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5 Files\monthlyreport\"/>
    </mc:Choice>
  </mc:AlternateContent>
  <xr:revisionPtr revIDLastSave="0" documentId="13_ncr:1_{AC113918-A977-4C0F-9C74-F82FC60DE286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May-Sum" sheetId="58" r:id="rId1"/>
    <sheet name="May2-9" sheetId="60" r:id="rId2"/>
    <sheet name="May10-16" sheetId="62" r:id="rId3"/>
    <sheet name="May16-22" sheetId="63" r:id="rId4"/>
    <sheet name="May23-31" sheetId="64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'May-Sum'!#REF!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5" i="58" l="1"/>
  <c r="AF135" i="58" s="1"/>
  <c r="AG135" i="58" s="1"/>
  <c r="M135" i="58"/>
  <c r="N134" i="58"/>
  <c r="AF134" i="58" s="1"/>
  <c r="AG134" i="58" s="1"/>
  <c r="M134" i="58"/>
  <c r="N133" i="58"/>
  <c r="AF133" i="58" s="1"/>
  <c r="AG133" i="58" s="1"/>
  <c r="M133" i="58"/>
  <c r="N132" i="58"/>
  <c r="AF132" i="58" s="1"/>
  <c r="AG132" i="58" s="1"/>
  <c r="M132" i="58"/>
  <c r="N131" i="58"/>
  <c r="AF131" i="58" s="1"/>
  <c r="AG131" i="58" s="1"/>
  <c r="M131" i="58"/>
  <c r="K130" i="58"/>
  <c r="M130" i="58" s="1"/>
  <c r="O129" i="58"/>
  <c r="N129" i="58"/>
  <c r="AF129" i="58" s="1"/>
  <c r="AG129" i="58" s="1"/>
  <c r="M129" i="58"/>
  <c r="AF128" i="58"/>
  <c r="AG128" i="58" s="1"/>
  <c r="N128" i="58"/>
  <c r="M128" i="58"/>
  <c r="N127" i="58"/>
  <c r="AF127" i="58" s="1"/>
  <c r="AG127" i="58" s="1"/>
  <c r="M127" i="58"/>
  <c r="N126" i="58"/>
  <c r="AF126" i="58" s="1"/>
  <c r="AG126" i="58" s="1"/>
  <c r="M126" i="58"/>
  <c r="N125" i="58"/>
  <c r="AF125" i="58" s="1"/>
  <c r="AG125" i="58" s="1"/>
  <c r="M125" i="58"/>
  <c r="O124" i="58"/>
  <c r="N124" i="58"/>
  <c r="M124" i="58"/>
  <c r="N123" i="58"/>
  <c r="AF123" i="58" s="1"/>
  <c r="AG123" i="58" s="1"/>
  <c r="M123" i="58"/>
  <c r="N122" i="58"/>
  <c r="AF122" i="58" s="1"/>
  <c r="AG122" i="58" s="1"/>
  <c r="M122" i="58"/>
  <c r="O121" i="58"/>
  <c r="N121" i="58"/>
  <c r="M121" i="58"/>
  <c r="N120" i="58"/>
  <c r="AF120" i="58" s="1"/>
  <c r="AG120" i="58" s="1"/>
  <c r="M120" i="58"/>
  <c r="K119" i="58"/>
  <c r="M119" i="58" s="1"/>
  <c r="N118" i="58"/>
  <c r="AF118" i="58" s="1"/>
  <c r="AG118" i="58" s="1"/>
  <c r="M118" i="58"/>
  <c r="N117" i="58"/>
  <c r="AF117" i="58" s="1"/>
  <c r="AG117" i="58" s="1"/>
  <c r="M117" i="58"/>
  <c r="N116" i="58"/>
  <c r="AF116" i="58" s="1"/>
  <c r="AG116" i="58" s="1"/>
  <c r="M116" i="58"/>
  <c r="N115" i="58"/>
  <c r="AF115" i="58" s="1"/>
  <c r="AG115" i="58" s="1"/>
  <c r="M115" i="58"/>
  <c r="O114" i="58"/>
  <c r="N114" i="58"/>
  <c r="AF114" i="58" s="1"/>
  <c r="AG114" i="58" s="1"/>
  <c r="M114" i="58"/>
  <c r="O113" i="58"/>
  <c r="N113" i="58"/>
  <c r="AF113" i="58" s="1"/>
  <c r="AG113" i="58" s="1"/>
  <c r="M113" i="58"/>
  <c r="O112" i="58"/>
  <c r="N112" i="58"/>
  <c r="M112" i="58"/>
  <c r="O111" i="58"/>
  <c r="N111" i="58"/>
  <c r="M111" i="58"/>
  <c r="O110" i="58"/>
  <c r="N110" i="58"/>
  <c r="AF110" i="58" s="1"/>
  <c r="AG110" i="58" s="1"/>
  <c r="M110" i="58"/>
  <c r="O109" i="58"/>
  <c r="N109" i="58"/>
  <c r="AF109" i="58" s="1"/>
  <c r="AG109" i="58" s="1"/>
  <c r="M109" i="58"/>
  <c r="O108" i="58"/>
  <c r="N108" i="58"/>
  <c r="M108" i="58"/>
  <c r="O107" i="58"/>
  <c r="N107" i="58"/>
  <c r="M107" i="58"/>
  <c r="O106" i="58"/>
  <c r="N106" i="58"/>
  <c r="AF106" i="58" s="1"/>
  <c r="AG106" i="58" s="1"/>
  <c r="M106" i="58"/>
  <c r="O105" i="58"/>
  <c r="N105" i="58"/>
  <c r="AF105" i="58" s="1"/>
  <c r="AG105" i="58" s="1"/>
  <c r="M105" i="58"/>
  <c r="O104" i="58"/>
  <c r="N104" i="58"/>
  <c r="M104" i="58"/>
  <c r="O103" i="58"/>
  <c r="N103" i="58"/>
  <c r="M103" i="58"/>
  <c r="O102" i="58"/>
  <c r="N102" i="58"/>
  <c r="AF102" i="58" s="1"/>
  <c r="AG102" i="58" s="1"/>
  <c r="M102" i="58"/>
  <c r="O101" i="58"/>
  <c r="N101" i="58"/>
  <c r="AF101" i="58" s="1"/>
  <c r="AG101" i="58" s="1"/>
  <c r="M101" i="58"/>
  <c r="O100" i="58"/>
  <c r="N100" i="58"/>
  <c r="M100" i="58"/>
  <c r="O99" i="58"/>
  <c r="N99" i="58"/>
  <c r="M99" i="58"/>
  <c r="O98" i="58"/>
  <c r="N98" i="58"/>
  <c r="AF98" i="58" s="1"/>
  <c r="AG98" i="58" s="1"/>
  <c r="M98" i="58"/>
  <c r="O97" i="58"/>
  <c r="N97" i="58"/>
  <c r="AF97" i="58" s="1"/>
  <c r="AG97" i="58" s="1"/>
  <c r="M97" i="58"/>
  <c r="O96" i="58"/>
  <c r="N96" i="58"/>
  <c r="M96" i="58"/>
  <c r="O95" i="58"/>
  <c r="N95" i="58"/>
  <c r="M95" i="58"/>
  <c r="O94" i="58"/>
  <c r="N94" i="58"/>
  <c r="AF94" i="58" s="1"/>
  <c r="AG94" i="58" s="1"/>
  <c r="M94" i="58"/>
  <c r="M136" i="58"/>
  <c r="N136" i="58"/>
  <c r="O136" i="58"/>
  <c r="H137" i="58"/>
  <c r="I137" i="58"/>
  <c r="L137" i="58"/>
  <c r="P137" i="58"/>
  <c r="Q137" i="58"/>
  <c r="R137" i="58"/>
  <c r="S137" i="58"/>
  <c r="T137" i="58"/>
  <c r="U137" i="58"/>
  <c r="V137" i="58"/>
  <c r="W137" i="58"/>
  <c r="X137" i="58"/>
  <c r="Y137" i="58"/>
  <c r="Z137" i="58"/>
  <c r="AA137" i="58"/>
  <c r="AB137" i="58"/>
  <c r="AC137" i="58"/>
  <c r="AD137" i="58"/>
  <c r="AE137" i="58"/>
  <c r="O93" i="58"/>
  <c r="N93" i="58"/>
  <c r="M93" i="58"/>
  <c r="O92" i="58"/>
  <c r="N92" i="58"/>
  <c r="AF92" i="58" s="1"/>
  <c r="AG92" i="58" s="1"/>
  <c r="M92" i="58"/>
  <c r="O91" i="58"/>
  <c r="N91" i="58"/>
  <c r="M91" i="58"/>
  <c r="K90" i="58"/>
  <c r="N90" i="58" s="1"/>
  <c r="O89" i="58"/>
  <c r="N89" i="58"/>
  <c r="M89" i="58"/>
  <c r="O88" i="58"/>
  <c r="N88" i="58"/>
  <c r="AF88" i="58" s="1"/>
  <c r="AG88" i="58" s="1"/>
  <c r="M88" i="58"/>
  <c r="O87" i="58"/>
  <c r="N87" i="58"/>
  <c r="M87" i="58"/>
  <c r="O86" i="58"/>
  <c r="N86" i="58"/>
  <c r="AF86" i="58" s="1"/>
  <c r="AG86" i="58" s="1"/>
  <c r="M86" i="58"/>
  <c r="O85" i="58"/>
  <c r="N85" i="58"/>
  <c r="M85" i="58"/>
  <c r="O84" i="58"/>
  <c r="N84" i="58"/>
  <c r="AF84" i="58" s="1"/>
  <c r="AG84" i="58" s="1"/>
  <c r="M84" i="58"/>
  <c r="O83" i="58"/>
  <c r="N83" i="58"/>
  <c r="M83" i="58"/>
  <c r="K82" i="58"/>
  <c r="N82" i="58" s="1"/>
  <c r="O81" i="58"/>
  <c r="N81" i="58"/>
  <c r="M81" i="58"/>
  <c r="O80" i="58"/>
  <c r="N80" i="58"/>
  <c r="M80" i="58"/>
  <c r="O79" i="58"/>
  <c r="N79" i="58"/>
  <c r="M79" i="58"/>
  <c r="O78" i="58"/>
  <c r="N78" i="58"/>
  <c r="AF78" i="58" s="1"/>
  <c r="AG78" i="58" s="1"/>
  <c r="M78" i="58"/>
  <c r="O77" i="58"/>
  <c r="N77" i="58"/>
  <c r="M77" i="58"/>
  <c r="O76" i="58"/>
  <c r="N76" i="58"/>
  <c r="M76" i="58"/>
  <c r="O75" i="58"/>
  <c r="N75" i="58"/>
  <c r="M75" i="58"/>
  <c r="O74" i="58"/>
  <c r="N74" i="58"/>
  <c r="AF74" i="58" s="1"/>
  <c r="AG74" i="58" s="1"/>
  <c r="M74" i="58"/>
  <c r="O73" i="58"/>
  <c r="N73" i="58"/>
  <c r="M73" i="58"/>
  <c r="O72" i="58"/>
  <c r="N72" i="58"/>
  <c r="M72" i="58"/>
  <c r="O71" i="58"/>
  <c r="N71" i="58"/>
  <c r="M71" i="58"/>
  <c r="M139" i="58" s="1"/>
  <c r="O70" i="58"/>
  <c r="N70" i="58"/>
  <c r="AF70" i="58" s="1"/>
  <c r="AG70" i="58" s="1"/>
  <c r="M70" i="58"/>
  <c r="O69" i="58"/>
  <c r="N69" i="58"/>
  <c r="M69" i="58"/>
  <c r="O68" i="58"/>
  <c r="N68" i="58"/>
  <c r="AF68" i="58" s="1"/>
  <c r="AG68" i="58" s="1"/>
  <c r="M68" i="58"/>
  <c r="O67" i="58"/>
  <c r="N67" i="58"/>
  <c r="M67" i="58"/>
  <c r="O66" i="58"/>
  <c r="N66" i="58"/>
  <c r="AF66" i="58" s="1"/>
  <c r="AG66" i="58" s="1"/>
  <c r="M66" i="58"/>
  <c r="O65" i="58"/>
  <c r="N65" i="58"/>
  <c r="M65" i="58"/>
  <c r="O64" i="58"/>
  <c r="N64" i="58"/>
  <c r="AF64" i="58" s="1"/>
  <c r="AG64" i="58" s="1"/>
  <c r="M64" i="58"/>
  <c r="O63" i="58"/>
  <c r="N63" i="58"/>
  <c r="M63" i="58"/>
  <c r="O62" i="58"/>
  <c r="N62" i="58"/>
  <c r="AF62" i="58" s="1"/>
  <c r="AG62" i="58" s="1"/>
  <c r="M62" i="58"/>
  <c r="O61" i="58"/>
  <c r="N61" i="58"/>
  <c r="M61" i="58"/>
  <c r="O60" i="58"/>
  <c r="N60" i="58"/>
  <c r="AF60" i="58" s="1"/>
  <c r="AG60" i="58" s="1"/>
  <c r="M60" i="58"/>
  <c r="K59" i="58"/>
  <c r="N59" i="58" s="1"/>
  <c r="O58" i="58"/>
  <c r="N58" i="58"/>
  <c r="AF58" i="58" s="1"/>
  <c r="AG58" i="58" s="1"/>
  <c r="M58" i="58"/>
  <c r="O57" i="58"/>
  <c r="N57" i="58"/>
  <c r="M57" i="58"/>
  <c r="O56" i="58"/>
  <c r="N56" i="58"/>
  <c r="AF56" i="58" s="1"/>
  <c r="AG56" i="58" s="1"/>
  <c r="M56" i="58"/>
  <c r="O55" i="58"/>
  <c r="N55" i="58"/>
  <c r="M55" i="58"/>
  <c r="O54" i="58"/>
  <c r="N54" i="58"/>
  <c r="AF54" i="58" s="1"/>
  <c r="AG54" i="58" s="1"/>
  <c r="M54" i="58"/>
  <c r="O53" i="58"/>
  <c r="N53" i="58"/>
  <c r="M53" i="58"/>
  <c r="O52" i="58"/>
  <c r="N52" i="58"/>
  <c r="AF52" i="58" s="1"/>
  <c r="AG52" i="58" s="1"/>
  <c r="M52" i="58"/>
  <c r="O51" i="58"/>
  <c r="N51" i="58"/>
  <c r="M51" i="58"/>
  <c r="O50" i="58"/>
  <c r="N50" i="58"/>
  <c r="AF50" i="58" s="1"/>
  <c r="AG50" i="58" s="1"/>
  <c r="M50" i="58"/>
  <c r="O49" i="58"/>
  <c r="N49" i="58"/>
  <c r="M49" i="58"/>
  <c r="O48" i="58"/>
  <c r="N48" i="58"/>
  <c r="AF48" i="58" s="1"/>
  <c r="AG48" i="58" s="1"/>
  <c r="M48" i="58"/>
  <c r="O47" i="58"/>
  <c r="N47" i="58"/>
  <c r="M47" i="58"/>
  <c r="K46" i="58"/>
  <c r="N46" i="58" s="1"/>
  <c r="O45" i="58"/>
  <c r="N45" i="58"/>
  <c r="M45" i="58"/>
  <c r="O44" i="58"/>
  <c r="N44" i="58"/>
  <c r="AF44" i="58" s="1"/>
  <c r="AG44" i="58" s="1"/>
  <c r="M44" i="58"/>
  <c r="O43" i="58"/>
  <c r="N43" i="58"/>
  <c r="M43" i="58"/>
  <c r="O42" i="58"/>
  <c r="N42" i="58"/>
  <c r="AF42" i="58" s="1"/>
  <c r="AG42" i="58" s="1"/>
  <c r="M42" i="58"/>
  <c r="O41" i="58"/>
  <c r="N41" i="58"/>
  <c r="M41" i="58"/>
  <c r="O40" i="58"/>
  <c r="N40" i="58"/>
  <c r="AF40" i="58" s="1"/>
  <c r="AG40" i="58" s="1"/>
  <c r="M40" i="58"/>
  <c r="O39" i="58"/>
  <c r="N39" i="58"/>
  <c r="M39" i="58"/>
  <c r="O38" i="58"/>
  <c r="N38" i="58"/>
  <c r="AF38" i="58" s="1"/>
  <c r="AG38" i="58" s="1"/>
  <c r="M38" i="58"/>
  <c r="O37" i="58"/>
  <c r="N37" i="58"/>
  <c r="M37" i="58"/>
  <c r="O36" i="58"/>
  <c r="N36" i="58"/>
  <c r="AF36" i="58" s="1"/>
  <c r="AG36" i="58" s="1"/>
  <c r="M36" i="58"/>
  <c r="O35" i="58"/>
  <c r="N35" i="58"/>
  <c r="M35" i="58"/>
  <c r="O34" i="58"/>
  <c r="N34" i="58"/>
  <c r="AF34" i="58" s="1"/>
  <c r="AG34" i="58" s="1"/>
  <c r="M34" i="58"/>
  <c r="O33" i="58"/>
  <c r="N33" i="58"/>
  <c r="M33" i="58"/>
  <c r="K32" i="58"/>
  <c r="N32" i="58" s="1"/>
  <c r="K31" i="58"/>
  <c r="N31" i="58" s="1"/>
  <c r="O30" i="58"/>
  <c r="N30" i="58"/>
  <c r="AF30" i="58" s="1"/>
  <c r="AG30" i="58" s="1"/>
  <c r="M30" i="58"/>
  <c r="O29" i="58"/>
  <c r="N29" i="58"/>
  <c r="M29" i="58"/>
  <c r="O28" i="58"/>
  <c r="N28" i="58"/>
  <c r="AF28" i="58" s="1"/>
  <c r="AG28" i="58" s="1"/>
  <c r="M28" i="58"/>
  <c r="O27" i="58"/>
  <c r="N27" i="58"/>
  <c r="M27" i="58"/>
  <c r="O26" i="58"/>
  <c r="N26" i="58"/>
  <c r="AF26" i="58" s="1"/>
  <c r="AG26" i="58" s="1"/>
  <c r="M26" i="58"/>
  <c r="O25" i="58"/>
  <c r="N25" i="58"/>
  <c r="M25" i="58"/>
  <c r="O24" i="58"/>
  <c r="N24" i="58"/>
  <c r="AF24" i="58" s="1"/>
  <c r="AG24" i="58" s="1"/>
  <c r="M24" i="58"/>
  <c r="O23" i="58"/>
  <c r="N23" i="58"/>
  <c r="M23" i="58"/>
  <c r="O22" i="58"/>
  <c r="N22" i="58"/>
  <c r="AF22" i="58" s="1"/>
  <c r="AG22" i="58" s="1"/>
  <c r="M22" i="58"/>
  <c r="K21" i="58"/>
  <c r="O21" i="58" s="1"/>
  <c r="O20" i="58"/>
  <c r="N20" i="58"/>
  <c r="AF20" i="58" s="1"/>
  <c r="AG20" i="58" s="1"/>
  <c r="M20" i="58"/>
  <c r="O19" i="58"/>
  <c r="N19" i="58"/>
  <c r="M19" i="58"/>
  <c r="K18" i="58"/>
  <c r="O18" i="58" s="1"/>
  <c r="O17" i="58"/>
  <c r="N17" i="58"/>
  <c r="M17" i="58"/>
  <c r="O16" i="58"/>
  <c r="N16" i="58"/>
  <c r="AF16" i="58" s="1"/>
  <c r="AG16" i="58" s="1"/>
  <c r="M16" i="58"/>
  <c r="K15" i="58"/>
  <c r="O15" i="58" s="1"/>
  <c r="N14" i="58"/>
  <c r="J14" i="58"/>
  <c r="J137" i="58" s="1"/>
  <c r="O13" i="58"/>
  <c r="N13" i="58"/>
  <c r="AF13" i="58" s="1"/>
  <c r="AG13" i="58" s="1"/>
  <c r="M13" i="58"/>
  <c r="O12" i="58"/>
  <c r="N12" i="58"/>
  <c r="M12" i="58"/>
  <c r="O11" i="58"/>
  <c r="N11" i="58"/>
  <c r="AF11" i="58" s="1"/>
  <c r="AG11" i="58" s="1"/>
  <c r="M11" i="58"/>
  <c r="K10" i="58"/>
  <c r="N10" i="58" s="1"/>
  <c r="O9" i="58"/>
  <c r="N9" i="58"/>
  <c r="AF9" i="58" s="1"/>
  <c r="AG9" i="58" s="1"/>
  <c r="M9" i="58"/>
  <c r="O8" i="58"/>
  <c r="N8" i="58"/>
  <c r="M8" i="58"/>
  <c r="O7" i="58"/>
  <c r="N7" i="58"/>
  <c r="AF7" i="58" s="1"/>
  <c r="AG7" i="58" s="1"/>
  <c r="M7" i="58"/>
  <c r="O6" i="58"/>
  <c r="N6" i="58"/>
  <c r="M6" i="58"/>
  <c r="O5" i="58"/>
  <c r="N5" i="58"/>
  <c r="M5" i="58"/>
  <c r="AE49" i="64"/>
  <c r="AD49" i="64"/>
  <c r="AC49" i="64"/>
  <c r="AB49" i="64"/>
  <c r="AA49" i="64"/>
  <c r="Z49" i="64"/>
  <c r="Y49" i="64"/>
  <c r="X49" i="64"/>
  <c r="W49" i="64"/>
  <c r="V49" i="64"/>
  <c r="U49" i="64"/>
  <c r="T49" i="64"/>
  <c r="S49" i="64"/>
  <c r="R49" i="64"/>
  <c r="Q49" i="64"/>
  <c r="P49" i="64"/>
  <c r="L49" i="64"/>
  <c r="J49" i="64"/>
  <c r="I49" i="64"/>
  <c r="H49" i="64"/>
  <c r="O48" i="64"/>
  <c r="N48" i="64"/>
  <c r="M48" i="64"/>
  <c r="O47" i="64"/>
  <c r="N47" i="64"/>
  <c r="AF47" i="64" s="1"/>
  <c r="AG47" i="64" s="1"/>
  <c r="M47" i="64"/>
  <c r="N46" i="64"/>
  <c r="AF46" i="64" s="1"/>
  <c r="AG46" i="64" s="1"/>
  <c r="M46" i="64"/>
  <c r="N45" i="64"/>
  <c r="AF45" i="64" s="1"/>
  <c r="AG45" i="64" s="1"/>
  <c r="M45" i="64"/>
  <c r="N44" i="64"/>
  <c r="AF44" i="64" s="1"/>
  <c r="AG44" i="64" s="1"/>
  <c r="M44" i="64"/>
  <c r="N43" i="64"/>
  <c r="AF43" i="64" s="1"/>
  <c r="AG43" i="64" s="1"/>
  <c r="M43" i="64"/>
  <c r="N42" i="64"/>
  <c r="AF42" i="64" s="1"/>
  <c r="AG42" i="64" s="1"/>
  <c r="M42" i="64"/>
  <c r="K41" i="64"/>
  <c r="M41" i="64" s="1"/>
  <c r="O40" i="64"/>
  <c r="N40" i="64"/>
  <c r="AF40" i="64" s="1"/>
  <c r="AG40" i="64" s="1"/>
  <c r="M40" i="64"/>
  <c r="N39" i="64"/>
  <c r="AF39" i="64" s="1"/>
  <c r="AG39" i="64" s="1"/>
  <c r="M39" i="64"/>
  <c r="N38" i="64"/>
  <c r="AF38" i="64" s="1"/>
  <c r="AG38" i="64" s="1"/>
  <c r="M38" i="64"/>
  <c r="N37" i="64"/>
  <c r="AF37" i="64" s="1"/>
  <c r="AG37" i="64" s="1"/>
  <c r="M37" i="64"/>
  <c r="N36" i="64"/>
  <c r="AF36" i="64" s="1"/>
  <c r="AG36" i="64" s="1"/>
  <c r="M36" i="64"/>
  <c r="O35" i="64"/>
  <c r="N35" i="64"/>
  <c r="M35" i="64"/>
  <c r="N34" i="64"/>
  <c r="AF34" i="64" s="1"/>
  <c r="AG34" i="64" s="1"/>
  <c r="M34" i="64"/>
  <c r="N33" i="64"/>
  <c r="AF33" i="64" s="1"/>
  <c r="AG33" i="64" s="1"/>
  <c r="M33" i="64"/>
  <c r="O32" i="64"/>
  <c r="N32" i="64"/>
  <c r="AF32" i="64" s="1"/>
  <c r="AG32" i="64" s="1"/>
  <c r="M32" i="64"/>
  <c r="N31" i="64"/>
  <c r="AF31" i="64" s="1"/>
  <c r="AG31" i="64" s="1"/>
  <c r="M31" i="64"/>
  <c r="K30" i="64"/>
  <c r="M30" i="64" s="1"/>
  <c r="N29" i="64"/>
  <c r="AF29" i="64" s="1"/>
  <c r="AG29" i="64" s="1"/>
  <c r="M29" i="64"/>
  <c r="N28" i="64"/>
  <c r="AF28" i="64" s="1"/>
  <c r="AG28" i="64" s="1"/>
  <c r="M28" i="64"/>
  <c r="N27" i="64"/>
  <c r="AF27" i="64" s="1"/>
  <c r="AG27" i="64" s="1"/>
  <c r="M27" i="64"/>
  <c r="N26" i="64"/>
  <c r="AF26" i="64" s="1"/>
  <c r="AG26" i="64" s="1"/>
  <c r="M26" i="64"/>
  <c r="O25" i="64"/>
  <c r="N25" i="64"/>
  <c r="M25" i="64"/>
  <c r="O24" i="64"/>
  <c r="N24" i="64"/>
  <c r="AF24" i="64" s="1"/>
  <c r="AG24" i="64" s="1"/>
  <c r="M24" i="64"/>
  <c r="O23" i="64"/>
  <c r="N23" i="64"/>
  <c r="AF23" i="64" s="1"/>
  <c r="AG23" i="64" s="1"/>
  <c r="M23" i="64"/>
  <c r="O22" i="64"/>
  <c r="N22" i="64"/>
  <c r="M22" i="64"/>
  <c r="O21" i="64"/>
  <c r="N21" i="64"/>
  <c r="M21" i="64"/>
  <c r="O20" i="64"/>
  <c r="N20" i="64"/>
  <c r="AF20" i="64" s="1"/>
  <c r="AG20" i="64" s="1"/>
  <c r="M20" i="64"/>
  <c r="O19" i="64"/>
  <c r="N19" i="64"/>
  <c r="AF19" i="64" s="1"/>
  <c r="AG19" i="64" s="1"/>
  <c r="M19" i="64"/>
  <c r="O18" i="64"/>
  <c r="N18" i="64"/>
  <c r="M18" i="64"/>
  <c r="O17" i="64"/>
  <c r="N17" i="64"/>
  <c r="M17" i="64"/>
  <c r="O16" i="64"/>
  <c r="N16" i="64"/>
  <c r="AF16" i="64" s="1"/>
  <c r="AG16" i="64" s="1"/>
  <c r="M16" i="64"/>
  <c r="O15" i="64"/>
  <c r="N15" i="64"/>
  <c r="AF15" i="64" s="1"/>
  <c r="AG15" i="64" s="1"/>
  <c r="M15" i="64"/>
  <c r="O14" i="64"/>
  <c r="N14" i="64"/>
  <c r="M14" i="64"/>
  <c r="O13" i="64"/>
  <c r="N13" i="64"/>
  <c r="M13" i="64"/>
  <c r="O12" i="64"/>
  <c r="N12" i="64"/>
  <c r="AF12" i="64" s="1"/>
  <c r="AG12" i="64" s="1"/>
  <c r="M12" i="64"/>
  <c r="O11" i="64"/>
  <c r="N11" i="64"/>
  <c r="AF11" i="64" s="1"/>
  <c r="AG11" i="64" s="1"/>
  <c r="M11" i="64"/>
  <c r="O10" i="64"/>
  <c r="N10" i="64"/>
  <c r="M10" i="64"/>
  <c r="O9" i="64"/>
  <c r="N9" i="64"/>
  <c r="M9" i="64"/>
  <c r="O8" i="64"/>
  <c r="N8" i="64"/>
  <c r="AF8" i="64" s="1"/>
  <c r="AG8" i="64" s="1"/>
  <c r="M8" i="64"/>
  <c r="O7" i="64"/>
  <c r="N7" i="64"/>
  <c r="AF7" i="64" s="1"/>
  <c r="AG7" i="64" s="1"/>
  <c r="M7" i="64"/>
  <c r="O6" i="64"/>
  <c r="N6" i="64"/>
  <c r="M6" i="64"/>
  <c r="O5" i="64"/>
  <c r="N5" i="64"/>
  <c r="M5" i="64"/>
  <c r="O49" i="64" l="1"/>
  <c r="AF9" i="64"/>
  <c r="AG9" i="64" s="1"/>
  <c r="AF13" i="64"/>
  <c r="AG13" i="64" s="1"/>
  <c r="AF17" i="64"/>
  <c r="AG17" i="64" s="1"/>
  <c r="AF21" i="64"/>
  <c r="AG21" i="64" s="1"/>
  <c r="AF25" i="64"/>
  <c r="AG25" i="64" s="1"/>
  <c r="AF136" i="58"/>
  <c r="AG136" i="58" s="1"/>
  <c r="AF96" i="58"/>
  <c r="AG96" i="58" s="1"/>
  <c r="AF100" i="58"/>
  <c r="AG100" i="58" s="1"/>
  <c r="AF104" i="58"/>
  <c r="AG104" i="58" s="1"/>
  <c r="AF108" i="58"/>
  <c r="AG108" i="58" s="1"/>
  <c r="AF112" i="58"/>
  <c r="AG112" i="58" s="1"/>
  <c r="AF121" i="58"/>
  <c r="AG121" i="58" s="1"/>
  <c r="AF72" i="58"/>
  <c r="AG72" i="58" s="1"/>
  <c r="AF76" i="58"/>
  <c r="AG76" i="58" s="1"/>
  <c r="AF80" i="58"/>
  <c r="AG80" i="58" s="1"/>
  <c r="M49" i="64"/>
  <c r="M90" i="58"/>
  <c r="AF6" i="64"/>
  <c r="AG6" i="64" s="1"/>
  <c r="AF10" i="64"/>
  <c r="AG10" i="64" s="1"/>
  <c r="AF14" i="64"/>
  <c r="AG14" i="64" s="1"/>
  <c r="AF18" i="64"/>
  <c r="AG18" i="64" s="1"/>
  <c r="AF22" i="64"/>
  <c r="AG22" i="64" s="1"/>
  <c r="AF35" i="64"/>
  <c r="AG35" i="64" s="1"/>
  <c r="AF48" i="64"/>
  <c r="AG48" i="64" s="1"/>
  <c r="O90" i="58"/>
  <c r="AF90" i="58" s="1"/>
  <c r="AG90" i="58" s="1"/>
  <c r="K137" i="58"/>
  <c r="AF95" i="58"/>
  <c r="AG95" i="58" s="1"/>
  <c r="AF99" i="58"/>
  <c r="AG99" i="58" s="1"/>
  <c r="AF103" i="58"/>
  <c r="AG103" i="58" s="1"/>
  <c r="AF107" i="58"/>
  <c r="AG107" i="58" s="1"/>
  <c r="AF111" i="58"/>
  <c r="AG111" i="58" s="1"/>
  <c r="AF124" i="58"/>
  <c r="AG124" i="58" s="1"/>
  <c r="AF6" i="58"/>
  <c r="AG6" i="58" s="1"/>
  <c r="AF8" i="58"/>
  <c r="AG8" i="58" s="1"/>
  <c r="AF12" i="58"/>
  <c r="AG12" i="58" s="1"/>
  <c r="AF17" i="58"/>
  <c r="AG17" i="58" s="1"/>
  <c r="AF19" i="58"/>
  <c r="AG19" i="58" s="1"/>
  <c r="AF23" i="58"/>
  <c r="AG23" i="58" s="1"/>
  <c r="AF25" i="58"/>
  <c r="AG25" i="58" s="1"/>
  <c r="AF27" i="58"/>
  <c r="AG27" i="58" s="1"/>
  <c r="AF29" i="58"/>
  <c r="AG29" i="58" s="1"/>
  <c r="AF33" i="58"/>
  <c r="AG33" i="58" s="1"/>
  <c r="AF35" i="58"/>
  <c r="AG35" i="58" s="1"/>
  <c r="AF37" i="58"/>
  <c r="AG37" i="58" s="1"/>
  <c r="AF39" i="58"/>
  <c r="AG39" i="58" s="1"/>
  <c r="AF41" i="58"/>
  <c r="AG41" i="58" s="1"/>
  <c r="AF43" i="58"/>
  <c r="AG43" i="58" s="1"/>
  <c r="AF45" i="58"/>
  <c r="AG45" i="58" s="1"/>
  <c r="AF47" i="58"/>
  <c r="AG47" i="58" s="1"/>
  <c r="AF49" i="58"/>
  <c r="AG49" i="58" s="1"/>
  <c r="AF51" i="58"/>
  <c r="AG51" i="58" s="1"/>
  <c r="AF53" i="58"/>
  <c r="AG53" i="58" s="1"/>
  <c r="AF55" i="58"/>
  <c r="AG55" i="58" s="1"/>
  <c r="AF57" i="58"/>
  <c r="AG57" i="58" s="1"/>
  <c r="AF61" i="58"/>
  <c r="AG61" i="58" s="1"/>
  <c r="AF63" i="58"/>
  <c r="AG63" i="58" s="1"/>
  <c r="AF65" i="58"/>
  <c r="AG65" i="58" s="1"/>
  <c r="AF67" i="58"/>
  <c r="AG67" i="58" s="1"/>
  <c r="AF69" i="58"/>
  <c r="AG69" i="58" s="1"/>
  <c r="AF71" i="58"/>
  <c r="AG71" i="58" s="1"/>
  <c r="AF73" i="58"/>
  <c r="AG73" i="58" s="1"/>
  <c r="AF75" i="58"/>
  <c r="AG75" i="58" s="1"/>
  <c r="AF77" i="58"/>
  <c r="AG77" i="58" s="1"/>
  <c r="AF79" i="58"/>
  <c r="AG79" i="58" s="1"/>
  <c r="AF81" i="58"/>
  <c r="AG81" i="58" s="1"/>
  <c r="AF83" i="58"/>
  <c r="AG83" i="58" s="1"/>
  <c r="AF85" i="58"/>
  <c r="AG85" i="58" s="1"/>
  <c r="AF87" i="58"/>
  <c r="AG87" i="58" s="1"/>
  <c r="AF89" i="58"/>
  <c r="AG89" i="58" s="1"/>
  <c r="AF91" i="58"/>
  <c r="AG91" i="58" s="1"/>
  <c r="AF93" i="58"/>
  <c r="AG93" i="58" s="1"/>
  <c r="N119" i="58"/>
  <c r="AF119" i="58" s="1"/>
  <c r="AG119" i="58" s="1"/>
  <c r="N130" i="58"/>
  <c r="AF130" i="58" s="1"/>
  <c r="AG130" i="58" s="1"/>
  <c r="M82" i="58"/>
  <c r="O82" i="58"/>
  <c r="AF82" i="58" s="1"/>
  <c r="AG82" i="58" s="1"/>
  <c r="M46" i="58"/>
  <c r="O46" i="58"/>
  <c r="AF46" i="58" s="1"/>
  <c r="AG46" i="58" s="1"/>
  <c r="M59" i="58"/>
  <c r="O59" i="58"/>
  <c r="AF59" i="58" s="1"/>
  <c r="AG59" i="58" s="1"/>
  <c r="M10" i="58"/>
  <c r="O10" i="58"/>
  <c r="AF10" i="58" s="1"/>
  <c r="AG10" i="58" s="1"/>
  <c r="N15" i="58"/>
  <c r="AF15" i="58" s="1"/>
  <c r="AG15" i="58" s="1"/>
  <c r="N18" i="58"/>
  <c r="AF18" i="58" s="1"/>
  <c r="AG18" i="58" s="1"/>
  <c r="N21" i="58"/>
  <c r="AF21" i="58" s="1"/>
  <c r="AG21" i="58" s="1"/>
  <c r="M31" i="58"/>
  <c r="O31" i="58"/>
  <c r="AF31" i="58" s="1"/>
  <c r="AG31" i="58" s="1"/>
  <c r="M32" i="58"/>
  <c r="O32" i="58"/>
  <c r="AF32" i="58" s="1"/>
  <c r="AG32" i="58" s="1"/>
  <c r="AF5" i="58"/>
  <c r="M14" i="58"/>
  <c r="O14" i="58"/>
  <c r="AF14" i="58" s="1"/>
  <c r="AG14" i="58" s="1"/>
  <c r="M15" i="58"/>
  <c r="M18" i="58"/>
  <c r="M21" i="58"/>
  <c r="AF5" i="64"/>
  <c r="N30" i="64"/>
  <c r="AF30" i="64" s="1"/>
  <c r="AG30" i="64" s="1"/>
  <c r="N41" i="64"/>
  <c r="AF41" i="64" s="1"/>
  <c r="AG41" i="64" s="1"/>
  <c r="K49" i="64"/>
  <c r="K51" i="64" s="1"/>
  <c r="K139" i="58" l="1"/>
  <c r="K143" i="58"/>
  <c r="M137" i="58"/>
  <c r="AF137" i="58"/>
  <c r="AF139" i="58" s="1"/>
  <c r="O137" i="58"/>
  <c r="N137" i="58"/>
  <c r="AG5" i="58"/>
  <c r="AG137" i="58" s="1"/>
  <c r="AF49" i="64"/>
  <c r="AF51" i="64" s="1"/>
  <c r="AG5" i="64"/>
  <c r="AG49" i="64" s="1"/>
  <c r="N49" i="64"/>
  <c r="AE39" i="63" l="1"/>
  <c r="AD39" i="63"/>
  <c r="AC39" i="63"/>
  <c r="AB39" i="63"/>
  <c r="AA39" i="63"/>
  <c r="Z39" i="63"/>
  <c r="Y39" i="63"/>
  <c r="X39" i="63"/>
  <c r="W39" i="63"/>
  <c r="V39" i="63"/>
  <c r="U39" i="63"/>
  <c r="T39" i="63"/>
  <c r="S39" i="63"/>
  <c r="R39" i="63"/>
  <c r="Q39" i="63"/>
  <c r="P39" i="63"/>
  <c r="L39" i="63"/>
  <c r="J39" i="63"/>
  <c r="I39" i="63"/>
  <c r="H39" i="63"/>
  <c r="O38" i="63"/>
  <c r="N38" i="63"/>
  <c r="AF38" i="63" s="1"/>
  <c r="AG38" i="63" s="1"/>
  <c r="M38" i="63"/>
  <c r="O37" i="63"/>
  <c r="N37" i="63"/>
  <c r="M37" i="63"/>
  <c r="O36" i="63"/>
  <c r="N36" i="63"/>
  <c r="AF36" i="63" s="1"/>
  <c r="AG36" i="63" s="1"/>
  <c r="M36" i="63"/>
  <c r="O35" i="63"/>
  <c r="N35" i="63"/>
  <c r="AF35" i="63" s="1"/>
  <c r="AG35" i="63" s="1"/>
  <c r="M35" i="63"/>
  <c r="O34" i="63"/>
  <c r="N34" i="63"/>
  <c r="AF34" i="63" s="1"/>
  <c r="AG34" i="63" s="1"/>
  <c r="M34" i="63"/>
  <c r="K33" i="63"/>
  <c r="O33" i="63" s="1"/>
  <c r="O32" i="63"/>
  <c r="N32" i="63"/>
  <c r="AF32" i="63" s="1"/>
  <c r="AG32" i="63" s="1"/>
  <c r="M32" i="63"/>
  <c r="O31" i="63"/>
  <c r="N31" i="63"/>
  <c r="M31" i="63"/>
  <c r="O30" i="63"/>
  <c r="N30" i="63"/>
  <c r="AF30" i="63" s="1"/>
  <c r="AG30" i="63" s="1"/>
  <c r="M30" i="63"/>
  <c r="O29" i="63"/>
  <c r="N29" i="63"/>
  <c r="AF29" i="63" s="1"/>
  <c r="AG29" i="63" s="1"/>
  <c r="M29" i="63"/>
  <c r="O28" i="63"/>
  <c r="N28" i="63"/>
  <c r="AF28" i="63" s="1"/>
  <c r="AG28" i="63" s="1"/>
  <c r="M28" i="63"/>
  <c r="O27" i="63"/>
  <c r="N27" i="63"/>
  <c r="M27" i="63"/>
  <c r="O26" i="63"/>
  <c r="N26" i="63"/>
  <c r="AF26" i="63" s="1"/>
  <c r="AG26" i="63" s="1"/>
  <c r="M26" i="63"/>
  <c r="K25" i="63"/>
  <c r="N25" i="63" s="1"/>
  <c r="O24" i="63"/>
  <c r="N24" i="63"/>
  <c r="AF24" i="63" s="1"/>
  <c r="AG24" i="63" s="1"/>
  <c r="M24" i="63"/>
  <c r="O23" i="63"/>
  <c r="N23" i="63"/>
  <c r="M23" i="63"/>
  <c r="O22" i="63"/>
  <c r="N22" i="63"/>
  <c r="AF22" i="63" s="1"/>
  <c r="AG22" i="63" s="1"/>
  <c r="M22" i="63"/>
  <c r="O21" i="63"/>
  <c r="N21" i="63"/>
  <c r="M21" i="63"/>
  <c r="O20" i="63"/>
  <c r="N20" i="63"/>
  <c r="AF20" i="63" s="1"/>
  <c r="AG20" i="63" s="1"/>
  <c r="M20" i="63"/>
  <c r="O19" i="63"/>
  <c r="N19" i="63"/>
  <c r="M19" i="63"/>
  <c r="O18" i="63"/>
  <c r="N18" i="63"/>
  <c r="AF18" i="63" s="1"/>
  <c r="AG18" i="63" s="1"/>
  <c r="M18" i="63"/>
  <c r="O17" i="63"/>
  <c r="N17" i="63"/>
  <c r="M17" i="63"/>
  <c r="O16" i="63"/>
  <c r="N16" i="63"/>
  <c r="AF16" i="63" s="1"/>
  <c r="AG16" i="63" s="1"/>
  <c r="M16" i="63"/>
  <c r="O15" i="63"/>
  <c r="N15" i="63"/>
  <c r="M15" i="63"/>
  <c r="O14" i="63"/>
  <c r="N14" i="63"/>
  <c r="AF14" i="63" s="1"/>
  <c r="AG14" i="63" s="1"/>
  <c r="M14" i="63"/>
  <c r="O13" i="63"/>
  <c r="N13" i="63"/>
  <c r="M13" i="63"/>
  <c r="O12" i="63"/>
  <c r="N12" i="63"/>
  <c r="AF12" i="63" s="1"/>
  <c r="AG12" i="63" s="1"/>
  <c r="M12" i="63"/>
  <c r="O11" i="63"/>
  <c r="N11" i="63"/>
  <c r="M11" i="63"/>
  <c r="O10" i="63"/>
  <c r="N10" i="63"/>
  <c r="AF10" i="63" s="1"/>
  <c r="AG10" i="63" s="1"/>
  <c r="M10" i="63"/>
  <c r="O9" i="63"/>
  <c r="N9" i="63"/>
  <c r="M9" i="63"/>
  <c r="O8" i="63"/>
  <c r="N8" i="63"/>
  <c r="AF8" i="63" s="1"/>
  <c r="AG8" i="63" s="1"/>
  <c r="M8" i="63"/>
  <c r="O7" i="63"/>
  <c r="N7" i="63"/>
  <c r="M7" i="63"/>
  <c r="O6" i="63"/>
  <c r="N6" i="63"/>
  <c r="AF6" i="63" s="1"/>
  <c r="AG6" i="63" s="1"/>
  <c r="M6" i="63"/>
  <c r="O5" i="63"/>
  <c r="N5" i="63"/>
  <c r="M5" i="63"/>
  <c r="AF9" i="63" l="1"/>
  <c r="AG9" i="63" s="1"/>
  <c r="AF13" i="63"/>
  <c r="AG13" i="63" s="1"/>
  <c r="AF17" i="63"/>
  <c r="AG17" i="63" s="1"/>
  <c r="AF21" i="63"/>
  <c r="AG21" i="63" s="1"/>
  <c r="AF25" i="63"/>
  <c r="AG25" i="63" s="1"/>
  <c r="M25" i="63"/>
  <c r="O25" i="63"/>
  <c r="O39" i="63" s="1"/>
  <c r="AF7" i="63"/>
  <c r="AG7" i="63" s="1"/>
  <c r="AF11" i="63"/>
  <c r="AG11" i="63" s="1"/>
  <c r="AF15" i="63"/>
  <c r="AG15" i="63" s="1"/>
  <c r="AF19" i="63"/>
  <c r="AG19" i="63" s="1"/>
  <c r="AF23" i="63"/>
  <c r="AG23" i="63" s="1"/>
  <c r="AF27" i="63"/>
  <c r="AG27" i="63" s="1"/>
  <c r="AF31" i="63"/>
  <c r="AG31" i="63" s="1"/>
  <c r="AF37" i="63"/>
  <c r="AG37" i="63" s="1"/>
  <c r="N39" i="63"/>
  <c r="AF5" i="63"/>
  <c r="N33" i="63"/>
  <c r="AF33" i="63" s="1"/>
  <c r="AG33" i="63" s="1"/>
  <c r="K39" i="63"/>
  <c r="K41" i="63" s="1"/>
  <c r="M33" i="63"/>
  <c r="M39" i="63" l="1"/>
  <c r="AF39" i="63"/>
  <c r="AF41" i="63" s="1"/>
  <c r="AG5" i="63"/>
  <c r="AG39" i="63" s="1"/>
  <c r="AE32" i="62" l="1"/>
  <c r="AD32" i="62"/>
  <c r="AC32" i="62"/>
  <c r="AB32" i="62"/>
  <c r="AA32" i="62"/>
  <c r="Z32" i="62"/>
  <c r="Y32" i="62"/>
  <c r="X32" i="62"/>
  <c r="W32" i="62"/>
  <c r="V32" i="62"/>
  <c r="U32" i="62"/>
  <c r="T32" i="62"/>
  <c r="S32" i="62"/>
  <c r="R32" i="62"/>
  <c r="Q32" i="62"/>
  <c r="P32" i="62"/>
  <c r="L32" i="62"/>
  <c r="J32" i="62"/>
  <c r="I32" i="62"/>
  <c r="H32" i="62"/>
  <c r="O31" i="62"/>
  <c r="N31" i="62"/>
  <c r="M31" i="62"/>
  <c r="O30" i="62"/>
  <c r="N30" i="62"/>
  <c r="M30" i="62"/>
  <c r="O29" i="62"/>
  <c r="N29" i="62"/>
  <c r="AF29" i="62" s="1"/>
  <c r="AG29" i="62" s="1"/>
  <c r="M29" i="62"/>
  <c r="O28" i="62"/>
  <c r="N28" i="62"/>
  <c r="AF28" i="62" s="1"/>
  <c r="AG28" i="62" s="1"/>
  <c r="M28" i="62"/>
  <c r="K27" i="62"/>
  <c r="N27" i="62" s="1"/>
  <c r="O26" i="62"/>
  <c r="N26" i="62"/>
  <c r="AF26" i="62" s="1"/>
  <c r="AG26" i="62" s="1"/>
  <c r="M26" i="62"/>
  <c r="O25" i="62"/>
  <c r="N25" i="62"/>
  <c r="M25" i="62"/>
  <c r="O24" i="62"/>
  <c r="N24" i="62"/>
  <c r="M24" i="62"/>
  <c r="O23" i="62"/>
  <c r="N23" i="62"/>
  <c r="AF23" i="62" s="1"/>
  <c r="AG23" i="62" s="1"/>
  <c r="M23" i="62"/>
  <c r="O22" i="62"/>
  <c r="N22" i="62"/>
  <c r="AF22" i="62" s="1"/>
  <c r="AG22" i="62" s="1"/>
  <c r="M22" i="62"/>
  <c r="O21" i="62"/>
  <c r="N21" i="62"/>
  <c r="M21" i="62"/>
  <c r="O20" i="62"/>
  <c r="N20" i="62"/>
  <c r="M20" i="62"/>
  <c r="O19" i="62"/>
  <c r="N19" i="62"/>
  <c r="AF19" i="62" s="1"/>
  <c r="AG19" i="62" s="1"/>
  <c r="M19" i="62"/>
  <c r="O18" i="62"/>
  <c r="N18" i="62"/>
  <c r="AF18" i="62" s="1"/>
  <c r="AG18" i="62" s="1"/>
  <c r="M18" i="62"/>
  <c r="O17" i="62"/>
  <c r="N17" i="62"/>
  <c r="M17" i="62"/>
  <c r="O16" i="62"/>
  <c r="N16" i="62"/>
  <c r="M16" i="62"/>
  <c r="O15" i="62"/>
  <c r="N15" i="62"/>
  <c r="AF15" i="62" s="1"/>
  <c r="AG15" i="62" s="1"/>
  <c r="M15" i="62"/>
  <c r="K14" i="62"/>
  <c r="N14" i="62" s="1"/>
  <c r="O13" i="62"/>
  <c r="N13" i="62"/>
  <c r="AF13" i="62" s="1"/>
  <c r="AG13" i="62" s="1"/>
  <c r="M13" i="62"/>
  <c r="O12" i="62"/>
  <c r="N12" i="62"/>
  <c r="AF12" i="62" s="1"/>
  <c r="AG12" i="62" s="1"/>
  <c r="M12" i="62"/>
  <c r="O11" i="62"/>
  <c r="N11" i="62"/>
  <c r="M11" i="62"/>
  <c r="O10" i="62"/>
  <c r="N10" i="62"/>
  <c r="M10" i="62"/>
  <c r="O9" i="62"/>
  <c r="N9" i="62"/>
  <c r="AF9" i="62" s="1"/>
  <c r="AG9" i="62" s="1"/>
  <c r="M9" i="62"/>
  <c r="O8" i="62"/>
  <c r="N8" i="62"/>
  <c r="AF8" i="62" s="1"/>
  <c r="AG8" i="62" s="1"/>
  <c r="M8" i="62"/>
  <c r="O7" i="62"/>
  <c r="N7" i="62"/>
  <c r="M7" i="62"/>
  <c r="O6" i="62"/>
  <c r="N6" i="62"/>
  <c r="M6" i="62"/>
  <c r="O5" i="62"/>
  <c r="N5" i="62"/>
  <c r="M5" i="62"/>
  <c r="N32" i="62" l="1"/>
  <c r="AF7" i="62"/>
  <c r="AG7" i="62" s="1"/>
  <c r="AF11" i="62"/>
  <c r="AG11" i="62" s="1"/>
  <c r="AF17" i="62"/>
  <c r="AG17" i="62" s="1"/>
  <c r="AF21" i="62"/>
  <c r="AG21" i="62" s="1"/>
  <c r="AF25" i="62"/>
  <c r="AG25" i="62" s="1"/>
  <c r="AF31" i="62"/>
  <c r="AG31" i="62" s="1"/>
  <c r="AF6" i="62"/>
  <c r="AG6" i="62" s="1"/>
  <c r="AF10" i="62"/>
  <c r="AG10" i="62" s="1"/>
  <c r="AF16" i="62"/>
  <c r="AG16" i="62" s="1"/>
  <c r="AF20" i="62"/>
  <c r="AG20" i="62" s="1"/>
  <c r="AF24" i="62"/>
  <c r="AG24" i="62" s="1"/>
  <c r="AF30" i="62"/>
  <c r="AG30" i="62" s="1"/>
  <c r="M14" i="62"/>
  <c r="O14" i="62"/>
  <c r="M27" i="62"/>
  <c r="O27" i="62"/>
  <c r="AF27" i="62" s="1"/>
  <c r="AG27" i="62" s="1"/>
  <c r="K32" i="62"/>
  <c r="K34" i="62" s="1"/>
  <c r="AF5" i="62"/>
  <c r="O32" i="62" l="1"/>
  <c r="M32" i="62"/>
  <c r="AG5" i="62"/>
  <c r="AF14" i="62"/>
  <c r="AG14" i="62" s="1"/>
  <c r="AG32" i="62" l="1"/>
  <c r="AF32" i="62"/>
  <c r="AF34" i="62" s="1"/>
  <c r="AE39" i="60" l="1"/>
  <c r="AD39" i="60"/>
  <c r="AC39" i="60"/>
  <c r="AB39" i="60"/>
  <c r="AA39" i="60"/>
  <c r="Z39" i="60"/>
  <c r="Y39" i="60"/>
  <c r="X39" i="60"/>
  <c r="W39" i="60"/>
  <c r="V39" i="60"/>
  <c r="U39" i="60"/>
  <c r="T39" i="60"/>
  <c r="S39" i="60"/>
  <c r="R39" i="60"/>
  <c r="Q39" i="60"/>
  <c r="P39" i="60"/>
  <c r="L39" i="60"/>
  <c r="I39" i="60"/>
  <c r="H39" i="60"/>
  <c r="O38" i="60"/>
  <c r="N38" i="60"/>
  <c r="AF38" i="60" s="1"/>
  <c r="AG38" i="60" s="1"/>
  <c r="M38" i="60"/>
  <c r="O37" i="60"/>
  <c r="N37" i="60"/>
  <c r="M37" i="60"/>
  <c r="O36" i="60"/>
  <c r="N36" i="60"/>
  <c r="M36" i="60"/>
  <c r="O35" i="60"/>
  <c r="N35" i="60"/>
  <c r="M35" i="60"/>
  <c r="O34" i="60"/>
  <c r="N34" i="60"/>
  <c r="AF34" i="60" s="1"/>
  <c r="AG34" i="60" s="1"/>
  <c r="M34" i="60"/>
  <c r="O33" i="60"/>
  <c r="N33" i="60"/>
  <c r="M33" i="60"/>
  <c r="K32" i="60"/>
  <c r="N32" i="60" s="1"/>
  <c r="K31" i="60"/>
  <c r="N31" i="60" s="1"/>
  <c r="O30" i="60"/>
  <c r="N30" i="60"/>
  <c r="M30" i="60"/>
  <c r="O29" i="60"/>
  <c r="N29" i="60"/>
  <c r="M29" i="60"/>
  <c r="O28" i="60"/>
  <c r="N28" i="60"/>
  <c r="AF28" i="60" s="1"/>
  <c r="AG28" i="60" s="1"/>
  <c r="M28" i="60"/>
  <c r="O27" i="60"/>
  <c r="N27" i="60"/>
  <c r="M27" i="60"/>
  <c r="O26" i="60"/>
  <c r="N26" i="60"/>
  <c r="M26" i="60"/>
  <c r="O25" i="60"/>
  <c r="N25" i="60"/>
  <c r="M25" i="60"/>
  <c r="O24" i="60"/>
  <c r="N24" i="60"/>
  <c r="AF24" i="60" s="1"/>
  <c r="AG24" i="60" s="1"/>
  <c r="M24" i="60"/>
  <c r="O23" i="60"/>
  <c r="N23" i="60"/>
  <c r="M23" i="60"/>
  <c r="O22" i="60"/>
  <c r="N22" i="60"/>
  <c r="M22" i="60"/>
  <c r="K21" i="60"/>
  <c r="O21" i="60" s="1"/>
  <c r="O20" i="60"/>
  <c r="N20" i="60"/>
  <c r="M20" i="60"/>
  <c r="O19" i="60"/>
  <c r="N19" i="60"/>
  <c r="M19" i="60"/>
  <c r="K18" i="60"/>
  <c r="O18" i="60" s="1"/>
  <c r="O17" i="60"/>
  <c r="N17" i="60"/>
  <c r="M17" i="60"/>
  <c r="O16" i="60"/>
  <c r="N16" i="60"/>
  <c r="AF16" i="60" s="1"/>
  <c r="AG16" i="60" s="1"/>
  <c r="M16" i="60"/>
  <c r="K15" i="60"/>
  <c r="O15" i="60" s="1"/>
  <c r="N14" i="60"/>
  <c r="J14" i="60"/>
  <c r="J39" i="60" s="1"/>
  <c r="O13" i="60"/>
  <c r="N13" i="60"/>
  <c r="M13" i="60"/>
  <c r="O12" i="60"/>
  <c r="N12" i="60"/>
  <c r="M12" i="60"/>
  <c r="O11" i="60"/>
  <c r="N11" i="60"/>
  <c r="AF11" i="60" s="1"/>
  <c r="AG11" i="60" s="1"/>
  <c r="M11" i="60"/>
  <c r="K10" i="60"/>
  <c r="N10" i="60" s="1"/>
  <c r="O9" i="60"/>
  <c r="N9" i="60"/>
  <c r="M9" i="60"/>
  <c r="O8" i="60"/>
  <c r="N8" i="60"/>
  <c r="AF8" i="60" s="1"/>
  <c r="AG8" i="60" s="1"/>
  <c r="M8" i="60"/>
  <c r="O7" i="60"/>
  <c r="N7" i="60"/>
  <c r="M7" i="60"/>
  <c r="O6" i="60"/>
  <c r="N6" i="60"/>
  <c r="M6" i="60"/>
  <c r="O5" i="60"/>
  <c r="N5" i="60"/>
  <c r="M5" i="60"/>
  <c r="AF6" i="60" l="1"/>
  <c r="AG6" i="60" s="1"/>
  <c r="M10" i="60"/>
  <c r="AF13" i="60"/>
  <c r="AG13" i="60" s="1"/>
  <c r="AF20" i="60"/>
  <c r="AG20" i="60" s="1"/>
  <c r="AF22" i="60"/>
  <c r="AG22" i="60" s="1"/>
  <c r="AF26" i="60"/>
  <c r="AG26" i="60" s="1"/>
  <c r="AF30" i="60"/>
  <c r="AG30" i="60" s="1"/>
  <c r="M32" i="60"/>
  <c r="AF36" i="60"/>
  <c r="AG36" i="60" s="1"/>
  <c r="O31" i="60"/>
  <c r="AF31" i="60" s="1"/>
  <c r="AG31" i="60" s="1"/>
  <c r="AF5" i="60"/>
  <c r="AG5" i="60" s="1"/>
  <c r="AF7" i="60"/>
  <c r="AG7" i="60" s="1"/>
  <c r="AF9" i="60"/>
  <c r="AG9" i="60" s="1"/>
  <c r="O10" i="60"/>
  <c r="AF10" i="60" s="1"/>
  <c r="AG10" i="60" s="1"/>
  <c r="AF12" i="60"/>
  <c r="AG12" i="60" s="1"/>
  <c r="AF17" i="60"/>
  <c r="AG17" i="60" s="1"/>
  <c r="AF19" i="60"/>
  <c r="AG19" i="60" s="1"/>
  <c r="AF23" i="60"/>
  <c r="AG23" i="60" s="1"/>
  <c r="AF25" i="60"/>
  <c r="AG25" i="60" s="1"/>
  <c r="AF27" i="60"/>
  <c r="AG27" i="60" s="1"/>
  <c r="AF29" i="60"/>
  <c r="AG29" i="60" s="1"/>
  <c r="M31" i="60"/>
  <c r="O32" i="60"/>
  <c r="AF32" i="60" s="1"/>
  <c r="AG32" i="60" s="1"/>
  <c r="AF33" i="60"/>
  <c r="AG33" i="60" s="1"/>
  <c r="AF35" i="60"/>
  <c r="AG35" i="60" s="1"/>
  <c r="AF37" i="60"/>
  <c r="AG37" i="60" s="1"/>
  <c r="N15" i="60"/>
  <c r="AF15" i="60" s="1"/>
  <c r="AG15" i="60" s="1"/>
  <c r="N18" i="60"/>
  <c r="AF18" i="60" s="1"/>
  <c r="AG18" i="60" s="1"/>
  <c r="N21" i="60"/>
  <c r="AF21" i="60" s="1"/>
  <c r="AG21" i="60" s="1"/>
  <c r="K39" i="60"/>
  <c r="K41" i="60" s="1"/>
  <c r="M14" i="60"/>
  <c r="O14" i="60"/>
  <c r="M15" i="60"/>
  <c r="M18" i="60"/>
  <c r="M21" i="60"/>
  <c r="M39" i="60" l="1"/>
  <c r="O39" i="60"/>
  <c r="AF14" i="60"/>
  <c r="AG14" i="60" s="1"/>
  <c r="AG39" i="60" s="1"/>
  <c r="N39" i="60"/>
  <c r="AF39" i="60" l="1"/>
  <c r="AF41" i="60" s="1"/>
</calcChain>
</file>

<file path=xl/sharedStrings.xml><?xml version="1.0" encoding="utf-8"?>
<sst xmlns="http://schemas.openxmlformats.org/spreadsheetml/2006/main" count="1100" uniqueCount="194">
  <si>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</si>
  <si>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</si>
  <si>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</si>
  <si>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</si>
  <si>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</si>
  <si>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</si>
  <si>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</si>
  <si>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</si>
  <si>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</si>
  <si>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</si>
  <si>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</si>
  <si>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</si>
  <si>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</si>
  <si>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</si>
  <si>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</si>
  <si>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</si>
  <si>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</si>
  <si>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</si>
  <si>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</si>
  <si>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</si>
  <si>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</si>
  <si>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</si>
  <si>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</si>
  <si>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</si>
  <si>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</si>
  <si>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</si>
  <si>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</si>
  <si>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</si>
  <si>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</si>
  <si>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</si>
  <si>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</si>
  <si>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</si>
  <si>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</si>
  <si>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</si>
  <si>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</si>
  <si>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</si>
  <si>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</si>
  <si>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</si>
  <si>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</si>
  <si>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</si>
  <si>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Office Warehouse Inc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</si>
  <si>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</si>
  <si>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</si>
  <si>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</si>
  <si>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</si>
  <si>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</si>
  <si>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</si>
  <si>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</si>
  <si>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Joyce Dino</t>
  </si>
  <si>
    <t>201-160-401-002</t>
  </si>
  <si>
    <t>200-492-462-008</t>
  </si>
  <si>
    <t>101-703-221-000</t>
  </si>
  <si>
    <t>Pasay City</t>
  </si>
  <si>
    <t>Camille Espinosa</t>
  </si>
  <si>
    <t>Ministop</t>
  </si>
  <si>
    <t>477-928-673-004</t>
  </si>
  <si>
    <t>Rosette Alcoy</t>
  </si>
  <si>
    <t>Extra Dining Staff</t>
  </si>
  <si>
    <t>Evarlies Meatshop</t>
  </si>
  <si>
    <t>139-599-310-000</t>
  </si>
  <si>
    <t>Angelo Sanchez</t>
  </si>
  <si>
    <t>Tomato</t>
  </si>
  <si>
    <t>Tosh Cafe</t>
  </si>
  <si>
    <t>Cakes</t>
  </si>
  <si>
    <t>Lalamove</t>
  </si>
  <si>
    <t>Earles Delicatessen</t>
  </si>
  <si>
    <t>213-575-918-005</t>
  </si>
  <si>
    <t>Extra Kitchen Staff</t>
  </si>
  <si>
    <t>Marikina City</t>
  </si>
  <si>
    <t>Pork Ribs,Bacon Bits</t>
  </si>
  <si>
    <t>200-035-311-021</t>
  </si>
  <si>
    <t>Bulb</t>
  </si>
  <si>
    <t>Taguig City</t>
  </si>
  <si>
    <t>Pest Control Services</t>
  </si>
  <si>
    <t>Spaghetti Pasta</t>
  </si>
  <si>
    <t>For the Month Ended:May 2019</t>
  </si>
  <si>
    <t>Photocopy of P.O.</t>
  </si>
  <si>
    <t>139-599-310-00</t>
  </si>
  <si>
    <t>Transpo going going to Marikina</t>
  </si>
  <si>
    <t>Copy Paper,Scotch Tape,PCV</t>
  </si>
  <si>
    <t>Cranberries,Raisin,Molo Wrapper</t>
  </si>
  <si>
    <t>Smoked Bangus</t>
  </si>
  <si>
    <t>Plastic Twine</t>
  </si>
  <si>
    <t>Camote,White Onion</t>
  </si>
  <si>
    <t>Papperoni,Sardines</t>
  </si>
  <si>
    <t>Photocopy of Cashiers Report</t>
  </si>
  <si>
    <t>Garlic Longaniza,Curry powder,Tokwa,Oreo Vanilla</t>
  </si>
  <si>
    <t>Cherry Tomato</t>
  </si>
  <si>
    <t>Broas,Condensed Milk,Graham,Pepperoni</t>
  </si>
  <si>
    <t>Banana Lakatan</t>
  </si>
  <si>
    <t>Transpo going  to Marikina</t>
  </si>
  <si>
    <t>Smoked bavarian,Black Forest Ham</t>
  </si>
  <si>
    <t>Mercury Drug Corporation</t>
  </si>
  <si>
    <t>000-388-474-486</t>
  </si>
  <si>
    <t>White Sugar</t>
  </si>
  <si>
    <t>Ripe Mango</t>
  </si>
  <si>
    <t>Sugar,Cheddar Cheese,Heritage Cheese</t>
  </si>
  <si>
    <t>Disposable Fork</t>
  </si>
  <si>
    <t>Molo Wrapper,Tokwa</t>
  </si>
  <si>
    <t>Transpo going to KCC office picked up Charlex Docs</t>
  </si>
  <si>
    <t xml:space="preserve">Transpo going to Charlex </t>
  </si>
  <si>
    <t>Egg</t>
  </si>
  <si>
    <t>Tomato,Breadcrums,APC,Heritage Cheese</t>
  </si>
  <si>
    <t>Transpo charged for Documents transfered to Alvin Cruz</t>
  </si>
  <si>
    <t>Transpo purchased kitchen stocks in Marikina</t>
  </si>
  <si>
    <t>Almas Cold Cuts Store</t>
  </si>
  <si>
    <t>235-048-461-000</t>
  </si>
  <si>
    <t>Heritage Cheese</t>
  </si>
  <si>
    <t>Cake</t>
  </si>
  <si>
    <t>Heritage Cheese,APC,Black Olives</t>
  </si>
  <si>
    <t>Energizer Battery</t>
  </si>
  <si>
    <t>Ace Hardware Phil Inc</t>
  </si>
  <si>
    <t>National Bookstore Inc</t>
  </si>
  <si>
    <t>000-025-972-048</t>
  </si>
  <si>
    <t>Stock Cert. Plastic Envelope,Highlighter</t>
  </si>
  <si>
    <t>Transpo going to KCC office</t>
  </si>
  <si>
    <t>Ruel Hayagan</t>
  </si>
  <si>
    <t>Broas,Pepperoni,Condensed Milk</t>
  </si>
  <si>
    <t>Ink Cartridge</t>
  </si>
  <si>
    <t>Tang Orange for Picasso Catering</t>
  </si>
  <si>
    <t>Macan Printshop</t>
  </si>
  <si>
    <t>908-260-302-000</t>
  </si>
  <si>
    <t>Photocopy of GIS,Articles &amp; By Laws,FS</t>
  </si>
  <si>
    <t>Transpo going to Carag Law Office</t>
  </si>
  <si>
    <t>Spaghetti Pasta,Datu Puti,Kikoman,APC</t>
  </si>
  <si>
    <t>Cucumber,Sugar Beets</t>
  </si>
  <si>
    <t>Transpo going to Tosh MOA</t>
  </si>
  <si>
    <t>Sardines</t>
  </si>
  <si>
    <t>Banana Lakatan (Purchased @ Public Market)</t>
  </si>
  <si>
    <t>Spaghetti</t>
  </si>
  <si>
    <t>Lettuce &amp; Tomato</t>
  </si>
  <si>
    <t>Reinan Ref &amp; Aircon Services</t>
  </si>
  <si>
    <t>San Rafael Pasay City</t>
  </si>
  <si>
    <t>ACU Cleaning (3 toner Kolin)</t>
  </si>
  <si>
    <t>219-294-991-331</t>
  </si>
  <si>
    <t>Transpo going to Marikina purchased kitchen stock</t>
  </si>
  <si>
    <t xml:space="preserve">Bacon </t>
  </si>
  <si>
    <t>Rubberband,Binderclip,Fastener,Correction Tape</t>
  </si>
  <si>
    <t>Parsley,Tomato,Cabbage</t>
  </si>
  <si>
    <t>Cream Cheese,Cheddar Cheese</t>
  </si>
  <si>
    <t>Jundry Dizon Aircon Repair Services</t>
  </si>
  <si>
    <t>302-918-005-000</t>
  </si>
  <si>
    <t>Gen Trias Cavite</t>
  </si>
  <si>
    <t>ACU Cleaning (5 toner Condura)</t>
  </si>
  <si>
    <t>AAB Baking Goods &amp; Sipplies Inc</t>
  </si>
  <si>
    <t>008-196-741-005</t>
  </si>
  <si>
    <t>Corn Meal</t>
  </si>
  <si>
    <t>Harry's Liquor Mart</t>
  </si>
  <si>
    <t>Grenadine &amp; Wine</t>
  </si>
  <si>
    <t>Transpo purchased wine &amp; others</t>
  </si>
  <si>
    <t>Babyback Ribs</t>
  </si>
  <si>
    <t>Transpo purchased kitchen stocks</t>
  </si>
  <si>
    <t>Angel Hair Pasta,Molo Wrapper</t>
  </si>
  <si>
    <t xml:space="preserve">Arugula </t>
  </si>
  <si>
    <t>Black Forest Ham</t>
  </si>
  <si>
    <t>Vinegar &amp; Soysauce</t>
  </si>
  <si>
    <t>Transpo going to Katipunan purchased cakes</t>
  </si>
  <si>
    <t>Cocoa Powder</t>
  </si>
  <si>
    <t>Flourescent Light</t>
  </si>
  <si>
    <t>Sardines,Pepperoni,Chorizo</t>
  </si>
  <si>
    <t>Transpo going to Harry's</t>
  </si>
  <si>
    <t>Wine</t>
  </si>
  <si>
    <t>Mega MB Printing Services</t>
  </si>
  <si>
    <t>466-194-215-000</t>
  </si>
  <si>
    <t>San Antonio Pasig City</t>
  </si>
  <si>
    <t>Riso Copy of Cashiers Report</t>
  </si>
  <si>
    <t>Packaging Tape</t>
  </si>
  <si>
    <t>Newtech Pest Control Services</t>
  </si>
  <si>
    <t>230-403-792.000</t>
  </si>
  <si>
    <t>Cheese Powder,Mashed Potato</t>
  </si>
  <si>
    <t>Documents Delivery Charge c/o Alvin Cruz-AFS</t>
  </si>
  <si>
    <t>Wine Glass,Chopping Board,Knife</t>
  </si>
  <si>
    <t>Azcor Lighting System Inc</t>
  </si>
  <si>
    <t>000-846-888-002</t>
  </si>
  <si>
    <t xml:space="preserve">Bulb </t>
  </si>
  <si>
    <t>Guadalupe Public Market</t>
  </si>
  <si>
    <t>Rice</t>
  </si>
  <si>
    <t>Transpo purchased Rice</t>
  </si>
  <si>
    <t>Bacon Bits</t>
  </si>
  <si>
    <t>Transpo purchased Kitchen Stocks in Marikina</t>
  </si>
  <si>
    <t>Broas,Lee Kum Kee,Century Tuna</t>
  </si>
  <si>
    <t>Cherry Tomato,French Beans,Camote</t>
  </si>
  <si>
    <t>Gata</t>
  </si>
  <si>
    <t>Super Glue</t>
  </si>
  <si>
    <t>Elbow Macaroni,Black Olives,Fresh Milk</t>
  </si>
  <si>
    <t>Transpo going to Shopwise purchased Fresh Milk</t>
  </si>
  <si>
    <t>Fresh Milk</t>
  </si>
  <si>
    <t>Pepperoni,Cranberri,Capri,Tokwa</t>
  </si>
  <si>
    <t>Chicken</t>
  </si>
  <si>
    <t>Keyboard</t>
  </si>
  <si>
    <t>Cooks Exchange Inc</t>
  </si>
  <si>
    <t>001-925-221-002</t>
  </si>
  <si>
    <t>Ayala Center Makati</t>
  </si>
  <si>
    <t>Glacine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</si>
</sst>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0" fontId="2" fillId="0" borderId="4" xfId="15" applyFont="1" applyFill="1" applyBorder="1" applyAlignment="1">
      <alignment horizontal="center" vertical="center"/>
    </xf>
    <xf numFmtId="0" fontId="2" fillId="3" borderId="4" xfId="15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0" fontId="2" fillId="0" borderId="4" xfId="15" applyFont="1" applyFill="1" applyBorder="1" applyAlignment="1">
      <alignment horizontal="left" vertical="center"/>
    </xf>
    <xf numFmtId="49" fontId="2" fillId="3" borderId="2" xfId="15" applyNumberFormat="1" applyFont="1" applyFill="1" applyBorder="1" applyAlignment="1">
      <alignment horizontal="center" vertical="center"/>
    </xf>
    <xf numFmtId="0" fontId="2" fillId="0" borderId="2" xfId="15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2"/>
  <sheetViews>
    <sheetView tabSelected="1" workbookViewId="0">
      <pane xSplit="3" ySplit="4" topLeftCell="N126" activePane="bottomRight" state="frozen"/>
      <selection pane="topRight" activeCell="D1" sqref="D1"/>
      <selection pane="bottomLeft" activeCell="A5" sqref="A5"/>
      <selection pane="bottomRight" activeCell="AF137" sqref="AF137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43587</v>
      </c>
      <c r="B5" s="31"/>
      <c r="C5" s="25" t="s">
        <v>43</v>
      </c>
      <c r="D5" s="25" t="s">
        <v>44</v>
      </c>
      <c r="E5" s="25" t="s">
        <v>45</v>
      </c>
      <c r="F5" s="26">
        <v>96701</v>
      </c>
      <c r="G5" s="63" t="s">
        <v>46</v>
      </c>
      <c r="H5" s="32"/>
      <c r="I5" s="32"/>
      <c r="J5" s="32"/>
      <c r="K5" s="32">
        <v>180</v>
      </c>
      <c r="L5" s="33"/>
      <c r="M5" s="27">
        <f t="shared" ref="M5:M135" si="0">SUM(H5:J5,K5/1.12)</f>
        <v>160.71428571428569</v>
      </c>
      <c r="N5" s="27">
        <f t="shared" ref="N5:N135" si="1">K5/1.12*0.12</f>
        <v>19.285714285714281</v>
      </c>
      <c r="O5" s="27">
        <f t="shared" ref="O5:O114" si="2">-SUM(I5:J5,K5/1.12)*L5</f>
        <v>0</v>
      </c>
      <c r="P5" s="27"/>
      <c r="Q5" s="34">
        <v>160.71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" si="3">-SUM(N5:AE5)</f>
        <v>-179.99571428571429</v>
      </c>
      <c r="AG5" s="28">
        <f t="shared" ref="AG5" si="4">SUM(H5:K5)+AF5+O5</f>
        <v>4.2857142857144481E-3</v>
      </c>
    </row>
    <row r="6" spans="1:33" s="12" customFormat="1" ht="23.25" customHeight="1" x14ac:dyDescent="0.2">
      <c r="A6" s="30">
        <v>43587</v>
      </c>
      <c r="B6" s="31"/>
      <c r="C6" s="25" t="s">
        <v>60</v>
      </c>
      <c r="D6" s="25"/>
      <c r="E6" s="25"/>
      <c r="F6" s="26"/>
      <c r="G6" s="48" t="s">
        <v>76</v>
      </c>
      <c r="H6" s="32"/>
      <c r="I6" s="32"/>
      <c r="J6" s="32">
        <v>50</v>
      </c>
      <c r="K6" s="32"/>
      <c r="L6" s="33"/>
      <c r="M6" s="27">
        <f t="shared" si="0"/>
        <v>50</v>
      </c>
      <c r="N6" s="27">
        <f t="shared" si="1"/>
        <v>0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>
        <v>50</v>
      </c>
      <c r="AA6" s="34"/>
      <c r="AB6" s="35"/>
      <c r="AC6" s="35"/>
      <c r="AD6" s="34"/>
      <c r="AE6" s="34"/>
      <c r="AF6" s="27">
        <f t="shared" ref="AF6:AF36" si="5">-SUM(N6:AE6)</f>
        <v>-50</v>
      </c>
      <c r="AG6" s="28">
        <f t="shared" ref="AG6:AG36" si="6">SUM(H6:K6)+AF6+O6</f>
        <v>0</v>
      </c>
    </row>
    <row r="7" spans="1:33" s="12" customFormat="1" ht="23.25" customHeight="1" x14ac:dyDescent="0.2">
      <c r="A7" s="30">
        <v>43587</v>
      </c>
      <c r="B7" s="31"/>
      <c r="C7" s="25" t="s">
        <v>58</v>
      </c>
      <c r="D7" s="25" t="s">
        <v>77</v>
      </c>
      <c r="E7" s="25" t="s">
        <v>68</v>
      </c>
      <c r="F7" s="26">
        <v>3111</v>
      </c>
      <c r="G7" s="48" t="s">
        <v>69</v>
      </c>
      <c r="H7" s="32"/>
      <c r="I7" s="32"/>
      <c r="J7" s="32">
        <v>1680</v>
      </c>
      <c r="K7" s="32"/>
      <c r="L7" s="33"/>
      <c r="M7" s="27">
        <f t="shared" si="0"/>
        <v>1680</v>
      </c>
      <c r="N7" s="27">
        <f t="shared" si="1"/>
        <v>0</v>
      </c>
      <c r="O7" s="27">
        <f t="shared" si="2"/>
        <v>0</v>
      </c>
      <c r="P7" s="27">
        <v>1680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5"/>
        <v>-1680</v>
      </c>
      <c r="AG7" s="28">
        <f t="shared" si="6"/>
        <v>0</v>
      </c>
    </row>
    <row r="8" spans="1:33" s="12" customFormat="1" ht="23.25" customHeight="1" x14ac:dyDescent="0.2">
      <c r="A8" s="30">
        <v>43587</v>
      </c>
      <c r="B8" s="31"/>
      <c r="C8" s="25" t="s">
        <v>60</v>
      </c>
      <c r="D8" s="25"/>
      <c r="E8" s="25"/>
      <c r="F8" s="26"/>
      <c r="G8" s="48" t="s">
        <v>78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5"/>
        <v>-100</v>
      </c>
      <c r="AG8" s="28">
        <f t="shared" si="6"/>
        <v>0</v>
      </c>
    </row>
    <row r="9" spans="1:33" s="12" customFormat="1" ht="23.25" customHeight="1" x14ac:dyDescent="0.2">
      <c r="A9" s="30">
        <v>43588</v>
      </c>
      <c r="B9" s="31"/>
      <c r="C9" s="25" t="s">
        <v>40</v>
      </c>
      <c r="D9" s="25" t="s">
        <v>50</v>
      </c>
      <c r="E9" s="25" t="s">
        <v>41</v>
      </c>
      <c r="F9" s="26">
        <v>745270</v>
      </c>
      <c r="G9" s="48" t="s">
        <v>79</v>
      </c>
      <c r="H9" s="32"/>
      <c r="I9" s="32"/>
      <c r="J9" s="32"/>
      <c r="K9" s="32">
        <v>436</v>
      </c>
      <c r="L9" s="33"/>
      <c r="M9" s="27">
        <f t="shared" si="0"/>
        <v>389.28571428571422</v>
      </c>
      <c r="N9" s="27">
        <f t="shared" si="1"/>
        <v>46.714285714285708</v>
      </c>
      <c r="O9" s="27">
        <f t="shared" si="2"/>
        <v>0</v>
      </c>
      <c r="P9" s="27"/>
      <c r="Q9" s="34"/>
      <c r="R9" s="34"/>
      <c r="S9" s="35"/>
      <c r="T9" s="35">
        <v>389.29</v>
      </c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5"/>
        <v>-436.00428571428574</v>
      </c>
      <c r="AG9" s="28">
        <f t="shared" si="6"/>
        <v>-4.2857142857428698E-3</v>
      </c>
    </row>
    <row r="10" spans="1:33" s="12" customFormat="1" ht="23.25" customHeight="1" x14ac:dyDescent="0.2">
      <c r="A10" s="30">
        <v>43588</v>
      </c>
      <c r="B10" s="31"/>
      <c r="C10" s="25" t="s">
        <v>38</v>
      </c>
      <c r="D10" s="25" t="s">
        <v>39</v>
      </c>
      <c r="E10" s="25" t="s">
        <v>41</v>
      </c>
      <c r="F10" s="26">
        <v>162754</v>
      </c>
      <c r="G10" s="48" t="s">
        <v>80</v>
      </c>
      <c r="H10" s="32"/>
      <c r="I10" s="32"/>
      <c r="J10" s="32"/>
      <c r="K10" s="32">
        <f>237.63+28.52</f>
        <v>266.14999999999998</v>
      </c>
      <c r="L10" s="33"/>
      <c r="M10" s="27">
        <f t="shared" si="0"/>
        <v>237.63392857142853</v>
      </c>
      <c r="N10" s="27">
        <f t="shared" si="1"/>
        <v>28.516071428571422</v>
      </c>
      <c r="O10" s="27">
        <f t="shared" si="2"/>
        <v>0</v>
      </c>
      <c r="P10" s="27">
        <v>237.63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5"/>
        <v>-266.14607142857142</v>
      </c>
      <c r="AG10" s="28">
        <f t="shared" si="6"/>
        <v>3.9285714285597351E-3</v>
      </c>
    </row>
    <row r="11" spans="1:33" s="12" customFormat="1" ht="23.25" customHeight="1" x14ac:dyDescent="0.2">
      <c r="A11" s="30">
        <v>43588</v>
      </c>
      <c r="B11" s="31"/>
      <c r="C11" s="25" t="s">
        <v>38</v>
      </c>
      <c r="D11" s="25" t="s">
        <v>39</v>
      </c>
      <c r="E11" s="25" t="s">
        <v>41</v>
      </c>
      <c r="F11" s="26">
        <v>162754</v>
      </c>
      <c r="G11" s="48" t="s">
        <v>81</v>
      </c>
      <c r="H11" s="32"/>
      <c r="I11" s="32"/>
      <c r="J11" s="32">
        <v>170.5</v>
      </c>
      <c r="K11" s="32"/>
      <c r="L11" s="33"/>
      <c r="M11" s="27">
        <f t="shared" si="0"/>
        <v>170.5</v>
      </c>
      <c r="N11" s="27">
        <f t="shared" si="1"/>
        <v>0</v>
      </c>
      <c r="O11" s="27">
        <f t="shared" si="2"/>
        <v>0</v>
      </c>
      <c r="P11" s="27">
        <v>170.5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12" si="7">-SUM(N11:AE11)</f>
        <v>-170.5</v>
      </c>
      <c r="AG11" s="28">
        <f t="shared" ref="AG11:AG12" si="8">SUM(H11:K11)+AF11+O11</f>
        <v>0</v>
      </c>
    </row>
    <row r="12" spans="1:33" s="12" customFormat="1" ht="23.25" customHeight="1" x14ac:dyDescent="0.2">
      <c r="A12" s="30">
        <v>43587</v>
      </c>
      <c r="B12" s="31"/>
      <c r="C12" s="25" t="s">
        <v>43</v>
      </c>
      <c r="D12" s="25" t="s">
        <v>44</v>
      </c>
      <c r="E12" s="25" t="s">
        <v>45</v>
      </c>
      <c r="F12" s="26">
        <v>96746</v>
      </c>
      <c r="G12" s="48" t="s">
        <v>46</v>
      </c>
      <c r="H12" s="32"/>
      <c r="I12" s="32"/>
      <c r="J12" s="32"/>
      <c r="K12" s="32">
        <v>180</v>
      </c>
      <c r="L12" s="33"/>
      <c r="M12" s="27">
        <f t="shared" si="0"/>
        <v>160.71428571428569</v>
      </c>
      <c r="N12" s="27">
        <f t="shared" si="1"/>
        <v>19.285714285714281</v>
      </c>
      <c r="O12" s="27">
        <f t="shared" si="2"/>
        <v>0</v>
      </c>
      <c r="P12" s="27"/>
      <c r="Q12" s="34">
        <v>160.71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7"/>
        <v>-179.99571428571429</v>
      </c>
      <c r="AG12" s="28">
        <f t="shared" si="8"/>
        <v>4.2857142857144481E-3</v>
      </c>
    </row>
    <row r="13" spans="1:33" s="12" customFormat="1" ht="23.25" customHeight="1" x14ac:dyDescent="0.2">
      <c r="A13" s="30">
        <v>43589</v>
      </c>
      <c r="B13" s="31"/>
      <c r="C13" s="25" t="s">
        <v>38</v>
      </c>
      <c r="D13" s="25" t="s">
        <v>39</v>
      </c>
      <c r="E13" s="25" t="s">
        <v>41</v>
      </c>
      <c r="F13" s="26">
        <v>143705</v>
      </c>
      <c r="G13" s="49" t="s">
        <v>82</v>
      </c>
      <c r="H13" s="32"/>
      <c r="I13" s="32"/>
      <c r="J13" s="32"/>
      <c r="K13" s="32">
        <v>62.4</v>
      </c>
      <c r="L13" s="33"/>
      <c r="M13" s="27">
        <f t="shared" si="0"/>
        <v>55.714285714285708</v>
      </c>
      <c r="N13" s="27">
        <f t="shared" si="1"/>
        <v>6.6857142857142851</v>
      </c>
      <c r="O13" s="27">
        <f t="shared" si="2"/>
        <v>0</v>
      </c>
      <c r="P13" s="27"/>
      <c r="Q13" s="34"/>
      <c r="R13" s="34"/>
      <c r="S13" s="35">
        <v>55.71</v>
      </c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5"/>
        <v>-62.395714285714284</v>
      </c>
      <c r="AG13" s="28">
        <f t="shared" si="6"/>
        <v>4.2857142857144481E-3</v>
      </c>
    </row>
    <row r="14" spans="1:33" s="12" customFormat="1" ht="23.25" customHeight="1" x14ac:dyDescent="0.2">
      <c r="A14" s="30">
        <v>43589</v>
      </c>
      <c r="B14" s="31"/>
      <c r="C14" s="25" t="s">
        <v>38</v>
      </c>
      <c r="D14" s="25" t="s">
        <v>39</v>
      </c>
      <c r="E14" s="25" t="s">
        <v>41</v>
      </c>
      <c r="F14" s="26">
        <v>143705</v>
      </c>
      <c r="G14" s="48" t="s">
        <v>83</v>
      </c>
      <c r="H14" s="32"/>
      <c r="I14" s="32"/>
      <c r="J14" s="32">
        <f>28.9+25.3+15.3+28.25+32.25+62.4+58</f>
        <v>250.4</v>
      </c>
      <c r="K14" s="32"/>
      <c r="L14" s="33"/>
      <c r="M14" s="27">
        <f t="shared" si="0"/>
        <v>250.4</v>
      </c>
      <c r="N14" s="27">
        <f t="shared" si="1"/>
        <v>0</v>
      </c>
      <c r="O14" s="27">
        <f t="shared" si="2"/>
        <v>0</v>
      </c>
      <c r="P14" s="27">
        <v>250.4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5"/>
        <v>-250.4</v>
      </c>
      <c r="AG14" s="28">
        <f t="shared" si="6"/>
        <v>0</v>
      </c>
    </row>
    <row r="15" spans="1:33" s="12" customFormat="1" ht="23.25" customHeight="1" x14ac:dyDescent="0.2">
      <c r="A15" s="30">
        <v>43589</v>
      </c>
      <c r="B15" s="31"/>
      <c r="C15" s="25" t="s">
        <v>38</v>
      </c>
      <c r="D15" s="25" t="s">
        <v>39</v>
      </c>
      <c r="E15" s="25" t="s">
        <v>41</v>
      </c>
      <c r="F15" s="26">
        <v>143705</v>
      </c>
      <c r="G15" s="48" t="s">
        <v>84</v>
      </c>
      <c r="H15" s="32"/>
      <c r="I15" s="32"/>
      <c r="J15" s="32"/>
      <c r="K15" s="32">
        <f>322.5+428.8+128.75</f>
        <v>880.05</v>
      </c>
      <c r="L15" s="33"/>
      <c r="M15" s="27">
        <f t="shared" si="0"/>
        <v>785.75892857142844</v>
      </c>
      <c r="N15" s="27">
        <f t="shared" si="1"/>
        <v>94.291071428571414</v>
      </c>
      <c r="O15" s="27">
        <f t="shared" si="2"/>
        <v>0</v>
      </c>
      <c r="P15" s="27">
        <v>785.76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5"/>
        <v>-880.05107142857139</v>
      </c>
      <c r="AG15" s="28">
        <f t="shared" si="6"/>
        <v>-1.0714285714357175E-3</v>
      </c>
    </row>
    <row r="16" spans="1:33" s="12" customFormat="1" ht="23.25" customHeight="1" x14ac:dyDescent="0.2">
      <c r="A16" s="30">
        <v>43591</v>
      </c>
      <c r="B16" s="31"/>
      <c r="C16" s="25" t="s">
        <v>43</v>
      </c>
      <c r="D16" s="25" t="s">
        <v>44</v>
      </c>
      <c r="E16" s="25" t="s">
        <v>45</v>
      </c>
      <c r="F16" s="26">
        <v>96831</v>
      </c>
      <c r="G16" s="48" t="s">
        <v>46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" si="9">-SUM(N16:AE16)</f>
        <v>-179.99571428571429</v>
      </c>
      <c r="AG16" s="28">
        <f t="shared" ref="AG16" si="10">SUM(H16:K16)+AF16+O16</f>
        <v>4.2857142857144481E-3</v>
      </c>
    </row>
    <row r="17" spans="1:33" s="12" customFormat="1" ht="23.25" customHeight="1" x14ac:dyDescent="0.2">
      <c r="A17" s="30">
        <v>43591</v>
      </c>
      <c r="B17" s="31"/>
      <c r="C17" s="25" t="s">
        <v>40</v>
      </c>
      <c r="D17" s="25" t="s">
        <v>50</v>
      </c>
      <c r="E17" s="25" t="s">
        <v>41</v>
      </c>
      <c r="F17" s="26">
        <v>745654</v>
      </c>
      <c r="G17" s="48" t="s">
        <v>85</v>
      </c>
      <c r="H17" s="32"/>
      <c r="I17" s="32"/>
      <c r="J17" s="32"/>
      <c r="K17" s="32">
        <v>35</v>
      </c>
      <c r="L17" s="33"/>
      <c r="M17" s="27">
        <f t="shared" si="0"/>
        <v>31.249999999999996</v>
      </c>
      <c r="N17" s="27">
        <f t="shared" si="1"/>
        <v>3.7499999999999996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>
        <v>31.25</v>
      </c>
      <c r="AA17" s="34"/>
      <c r="AB17" s="35"/>
      <c r="AC17" s="35"/>
      <c r="AD17" s="34"/>
      <c r="AE17" s="34"/>
      <c r="AF17" s="27">
        <f t="shared" si="5"/>
        <v>-35</v>
      </c>
      <c r="AG17" s="28">
        <f t="shared" si="6"/>
        <v>0</v>
      </c>
    </row>
    <row r="18" spans="1:33" s="12" customFormat="1" ht="23.25" customHeight="1" x14ac:dyDescent="0.2">
      <c r="A18" s="30">
        <v>43592</v>
      </c>
      <c r="B18" s="31"/>
      <c r="C18" s="25" t="s">
        <v>38</v>
      </c>
      <c r="D18" s="25" t="s">
        <v>39</v>
      </c>
      <c r="E18" s="25" t="s">
        <v>41</v>
      </c>
      <c r="F18" s="26">
        <v>151371</v>
      </c>
      <c r="G18" s="48" t="s">
        <v>86</v>
      </c>
      <c r="H18" s="32"/>
      <c r="I18" s="32"/>
      <c r="J18" s="32"/>
      <c r="K18" s="32">
        <f>693.35+83.2</f>
        <v>776.55000000000007</v>
      </c>
      <c r="L18" s="33"/>
      <c r="M18" s="27">
        <f t="shared" si="0"/>
        <v>693.34821428571433</v>
      </c>
      <c r="N18" s="27">
        <f t="shared" si="1"/>
        <v>83.20178571428572</v>
      </c>
      <c r="O18" s="27">
        <f t="shared" si="2"/>
        <v>0</v>
      </c>
      <c r="P18" s="27">
        <v>693.35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:AF21" si="11">-SUM(N18:AE18)</f>
        <v>-776.55178571428576</v>
      </c>
      <c r="AG18" s="28">
        <f t="shared" ref="AG18:AG21" si="12">SUM(H18:K18)+AF18+O18</f>
        <v>-1.7857142856883002E-3</v>
      </c>
    </row>
    <row r="19" spans="1:33" s="12" customFormat="1" ht="23.25" customHeight="1" x14ac:dyDescent="0.2">
      <c r="A19" s="30">
        <v>43592</v>
      </c>
      <c r="B19" s="31"/>
      <c r="C19" s="25" t="s">
        <v>38</v>
      </c>
      <c r="D19" s="25" t="s">
        <v>39</v>
      </c>
      <c r="E19" s="25" t="s">
        <v>41</v>
      </c>
      <c r="F19" s="26">
        <v>151371</v>
      </c>
      <c r="G19" s="48" t="s">
        <v>87</v>
      </c>
      <c r="H19" s="32"/>
      <c r="I19" s="32"/>
      <c r="J19" s="32">
        <v>140</v>
      </c>
      <c r="K19" s="32"/>
      <c r="L19" s="33"/>
      <c r="M19" s="27">
        <f t="shared" si="0"/>
        <v>140</v>
      </c>
      <c r="N19" s="27">
        <f t="shared" si="1"/>
        <v>0</v>
      </c>
      <c r="O19" s="27">
        <f t="shared" si="2"/>
        <v>0</v>
      </c>
      <c r="P19" s="27">
        <v>140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11"/>
        <v>-140</v>
      </c>
      <c r="AG19" s="28">
        <f t="shared" si="12"/>
        <v>0</v>
      </c>
    </row>
    <row r="20" spans="1:33" s="12" customFormat="1" ht="23.25" customHeight="1" x14ac:dyDescent="0.2">
      <c r="A20" s="30">
        <v>43592</v>
      </c>
      <c r="B20" s="31"/>
      <c r="C20" s="25" t="s">
        <v>43</v>
      </c>
      <c r="D20" s="25" t="s">
        <v>44</v>
      </c>
      <c r="E20" s="25" t="s">
        <v>45</v>
      </c>
      <c r="F20" s="26">
        <v>152374</v>
      </c>
      <c r="G20" s="48" t="s">
        <v>46</v>
      </c>
      <c r="H20" s="32"/>
      <c r="I20" s="32"/>
      <c r="J20" s="32"/>
      <c r="K20" s="32">
        <v>180</v>
      </c>
      <c r="L20" s="33"/>
      <c r="M20" s="27">
        <f t="shared" si="0"/>
        <v>160.71428571428569</v>
      </c>
      <c r="N20" s="27">
        <f t="shared" si="1"/>
        <v>19.285714285714281</v>
      </c>
      <c r="O20" s="27">
        <f t="shared" si="2"/>
        <v>0</v>
      </c>
      <c r="P20" s="27"/>
      <c r="Q20" s="34">
        <v>160.71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1"/>
        <v>-179.99571428571429</v>
      </c>
      <c r="AG20" s="28">
        <f t="shared" si="12"/>
        <v>4.2857142857144481E-3</v>
      </c>
    </row>
    <row r="21" spans="1:33" s="12" customFormat="1" ht="23.25" customHeight="1" x14ac:dyDescent="0.2">
      <c r="A21" s="30">
        <v>43593</v>
      </c>
      <c r="B21" s="31"/>
      <c r="C21" s="25" t="s">
        <v>38</v>
      </c>
      <c r="D21" s="25" t="s">
        <v>39</v>
      </c>
      <c r="E21" s="25" t="s">
        <v>41</v>
      </c>
      <c r="F21" s="26">
        <v>174838</v>
      </c>
      <c r="G21" s="48" t="s">
        <v>88</v>
      </c>
      <c r="H21" s="32"/>
      <c r="I21" s="32"/>
      <c r="J21" s="32"/>
      <c r="K21" s="32">
        <f>726.56+87.19</f>
        <v>813.75</v>
      </c>
      <c r="L21" s="33"/>
      <c r="M21" s="27">
        <f t="shared" si="0"/>
        <v>726.56249999999989</v>
      </c>
      <c r="N21" s="27">
        <f t="shared" si="1"/>
        <v>87.187499999999986</v>
      </c>
      <c r="O21" s="27">
        <f t="shared" si="2"/>
        <v>0</v>
      </c>
      <c r="P21" s="27"/>
      <c r="Q21" s="34">
        <v>726.56</v>
      </c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1"/>
        <v>-813.74749999999995</v>
      </c>
      <c r="AG21" s="28">
        <f t="shared" si="12"/>
        <v>2.5000000000545697E-3</v>
      </c>
    </row>
    <row r="22" spans="1:33" s="12" customFormat="1" ht="23.25" customHeight="1" x14ac:dyDescent="0.2">
      <c r="A22" s="30">
        <v>43593</v>
      </c>
      <c r="B22" s="31"/>
      <c r="C22" s="25" t="s">
        <v>38</v>
      </c>
      <c r="D22" s="25" t="s">
        <v>39</v>
      </c>
      <c r="E22" s="25" t="s">
        <v>41</v>
      </c>
      <c r="F22" s="26">
        <v>174838</v>
      </c>
      <c r="G22" s="48" t="s">
        <v>89</v>
      </c>
      <c r="H22" s="32"/>
      <c r="I22" s="32"/>
      <c r="J22" s="32">
        <v>149.4</v>
      </c>
      <c r="K22" s="32"/>
      <c r="L22" s="33"/>
      <c r="M22" s="27">
        <f t="shared" si="0"/>
        <v>149.4</v>
      </c>
      <c r="N22" s="27">
        <f t="shared" si="1"/>
        <v>0</v>
      </c>
      <c r="O22" s="27">
        <f t="shared" si="2"/>
        <v>0</v>
      </c>
      <c r="P22" s="27">
        <v>149.4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5"/>
        <v>-149.4</v>
      </c>
      <c r="AG22" s="28">
        <f t="shared" si="6"/>
        <v>0</v>
      </c>
    </row>
    <row r="23" spans="1:33" s="12" customFormat="1" ht="23.25" customHeight="1" x14ac:dyDescent="0.2">
      <c r="A23" s="30">
        <v>43593</v>
      </c>
      <c r="B23" s="31"/>
      <c r="C23" s="25" t="s">
        <v>43</v>
      </c>
      <c r="D23" s="25" t="s">
        <v>44</v>
      </c>
      <c r="E23" s="25" t="s">
        <v>45</v>
      </c>
      <c r="F23" s="26">
        <v>60969</v>
      </c>
      <c r="G23" s="48" t="s">
        <v>46</v>
      </c>
      <c r="H23" s="32"/>
      <c r="I23" s="32"/>
      <c r="J23" s="32"/>
      <c r="K23" s="32">
        <v>180</v>
      </c>
      <c r="L23" s="33"/>
      <c r="M23" s="27">
        <f t="shared" si="0"/>
        <v>160.71428571428569</v>
      </c>
      <c r="N23" s="27">
        <f t="shared" si="1"/>
        <v>19.285714285714281</v>
      </c>
      <c r="O23" s="27">
        <f t="shared" si="2"/>
        <v>0</v>
      </c>
      <c r="P23" s="27"/>
      <c r="Q23" s="34">
        <v>160.71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ref="AF23:AF31" si="13">-SUM(N23:AE23)</f>
        <v>-179.99571428571429</v>
      </c>
      <c r="AG23" s="28">
        <f t="shared" ref="AG23:AG31" si="14">SUM(H23:K23)+AF23+O23</f>
        <v>4.2857142857144481E-3</v>
      </c>
    </row>
    <row r="24" spans="1:33" s="12" customFormat="1" ht="23.25" customHeight="1" x14ac:dyDescent="0.2">
      <c r="A24" s="30">
        <v>43593</v>
      </c>
      <c r="B24" s="31"/>
      <c r="C24" s="25" t="s">
        <v>58</v>
      </c>
      <c r="D24" s="25" t="s">
        <v>77</v>
      </c>
      <c r="E24" s="25" t="s">
        <v>68</v>
      </c>
      <c r="F24" s="26">
        <v>3126</v>
      </c>
      <c r="G24" s="48" t="s">
        <v>69</v>
      </c>
      <c r="H24" s="32"/>
      <c r="I24" s="32"/>
      <c r="J24" s="32">
        <v>1865</v>
      </c>
      <c r="K24" s="32"/>
      <c r="L24" s="33"/>
      <c r="M24" s="27">
        <f t="shared" si="0"/>
        <v>1865</v>
      </c>
      <c r="N24" s="27">
        <f t="shared" si="1"/>
        <v>0</v>
      </c>
      <c r="O24" s="27">
        <f t="shared" si="2"/>
        <v>0</v>
      </c>
      <c r="P24" s="27">
        <v>1865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13"/>
        <v>-1865</v>
      </c>
      <c r="AG24" s="28">
        <f t="shared" si="14"/>
        <v>0</v>
      </c>
    </row>
    <row r="25" spans="1:33" s="12" customFormat="1" ht="23.25" customHeight="1" x14ac:dyDescent="0.2">
      <c r="A25" s="30">
        <v>43593</v>
      </c>
      <c r="B25" s="31"/>
      <c r="C25" s="25" t="s">
        <v>60</v>
      </c>
      <c r="D25" s="25"/>
      <c r="E25" s="25"/>
      <c r="F25" s="26"/>
      <c r="G25" s="48" t="s">
        <v>90</v>
      </c>
      <c r="H25" s="32">
        <v>100</v>
      </c>
      <c r="I25" s="32"/>
      <c r="J25" s="32"/>
      <c r="K25" s="32"/>
      <c r="L25" s="33"/>
      <c r="M25" s="27">
        <f t="shared" si="0"/>
        <v>100</v>
      </c>
      <c r="N25" s="27">
        <f t="shared" si="1"/>
        <v>0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>
        <v>100</v>
      </c>
      <c r="AB25" s="35"/>
      <c r="AC25" s="35"/>
      <c r="AD25" s="34"/>
      <c r="AE25" s="34"/>
      <c r="AF25" s="27">
        <f t="shared" si="13"/>
        <v>-100</v>
      </c>
      <c r="AG25" s="28">
        <f t="shared" si="14"/>
        <v>0</v>
      </c>
    </row>
    <row r="26" spans="1:33" s="12" customFormat="1" ht="23.25" customHeight="1" x14ac:dyDescent="0.2">
      <c r="A26" s="30">
        <v>43593</v>
      </c>
      <c r="B26" s="31"/>
      <c r="C26" s="25" t="s">
        <v>65</v>
      </c>
      <c r="D26" s="25" t="s">
        <v>66</v>
      </c>
      <c r="E26" s="25" t="s">
        <v>41</v>
      </c>
      <c r="F26" s="26">
        <v>16906</v>
      </c>
      <c r="G26" s="48" t="s">
        <v>91</v>
      </c>
      <c r="H26" s="32"/>
      <c r="I26" s="32"/>
      <c r="J26" s="32"/>
      <c r="K26" s="32">
        <v>854.89</v>
      </c>
      <c r="L26" s="33"/>
      <c r="M26" s="27">
        <f t="shared" si="0"/>
        <v>763.29464285714278</v>
      </c>
      <c r="N26" s="27">
        <f t="shared" si="1"/>
        <v>91.595357142857125</v>
      </c>
      <c r="O26" s="27">
        <f t="shared" si="2"/>
        <v>0</v>
      </c>
      <c r="P26" s="27">
        <v>763.29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13"/>
        <v>-854.88535714285706</v>
      </c>
      <c r="AG26" s="28">
        <f t="shared" si="14"/>
        <v>4.6428571429260046E-3</v>
      </c>
    </row>
    <row r="27" spans="1:33" s="12" customFormat="1" ht="23.25" customHeight="1" x14ac:dyDescent="0.2">
      <c r="A27" s="30">
        <v>43593</v>
      </c>
      <c r="B27" s="31"/>
      <c r="C27" s="25" t="s">
        <v>92</v>
      </c>
      <c r="D27" s="25" t="s">
        <v>93</v>
      </c>
      <c r="E27" s="25" t="s">
        <v>41</v>
      </c>
      <c r="F27" s="26">
        <v>33897</v>
      </c>
      <c r="G27" s="48" t="s">
        <v>94</v>
      </c>
      <c r="H27" s="32"/>
      <c r="I27" s="32"/>
      <c r="J27" s="32"/>
      <c r="K27" s="32">
        <v>185.25</v>
      </c>
      <c r="L27" s="33"/>
      <c r="M27" s="27">
        <f t="shared" si="0"/>
        <v>165.40178571428569</v>
      </c>
      <c r="N27" s="27">
        <f t="shared" si="1"/>
        <v>19.848214285714281</v>
      </c>
      <c r="O27" s="27">
        <f t="shared" si="2"/>
        <v>0</v>
      </c>
      <c r="P27" s="27">
        <v>165.4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3"/>
        <v>-185.24821428571428</v>
      </c>
      <c r="AG27" s="28">
        <f t="shared" si="14"/>
        <v>1.7857142857167219E-3</v>
      </c>
    </row>
    <row r="28" spans="1:33" s="12" customFormat="1" ht="23.25" customHeight="1" x14ac:dyDescent="0.2">
      <c r="A28" s="30">
        <v>43593</v>
      </c>
      <c r="B28" s="31"/>
      <c r="C28" s="25" t="s">
        <v>47</v>
      </c>
      <c r="D28" s="25" t="s">
        <v>49</v>
      </c>
      <c r="E28" s="25" t="s">
        <v>37</v>
      </c>
      <c r="F28" s="26">
        <v>35474</v>
      </c>
      <c r="G28" s="48" t="s">
        <v>95</v>
      </c>
      <c r="H28" s="32"/>
      <c r="I28" s="32"/>
      <c r="J28" s="32"/>
      <c r="K28" s="32">
        <v>254.65</v>
      </c>
      <c r="L28" s="33"/>
      <c r="M28" s="27">
        <f t="shared" si="0"/>
        <v>227.36607142857142</v>
      </c>
      <c r="N28" s="27">
        <f t="shared" si="1"/>
        <v>27.283928571428568</v>
      </c>
      <c r="O28" s="27">
        <f t="shared" si="2"/>
        <v>0</v>
      </c>
      <c r="P28" s="27">
        <v>227.37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3"/>
        <v>-254.65392857142857</v>
      </c>
      <c r="AG28" s="28">
        <f t="shared" si="14"/>
        <v>-3.9285714285597351E-3</v>
      </c>
    </row>
    <row r="29" spans="1:33" s="12" customFormat="1" ht="23.25" customHeight="1" x14ac:dyDescent="0.2">
      <c r="A29" s="30">
        <v>43593</v>
      </c>
      <c r="B29" s="31"/>
      <c r="C29" s="25" t="s">
        <v>47</v>
      </c>
      <c r="D29" s="25" t="s">
        <v>49</v>
      </c>
      <c r="E29" s="25" t="s">
        <v>37</v>
      </c>
      <c r="F29" s="26">
        <v>35468</v>
      </c>
      <c r="G29" s="48" t="s">
        <v>96</v>
      </c>
      <c r="H29" s="32"/>
      <c r="I29" s="32"/>
      <c r="J29" s="32"/>
      <c r="K29" s="32">
        <v>659</v>
      </c>
      <c r="L29" s="33"/>
      <c r="M29" s="27">
        <f t="shared" si="0"/>
        <v>588.39285714285711</v>
      </c>
      <c r="N29" s="27">
        <f t="shared" si="1"/>
        <v>70.607142857142847</v>
      </c>
      <c r="O29" s="27">
        <f t="shared" si="2"/>
        <v>0</v>
      </c>
      <c r="P29" s="27">
        <v>588.39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3"/>
        <v>-658.99714285714288</v>
      </c>
      <c r="AG29" s="28">
        <f t="shared" si="14"/>
        <v>2.8571428571240176E-3</v>
      </c>
    </row>
    <row r="30" spans="1:33" s="12" customFormat="1" ht="23.25" customHeight="1" x14ac:dyDescent="0.2">
      <c r="A30" s="30">
        <v>43594</v>
      </c>
      <c r="B30" s="31"/>
      <c r="C30" s="25" t="s">
        <v>38</v>
      </c>
      <c r="D30" s="25" t="s">
        <v>39</v>
      </c>
      <c r="E30" s="25" t="s">
        <v>41</v>
      </c>
      <c r="F30" s="26">
        <v>158817</v>
      </c>
      <c r="G30" s="48" t="s">
        <v>61</v>
      </c>
      <c r="H30" s="32"/>
      <c r="I30" s="32"/>
      <c r="J30" s="32">
        <v>96.8</v>
      </c>
      <c r="K30" s="32"/>
      <c r="L30" s="33"/>
      <c r="M30" s="27">
        <f t="shared" si="0"/>
        <v>96.8</v>
      </c>
      <c r="N30" s="27">
        <f t="shared" si="1"/>
        <v>0</v>
      </c>
      <c r="O30" s="27">
        <f t="shared" si="2"/>
        <v>0</v>
      </c>
      <c r="P30" s="27">
        <v>96.8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3"/>
        <v>-96.8</v>
      </c>
      <c r="AG30" s="28">
        <f t="shared" si="14"/>
        <v>0</v>
      </c>
    </row>
    <row r="31" spans="1:33" s="12" customFormat="1" ht="23.25" customHeight="1" x14ac:dyDescent="0.2">
      <c r="A31" s="30">
        <v>43594</v>
      </c>
      <c r="B31" s="31"/>
      <c r="C31" s="25" t="s">
        <v>38</v>
      </c>
      <c r="D31" s="25" t="s">
        <v>39</v>
      </c>
      <c r="E31" s="25" t="s">
        <v>41</v>
      </c>
      <c r="F31" s="26">
        <v>158817</v>
      </c>
      <c r="G31" s="48" t="s">
        <v>97</v>
      </c>
      <c r="H31" s="32"/>
      <c r="I31" s="32"/>
      <c r="J31" s="32"/>
      <c r="K31" s="32">
        <f>25*4</f>
        <v>100</v>
      </c>
      <c r="L31" s="33"/>
      <c r="M31" s="27">
        <f t="shared" si="0"/>
        <v>89.285714285714278</v>
      </c>
      <c r="N31" s="27">
        <f t="shared" si="1"/>
        <v>10.714285714285714</v>
      </c>
      <c r="O31" s="27">
        <f t="shared" si="2"/>
        <v>0</v>
      </c>
      <c r="P31" s="27"/>
      <c r="Q31" s="34"/>
      <c r="R31" s="34"/>
      <c r="S31" s="35">
        <v>89.29</v>
      </c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3"/>
        <v>-100.00428571428571</v>
      </c>
      <c r="AG31" s="28">
        <f t="shared" si="14"/>
        <v>-4.2857142857144481E-3</v>
      </c>
    </row>
    <row r="32" spans="1:33" s="12" customFormat="1" ht="23.25" customHeight="1" x14ac:dyDescent="0.2">
      <c r="A32" s="30">
        <v>43594</v>
      </c>
      <c r="B32" s="31"/>
      <c r="C32" s="25" t="s">
        <v>38</v>
      </c>
      <c r="D32" s="25" t="s">
        <v>39</v>
      </c>
      <c r="E32" s="25" t="s">
        <v>41</v>
      </c>
      <c r="F32" s="26">
        <v>158817</v>
      </c>
      <c r="G32" s="48" t="s">
        <v>98</v>
      </c>
      <c r="H32" s="32"/>
      <c r="I32" s="32"/>
      <c r="J32" s="32"/>
      <c r="K32" s="32">
        <f>27.75*2</f>
        <v>55.5</v>
      </c>
      <c r="L32" s="33"/>
      <c r="M32" s="27">
        <f t="shared" si="0"/>
        <v>49.553571428571423</v>
      </c>
      <c r="N32" s="27">
        <f t="shared" si="1"/>
        <v>5.9464285714285703</v>
      </c>
      <c r="O32" s="27">
        <f t="shared" si="2"/>
        <v>0</v>
      </c>
      <c r="P32" s="27">
        <v>49.55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5"/>
        <v>-55.496428571428567</v>
      </c>
      <c r="AG32" s="28">
        <f t="shared" si="6"/>
        <v>3.5714285714334437E-3</v>
      </c>
    </row>
    <row r="33" spans="1:33" s="12" customFormat="1" ht="23.25" customHeight="1" x14ac:dyDescent="0.2">
      <c r="A33" s="30">
        <v>43594</v>
      </c>
      <c r="B33" s="31"/>
      <c r="C33" s="25" t="s">
        <v>43</v>
      </c>
      <c r="D33" s="25" t="s">
        <v>44</v>
      </c>
      <c r="E33" s="25" t="s">
        <v>45</v>
      </c>
      <c r="F33" s="26">
        <v>61018</v>
      </c>
      <c r="G33" s="48" t="s">
        <v>46</v>
      </c>
      <c r="H33" s="32"/>
      <c r="I33" s="32"/>
      <c r="J33" s="32"/>
      <c r="K33" s="32">
        <v>180</v>
      </c>
      <c r="L33" s="33"/>
      <c r="M33" s="27">
        <f t="shared" si="0"/>
        <v>160.71428571428569</v>
      </c>
      <c r="N33" s="27">
        <f t="shared" si="1"/>
        <v>19.285714285714281</v>
      </c>
      <c r="O33" s="27">
        <f t="shared" si="2"/>
        <v>0</v>
      </c>
      <c r="P33" s="27"/>
      <c r="Q33" s="34">
        <v>160.71</v>
      </c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5"/>
        <v>-179.99571428571429</v>
      </c>
      <c r="AG33" s="28">
        <f t="shared" si="6"/>
        <v>4.2857142857144481E-3</v>
      </c>
    </row>
    <row r="34" spans="1:33" s="12" customFormat="1" ht="23.25" customHeight="1" x14ac:dyDescent="0.2">
      <c r="A34" s="30">
        <v>43594</v>
      </c>
      <c r="B34" s="31"/>
      <c r="C34" s="25" t="s">
        <v>42</v>
      </c>
      <c r="D34" s="25"/>
      <c r="E34" s="25"/>
      <c r="F34" s="26"/>
      <c r="G34" s="48" t="s">
        <v>99</v>
      </c>
      <c r="H34" s="32">
        <v>80</v>
      </c>
      <c r="I34" s="32"/>
      <c r="J34" s="32"/>
      <c r="K34" s="32"/>
      <c r="L34" s="33"/>
      <c r="M34" s="27">
        <f t="shared" si="0"/>
        <v>80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>
        <v>80</v>
      </c>
      <c r="AB34" s="35"/>
      <c r="AC34" s="35"/>
      <c r="AD34" s="34"/>
      <c r="AE34" s="34"/>
      <c r="AF34" s="27">
        <f t="shared" si="5"/>
        <v>-80</v>
      </c>
      <c r="AG34" s="28">
        <f t="shared" si="6"/>
        <v>0</v>
      </c>
    </row>
    <row r="35" spans="1:33" s="12" customFormat="1" ht="23.25" customHeight="1" x14ac:dyDescent="0.2">
      <c r="A35" s="30">
        <v>43594</v>
      </c>
      <c r="B35" s="31"/>
      <c r="C35" s="25" t="s">
        <v>60</v>
      </c>
      <c r="D35" s="25"/>
      <c r="E35" s="25"/>
      <c r="F35" s="26"/>
      <c r="G35" s="48" t="s">
        <v>100</v>
      </c>
      <c r="H35" s="32">
        <v>100</v>
      </c>
      <c r="I35" s="32"/>
      <c r="J35" s="32"/>
      <c r="K35" s="32"/>
      <c r="L35" s="33"/>
      <c r="M35" s="27">
        <f t="shared" si="0"/>
        <v>100</v>
      </c>
      <c r="N35" s="27">
        <f t="shared" si="1"/>
        <v>0</v>
      </c>
      <c r="O35" s="27">
        <f t="shared" si="2"/>
        <v>0</v>
      </c>
      <c r="P35" s="27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>
        <v>100</v>
      </c>
      <c r="AB35" s="35"/>
      <c r="AC35" s="35"/>
      <c r="AD35" s="34"/>
      <c r="AE35" s="34"/>
      <c r="AF35" s="27">
        <f t="shared" si="5"/>
        <v>-100</v>
      </c>
      <c r="AG35" s="28">
        <f t="shared" si="6"/>
        <v>0</v>
      </c>
    </row>
    <row r="36" spans="1:33" s="60" customFormat="1" ht="23.25" customHeight="1" x14ac:dyDescent="0.2">
      <c r="A36" s="51">
        <v>43717</v>
      </c>
      <c r="B36" s="62"/>
      <c r="C36" s="52" t="s">
        <v>53</v>
      </c>
      <c r="D36" s="52"/>
      <c r="E36" s="52"/>
      <c r="F36" s="53"/>
      <c r="G36" s="50" t="s">
        <v>57</v>
      </c>
      <c r="H36" s="54">
        <v>537</v>
      </c>
      <c r="I36" s="54"/>
      <c r="J36" s="54"/>
      <c r="K36" s="54"/>
      <c r="L36" s="55"/>
      <c r="M36" s="56">
        <f t="shared" si="0"/>
        <v>537</v>
      </c>
      <c r="N36" s="56">
        <f t="shared" si="1"/>
        <v>0</v>
      </c>
      <c r="O36" s="56">
        <f t="shared" si="2"/>
        <v>0</v>
      </c>
      <c r="P36" s="56"/>
      <c r="Q36" s="57"/>
      <c r="R36" s="57"/>
      <c r="S36" s="58"/>
      <c r="T36" s="58"/>
      <c r="U36" s="58"/>
      <c r="V36" s="58"/>
      <c r="W36" s="58"/>
      <c r="X36" s="57"/>
      <c r="Y36" s="57"/>
      <c r="Z36" s="57"/>
      <c r="AA36" s="57"/>
      <c r="AB36" s="58">
        <v>537</v>
      </c>
      <c r="AC36" s="58"/>
      <c r="AD36" s="57"/>
      <c r="AE36" s="57"/>
      <c r="AF36" s="56">
        <f t="shared" si="5"/>
        <v>-537</v>
      </c>
      <c r="AG36" s="59">
        <f t="shared" si="6"/>
        <v>0</v>
      </c>
    </row>
    <row r="37" spans="1:33" s="12" customFormat="1" ht="23.25" customHeight="1" x14ac:dyDescent="0.2">
      <c r="A37" s="30">
        <v>43595</v>
      </c>
      <c r="B37" s="31"/>
      <c r="C37" s="25" t="s">
        <v>43</v>
      </c>
      <c r="D37" s="25" t="s">
        <v>44</v>
      </c>
      <c r="E37" s="25" t="s">
        <v>45</v>
      </c>
      <c r="F37" s="26">
        <v>63211</v>
      </c>
      <c r="G37" s="48" t="s">
        <v>46</v>
      </c>
      <c r="H37" s="32"/>
      <c r="I37" s="32"/>
      <c r="J37" s="32"/>
      <c r="K37" s="32">
        <v>180</v>
      </c>
      <c r="L37" s="33"/>
      <c r="M37" s="27">
        <f t="shared" si="0"/>
        <v>160.71428571428569</v>
      </c>
      <c r="N37" s="27">
        <f t="shared" si="1"/>
        <v>19.285714285714281</v>
      </c>
      <c r="O37" s="27">
        <f t="shared" si="2"/>
        <v>0</v>
      </c>
      <c r="P37" s="27"/>
      <c r="Q37" s="34">
        <v>160.71</v>
      </c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:AF110" si="15">-SUM(N37:AE37)</f>
        <v>-179.99571428571429</v>
      </c>
      <c r="AG37" s="28">
        <f t="shared" ref="AG37:AG110" si="16">SUM(H37:K37)+AF37+O37</f>
        <v>4.2857142857144481E-3</v>
      </c>
    </row>
    <row r="38" spans="1:33" s="12" customFormat="1" ht="23.25" customHeight="1" x14ac:dyDescent="0.2">
      <c r="A38" s="30">
        <v>43595</v>
      </c>
      <c r="B38" s="31"/>
      <c r="C38" s="25" t="s">
        <v>47</v>
      </c>
      <c r="D38" s="25" t="s">
        <v>49</v>
      </c>
      <c r="E38" s="25" t="s">
        <v>37</v>
      </c>
      <c r="F38" s="26">
        <v>35410</v>
      </c>
      <c r="G38" s="48" t="s">
        <v>101</v>
      </c>
      <c r="H38" s="32"/>
      <c r="I38" s="32"/>
      <c r="J38" s="32"/>
      <c r="K38" s="32">
        <v>237</v>
      </c>
      <c r="L38" s="33"/>
      <c r="M38" s="27">
        <f t="shared" si="0"/>
        <v>211.60714285714283</v>
      </c>
      <c r="N38" s="27">
        <f t="shared" si="1"/>
        <v>25.392857142857139</v>
      </c>
      <c r="O38" s="27">
        <f t="shared" si="2"/>
        <v>0</v>
      </c>
      <c r="P38" s="27">
        <v>211.61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15"/>
        <v>-237.00285714285715</v>
      </c>
      <c r="AG38" s="28">
        <f t="shared" si="16"/>
        <v>-2.8571428571524393E-3</v>
      </c>
    </row>
    <row r="39" spans="1:33" s="12" customFormat="1" ht="23.25" customHeight="1" x14ac:dyDescent="0.2">
      <c r="A39" s="30">
        <v>43595</v>
      </c>
      <c r="B39" s="31"/>
      <c r="C39" s="25" t="s">
        <v>47</v>
      </c>
      <c r="D39" s="25" t="s">
        <v>49</v>
      </c>
      <c r="E39" s="25" t="s">
        <v>37</v>
      </c>
      <c r="F39" s="26">
        <v>35499</v>
      </c>
      <c r="G39" s="48" t="s">
        <v>102</v>
      </c>
      <c r="H39" s="32"/>
      <c r="I39" s="32"/>
      <c r="J39" s="32"/>
      <c r="K39" s="32">
        <v>1647.42</v>
      </c>
      <c r="L39" s="33"/>
      <c r="M39" s="27">
        <f t="shared" si="0"/>
        <v>1470.9107142857142</v>
      </c>
      <c r="N39" s="27">
        <f t="shared" si="1"/>
        <v>176.50928571428571</v>
      </c>
      <c r="O39" s="27">
        <f t="shared" si="2"/>
        <v>0</v>
      </c>
      <c r="P39" s="27">
        <v>1470.91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15"/>
        <v>-1647.4192857142857</v>
      </c>
      <c r="AG39" s="28">
        <f t="shared" si="16"/>
        <v>7.1428571436626953E-4</v>
      </c>
    </row>
    <row r="40" spans="1:33" s="12" customFormat="1" ht="23.25" customHeight="1" x14ac:dyDescent="0.2">
      <c r="A40" s="30">
        <v>43596</v>
      </c>
      <c r="B40" s="31"/>
      <c r="C40" s="25" t="s">
        <v>54</v>
      </c>
      <c r="D40" s="25"/>
      <c r="E40" s="25"/>
      <c r="F40" s="26"/>
      <c r="G40" s="48" t="s">
        <v>46</v>
      </c>
      <c r="H40" s="32"/>
      <c r="I40" s="32"/>
      <c r="J40" s="32"/>
      <c r="K40" s="32">
        <v>40</v>
      </c>
      <c r="L40" s="33"/>
      <c r="M40" s="27">
        <f t="shared" si="0"/>
        <v>35.714285714285708</v>
      </c>
      <c r="N40" s="27">
        <f t="shared" si="1"/>
        <v>4.2857142857142847</v>
      </c>
      <c r="O40" s="27">
        <f t="shared" si="2"/>
        <v>0</v>
      </c>
      <c r="P40" s="27"/>
      <c r="Q40" s="34">
        <v>34.71</v>
      </c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15"/>
        <v>-38.995714285714286</v>
      </c>
      <c r="AG40" s="28">
        <f t="shared" si="16"/>
        <v>1.0042857142857144</v>
      </c>
    </row>
    <row r="41" spans="1:33" s="12" customFormat="1" ht="23.25" customHeight="1" x14ac:dyDescent="0.2">
      <c r="A41" s="30">
        <v>43596</v>
      </c>
      <c r="B41" s="31"/>
      <c r="C41" s="25" t="s">
        <v>64</v>
      </c>
      <c r="D41" s="25"/>
      <c r="E41" s="25"/>
      <c r="F41" s="26"/>
      <c r="G41" s="48" t="s">
        <v>103</v>
      </c>
      <c r="H41" s="32">
        <v>260</v>
      </c>
      <c r="I41" s="32"/>
      <c r="J41" s="32"/>
      <c r="K41" s="32"/>
      <c r="L41" s="33"/>
      <c r="M41" s="27">
        <f t="shared" si="0"/>
        <v>260</v>
      </c>
      <c r="N41" s="27">
        <f t="shared" si="1"/>
        <v>0</v>
      </c>
      <c r="O41" s="27">
        <f t="shared" si="2"/>
        <v>0</v>
      </c>
      <c r="P41" s="27"/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>
        <v>260</v>
      </c>
      <c r="AB41" s="35"/>
      <c r="AC41" s="35"/>
      <c r="AD41" s="34"/>
      <c r="AE41" s="34"/>
      <c r="AF41" s="27">
        <f t="shared" si="15"/>
        <v>-260</v>
      </c>
      <c r="AG41" s="28">
        <f t="shared" si="16"/>
        <v>0</v>
      </c>
    </row>
    <row r="42" spans="1:33" s="12" customFormat="1" ht="23.25" customHeight="1" x14ac:dyDescent="0.2">
      <c r="A42" s="30">
        <v>43599</v>
      </c>
      <c r="B42" s="31"/>
      <c r="C42" s="25" t="s">
        <v>43</v>
      </c>
      <c r="D42" s="25" t="s">
        <v>44</v>
      </c>
      <c r="E42" s="25" t="s">
        <v>45</v>
      </c>
      <c r="F42" s="26">
        <v>66718</v>
      </c>
      <c r="G42" s="48" t="s">
        <v>46</v>
      </c>
      <c r="H42" s="32"/>
      <c r="I42" s="32"/>
      <c r="J42" s="32"/>
      <c r="K42" s="32">
        <v>180</v>
      </c>
      <c r="L42" s="33"/>
      <c r="M42" s="27">
        <f t="shared" si="0"/>
        <v>160.71428571428569</v>
      </c>
      <c r="N42" s="27">
        <f t="shared" si="1"/>
        <v>19.285714285714281</v>
      </c>
      <c r="O42" s="27">
        <f t="shared" si="2"/>
        <v>0</v>
      </c>
      <c r="P42" s="27"/>
      <c r="Q42" s="34">
        <v>160.71</v>
      </c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ref="AF42" si="17">-SUM(N42:AE42)</f>
        <v>-179.99571428571429</v>
      </c>
      <c r="AG42" s="28">
        <f t="shared" ref="AG42" si="18">SUM(H42:K42)+AF42+O42</f>
        <v>4.2857142857144481E-3</v>
      </c>
    </row>
    <row r="43" spans="1:33" s="12" customFormat="1" ht="23.25" customHeight="1" x14ac:dyDescent="0.2">
      <c r="A43" s="30">
        <v>43599</v>
      </c>
      <c r="B43" s="31"/>
      <c r="C43" s="25" t="s">
        <v>60</v>
      </c>
      <c r="D43" s="25"/>
      <c r="E43" s="25"/>
      <c r="F43" s="26"/>
      <c r="G43" s="48" t="s">
        <v>104</v>
      </c>
      <c r="H43" s="32">
        <v>100</v>
      </c>
      <c r="I43" s="32"/>
      <c r="J43" s="32"/>
      <c r="K43" s="32"/>
      <c r="L43" s="33"/>
      <c r="M43" s="27">
        <f t="shared" si="0"/>
        <v>100</v>
      </c>
      <c r="N43" s="27">
        <f t="shared" si="1"/>
        <v>0</v>
      </c>
      <c r="O43" s="27">
        <f t="shared" si="2"/>
        <v>0</v>
      </c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>
        <v>100</v>
      </c>
      <c r="AB43" s="35"/>
      <c r="AC43" s="35"/>
      <c r="AD43" s="34"/>
      <c r="AE43" s="34"/>
      <c r="AF43" s="27">
        <f t="shared" si="15"/>
        <v>-100</v>
      </c>
      <c r="AG43" s="28">
        <f t="shared" si="16"/>
        <v>0</v>
      </c>
    </row>
    <row r="44" spans="1:33" s="12" customFormat="1" ht="23.25" customHeight="1" x14ac:dyDescent="0.2">
      <c r="A44" s="30">
        <v>43599</v>
      </c>
      <c r="B44" s="31"/>
      <c r="C44" s="25" t="s">
        <v>105</v>
      </c>
      <c r="D44" s="25" t="s">
        <v>106</v>
      </c>
      <c r="E44" s="25" t="s">
        <v>68</v>
      </c>
      <c r="F44" s="26">
        <v>16156</v>
      </c>
      <c r="G44" s="48" t="s">
        <v>107</v>
      </c>
      <c r="H44" s="32"/>
      <c r="I44" s="32"/>
      <c r="J44" s="32">
        <v>190</v>
      </c>
      <c r="K44" s="32"/>
      <c r="L44" s="33"/>
      <c r="M44" s="27">
        <f t="shared" si="0"/>
        <v>190</v>
      </c>
      <c r="N44" s="27">
        <f t="shared" si="1"/>
        <v>0</v>
      </c>
      <c r="O44" s="27">
        <f t="shared" si="2"/>
        <v>0</v>
      </c>
      <c r="P44" s="27">
        <v>190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15"/>
        <v>-190</v>
      </c>
      <c r="AG44" s="28">
        <f t="shared" si="16"/>
        <v>0</v>
      </c>
    </row>
    <row r="45" spans="1:33" s="12" customFormat="1" ht="23.25" customHeight="1" x14ac:dyDescent="0.2">
      <c r="A45" s="30">
        <v>43599</v>
      </c>
      <c r="B45" s="31"/>
      <c r="C45" s="25" t="s">
        <v>62</v>
      </c>
      <c r="D45" s="25"/>
      <c r="E45" s="25"/>
      <c r="F45" s="26"/>
      <c r="G45" s="48" t="s">
        <v>108</v>
      </c>
      <c r="H45" s="32"/>
      <c r="I45" s="32"/>
      <c r="J45" s="32">
        <v>1123</v>
      </c>
      <c r="K45" s="32"/>
      <c r="L45" s="33"/>
      <c r="M45" s="27">
        <f t="shared" si="0"/>
        <v>1123</v>
      </c>
      <c r="N45" s="27">
        <f t="shared" si="1"/>
        <v>0</v>
      </c>
      <c r="O45" s="27">
        <f t="shared" si="2"/>
        <v>0</v>
      </c>
      <c r="P45" s="27">
        <v>1123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15"/>
        <v>-1123</v>
      </c>
      <c r="AG45" s="28">
        <f t="shared" si="16"/>
        <v>0</v>
      </c>
    </row>
    <row r="46" spans="1:33" s="12" customFormat="1" ht="23.25" customHeight="1" x14ac:dyDescent="0.2">
      <c r="A46" s="30">
        <v>43599</v>
      </c>
      <c r="B46" s="31"/>
      <c r="C46" s="25" t="s">
        <v>47</v>
      </c>
      <c r="D46" s="25" t="s">
        <v>49</v>
      </c>
      <c r="E46" s="25" t="s">
        <v>37</v>
      </c>
      <c r="F46" s="26">
        <v>35441</v>
      </c>
      <c r="G46" s="48" t="s">
        <v>109</v>
      </c>
      <c r="H46" s="32"/>
      <c r="I46" s="32"/>
      <c r="J46" s="32"/>
      <c r="K46" s="32">
        <f>102+590+155</f>
        <v>847</v>
      </c>
      <c r="L46" s="33"/>
      <c r="M46" s="27">
        <f t="shared" si="0"/>
        <v>756.24999999999989</v>
      </c>
      <c r="N46" s="27">
        <f t="shared" si="1"/>
        <v>90.749999999999986</v>
      </c>
      <c r="O46" s="27">
        <f t="shared" si="2"/>
        <v>0</v>
      </c>
      <c r="P46" s="27">
        <v>756.25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15"/>
        <v>-847</v>
      </c>
      <c r="AG46" s="28">
        <f t="shared" si="16"/>
        <v>0</v>
      </c>
    </row>
    <row r="47" spans="1:33" s="12" customFormat="1" ht="23.25" customHeight="1" x14ac:dyDescent="0.2">
      <c r="A47" s="30">
        <v>43599</v>
      </c>
      <c r="B47" s="31"/>
      <c r="C47" s="25" t="s">
        <v>47</v>
      </c>
      <c r="D47" s="25" t="s">
        <v>49</v>
      </c>
      <c r="E47" s="25" t="s">
        <v>37</v>
      </c>
      <c r="F47" s="26">
        <v>35441</v>
      </c>
      <c r="G47" s="48" t="s">
        <v>110</v>
      </c>
      <c r="H47" s="32"/>
      <c r="I47" s="32"/>
      <c r="J47" s="32"/>
      <c r="K47" s="32">
        <v>107</v>
      </c>
      <c r="L47" s="33"/>
      <c r="M47" s="27">
        <f t="shared" si="0"/>
        <v>95.535714285714278</v>
      </c>
      <c r="N47" s="27">
        <f t="shared" si="1"/>
        <v>11.464285714285714</v>
      </c>
      <c r="O47" s="27">
        <f t="shared" si="2"/>
        <v>0</v>
      </c>
      <c r="P47" s="27"/>
      <c r="Q47" s="34"/>
      <c r="R47" s="34"/>
      <c r="S47" s="35"/>
      <c r="T47" s="35"/>
      <c r="U47" s="35"/>
      <c r="V47" s="35"/>
      <c r="W47" s="35"/>
      <c r="X47" s="34"/>
      <c r="Y47" s="34">
        <v>95.54</v>
      </c>
      <c r="Z47" s="34"/>
      <c r="AA47" s="34"/>
      <c r="AB47" s="35"/>
      <c r="AC47" s="35"/>
      <c r="AD47" s="34"/>
      <c r="AE47" s="34"/>
      <c r="AF47" s="27">
        <f t="shared" si="15"/>
        <v>-107.00428571428571</v>
      </c>
      <c r="AG47" s="28">
        <f t="shared" si="16"/>
        <v>-4.2857142857144481E-3</v>
      </c>
    </row>
    <row r="48" spans="1:33" s="12" customFormat="1" ht="23.25" customHeight="1" x14ac:dyDescent="0.2">
      <c r="A48" s="30">
        <v>43599</v>
      </c>
      <c r="B48" s="31"/>
      <c r="C48" s="25" t="s">
        <v>111</v>
      </c>
      <c r="D48" s="25" t="s">
        <v>70</v>
      </c>
      <c r="E48" s="25" t="s">
        <v>68</v>
      </c>
      <c r="F48" s="26">
        <v>1587670</v>
      </c>
      <c r="G48" s="48" t="s">
        <v>71</v>
      </c>
      <c r="H48" s="32"/>
      <c r="I48" s="32"/>
      <c r="J48" s="32"/>
      <c r="K48" s="32">
        <v>344.25</v>
      </c>
      <c r="L48" s="33"/>
      <c r="M48" s="27">
        <f t="shared" si="0"/>
        <v>307.36607142857139</v>
      </c>
      <c r="N48" s="27">
        <f t="shared" si="1"/>
        <v>36.883928571428562</v>
      </c>
      <c r="O48" s="27">
        <f t="shared" si="2"/>
        <v>0</v>
      </c>
      <c r="P48" s="27"/>
      <c r="Q48" s="34"/>
      <c r="R48" s="34"/>
      <c r="S48" s="35"/>
      <c r="T48" s="35"/>
      <c r="U48" s="35"/>
      <c r="V48" s="35"/>
      <c r="W48" s="35"/>
      <c r="X48" s="34"/>
      <c r="Y48" s="34">
        <v>307.37</v>
      </c>
      <c r="Z48" s="34"/>
      <c r="AA48" s="34"/>
      <c r="AB48" s="35"/>
      <c r="AC48" s="35"/>
      <c r="AD48" s="34"/>
      <c r="AE48" s="34"/>
      <c r="AF48" s="27">
        <f t="shared" si="15"/>
        <v>-344.25392857142856</v>
      </c>
      <c r="AG48" s="28">
        <f t="shared" si="16"/>
        <v>-3.9285714285597351E-3</v>
      </c>
    </row>
    <row r="49" spans="1:33" s="12" customFormat="1" ht="23.25" customHeight="1" x14ac:dyDescent="0.2">
      <c r="A49" s="30">
        <v>43599</v>
      </c>
      <c r="B49" s="31"/>
      <c r="C49" s="25" t="s">
        <v>112</v>
      </c>
      <c r="D49" s="25" t="s">
        <v>113</v>
      </c>
      <c r="E49" s="25" t="s">
        <v>68</v>
      </c>
      <c r="F49" s="26">
        <v>14523604</v>
      </c>
      <c r="G49" s="48" t="s">
        <v>114</v>
      </c>
      <c r="H49" s="32"/>
      <c r="I49" s="32"/>
      <c r="J49" s="32"/>
      <c r="K49" s="32">
        <v>263.75</v>
      </c>
      <c r="L49" s="33"/>
      <c r="M49" s="27">
        <f t="shared" si="0"/>
        <v>235.49107142857142</v>
      </c>
      <c r="N49" s="27">
        <f t="shared" si="1"/>
        <v>28.258928571428569</v>
      </c>
      <c r="O49" s="27">
        <f t="shared" si="2"/>
        <v>0</v>
      </c>
      <c r="P49" s="27"/>
      <c r="Q49" s="34"/>
      <c r="R49" s="34"/>
      <c r="S49" s="35"/>
      <c r="T49" s="35">
        <v>235.49</v>
      </c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15"/>
        <v>-263.74892857142856</v>
      </c>
      <c r="AG49" s="28">
        <f t="shared" si="16"/>
        <v>1.0714285714357175E-3</v>
      </c>
    </row>
    <row r="50" spans="1:33" s="12" customFormat="1" ht="23.25" customHeight="1" x14ac:dyDescent="0.2">
      <c r="A50" s="30">
        <v>43599</v>
      </c>
      <c r="B50" s="31"/>
      <c r="C50" s="25" t="s">
        <v>42</v>
      </c>
      <c r="D50" s="25"/>
      <c r="E50" s="25"/>
      <c r="F50" s="26"/>
      <c r="G50" s="48" t="s">
        <v>115</v>
      </c>
      <c r="H50" s="32">
        <v>40</v>
      </c>
      <c r="I50" s="32"/>
      <c r="J50" s="32"/>
      <c r="K50" s="32"/>
      <c r="L50" s="33"/>
      <c r="M50" s="27">
        <f t="shared" si="0"/>
        <v>40</v>
      </c>
      <c r="N50" s="27">
        <f t="shared" si="1"/>
        <v>0</v>
      </c>
      <c r="O50" s="27">
        <f t="shared" si="2"/>
        <v>0</v>
      </c>
      <c r="P50" s="27"/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>
        <v>40</v>
      </c>
      <c r="AB50" s="35"/>
      <c r="AC50" s="35"/>
      <c r="AD50" s="34"/>
      <c r="AE50" s="34"/>
      <c r="AF50" s="27">
        <f t="shared" si="15"/>
        <v>-40</v>
      </c>
      <c r="AG50" s="28">
        <f t="shared" si="16"/>
        <v>0</v>
      </c>
    </row>
    <row r="51" spans="1:33" s="12" customFormat="1" ht="23.25" customHeight="1" x14ac:dyDescent="0.2">
      <c r="A51" s="30">
        <v>43600</v>
      </c>
      <c r="B51" s="31"/>
      <c r="C51" s="25" t="s">
        <v>116</v>
      </c>
      <c r="D51" s="25"/>
      <c r="E51" s="25"/>
      <c r="F51" s="26"/>
      <c r="G51" s="49" t="s">
        <v>89</v>
      </c>
      <c r="H51" s="32"/>
      <c r="I51" s="32"/>
      <c r="J51" s="32">
        <v>74</v>
      </c>
      <c r="K51" s="32"/>
      <c r="L51" s="33"/>
      <c r="M51" s="27">
        <f t="shared" si="0"/>
        <v>74</v>
      </c>
      <c r="N51" s="27">
        <f t="shared" si="1"/>
        <v>0</v>
      </c>
      <c r="O51" s="27">
        <f t="shared" si="2"/>
        <v>0</v>
      </c>
      <c r="P51" s="27">
        <v>74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15"/>
        <v>-74</v>
      </c>
      <c r="AG51" s="28">
        <f t="shared" si="16"/>
        <v>0</v>
      </c>
    </row>
    <row r="52" spans="1:33" s="12" customFormat="1" ht="23.25" customHeight="1" x14ac:dyDescent="0.2">
      <c r="A52" s="30">
        <v>43600</v>
      </c>
      <c r="B52" s="31"/>
      <c r="C52" s="25" t="s">
        <v>43</v>
      </c>
      <c r="D52" s="25" t="s">
        <v>44</v>
      </c>
      <c r="E52" s="25" t="s">
        <v>45</v>
      </c>
      <c r="F52" s="26">
        <v>66766</v>
      </c>
      <c r="G52" s="48" t="s">
        <v>46</v>
      </c>
      <c r="H52" s="32"/>
      <c r="I52" s="32"/>
      <c r="J52" s="32"/>
      <c r="K52" s="32">
        <v>180</v>
      </c>
      <c r="L52" s="33"/>
      <c r="M52" s="27">
        <f t="shared" si="0"/>
        <v>160.71428571428569</v>
      </c>
      <c r="N52" s="27">
        <f t="shared" si="1"/>
        <v>19.285714285714281</v>
      </c>
      <c r="O52" s="27">
        <f t="shared" si="2"/>
        <v>0</v>
      </c>
      <c r="P52" s="27"/>
      <c r="Q52" s="34">
        <v>160.71</v>
      </c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15"/>
        <v>-179.99571428571429</v>
      </c>
      <c r="AG52" s="28">
        <f t="shared" si="16"/>
        <v>4.2857142857144481E-3</v>
      </c>
    </row>
    <row r="53" spans="1:33" s="12" customFormat="1" ht="23.25" customHeight="1" x14ac:dyDescent="0.2">
      <c r="A53" s="30">
        <v>43600</v>
      </c>
      <c r="B53" s="31"/>
      <c r="C53" s="25" t="s">
        <v>38</v>
      </c>
      <c r="D53" s="25" t="s">
        <v>39</v>
      </c>
      <c r="E53" s="25" t="s">
        <v>41</v>
      </c>
      <c r="F53" s="26">
        <v>124971</v>
      </c>
      <c r="G53" s="48" t="s">
        <v>117</v>
      </c>
      <c r="H53" s="32"/>
      <c r="I53" s="32"/>
      <c r="J53" s="32"/>
      <c r="K53" s="32">
        <v>650.25</v>
      </c>
      <c r="L53" s="33"/>
      <c r="M53" s="27">
        <f t="shared" si="0"/>
        <v>580.58035714285711</v>
      </c>
      <c r="N53" s="27">
        <f t="shared" si="1"/>
        <v>69.669642857142847</v>
      </c>
      <c r="O53" s="27">
        <f t="shared" si="2"/>
        <v>0</v>
      </c>
      <c r="P53" s="27">
        <v>580.58000000000004</v>
      </c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si="15"/>
        <v>-650.24964285714293</v>
      </c>
      <c r="AG53" s="28">
        <f t="shared" si="16"/>
        <v>3.5714285706944793E-4</v>
      </c>
    </row>
    <row r="54" spans="1:33" s="12" customFormat="1" ht="23.25" customHeight="1" x14ac:dyDescent="0.2">
      <c r="A54" s="30">
        <v>43600</v>
      </c>
      <c r="B54" s="31"/>
      <c r="C54" s="25" t="s">
        <v>40</v>
      </c>
      <c r="D54" s="25" t="s">
        <v>50</v>
      </c>
      <c r="E54" s="25" t="s">
        <v>41</v>
      </c>
      <c r="F54" s="26">
        <v>747278</v>
      </c>
      <c r="G54" s="48" t="s">
        <v>118</v>
      </c>
      <c r="H54" s="32"/>
      <c r="I54" s="32"/>
      <c r="J54" s="32"/>
      <c r="K54" s="32">
        <v>950</v>
      </c>
      <c r="L54" s="33"/>
      <c r="M54" s="27">
        <f t="shared" si="0"/>
        <v>848.21428571428567</v>
      </c>
      <c r="N54" s="27">
        <f t="shared" si="1"/>
        <v>101.78571428571428</v>
      </c>
      <c r="O54" s="27">
        <f t="shared" si="2"/>
        <v>0</v>
      </c>
      <c r="P54" s="27"/>
      <c r="Q54" s="34"/>
      <c r="R54" s="34"/>
      <c r="S54" s="35"/>
      <c r="T54" s="35">
        <v>848.21</v>
      </c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ref="AF54" si="19">-SUM(N54:AE54)</f>
        <v>-949.99571428571426</v>
      </c>
      <c r="AG54" s="28">
        <f t="shared" ref="AG54" si="20">SUM(H54:K54)+AF54+O54</f>
        <v>4.2857142857428698E-3</v>
      </c>
    </row>
    <row r="55" spans="1:33" s="12" customFormat="1" ht="23.25" customHeight="1" x14ac:dyDescent="0.2">
      <c r="A55" s="30">
        <v>43600</v>
      </c>
      <c r="B55" s="31"/>
      <c r="C55" s="25" t="s">
        <v>47</v>
      </c>
      <c r="D55" s="25" t="s">
        <v>49</v>
      </c>
      <c r="E55" s="25" t="s">
        <v>37</v>
      </c>
      <c r="F55" s="26">
        <v>35514</v>
      </c>
      <c r="G55" s="48" t="s">
        <v>119</v>
      </c>
      <c r="H55" s="32"/>
      <c r="I55" s="32"/>
      <c r="J55" s="32"/>
      <c r="K55" s="32">
        <v>206.25</v>
      </c>
      <c r="L55" s="33"/>
      <c r="M55" s="27">
        <f t="shared" si="0"/>
        <v>184.15178571428569</v>
      </c>
      <c r="N55" s="27">
        <f t="shared" si="1"/>
        <v>22.098214285714281</v>
      </c>
      <c r="O55" s="27">
        <f t="shared" si="2"/>
        <v>0</v>
      </c>
      <c r="P55" s="27"/>
      <c r="Q55" s="34">
        <v>184.15</v>
      </c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15"/>
        <v>-206.24821428571428</v>
      </c>
      <c r="AG55" s="28">
        <f t="shared" si="16"/>
        <v>1.7857142857167219E-3</v>
      </c>
    </row>
    <row r="56" spans="1:33" s="12" customFormat="1" ht="23.25" customHeight="1" x14ac:dyDescent="0.2">
      <c r="A56" s="30">
        <v>43600</v>
      </c>
      <c r="B56" s="31"/>
      <c r="C56" s="25" t="s">
        <v>120</v>
      </c>
      <c r="D56" s="25" t="s">
        <v>121</v>
      </c>
      <c r="E56" s="25" t="s">
        <v>41</v>
      </c>
      <c r="F56" s="26">
        <v>9950</v>
      </c>
      <c r="G56" s="48" t="s">
        <v>122</v>
      </c>
      <c r="H56" s="32"/>
      <c r="I56" s="32"/>
      <c r="J56" s="32"/>
      <c r="K56" s="32">
        <v>125</v>
      </c>
      <c r="L56" s="33"/>
      <c r="M56" s="27">
        <f t="shared" si="0"/>
        <v>111.60714285714285</v>
      </c>
      <c r="N56" s="27">
        <f t="shared" si="1"/>
        <v>13.392857142857141</v>
      </c>
      <c r="O56" s="27">
        <f t="shared" si="2"/>
        <v>0</v>
      </c>
      <c r="P56" s="27"/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>
        <v>111.61</v>
      </c>
      <c r="AB56" s="35"/>
      <c r="AC56" s="35"/>
      <c r="AD56" s="34"/>
      <c r="AE56" s="34"/>
      <c r="AF56" s="27">
        <f t="shared" si="15"/>
        <v>-125.00285714285714</v>
      </c>
      <c r="AG56" s="28">
        <f t="shared" si="16"/>
        <v>-2.8571428571382285E-3</v>
      </c>
    </row>
    <row r="57" spans="1:33" s="12" customFormat="1" ht="23.25" customHeight="1" x14ac:dyDescent="0.2">
      <c r="A57" s="30">
        <v>43600</v>
      </c>
      <c r="B57" s="31"/>
      <c r="C57" s="25" t="s">
        <v>48</v>
      </c>
      <c r="D57" s="25"/>
      <c r="E57" s="25"/>
      <c r="F57" s="26"/>
      <c r="G57" s="48" t="s">
        <v>123</v>
      </c>
      <c r="H57" s="32">
        <v>108</v>
      </c>
      <c r="I57" s="32"/>
      <c r="J57" s="32"/>
      <c r="K57" s="32"/>
      <c r="L57" s="33"/>
      <c r="M57" s="27">
        <f t="shared" si="0"/>
        <v>108</v>
      </c>
      <c r="N57" s="27">
        <f t="shared" si="1"/>
        <v>0</v>
      </c>
      <c r="O57" s="27">
        <f t="shared" si="2"/>
        <v>0</v>
      </c>
      <c r="P57" s="27"/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>
        <v>108</v>
      </c>
      <c r="AB57" s="35"/>
      <c r="AC57" s="35"/>
      <c r="AD57" s="34"/>
      <c r="AE57" s="34"/>
      <c r="AF57" s="27">
        <f t="shared" si="15"/>
        <v>-108</v>
      </c>
      <c r="AG57" s="28">
        <f t="shared" si="16"/>
        <v>0</v>
      </c>
    </row>
    <row r="58" spans="1:33" s="12" customFormat="1" ht="23.25" customHeight="1" x14ac:dyDescent="0.2">
      <c r="A58" s="30">
        <v>43600</v>
      </c>
      <c r="B58" s="31"/>
      <c r="C58" s="25" t="s">
        <v>47</v>
      </c>
      <c r="D58" s="25" t="s">
        <v>49</v>
      </c>
      <c r="E58" s="25" t="s">
        <v>37</v>
      </c>
      <c r="F58" s="26">
        <v>35509</v>
      </c>
      <c r="G58" s="48" t="s">
        <v>74</v>
      </c>
      <c r="H58" s="32"/>
      <c r="I58" s="32"/>
      <c r="J58" s="32"/>
      <c r="K58" s="32">
        <v>160</v>
      </c>
      <c r="L58" s="33"/>
      <c r="M58" s="27">
        <f t="shared" si="0"/>
        <v>142.85714285714283</v>
      </c>
      <c r="N58" s="27">
        <f t="shared" si="1"/>
        <v>17.142857142857139</v>
      </c>
      <c r="O58" s="27">
        <f t="shared" si="2"/>
        <v>0</v>
      </c>
      <c r="P58" s="27">
        <v>142.86000000000001</v>
      </c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15"/>
        <v>-160.00285714285715</v>
      </c>
      <c r="AG58" s="28">
        <f t="shared" si="16"/>
        <v>-2.8571428571524393E-3</v>
      </c>
    </row>
    <row r="59" spans="1:33" s="12" customFormat="1" ht="23.25" customHeight="1" x14ac:dyDescent="0.2">
      <c r="A59" s="30">
        <v>43600</v>
      </c>
      <c r="B59" s="31"/>
      <c r="C59" s="25" t="s">
        <v>38</v>
      </c>
      <c r="D59" s="25" t="s">
        <v>39</v>
      </c>
      <c r="E59" s="25" t="s">
        <v>41</v>
      </c>
      <c r="F59" s="26">
        <v>170314</v>
      </c>
      <c r="G59" s="48" t="s">
        <v>124</v>
      </c>
      <c r="H59" s="32"/>
      <c r="I59" s="32"/>
      <c r="J59" s="32"/>
      <c r="K59" s="32">
        <f>1681.96+201.84</f>
        <v>1883.8</v>
      </c>
      <c r="L59" s="33"/>
      <c r="M59" s="27">
        <f t="shared" si="0"/>
        <v>1681.9642857142856</v>
      </c>
      <c r="N59" s="27">
        <f t="shared" si="1"/>
        <v>201.83571428571426</v>
      </c>
      <c r="O59" s="27">
        <f t="shared" si="2"/>
        <v>0</v>
      </c>
      <c r="P59" s="27">
        <v>1681.96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15"/>
        <v>-1883.7957142857142</v>
      </c>
      <c r="AG59" s="28">
        <f t="shared" si="16"/>
        <v>4.2857142857428698E-3</v>
      </c>
    </row>
    <row r="60" spans="1:33" s="12" customFormat="1" ht="23.25" customHeight="1" x14ac:dyDescent="0.2">
      <c r="A60" s="30">
        <v>43600</v>
      </c>
      <c r="B60" s="31"/>
      <c r="C60" s="25" t="s">
        <v>38</v>
      </c>
      <c r="D60" s="25" t="s">
        <v>39</v>
      </c>
      <c r="E60" s="25" t="s">
        <v>41</v>
      </c>
      <c r="F60" s="26">
        <v>170314</v>
      </c>
      <c r="G60" s="48" t="s">
        <v>125</v>
      </c>
      <c r="H60" s="32"/>
      <c r="I60" s="32"/>
      <c r="J60" s="32">
        <v>504.5</v>
      </c>
      <c r="K60" s="32"/>
      <c r="L60" s="33"/>
      <c r="M60" s="27">
        <f t="shared" si="0"/>
        <v>504.5</v>
      </c>
      <c r="N60" s="27">
        <f t="shared" si="1"/>
        <v>0</v>
      </c>
      <c r="O60" s="27">
        <f t="shared" si="2"/>
        <v>0</v>
      </c>
      <c r="P60" s="27">
        <v>504.5</v>
      </c>
      <c r="Q60" s="34"/>
      <c r="R60" s="34"/>
      <c r="S60" s="35"/>
      <c r="T60" s="35"/>
      <c r="U60" s="35"/>
      <c r="V60" s="35"/>
      <c r="W60" s="35"/>
      <c r="X60" s="34"/>
      <c r="Y60" s="34"/>
      <c r="Z60" s="34"/>
      <c r="AA60" s="34"/>
      <c r="AB60" s="35"/>
      <c r="AC60" s="35"/>
      <c r="AD60" s="34"/>
      <c r="AE60" s="34"/>
      <c r="AF60" s="27">
        <f t="shared" si="15"/>
        <v>-504.5</v>
      </c>
      <c r="AG60" s="28">
        <f t="shared" si="16"/>
        <v>0</v>
      </c>
    </row>
    <row r="61" spans="1:33" s="60" customFormat="1" ht="23.25" customHeight="1" x14ac:dyDescent="0.2">
      <c r="A61" s="51">
        <v>43601</v>
      </c>
      <c r="B61" s="62"/>
      <c r="C61" s="52" t="s">
        <v>43</v>
      </c>
      <c r="D61" s="52" t="s">
        <v>44</v>
      </c>
      <c r="E61" s="52" t="s">
        <v>45</v>
      </c>
      <c r="F61" s="53">
        <v>66862</v>
      </c>
      <c r="G61" s="50" t="s">
        <v>46</v>
      </c>
      <c r="H61" s="54"/>
      <c r="I61" s="54"/>
      <c r="J61" s="54"/>
      <c r="K61" s="54">
        <v>180</v>
      </c>
      <c r="L61" s="55"/>
      <c r="M61" s="56">
        <f t="shared" si="0"/>
        <v>160.71428571428569</v>
      </c>
      <c r="N61" s="56">
        <f t="shared" si="1"/>
        <v>19.285714285714281</v>
      </c>
      <c r="O61" s="56">
        <f t="shared" si="2"/>
        <v>0</v>
      </c>
      <c r="P61" s="56"/>
      <c r="Q61" s="57">
        <v>160.71</v>
      </c>
      <c r="R61" s="57"/>
      <c r="S61" s="58"/>
      <c r="T61" s="58"/>
      <c r="U61" s="58"/>
      <c r="V61" s="58"/>
      <c r="W61" s="58"/>
      <c r="X61" s="57"/>
      <c r="Y61" s="57"/>
      <c r="Z61" s="57"/>
      <c r="AA61" s="57"/>
      <c r="AB61" s="58"/>
      <c r="AC61" s="58"/>
      <c r="AD61" s="57"/>
      <c r="AE61" s="57"/>
      <c r="AF61" s="56">
        <f t="shared" si="15"/>
        <v>-179.99571428571429</v>
      </c>
      <c r="AG61" s="59">
        <f t="shared" si="16"/>
        <v>4.2857142857144481E-3</v>
      </c>
    </row>
    <row r="62" spans="1:33" s="12" customFormat="1" ht="23.25" customHeight="1" x14ac:dyDescent="0.2">
      <c r="A62" s="30">
        <v>43601</v>
      </c>
      <c r="B62" s="31"/>
      <c r="C62" s="25" t="s">
        <v>42</v>
      </c>
      <c r="D62" s="25"/>
      <c r="E62" s="25"/>
      <c r="F62" s="26"/>
      <c r="G62" s="48" t="s">
        <v>126</v>
      </c>
      <c r="H62" s="32">
        <v>50</v>
      </c>
      <c r="I62" s="32"/>
      <c r="J62" s="32"/>
      <c r="K62" s="32"/>
      <c r="L62" s="33"/>
      <c r="M62" s="27">
        <f t="shared" si="0"/>
        <v>50</v>
      </c>
      <c r="N62" s="27">
        <f t="shared" si="1"/>
        <v>0</v>
      </c>
      <c r="O62" s="27">
        <f t="shared" si="2"/>
        <v>0</v>
      </c>
      <c r="P62" s="27"/>
      <c r="Q62" s="34"/>
      <c r="R62" s="34"/>
      <c r="S62" s="35"/>
      <c r="T62" s="35"/>
      <c r="U62" s="35"/>
      <c r="V62" s="35"/>
      <c r="W62" s="35"/>
      <c r="X62" s="34"/>
      <c r="Y62" s="34"/>
      <c r="Z62" s="34"/>
      <c r="AA62" s="34">
        <v>50</v>
      </c>
      <c r="AB62" s="35"/>
      <c r="AC62" s="35"/>
      <c r="AD62" s="34"/>
      <c r="AE62" s="34"/>
      <c r="AF62" s="27">
        <f t="shared" si="15"/>
        <v>-50</v>
      </c>
      <c r="AG62" s="28">
        <f t="shared" si="16"/>
        <v>0</v>
      </c>
    </row>
    <row r="63" spans="1:33" s="12" customFormat="1" ht="23.25" customHeight="1" x14ac:dyDescent="0.2">
      <c r="A63" s="30">
        <v>43601</v>
      </c>
      <c r="B63" s="31"/>
      <c r="C63" s="25" t="s">
        <v>47</v>
      </c>
      <c r="D63" s="25" t="s">
        <v>49</v>
      </c>
      <c r="E63" s="25" t="s">
        <v>37</v>
      </c>
      <c r="F63" s="26">
        <v>35532</v>
      </c>
      <c r="G63" s="48" t="s">
        <v>127</v>
      </c>
      <c r="H63" s="32"/>
      <c r="I63" s="32"/>
      <c r="J63" s="32"/>
      <c r="K63" s="32">
        <v>246</v>
      </c>
      <c r="L63" s="33"/>
      <c r="M63" s="27">
        <f t="shared" si="0"/>
        <v>219.64285714285711</v>
      </c>
      <c r="N63" s="27">
        <f t="shared" si="1"/>
        <v>26.357142857142851</v>
      </c>
      <c r="O63" s="27">
        <f t="shared" si="2"/>
        <v>0</v>
      </c>
      <c r="P63" s="27">
        <v>219.64</v>
      </c>
      <c r="Q63" s="34"/>
      <c r="R63" s="34"/>
      <c r="S63" s="35"/>
      <c r="T63" s="35"/>
      <c r="U63" s="35"/>
      <c r="V63" s="35"/>
      <c r="W63" s="35"/>
      <c r="X63" s="34"/>
      <c r="Y63" s="34"/>
      <c r="Z63" s="34"/>
      <c r="AA63" s="34"/>
      <c r="AB63" s="35"/>
      <c r="AC63" s="35"/>
      <c r="AD63" s="34"/>
      <c r="AE63" s="34"/>
      <c r="AF63" s="27">
        <f t="shared" si="15"/>
        <v>-245.99714285714285</v>
      </c>
      <c r="AG63" s="28">
        <f t="shared" si="16"/>
        <v>2.8571428571524393E-3</v>
      </c>
    </row>
    <row r="64" spans="1:33" s="12" customFormat="1" ht="23.25" customHeight="1" x14ac:dyDescent="0.2">
      <c r="A64" s="30">
        <v>43601</v>
      </c>
      <c r="B64" s="31"/>
      <c r="C64" s="25" t="s">
        <v>116</v>
      </c>
      <c r="D64" s="25"/>
      <c r="E64" s="25"/>
      <c r="F64" s="26"/>
      <c r="G64" s="48" t="s">
        <v>128</v>
      </c>
      <c r="H64" s="32"/>
      <c r="I64" s="32"/>
      <c r="J64" s="32">
        <v>48</v>
      </c>
      <c r="K64" s="32"/>
      <c r="L64" s="33"/>
      <c r="M64" s="27">
        <f t="shared" si="0"/>
        <v>48</v>
      </c>
      <c r="N64" s="27">
        <f t="shared" si="1"/>
        <v>0</v>
      </c>
      <c r="O64" s="27">
        <f t="shared" si="2"/>
        <v>0</v>
      </c>
      <c r="P64" s="27">
        <v>48</v>
      </c>
      <c r="Q64" s="34"/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15"/>
        <v>-48</v>
      </c>
      <c r="AG64" s="28">
        <f t="shared" si="16"/>
        <v>0</v>
      </c>
    </row>
    <row r="65" spans="1:33" s="12" customFormat="1" ht="23.25" customHeight="1" x14ac:dyDescent="0.2">
      <c r="A65" s="30">
        <v>43601</v>
      </c>
      <c r="B65" s="31"/>
      <c r="C65" s="25" t="s">
        <v>38</v>
      </c>
      <c r="D65" s="25" t="s">
        <v>39</v>
      </c>
      <c r="E65" s="25" t="s">
        <v>41</v>
      </c>
      <c r="F65" s="26">
        <v>145265</v>
      </c>
      <c r="G65" s="48" t="s">
        <v>129</v>
      </c>
      <c r="H65" s="32"/>
      <c r="I65" s="32"/>
      <c r="J65" s="32"/>
      <c r="K65" s="32">
        <v>880</v>
      </c>
      <c r="L65" s="33"/>
      <c r="M65" s="27">
        <f t="shared" si="0"/>
        <v>785.71428571428567</v>
      </c>
      <c r="N65" s="27">
        <f t="shared" si="1"/>
        <v>94.285714285714278</v>
      </c>
      <c r="O65" s="27">
        <f t="shared" si="2"/>
        <v>0</v>
      </c>
      <c r="P65" s="27">
        <v>785.71</v>
      </c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/>
      <c r="AB65" s="35"/>
      <c r="AC65" s="35"/>
      <c r="AD65" s="34"/>
      <c r="AE65" s="34"/>
      <c r="AF65" s="27">
        <f t="shared" si="15"/>
        <v>-879.99571428571426</v>
      </c>
      <c r="AG65" s="28">
        <f t="shared" si="16"/>
        <v>4.2857142857428698E-3</v>
      </c>
    </row>
    <row r="66" spans="1:33" s="12" customFormat="1" ht="23.25" customHeight="1" x14ac:dyDescent="0.2">
      <c r="A66" s="30">
        <v>43601</v>
      </c>
      <c r="B66" s="31"/>
      <c r="C66" s="25" t="s">
        <v>38</v>
      </c>
      <c r="D66" s="25" t="s">
        <v>39</v>
      </c>
      <c r="E66" s="25" t="s">
        <v>41</v>
      </c>
      <c r="F66" s="26">
        <v>145265</v>
      </c>
      <c r="G66" s="48" t="s">
        <v>61</v>
      </c>
      <c r="H66" s="32"/>
      <c r="I66" s="32"/>
      <c r="J66" s="32">
        <v>95.2</v>
      </c>
      <c r="K66" s="32"/>
      <c r="L66" s="33"/>
      <c r="M66" s="27">
        <f t="shared" si="0"/>
        <v>95.2</v>
      </c>
      <c r="N66" s="27">
        <f t="shared" si="1"/>
        <v>0</v>
      </c>
      <c r="O66" s="27">
        <f t="shared" si="2"/>
        <v>0</v>
      </c>
      <c r="P66" s="27">
        <v>95.2</v>
      </c>
      <c r="Q66" s="34"/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/>
      <c r="AE66" s="34"/>
      <c r="AF66" s="27">
        <f t="shared" si="15"/>
        <v>-95.2</v>
      </c>
      <c r="AG66" s="28">
        <f t="shared" si="16"/>
        <v>0</v>
      </c>
    </row>
    <row r="67" spans="1:33" s="12" customFormat="1" ht="23.25" customHeight="1" x14ac:dyDescent="0.2">
      <c r="A67" s="30">
        <v>43601</v>
      </c>
      <c r="B67" s="31"/>
      <c r="C67" s="25" t="s">
        <v>53</v>
      </c>
      <c r="D67" s="25"/>
      <c r="E67" s="25"/>
      <c r="F67" s="26"/>
      <c r="G67" s="48" t="s">
        <v>57</v>
      </c>
      <c r="H67" s="32">
        <v>537</v>
      </c>
      <c r="I67" s="32"/>
      <c r="J67" s="32"/>
      <c r="K67" s="32"/>
      <c r="L67" s="33"/>
      <c r="M67" s="27">
        <f t="shared" si="0"/>
        <v>537</v>
      </c>
      <c r="N67" s="27">
        <f t="shared" si="1"/>
        <v>0</v>
      </c>
      <c r="O67" s="27">
        <f t="shared" si="2"/>
        <v>0</v>
      </c>
      <c r="P67" s="27"/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>
        <v>537</v>
      </c>
      <c r="AC67" s="35"/>
      <c r="AD67" s="34"/>
      <c r="AE67" s="34"/>
      <c r="AF67" s="27">
        <f t="shared" ref="AF67" si="21">-SUM(N67:AE67)</f>
        <v>-537</v>
      </c>
      <c r="AG67" s="28">
        <f t="shared" ref="AG67" si="22">SUM(H67:K67)+AF67+O67</f>
        <v>0</v>
      </c>
    </row>
    <row r="68" spans="1:33" s="12" customFormat="1" ht="23.25" customHeight="1" x14ac:dyDescent="0.2">
      <c r="A68" s="30">
        <v>43601</v>
      </c>
      <c r="B68" s="31"/>
      <c r="C68" s="25" t="s">
        <v>56</v>
      </c>
      <c r="D68" s="25"/>
      <c r="E68" s="25"/>
      <c r="F68" s="26"/>
      <c r="G68" s="48" t="s">
        <v>67</v>
      </c>
      <c r="H68" s="32">
        <v>537</v>
      </c>
      <c r="I68" s="32"/>
      <c r="J68" s="32"/>
      <c r="K68" s="32"/>
      <c r="L68" s="33"/>
      <c r="M68" s="27">
        <f t="shared" si="0"/>
        <v>537</v>
      </c>
      <c r="N68" s="27">
        <f t="shared" si="1"/>
        <v>0</v>
      </c>
      <c r="O68" s="27">
        <f t="shared" si="2"/>
        <v>0</v>
      </c>
      <c r="P68" s="27"/>
      <c r="Q68" s="34"/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>
        <v>537</v>
      </c>
      <c r="AC68" s="35"/>
      <c r="AD68" s="34"/>
      <c r="AE68" s="34"/>
      <c r="AF68" s="27">
        <f t="shared" si="15"/>
        <v>-537</v>
      </c>
      <c r="AG68" s="28">
        <f t="shared" si="16"/>
        <v>0</v>
      </c>
    </row>
    <row r="69" spans="1:33" s="12" customFormat="1" ht="23.25" customHeight="1" x14ac:dyDescent="0.2">
      <c r="A69" s="30">
        <v>43602</v>
      </c>
      <c r="B69" s="31"/>
      <c r="C69" s="25" t="s">
        <v>38</v>
      </c>
      <c r="D69" s="25" t="s">
        <v>39</v>
      </c>
      <c r="E69" s="25" t="s">
        <v>41</v>
      </c>
      <c r="F69" s="26">
        <v>154205</v>
      </c>
      <c r="G69" s="48" t="s">
        <v>130</v>
      </c>
      <c r="H69" s="32"/>
      <c r="I69" s="32"/>
      <c r="J69" s="32">
        <v>431.7</v>
      </c>
      <c r="K69" s="32"/>
      <c r="L69" s="33"/>
      <c r="M69" s="27">
        <f t="shared" si="0"/>
        <v>431.7</v>
      </c>
      <c r="N69" s="27">
        <f t="shared" si="1"/>
        <v>0</v>
      </c>
      <c r="O69" s="27">
        <f t="shared" si="2"/>
        <v>0</v>
      </c>
      <c r="P69" s="27">
        <v>431.7</v>
      </c>
      <c r="Q69" s="34"/>
      <c r="R69" s="34"/>
      <c r="S69" s="35"/>
      <c r="T69" s="35"/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si="15"/>
        <v>-431.7</v>
      </c>
      <c r="AG69" s="28">
        <f t="shared" si="16"/>
        <v>0</v>
      </c>
    </row>
    <row r="70" spans="1:33" s="12" customFormat="1" ht="23.25" customHeight="1" x14ac:dyDescent="0.2">
      <c r="A70" s="30">
        <v>43602</v>
      </c>
      <c r="B70" s="31"/>
      <c r="C70" s="25" t="s">
        <v>43</v>
      </c>
      <c r="D70" s="25" t="s">
        <v>44</v>
      </c>
      <c r="E70" s="25" t="s">
        <v>45</v>
      </c>
      <c r="F70" s="26">
        <v>71056</v>
      </c>
      <c r="G70" s="48" t="s">
        <v>46</v>
      </c>
      <c r="H70" s="32"/>
      <c r="I70" s="32"/>
      <c r="J70" s="32"/>
      <c r="K70" s="32">
        <v>180</v>
      </c>
      <c r="L70" s="33"/>
      <c r="M70" s="27">
        <f t="shared" si="0"/>
        <v>160.71428571428569</v>
      </c>
      <c r="N70" s="27">
        <f t="shared" si="1"/>
        <v>19.285714285714281</v>
      </c>
      <c r="O70" s="27">
        <f t="shared" si="2"/>
        <v>0</v>
      </c>
      <c r="P70" s="27"/>
      <c r="Q70" s="34">
        <v>160.71</v>
      </c>
      <c r="R70" s="34"/>
      <c r="S70" s="35"/>
      <c r="T70" s="35"/>
      <c r="U70" s="35"/>
      <c r="V70" s="35"/>
      <c r="W70" s="35"/>
      <c r="X70" s="34"/>
      <c r="Y70" s="34"/>
      <c r="Z70" s="34"/>
      <c r="AA70" s="34"/>
      <c r="AB70" s="35"/>
      <c r="AC70" s="35"/>
      <c r="AD70" s="34"/>
      <c r="AE70" s="34"/>
      <c r="AF70" s="27">
        <f t="shared" ref="AF70" si="23">-SUM(N70:AE70)</f>
        <v>-179.99571428571429</v>
      </c>
      <c r="AG70" s="28">
        <f t="shared" ref="AG70" si="24">SUM(H70:K70)+AF70+O70</f>
        <v>4.2857142857144481E-3</v>
      </c>
    </row>
    <row r="71" spans="1:33" s="12" customFormat="1" ht="23.25" customHeight="1" x14ac:dyDescent="0.2">
      <c r="A71" s="30">
        <v>43602</v>
      </c>
      <c r="B71" s="31"/>
      <c r="C71" s="25" t="s">
        <v>131</v>
      </c>
      <c r="D71" s="25"/>
      <c r="E71" s="25" t="s">
        <v>132</v>
      </c>
      <c r="F71" s="26">
        <v>5020</v>
      </c>
      <c r="G71" s="48" t="s">
        <v>133</v>
      </c>
      <c r="H71" s="32"/>
      <c r="I71" s="32"/>
      <c r="J71" s="32"/>
      <c r="K71" s="32">
        <v>2000</v>
      </c>
      <c r="L71" s="33">
        <v>0.02</v>
      </c>
      <c r="M71" s="27">
        <f t="shared" si="0"/>
        <v>1785.7142857142856</v>
      </c>
      <c r="N71" s="27">
        <f t="shared" si="1"/>
        <v>214.28571428571425</v>
      </c>
      <c r="O71" s="27">
        <f t="shared" si="2"/>
        <v>-35.714285714285715</v>
      </c>
      <c r="P71" s="27"/>
      <c r="Q71" s="34"/>
      <c r="R71" s="34"/>
      <c r="S71" s="35"/>
      <c r="T71" s="35"/>
      <c r="U71" s="35"/>
      <c r="V71" s="35"/>
      <c r="W71" s="35"/>
      <c r="X71" s="34"/>
      <c r="Y71" s="34">
        <v>1785.71</v>
      </c>
      <c r="Z71" s="34"/>
      <c r="AA71" s="34"/>
      <c r="AB71" s="35"/>
      <c r="AC71" s="35"/>
      <c r="AD71" s="34"/>
      <c r="AE71" s="34"/>
      <c r="AF71" s="27">
        <f t="shared" si="15"/>
        <v>-1964.2814285714285</v>
      </c>
      <c r="AG71" s="28">
        <f t="shared" si="16"/>
        <v>4.2857142858068187E-3</v>
      </c>
    </row>
    <row r="72" spans="1:33" s="12" customFormat="1" ht="23.25" customHeight="1" x14ac:dyDescent="0.2">
      <c r="A72" s="30">
        <v>43602</v>
      </c>
      <c r="B72" s="31"/>
      <c r="C72" s="25" t="s">
        <v>53</v>
      </c>
      <c r="D72" s="25"/>
      <c r="E72" s="25"/>
      <c r="F72" s="26"/>
      <c r="G72" s="48" t="s">
        <v>57</v>
      </c>
      <c r="H72" s="32">
        <v>537</v>
      </c>
      <c r="I72" s="32"/>
      <c r="J72" s="32"/>
      <c r="K72" s="32"/>
      <c r="L72" s="33"/>
      <c r="M72" s="27">
        <f t="shared" si="0"/>
        <v>537</v>
      </c>
      <c r="N72" s="27">
        <f t="shared" si="1"/>
        <v>0</v>
      </c>
      <c r="O72" s="27">
        <f t="shared" si="2"/>
        <v>0</v>
      </c>
      <c r="P72" s="27"/>
      <c r="Q72" s="34"/>
      <c r="R72" s="34"/>
      <c r="S72" s="35"/>
      <c r="T72" s="35"/>
      <c r="U72" s="35"/>
      <c r="V72" s="35"/>
      <c r="W72" s="35"/>
      <c r="X72" s="34"/>
      <c r="Y72" s="34"/>
      <c r="Z72" s="34"/>
      <c r="AA72" s="34"/>
      <c r="AB72" s="35">
        <v>537</v>
      </c>
      <c r="AC72" s="35"/>
      <c r="AD72" s="34"/>
      <c r="AE72" s="34"/>
      <c r="AF72" s="27">
        <f t="shared" si="15"/>
        <v>-537</v>
      </c>
      <c r="AG72" s="28">
        <f t="shared" si="16"/>
        <v>0</v>
      </c>
    </row>
    <row r="73" spans="1:33" s="12" customFormat="1" ht="23.25" customHeight="1" x14ac:dyDescent="0.2">
      <c r="A73" s="30">
        <v>43602</v>
      </c>
      <c r="B73" s="31"/>
      <c r="C73" s="25" t="s">
        <v>56</v>
      </c>
      <c r="D73" s="25"/>
      <c r="E73" s="25"/>
      <c r="F73" s="26"/>
      <c r="G73" s="48" t="s">
        <v>67</v>
      </c>
      <c r="H73" s="32">
        <v>537</v>
      </c>
      <c r="I73" s="32"/>
      <c r="J73" s="32"/>
      <c r="K73" s="32"/>
      <c r="L73" s="33"/>
      <c r="M73" s="27">
        <f t="shared" si="0"/>
        <v>537</v>
      </c>
      <c r="N73" s="27">
        <f t="shared" si="1"/>
        <v>0</v>
      </c>
      <c r="O73" s="27">
        <f t="shared" si="2"/>
        <v>0</v>
      </c>
      <c r="P73" s="27"/>
      <c r="Q73" s="34"/>
      <c r="R73" s="34"/>
      <c r="S73" s="35"/>
      <c r="T73" s="35"/>
      <c r="U73" s="35"/>
      <c r="V73" s="35"/>
      <c r="W73" s="35"/>
      <c r="X73" s="34"/>
      <c r="Y73" s="34"/>
      <c r="Z73" s="34"/>
      <c r="AA73" s="34"/>
      <c r="AB73" s="35">
        <v>537</v>
      </c>
      <c r="AC73" s="35"/>
      <c r="AD73" s="34"/>
      <c r="AE73" s="34"/>
      <c r="AF73" s="27">
        <f t="shared" si="15"/>
        <v>-537</v>
      </c>
      <c r="AG73" s="28">
        <f t="shared" si="16"/>
        <v>0</v>
      </c>
    </row>
    <row r="74" spans="1:33" s="12" customFormat="1" ht="23.25" customHeight="1" x14ac:dyDescent="0.2">
      <c r="A74" s="30">
        <v>43603</v>
      </c>
      <c r="B74" s="31"/>
      <c r="C74" s="25" t="s">
        <v>54</v>
      </c>
      <c r="D74" s="25" t="s">
        <v>134</v>
      </c>
      <c r="E74" s="25" t="s">
        <v>37</v>
      </c>
      <c r="F74" s="26">
        <v>1492</v>
      </c>
      <c r="G74" s="48" t="s">
        <v>46</v>
      </c>
      <c r="H74" s="32"/>
      <c r="I74" s="32"/>
      <c r="J74" s="32"/>
      <c r="K74" s="32">
        <v>40</v>
      </c>
      <c r="L74" s="33"/>
      <c r="M74" s="27">
        <f t="shared" si="0"/>
        <v>35.714285714285708</v>
      </c>
      <c r="N74" s="27">
        <f t="shared" si="1"/>
        <v>4.2857142857142847</v>
      </c>
      <c r="O74" s="27">
        <f t="shared" si="2"/>
        <v>0</v>
      </c>
      <c r="P74" s="27"/>
      <c r="Q74" s="34">
        <v>35.71</v>
      </c>
      <c r="R74" s="34"/>
      <c r="S74" s="35"/>
      <c r="T74" s="35"/>
      <c r="U74" s="35"/>
      <c r="V74" s="35"/>
      <c r="W74" s="35"/>
      <c r="X74" s="34"/>
      <c r="Y74" s="34"/>
      <c r="Z74" s="34"/>
      <c r="AA74" s="34"/>
      <c r="AB74" s="35"/>
      <c r="AC74" s="35"/>
      <c r="AD74" s="34"/>
      <c r="AE74" s="34"/>
      <c r="AF74" s="27">
        <f t="shared" si="15"/>
        <v>-39.995714285714286</v>
      </c>
      <c r="AG74" s="28">
        <f t="shared" si="16"/>
        <v>4.2857142857144481E-3</v>
      </c>
    </row>
    <row r="75" spans="1:33" s="12" customFormat="1" ht="23.25" customHeight="1" x14ac:dyDescent="0.2">
      <c r="A75" s="30">
        <v>43603</v>
      </c>
      <c r="B75" s="31"/>
      <c r="C75" s="25" t="s">
        <v>47</v>
      </c>
      <c r="D75" s="25" t="s">
        <v>49</v>
      </c>
      <c r="E75" s="25" t="s">
        <v>37</v>
      </c>
      <c r="F75" s="26">
        <v>35562</v>
      </c>
      <c r="G75" s="48" t="s">
        <v>107</v>
      </c>
      <c r="H75" s="32"/>
      <c r="I75" s="32"/>
      <c r="J75" s="32"/>
      <c r="K75" s="32">
        <v>155</v>
      </c>
      <c r="L75" s="33"/>
      <c r="M75" s="27">
        <f t="shared" si="0"/>
        <v>138.39285714285714</v>
      </c>
      <c r="N75" s="27">
        <f t="shared" si="1"/>
        <v>16.607142857142858</v>
      </c>
      <c r="O75" s="27">
        <f t="shared" si="2"/>
        <v>0</v>
      </c>
      <c r="P75" s="27">
        <v>138.38999999999999</v>
      </c>
      <c r="Q75" s="34"/>
      <c r="R75" s="34"/>
      <c r="S75" s="35"/>
      <c r="T75" s="35"/>
      <c r="U75" s="35"/>
      <c r="V75" s="35"/>
      <c r="W75" s="35"/>
      <c r="X75" s="34"/>
      <c r="Y75" s="34"/>
      <c r="Z75" s="34"/>
      <c r="AA75" s="34"/>
      <c r="AB75" s="35"/>
      <c r="AC75" s="35"/>
      <c r="AD75" s="34"/>
      <c r="AE75" s="34"/>
      <c r="AF75" s="27">
        <f t="shared" si="15"/>
        <v>-154.99714285714285</v>
      </c>
      <c r="AG75" s="28">
        <f t="shared" si="16"/>
        <v>2.8571428571524393E-3</v>
      </c>
    </row>
    <row r="76" spans="1:33" s="12" customFormat="1" ht="23.25" customHeight="1" x14ac:dyDescent="0.2">
      <c r="A76" s="30">
        <v>43603</v>
      </c>
      <c r="B76" s="31"/>
      <c r="C76" s="25" t="s">
        <v>60</v>
      </c>
      <c r="D76" s="25"/>
      <c r="E76" s="25"/>
      <c r="F76" s="26"/>
      <c r="G76" s="61" t="s">
        <v>135</v>
      </c>
      <c r="H76" s="32">
        <v>100</v>
      </c>
      <c r="I76" s="32"/>
      <c r="J76" s="32"/>
      <c r="K76" s="32"/>
      <c r="L76" s="33"/>
      <c r="M76" s="27">
        <f t="shared" si="0"/>
        <v>100</v>
      </c>
      <c r="N76" s="27">
        <f t="shared" si="1"/>
        <v>0</v>
      </c>
      <c r="O76" s="27">
        <f t="shared" si="2"/>
        <v>0</v>
      </c>
      <c r="P76" s="27"/>
      <c r="Q76" s="34"/>
      <c r="R76" s="34"/>
      <c r="S76" s="35"/>
      <c r="T76" s="35"/>
      <c r="U76" s="35"/>
      <c r="V76" s="35"/>
      <c r="W76" s="35"/>
      <c r="X76" s="34"/>
      <c r="Y76" s="34"/>
      <c r="Z76" s="34"/>
      <c r="AA76" s="34">
        <v>100</v>
      </c>
      <c r="AB76" s="35"/>
      <c r="AC76" s="35"/>
      <c r="AD76" s="34"/>
      <c r="AE76" s="34"/>
      <c r="AF76" s="27">
        <f t="shared" si="15"/>
        <v>-100</v>
      </c>
      <c r="AG76" s="28">
        <f t="shared" si="16"/>
        <v>0</v>
      </c>
    </row>
    <row r="77" spans="1:33" s="12" customFormat="1" ht="23.25" customHeight="1" x14ac:dyDescent="0.2">
      <c r="A77" s="30">
        <v>43603</v>
      </c>
      <c r="B77" s="31"/>
      <c r="C77" s="25" t="s">
        <v>58</v>
      </c>
      <c r="D77" s="25" t="s">
        <v>59</v>
      </c>
      <c r="E77" s="25" t="s">
        <v>68</v>
      </c>
      <c r="F77" s="26">
        <v>3150</v>
      </c>
      <c r="G77" s="48" t="s">
        <v>136</v>
      </c>
      <c r="H77" s="32"/>
      <c r="I77" s="32"/>
      <c r="J77" s="32">
        <v>795</v>
      </c>
      <c r="K77" s="32"/>
      <c r="L77" s="33"/>
      <c r="M77" s="27">
        <f t="shared" si="0"/>
        <v>795</v>
      </c>
      <c r="N77" s="27">
        <f t="shared" si="1"/>
        <v>0</v>
      </c>
      <c r="O77" s="27">
        <f t="shared" si="2"/>
        <v>0</v>
      </c>
      <c r="P77" s="27">
        <v>795</v>
      </c>
      <c r="Q77" s="34"/>
      <c r="R77" s="34"/>
      <c r="S77" s="35"/>
      <c r="T77" s="35"/>
      <c r="U77" s="35"/>
      <c r="V77" s="35"/>
      <c r="W77" s="35"/>
      <c r="X77" s="34"/>
      <c r="Y77" s="34"/>
      <c r="Z77" s="34"/>
      <c r="AA77" s="34"/>
      <c r="AB77" s="35"/>
      <c r="AC77" s="35"/>
      <c r="AD77" s="34"/>
      <c r="AE77" s="34"/>
      <c r="AF77" s="27">
        <f t="shared" si="15"/>
        <v>-795</v>
      </c>
      <c r="AG77" s="28">
        <f t="shared" si="16"/>
        <v>0</v>
      </c>
    </row>
    <row r="78" spans="1:33" s="12" customFormat="1" ht="23.25" customHeight="1" x14ac:dyDescent="0.2">
      <c r="A78" s="30">
        <v>43605</v>
      </c>
      <c r="B78" s="31"/>
      <c r="C78" s="25" t="s">
        <v>40</v>
      </c>
      <c r="D78" s="25" t="s">
        <v>50</v>
      </c>
      <c r="E78" s="25" t="s">
        <v>41</v>
      </c>
      <c r="F78" s="26">
        <v>707630</v>
      </c>
      <c r="G78" s="48" t="s">
        <v>137</v>
      </c>
      <c r="H78" s="32"/>
      <c r="I78" s="32"/>
      <c r="J78" s="32"/>
      <c r="K78" s="32">
        <v>162.75</v>
      </c>
      <c r="L78" s="33"/>
      <c r="M78" s="27">
        <f t="shared" si="0"/>
        <v>145.3125</v>
      </c>
      <c r="N78" s="27">
        <f t="shared" si="1"/>
        <v>17.4375</v>
      </c>
      <c r="O78" s="27">
        <f t="shared" si="2"/>
        <v>0</v>
      </c>
      <c r="P78" s="27"/>
      <c r="Q78" s="34"/>
      <c r="R78" s="34"/>
      <c r="S78" s="35"/>
      <c r="T78" s="35">
        <v>145.31</v>
      </c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si="15"/>
        <v>-162.7475</v>
      </c>
      <c r="AG78" s="28">
        <f t="shared" si="16"/>
        <v>2.4999999999977263E-3</v>
      </c>
    </row>
    <row r="79" spans="1:33" s="12" customFormat="1" ht="22.5" customHeight="1" x14ac:dyDescent="0.2">
      <c r="A79" s="30">
        <v>43605</v>
      </c>
      <c r="B79" s="31"/>
      <c r="C79" s="25" t="s">
        <v>43</v>
      </c>
      <c r="D79" s="25" t="s">
        <v>44</v>
      </c>
      <c r="E79" s="25" t="s">
        <v>45</v>
      </c>
      <c r="F79" s="26">
        <v>71146</v>
      </c>
      <c r="G79" s="48" t="s">
        <v>46</v>
      </c>
      <c r="H79" s="32"/>
      <c r="I79" s="32"/>
      <c r="J79" s="32"/>
      <c r="K79" s="32">
        <v>180</v>
      </c>
      <c r="L79" s="33"/>
      <c r="M79" s="27">
        <f t="shared" si="0"/>
        <v>160.71428571428569</v>
      </c>
      <c r="N79" s="27">
        <f t="shared" si="1"/>
        <v>19.285714285714281</v>
      </c>
      <c r="O79" s="27">
        <f t="shared" si="2"/>
        <v>0</v>
      </c>
      <c r="P79" s="27"/>
      <c r="Q79" s="34">
        <v>160.71</v>
      </c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si="15"/>
        <v>-179.99571428571429</v>
      </c>
      <c r="AG79" s="28">
        <f t="shared" si="16"/>
        <v>4.2857142857144481E-3</v>
      </c>
    </row>
    <row r="80" spans="1:33" s="12" customFormat="1" ht="22.5" customHeight="1" x14ac:dyDescent="0.2">
      <c r="A80" s="30">
        <v>43606</v>
      </c>
      <c r="B80" s="31"/>
      <c r="C80" s="25" t="s">
        <v>43</v>
      </c>
      <c r="D80" s="25" t="s">
        <v>44</v>
      </c>
      <c r="E80" s="25" t="s">
        <v>45</v>
      </c>
      <c r="F80" s="26">
        <v>78543</v>
      </c>
      <c r="G80" s="48" t="s">
        <v>46</v>
      </c>
      <c r="H80" s="32"/>
      <c r="I80" s="32"/>
      <c r="J80" s="32"/>
      <c r="K80" s="32">
        <v>180</v>
      </c>
      <c r="L80" s="33"/>
      <c r="M80" s="27">
        <f t="shared" si="0"/>
        <v>160.71428571428569</v>
      </c>
      <c r="N80" s="27">
        <f t="shared" si="1"/>
        <v>19.285714285714281</v>
      </c>
      <c r="O80" s="27">
        <f t="shared" si="2"/>
        <v>0</v>
      </c>
      <c r="P80" s="27"/>
      <c r="Q80" s="34">
        <v>160.71</v>
      </c>
      <c r="R80" s="34"/>
      <c r="S80" s="35"/>
      <c r="T80" s="35"/>
      <c r="U80" s="35"/>
      <c r="V80" s="35"/>
      <c r="W80" s="35"/>
      <c r="X80" s="34"/>
      <c r="Y80" s="34"/>
      <c r="Z80" s="34"/>
      <c r="AA80" s="34"/>
      <c r="AB80" s="35"/>
      <c r="AC80" s="35"/>
      <c r="AD80" s="34"/>
      <c r="AE80" s="34"/>
      <c r="AF80" s="27">
        <f t="shared" si="15"/>
        <v>-179.99571428571429</v>
      </c>
      <c r="AG80" s="28">
        <f t="shared" si="16"/>
        <v>4.2857142857144481E-3</v>
      </c>
    </row>
    <row r="81" spans="1:33" s="12" customFormat="1" ht="23.25" customHeight="1" x14ac:dyDescent="0.2">
      <c r="A81" s="30">
        <v>43606</v>
      </c>
      <c r="B81" s="31"/>
      <c r="C81" s="25" t="s">
        <v>38</v>
      </c>
      <c r="D81" s="25" t="s">
        <v>39</v>
      </c>
      <c r="E81" s="25" t="s">
        <v>41</v>
      </c>
      <c r="F81" s="26">
        <v>146073</v>
      </c>
      <c r="G81" s="48" t="s">
        <v>138</v>
      </c>
      <c r="H81" s="32"/>
      <c r="I81" s="32"/>
      <c r="J81" s="32">
        <v>152.75</v>
      </c>
      <c r="K81" s="32"/>
      <c r="L81" s="33"/>
      <c r="M81" s="27">
        <f t="shared" si="0"/>
        <v>152.75</v>
      </c>
      <c r="N81" s="27">
        <f t="shared" si="1"/>
        <v>0</v>
      </c>
      <c r="O81" s="27">
        <f t="shared" si="2"/>
        <v>0</v>
      </c>
      <c r="P81" s="27">
        <v>152.75</v>
      </c>
      <c r="Q81" s="34"/>
      <c r="R81" s="34"/>
      <c r="S81" s="35"/>
      <c r="T81" s="35"/>
      <c r="U81" s="35"/>
      <c r="V81" s="35"/>
      <c r="W81" s="35"/>
      <c r="X81" s="34"/>
      <c r="Y81" s="34"/>
      <c r="Z81" s="34"/>
      <c r="AA81" s="34"/>
      <c r="AB81" s="35"/>
      <c r="AC81" s="35"/>
      <c r="AD81" s="34"/>
      <c r="AE81" s="34"/>
      <c r="AF81" s="27">
        <f t="shared" si="15"/>
        <v>-152.75</v>
      </c>
      <c r="AG81" s="28">
        <f t="shared" si="16"/>
        <v>0</v>
      </c>
    </row>
    <row r="82" spans="1:33" s="12" customFormat="1" ht="23.25" customHeight="1" x14ac:dyDescent="0.2">
      <c r="A82" s="30">
        <v>43606</v>
      </c>
      <c r="B82" s="31"/>
      <c r="C82" s="25" t="s">
        <v>38</v>
      </c>
      <c r="D82" s="25" t="s">
        <v>39</v>
      </c>
      <c r="E82" s="25" t="s">
        <v>41</v>
      </c>
      <c r="F82" s="26">
        <v>146073</v>
      </c>
      <c r="G82" s="48" t="s">
        <v>139</v>
      </c>
      <c r="H82" s="32"/>
      <c r="I82" s="32"/>
      <c r="J82" s="32"/>
      <c r="K82" s="32">
        <f>578.04+69.36</f>
        <v>647.4</v>
      </c>
      <c r="L82" s="33"/>
      <c r="M82" s="27">
        <f t="shared" si="0"/>
        <v>578.03571428571422</v>
      </c>
      <c r="N82" s="27">
        <f t="shared" si="1"/>
        <v>69.3642857142857</v>
      </c>
      <c r="O82" s="27">
        <f t="shared" si="2"/>
        <v>0</v>
      </c>
      <c r="P82" s="27">
        <v>578.04</v>
      </c>
      <c r="Q82" s="34"/>
      <c r="R82" s="34"/>
      <c r="S82" s="35"/>
      <c r="T82" s="35"/>
      <c r="U82" s="35"/>
      <c r="V82" s="35"/>
      <c r="W82" s="35"/>
      <c r="X82" s="34"/>
      <c r="Y82" s="34"/>
      <c r="Z82" s="34"/>
      <c r="AA82" s="34"/>
      <c r="AB82" s="35"/>
      <c r="AC82" s="35"/>
      <c r="AD82" s="34"/>
      <c r="AE82" s="34"/>
      <c r="AF82" s="27">
        <f t="shared" si="15"/>
        <v>-647.40428571428561</v>
      </c>
      <c r="AG82" s="28">
        <f t="shared" si="16"/>
        <v>-4.285714285629183E-3</v>
      </c>
    </row>
    <row r="83" spans="1:33" s="12" customFormat="1" ht="23.25" customHeight="1" x14ac:dyDescent="0.2">
      <c r="A83" s="30">
        <v>43607</v>
      </c>
      <c r="B83" s="31"/>
      <c r="C83" s="25" t="s">
        <v>140</v>
      </c>
      <c r="D83" s="25" t="s">
        <v>141</v>
      </c>
      <c r="E83" s="25" t="s">
        <v>142</v>
      </c>
      <c r="F83" s="26">
        <v>307</v>
      </c>
      <c r="G83" s="48" t="s">
        <v>143</v>
      </c>
      <c r="H83" s="32"/>
      <c r="I83" s="32"/>
      <c r="J83" s="32"/>
      <c r="K83" s="32">
        <v>2000</v>
      </c>
      <c r="L83" s="33">
        <v>0.02</v>
      </c>
      <c r="M83" s="27">
        <f t="shared" si="0"/>
        <v>1785.7142857142856</v>
      </c>
      <c r="N83" s="27">
        <f t="shared" si="1"/>
        <v>214.28571428571425</v>
      </c>
      <c r="O83" s="27">
        <f t="shared" si="2"/>
        <v>-35.714285714285715</v>
      </c>
      <c r="P83" s="27"/>
      <c r="Q83" s="34"/>
      <c r="R83" s="34"/>
      <c r="S83" s="35"/>
      <c r="T83" s="35"/>
      <c r="U83" s="35"/>
      <c r="V83" s="35"/>
      <c r="W83" s="35"/>
      <c r="X83" s="34"/>
      <c r="Y83" s="34">
        <v>1785.71</v>
      </c>
      <c r="Z83" s="34"/>
      <c r="AA83" s="34"/>
      <c r="AB83" s="35"/>
      <c r="AC83" s="35"/>
      <c r="AD83" s="34"/>
      <c r="AE83" s="34"/>
      <c r="AF83" s="27">
        <f t="shared" si="15"/>
        <v>-1964.2814285714285</v>
      </c>
      <c r="AG83" s="28">
        <f t="shared" si="16"/>
        <v>4.2857142858068187E-3</v>
      </c>
    </row>
    <row r="84" spans="1:33" s="12" customFormat="1" ht="23.25" customHeight="1" x14ac:dyDescent="0.2">
      <c r="A84" s="30">
        <v>43607</v>
      </c>
      <c r="B84" s="31"/>
      <c r="C84" s="25" t="s">
        <v>144</v>
      </c>
      <c r="D84" s="25" t="s">
        <v>145</v>
      </c>
      <c r="E84" s="25" t="s">
        <v>41</v>
      </c>
      <c r="F84" s="26">
        <v>58034</v>
      </c>
      <c r="G84" s="48" t="s">
        <v>146</v>
      </c>
      <c r="H84" s="32"/>
      <c r="I84" s="32"/>
      <c r="J84" s="32"/>
      <c r="K84" s="32">
        <v>60</v>
      </c>
      <c r="L84" s="33"/>
      <c r="M84" s="27">
        <f t="shared" si="0"/>
        <v>53.571428571428569</v>
      </c>
      <c r="N84" s="27">
        <f t="shared" si="1"/>
        <v>6.4285714285714279</v>
      </c>
      <c r="O84" s="27">
        <f t="shared" si="2"/>
        <v>0</v>
      </c>
      <c r="P84" s="27">
        <v>53.57</v>
      </c>
      <c r="Q84" s="34"/>
      <c r="R84" s="34"/>
      <c r="S84" s="35"/>
      <c r="T84" s="35"/>
      <c r="U84" s="35"/>
      <c r="V84" s="35"/>
      <c r="W84" s="35"/>
      <c r="X84" s="34"/>
      <c r="Y84" s="34"/>
      <c r="Z84" s="34"/>
      <c r="AA84" s="34"/>
      <c r="AB84" s="35"/>
      <c r="AC84" s="35"/>
      <c r="AD84" s="34"/>
      <c r="AE84" s="34"/>
      <c r="AF84" s="27">
        <f t="shared" si="15"/>
        <v>-59.998571428571431</v>
      </c>
      <c r="AG84" s="28">
        <f t="shared" si="16"/>
        <v>1.4285714285691142E-3</v>
      </c>
    </row>
    <row r="85" spans="1:33" s="12" customFormat="1" ht="23.25" customHeight="1" x14ac:dyDescent="0.2">
      <c r="A85" s="30">
        <v>43607</v>
      </c>
      <c r="B85" s="31"/>
      <c r="C85" s="25" t="s">
        <v>147</v>
      </c>
      <c r="D85" s="25" t="s">
        <v>51</v>
      </c>
      <c r="E85" s="25" t="s">
        <v>41</v>
      </c>
      <c r="F85" s="26">
        <v>113964</v>
      </c>
      <c r="G85" s="48" t="s">
        <v>148</v>
      </c>
      <c r="H85" s="32"/>
      <c r="I85" s="32"/>
      <c r="J85" s="32"/>
      <c r="K85" s="32">
        <v>1880</v>
      </c>
      <c r="L85" s="33"/>
      <c r="M85" s="27">
        <f t="shared" si="0"/>
        <v>1678.5714285714284</v>
      </c>
      <c r="N85" s="27">
        <f t="shared" si="1"/>
        <v>201.42857142857142</v>
      </c>
      <c r="O85" s="27">
        <f t="shared" si="2"/>
        <v>0</v>
      </c>
      <c r="P85" s="27"/>
      <c r="Q85" s="34">
        <v>1678.57</v>
      </c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/>
      <c r="AC85" s="35"/>
      <c r="AD85" s="34"/>
      <c r="AE85" s="34"/>
      <c r="AF85" s="27">
        <f t="shared" si="15"/>
        <v>-1879.9985714285713</v>
      </c>
      <c r="AG85" s="28">
        <f t="shared" si="16"/>
        <v>1.4285714287325391E-3</v>
      </c>
    </row>
    <row r="86" spans="1:33" s="12" customFormat="1" ht="23.25" customHeight="1" x14ac:dyDescent="0.2">
      <c r="A86" s="30">
        <v>43607</v>
      </c>
      <c r="B86" s="31"/>
      <c r="C86" s="25" t="s">
        <v>42</v>
      </c>
      <c r="D86" s="25"/>
      <c r="E86" s="25"/>
      <c r="F86" s="26"/>
      <c r="G86" s="48" t="s">
        <v>149</v>
      </c>
      <c r="H86" s="32">
        <v>130</v>
      </c>
      <c r="I86" s="32"/>
      <c r="J86" s="32"/>
      <c r="K86" s="32"/>
      <c r="L86" s="33"/>
      <c r="M86" s="27">
        <f t="shared" si="0"/>
        <v>130</v>
      </c>
      <c r="N86" s="27">
        <f t="shared" si="1"/>
        <v>0</v>
      </c>
      <c r="O86" s="27">
        <f t="shared" si="2"/>
        <v>0</v>
      </c>
      <c r="P86" s="27"/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>
        <v>130</v>
      </c>
      <c r="AB86" s="35"/>
      <c r="AC86" s="35"/>
      <c r="AD86" s="34"/>
      <c r="AE86" s="34"/>
      <c r="AF86" s="27">
        <f t="shared" si="15"/>
        <v>-130</v>
      </c>
      <c r="AG86" s="28">
        <f t="shared" si="16"/>
        <v>0</v>
      </c>
    </row>
    <row r="87" spans="1:33" s="12" customFormat="1" ht="23.25" customHeight="1" x14ac:dyDescent="0.2">
      <c r="A87" s="30">
        <v>43607</v>
      </c>
      <c r="B87" s="31"/>
      <c r="C87" s="25" t="s">
        <v>58</v>
      </c>
      <c r="D87" s="25" t="s">
        <v>59</v>
      </c>
      <c r="E87" s="25" t="s">
        <v>68</v>
      </c>
      <c r="F87" s="26">
        <v>3158</v>
      </c>
      <c r="G87" s="48" t="s">
        <v>150</v>
      </c>
      <c r="H87" s="32"/>
      <c r="I87" s="32"/>
      <c r="J87" s="32">
        <v>1190</v>
      </c>
      <c r="K87" s="32"/>
      <c r="L87" s="33"/>
      <c r="M87" s="27">
        <f t="shared" si="0"/>
        <v>1190</v>
      </c>
      <c r="N87" s="27">
        <f t="shared" si="1"/>
        <v>0</v>
      </c>
      <c r="O87" s="27">
        <f t="shared" si="2"/>
        <v>0</v>
      </c>
      <c r="P87" s="27">
        <v>1190</v>
      </c>
      <c r="Q87" s="34"/>
      <c r="R87" s="34"/>
      <c r="S87" s="35"/>
      <c r="T87" s="35"/>
      <c r="U87" s="35"/>
      <c r="V87" s="35"/>
      <c r="W87" s="35"/>
      <c r="X87" s="34"/>
      <c r="Y87" s="34"/>
      <c r="Z87" s="34"/>
      <c r="AA87" s="34"/>
      <c r="AB87" s="35"/>
      <c r="AC87" s="35"/>
      <c r="AD87" s="34"/>
      <c r="AE87" s="34"/>
      <c r="AF87" s="27">
        <f t="shared" si="15"/>
        <v>-1190</v>
      </c>
      <c r="AG87" s="28">
        <f t="shared" si="16"/>
        <v>0</v>
      </c>
    </row>
    <row r="88" spans="1:33" s="12" customFormat="1" ht="23.25" customHeight="1" x14ac:dyDescent="0.2">
      <c r="A88" s="30">
        <v>43607</v>
      </c>
      <c r="B88" s="31"/>
      <c r="C88" s="25" t="s">
        <v>60</v>
      </c>
      <c r="D88" s="25"/>
      <c r="E88" s="25"/>
      <c r="F88" s="26"/>
      <c r="G88" s="48" t="s">
        <v>151</v>
      </c>
      <c r="H88" s="32">
        <v>100</v>
      </c>
      <c r="I88" s="32"/>
      <c r="J88" s="32"/>
      <c r="K88" s="32"/>
      <c r="L88" s="33"/>
      <c r="M88" s="27">
        <f t="shared" si="0"/>
        <v>100</v>
      </c>
      <c r="N88" s="27">
        <f t="shared" si="1"/>
        <v>0</v>
      </c>
      <c r="O88" s="27">
        <f t="shared" si="2"/>
        <v>0</v>
      </c>
      <c r="P88" s="27"/>
      <c r="Q88" s="34"/>
      <c r="R88" s="34"/>
      <c r="S88" s="35"/>
      <c r="T88" s="35"/>
      <c r="U88" s="35"/>
      <c r="V88" s="35"/>
      <c r="W88" s="35"/>
      <c r="X88" s="34"/>
      <c r="Y88" s="34"/>
      <c r="Z88" s="34"/>
      <c r="AA88" s="34">
        <v>100</v>
      </c>
      <c r="AB88" s="35"/>
      <c r="AC88" s="35"/>
      <c r="AD88" s="34"/>
      <c r="AE88" s="34"/>
      <c r="AF88" s="27">
        <f t="shared" si="15"/>
        <v>-100</v>
      </c>
      <c r="AG88" s="28">
        <f t="shared" si="16"/>
        <v>0</v>
      </c>
    </row>
    <row r="89" spans="1:33" s="12" customFormat="1" ht="22.5" customHeight="1" x14ac:dyDescent="0.2">
      <c r="A89" s="30">
        <v>43607</v>
      </c>
      <c r="B89" s="31"/>
      <c r="C89" s="25" t="s">
        <v>43</v>
      </c>
      <c r="D89" s="25" t="s">
        <v>44</v>
      </c>
      <c r="E89" s="25" t="s">
        <v>45</v>
      </c>
      <c r="F89" s="26">
        <v>93238</v>
      </c>
      <c r="G89" s="48" t="s">
        <v>46</v>
      </c>
      <c r="H89" s="32"/>
      <c r="I89" s="32"/>
      <c r="J89" s="32"/>
      <c r="K89" s="32">
        <v>180</v>
      </c>
      <c r="L89" s="33"/>
      <c r="M89" s="27">
        <f t="shared" si="0"/>
        <v>160.71428571428569</v>
      </c>
      <c r="N89" s="27">
        <f t="shared" si="1"/>
        <v>19.285714285714281</v>
      </c>
      <c r="O89" s="27">
        <f t="shared" si="2"/>
        <v>0</v>
      </c>
      <c r="P89" s="27"/>
      <c r="Q89" s="34">
        <v>160.71</v>
      </c>
      <c r="R89" s="34"/>
      <c r="S89" s="35"/>
      <c r="T89" s="35"/>
      <c r="U89" s="35"/>
      <c r="V89" s="35"/>
      <c r="W89" s="35"/>
      <c r="X89" s="34"/>
      <c r="Y89" s="34"/>
      <c r="Z89" s="34"/>
      <c r="AA89" s="34"/>
      <c r="AB89" s="35"/>
      <c r="AC89" s="35"/>
      <c r="AD89" s="34"/>
      <c r="AE89" s="34"/>
      <c r="AF89" s="27">
        <f t="shared" ref="AF89" si="25">-SUM(N89:AE89)</f>
        <v>-179.99571428571429</v>
      </c>
      <c r="AG89" s="28">
        <f t="shared" ref="AG89" si="26">SUM(H89:K89)+AF89+O89</f>
        <v>4.2857142857144481E-3</v>
      </c>
    </row>
    <row r="90" spans="1:33" s="12" customFormat="1" ht="23.25" customHeight="1" x14ac:dyDescent="0.2">
      <c r="A90" s="30">
        <v>43607</v>
      </c>
      <c r="B90" s="31"/>
      <c r="C90" s="25" t="s">
        <v>38</v>
      </c>
      <c r="D90" s="25" t="s">
        <v>39</v>
      </c>
      <c r="E90" s="25" t="s">
        <v>41</v>
      </c>
      <c r="F90" s="26">
        <v>190417</v>
      </c>
      <c r="G90" s="48" t="s">
        <v>152</v>
      </c>
      <c r="H90" s="32"/>
      <c r="I90" s="32"/>
      <c r="J90" s="32"/>
      <c r="K90" s="32">
        <f>142.59+17.11</f>
        <v>159.69999999999999</v>
      </c>
      <c r="L90" s="33"/>
      <c r="M90" s="27">
        <f t="shared" si="0"/>
        <v>142.58928571428569</v>
      </c>
      <c r="N90" s="27">
        <f t="shared" si="1"/>
        <v>17.110714285714284</v>
      </c>
      <c r="O90" s="27">
        <f t="shared" si="2"/>
        <v>0</v>
      </c>
      <c r="P90" s="27">
        <v>142.59</v>
      </c>
      <c r="Q90" s="34"/>
      <c r="R90" s="34"/>
      <c r="S90" s="35"/>
      <c r="T90" s="35"/>
      <c r="U90" s="35"/>
      <c r="V90" s="35"/>
      <c r="W90" s="35"/>
      <c r="X90" s="34"/>
      <c r="Y90" s="34"/>
      <c r="Z90" s="34"/>
      <c r="AA90" s="34"/>
      <c r="AB90" s="35"/>
      <c r="AC90" s="35"/>
      <c r="AD90" s="34"/>
      <c r="AE90" s="34"/>
      <c r="AF90" s="27">
        <f t="shared" si="15"/>
        <v>-159.7007142857143</v>
      </c>
      <c r="AG90" s="28">
        <f t="shared" si="16"/>
        <v>-7.1428571430942611E-4</v>
      </c>
    </row>
    <row r="91" spans="1:33" s="12" customFormat="1" ht="23.25" customHeight="1" x14ac:dyDescent="0.2">
      <c r="A91" s="30">
        <v>43607</v>
      </c>
      <c r="B91" s="31"/>
      <c r="C91" s="25" t="s">
        <v>38</v>
      </c>
      <c r="D91" s="25" t="s">
        <v>39</v>
      </c>
      <c r="E91" s="25" t="s">
        <v>41</v>
      </c>
      <c r="F91" s="26">
        <v>190417</v>
      </c>
      <c r="G91" s="48" t="s">
        <v>153</v>
      </c>
      <c r="H91" s="32"/>
      <c r="I91" s="32"/>
      <c r="J91" s="32">
        <v>75</v>
      </c>
      <c r="K91" s="32"/>
      <c r="L91" s="33"/>
      <c r="M91" s="27">
        <f t="shared" si="0"/>
        <v>75</v>
      </c>
      <c r="N91" s="27">
        <f t="shared" si="1"/>
        <v>0</v>
      </c>
      <c r="O91" s="27">
        <f t="shared" si="2"/>
        <v>0</v>
      </c>
      <c r="P91" s="27">
        <v>75</v>
      </c>
      <c r="Q91" s="34"/>
      <c r="R91" s="34"/>
      <c r="S91" s="35"/>
      <c r="T91" s="35"/>
      <c r="U91" s="35"/>
      <c r="V91" s="35"/>
      <c r="W91" s="35"/>
      <c r="X91" s="34"/>
      <c r="Y91" s="34"/>
      <c r="Z91" s="34"/>
      <c r="AA91" s="34"/>
      <c r="AB91" s="35"/>
      <c r="AC91" s="35"/>
      <c r="AD91" s="34"/>
      <c r="AE91" s="34"/>
      <c r="AF91" s="27">
        <f t="shared" si="15"/>
        <v>-75</v>
      </c>
      <c r="AG91" s="28">
        <f t="shared" si="16"/>
        <v>0</v>
      </c>
    </row>
    <row r="92" spans="1:33" s="12" customFormat="1" ht="23.25" customHeight="1" x14ac:dyDescent="0.2">
      <c r="A92" s="30">
        <v>43607</v>
      </c>
      <c r="B92" s="31"/>
      <c r="C92" s="25" t="s">
        <v>65</v>
      </c>
      <c r="D92" s="25" t="s">
        <v>66</v>
      </c>
      <c r="E92" s="25" t="s">
        <v>41</v>
      </c>
      <c r="F92" s="26">
        <v>56484</v>
      </c>
      <c r="G92" s="48" t="s">
        <v>154</v>
      </c>
      <c r="H92" s="32"/>
      <c r="I92" s="32"/>
      <c r="J92" s="32"/>
      <c r="K92" s="32">
        <v>673.94</v>
      </c>
      <c r="L92" s="33"/>
      <c r="M92" s="27">
        <f t="shared" si="0"/>
        <v>601.73214285714289</v>
      </c>
      <c r="N92" s="27">
        <f t="shared" si="1"/>
        <v>72.207857142857151</v>
      </c>
      <c r="O92" s="27">
        <f t="shared" si="2"/>
        <v>0</v>
      </c>
      <c r="P92" s="27">
        <v>601.73</v>
      </c>
      <c r="Q92" s="34"/>
      <c r="R92" s="34"/>
      <c r="S92" s="35"/>
      <c r="T92" s="35"/>
      <c r="U92" s="35"/>
      <c r="V92" s="35"/>
      <c r="W92" s="35"/>
      <c r="X92" s="34"/>
      <c r="Y92" s="34"/>
      <c r="Z92" s="34"/>
      <c r="AA92" s="34"/>
      <c r="AB92" s="35"/>
      <c r="AC92" s="35"/>
      <c r="AD92" s="34"/>
      <c r="AE92" s="34"/>
      <c r="AF92" s="27">
        <f t="shared" si="15"/>
        <v>-673.93785714285718</v>
      </c>
      <c r="AG92" s="28">
        <f t="shared" si="16"/>
        <v>2.1428571428714349E-3</v>
      </c>
    </row>
    <row r="93" spans="1:33" s="60" customFormat="1" ht="23.25" customHeight="1" x14ac:dyDescent="0.2">
      <c r="A93" s="51">
        <v>43607</v>
      </c>
      <c r="B93" s="62"/>
      <c r="C93" s="52" t="s">
        <v>47</v>
      </c>
      <c r="D93" s="52" t="s">
        <v>49</v>
      </c>
      <c r="E93" s="52" t="s">
        <v>37</v>
      </c>
      <c r="F93" s="53">
        <v>35627</v>
      </c>
      <c r="G93" s="50" t="s">
        <v>155</v>
      </c>
      <c r="H93" s="54"/>
      <c r="I93" s="54"/>
      <c r="J93" s="54"/>
      <c r="K93" s="54">
        <v>83</v>
      </c>
      <c r="L93" s="55"/>
      <c r="M93" s="56">
        <f t="shared" si="0"/>
        <v>74.107142857142847</v>
      </c>
      <c r="N93" s="56">
        <f t="shared" si="1"/>
        <v>8.8928571428571406</v>
      </c>
      <c r="O93" s="56">
        <f t="shared" si="2"/>
        <v>0</v>
      </c>
      <c r="P93" s="56"/>
      <c r="Q93" s="57">
        <v>74.11</v>
      </c>
      <c r="R93" s="57"/>
      <c r="S93" s="58"/>
      <c r="T93" s="58"/>
      <c r="U93" s="58"/>
      <c r="V93" s="58"/>
      <c r="W93" s="58"/>
      <c r="X93" s="57"/>
      <c r="Y93" s="57"/>
      <c r="Z93" s="57"/>
      <c r="AA93" s="57"/>
      <c r="AB93" s="58"/>
      <c r="AC93" s="58"/>
      <c r="AD93" s="57"/>
      <c r="AE93" s="57"/>
      <c r="AF93" s="56">
        <f t="shared" si="15"/>
        <v>-83.002857142857138</v>
      </c>
      <c r="AG93" s="59">
        <f t="shared" si="16"/>
        <v>-2.8571428571382285E-3</v>
      </c>
    </row>
    <row r="94" spans="1:33" s="12" customFormat="1" ht="23.25" customHeight="1" x14ac:dyDescent="0.2">
      <c r="A94" s="30">
        <v>43608</v>
      </c>
      <c r="B94" s="31"/>
      <c r="C94" s="25" t="s">
        <v>60</v>
      </c>
      <c r="D94" s="25"/>
      <c r="E94" s="25"/>
      <c r="F94" s="26"/>
      <c r="G94" s="48" t="s">
        <v>156</v>
      </c>
      <c r="H94" s="32">
        <v>50</v>
      </c>
      <c r="I94" s="32"/>
      <c r="J94" s="32"/>
      <c r="K94" s="32"/>
      <c r="L94" s="33"/>
      <c r="M94" s="27">
        <f t="shared" si="0"/>
        <v>50</v>
      </c>
      <c r="N94" s="27">
        <f t="shared" si="1"/>
        <v>0</v>
      </c>
      <c r="O94" s="27">
        <f t="shared" si="2"/>
        <v>0</v>
      </c>
      <c r="P94" s="27"/>
      <c r="Q94" s="34"/>
      <c r="R94" s="34"/>
      <c r="S94" s="35"/>
      <c r="T94" s="35"/>
      <c r="U94" s="35"/>
      <c r="V94" s="35"/>
      <c r="W94" s="35"/>
      <c r="X94" s="34"/>
      <c r="Y94" s="34"/>
      <c r="Z94" s="34"/>
      <c r="AA94" s="34">
        <v>50</v>
      </c>
      <c r="AB94" s="35"/>
      <c r="AC94" s="35"/>
      <c r="AD94" s="34"/>
      <c r="AE94" s="34"/>
      <c r="AF94" s="27">
        <f t="shared" si="15"/>
        <v>-50</v>
      </c>
      <c r="AG94" s="28">
        <f t="shared" si="16"/>
        <v>0</v>
      </c>
    </row>
    <row r="95" spans="1:33" s="12" customFormat="1" ht="23.25" customHeight="1" x14ac:dyDescent="0.2">
      <c r="A95" s="30">
        <v>43608</v>
      </c>
      <c r="B95" s="31"/>
      <c r="C95" s="25" t="s">
        <v>62</v>
      </c>
      <c r="D95" s="25"/>
      <c r="E95" s="25"/>
      <c r="F95" s="26"/>
      <c r="G95" s="48" t="s">
        <v>63</v>
      </c>
      <c r="H95" s="32"/>
      <c r="I95" s="32"/>
      <c r="J95" s="32">
        <v>1123</v>
      </c>
      <c r="K95" s="32"/>
      <c r="L95" s="33"/>
      <c r="M95" s="27">
        <f t="shared" si="0"/>
        <v>1123</v>
      </c>
      <c r="N95" s="27">
        <f t="shared" si="1"/>
        <v>0</v>
      </c>
      <c r="O95" s="27">
        <f t="shared" si="2"/>
        <v>0</v>
      </c>
      <c r="P95" s="27">
        <v>1123</v>
      </c>
      <c r="Q95" s="34"/>
      <c r="R95" s="34"/>
      <c r="S95" s="35"/>
      <c r="T95" s="35"/>
      <c r="U95" s="35"/>
      <c r="V95" s="35"/>
      <c r="W95" s="35"/>
      <c r="X95" s="34"/>
      <c r="Y95" s="34"/>
      <c r="Z95" s="34"/>
      <c r="AA95" s="34"/>
      <c r="AB95" s="35"/>
      <c r="AC95" s="35"/>
      <c r="AD95" s="34"/>
      <c r="AE95" s="34"/>
      <c r="AF95" s="27">
        <f t="shared" si="15"/>
        <v>-1123</v>
      </c>
      <c r="AG95" s="28">
        <f t="shared" si="16"/>
        <v>0</v>
      </c>
    </row>
    <row r="96" spans="1:33" s="12" customFormat="1" ht="23.25" customHeight="1" x14ac:dyDescent="0.2">
      <c r="A96" s="30">
        <v>43608</v>
      </c>
      <c r="B96" s="31"/>
      <c r="C96" s="25" t="s">
        <v>47</v>
      </c>
      <c r="D96" s="25" t="s">
        <v>49</v>
      </c>
      <c r="E96" s="25" t="s">
        <v>37</v>
      </c>
      <c r="F96" s="26">
        <v>35637</v>
      </c>
      <c r="G96" s="48" t="s">
        <v>157</v>
      </c>
      <c r="H96" s="32"/>
      <c r="I96" s="32"/>
      <c r="J96" s="32"/>
      <c r="K96" s="32">
        <v>39</v>
      </c>
      <c r="L96" s="33"/>
      <c r="M96" s="27">
        <f t="shared" si="0"/>
        <v>34.821428571428569</v>
      </c>
      <c r="N96" s="27">
        <f t="shared" si="1"/>
        <v>4.1785714285714279</v>
      </c>
      <c r="O96" s="27">
        <f t="shared" si="2"/>
        <v>0</v>
      </c>
      <c r="P96" s="27">
        <v>34.82</v>
      </c>
      <c r="Q96" s="34"/>
      <c r="R96" s="34"/>
      <c r="S96" s="35"/>
      <c r="T96" s="35"/>
      <c r="U96" s="35"/>
      <c r="V96" s="35"/>
      <c r="W96" s="35"/>
      <c r="X96" s="34"/>
      <c r="Y96" s="34"/>
      <c r="Z96" s="34"/>
      <c r="AA96" s="34"/>
      <c r="AB96" s="35"/>
      <c r="AC96" s="35"/>
      <c r="AD96" s="34"/>
      <c r="AE96" s="34"/>
      <c r="AF96" s="27">
        <f t="shared" si="15"/>
        <v>-38.998571428571431</v>
      </c>
      <c r="AG96" s="28">
        <f t="shared" si="16"/>
        <v>1.4285714285691142E-3</v>
      </c>
    </row>
    <row r="97" spans="1:33" s="12" customFormat="1" ht="23.25" customHeight="1" x14ac:dyDescent="0.2">
      <c r="A97" s="30">
        <v>43608</v>
      </c>
      <c r="B97" s="31"/>
      <c r="C97" s="25" t="s">
        <v>38</v>
      </c>
      <c r="D97" s="25" t="s">
        <v>39</v>
      </c>
      <c r="E97" s="25" t="s">
        <v>41</v>
      </c>
      <c r="F97" s="26">
        <v>151123</v>
      </c>
      <c r="G97" s="48" t="s">
        <v>158</v>
      </c>
      <c r="H97" s="32"/>
      <c r="I97" s="32"/>
      <c r="J97" s="32"/>
      <c r="K97" s="32">
        <v>79.75</v>
      </c>
      <c r="L97" s="33"/>
      <c r="M97" s="27">
        <f t="shared" si="0"/>
        <v>71.205357142857139</v>
      </c>
      <c r="N97" s="27">
        <f t="shared" si="1"/>
        <v>8.5446428571428559</v>
      </c>
      <c r="O97" s="27">
        <f t="shared" si="2"/>
        <v>0</v>
      </c>
      <c r="P97" s="27"/>
      <c r="Q97" s="34"/>
      <c r="R97" s="34"/>
      <c r="S97" s="35"/>
      <c r="T97" s="35"/>
      <c r="U97" s="35"/>
      <c r="V97" s="35"/>
      <c r="W97" s="35"/>
      <c r="X97" s="34"/>
      <c r="Y97" s="34">
        <v>71.209999999999994</v>
      </c>
      <c r="Z97" s="34"/>
      <c r="AA97" s="34"/>
      <c r="AB97" s="35"/>
      <c r="AC97" s="35"/>
      <c r="AD97" s="34"/>
      <c r="AE97" s="34"/>
      <c r="AF97" s="27">
        <f t="shared" si="15"/>
        <v>-79.754642857142855</v>
      </c>
      <c r="AG97" s="28">
        <f t="shared" si="16"/>
        <v>-4.6428571428549503E-3</v>
      </c>
    </row>
    <row r="98" spans="1:33" s="12" customFormat="1" ht="23.25" customHeight="1" x14ac:dyDescent="0.2">
      <c r="A98" s="30">
        <v>43608</v>
      </c>
      <c r="B98" s="31"/>
      <c r="C98" s="25" t="s">
        <v>38</v>
      </c>
      <c r="D98" s="25" t="s">
        <v>39</v>
      </c>
      <c r="E98" s="25" t="s">
        <v>41</v>
      </c>
      <c r="F98" s="26">
        <v>175615</v>
      </c>
      <c r="G98" s="48" t="s">
        <v>159</v>
      </c>
      <c r="H98" s="32"/>
      <c r="I98" s="32"/>
      <c r="J98" s="32"/>
      <c r="K98" s="32">
        <v>1358.4</v>
      </c>
      <c r="L98" s="33"/>
      <c r="M98" s="27">
        <f t="shared" si="0"/>
        <v>1212.8571428571429</v>
      </c>
      <c r="N98" s="27">
        <f t="shared" si="1"/>
        <v>145.54285714285714</v>
      </c>
      <c r="O98" s="27">
        <f t="shared" si="2"/>
        <v>0</v>
      </c>
      <c r="P98" s="27">
        <v>1212.8599999999999</v>
      </c>
      <c r="Q98" s="34"/>
      <c r="R98" s="34"/>
      <c r="S98" s="35"/>
      <c r="T98" s="35"/>
      <c r="U98" s="35"/>
      <c r="V98" s="35"/>
      <c r="W98" s="35"/>
      <c r="X98" s="34"/>
      <c r="Y98" s="34"/>
      <c r="Z98" s="34"/>
      <c r="AA98" s="34"/>
      <c r="AB98" s="35"/>
      <c r="AC98" s="35"/>
      <c r="AD98" s="34"/>
      <c r="AE98" s="34"/>
      <c r="AF98" s="27">
        <f t="shared" si="15"/>
        <v>-1358.4028571428571</v>
      </c>
      <c r="AG98" s="28">
        <f t="shared" si="16"/>
        <v>-2.8571428570103308E-3</v>
      </c>
    </row>
    <row r="99" spans="1:33" s="12" customFormat="1" ht="23.25" customHeight="1" x14ac:dyDescent="0.2">
      <c r="A99" s="30">
        <v>43608</v>
      </c>
      <c r="B99" s="31"/>
      <c r="C99" s="25" t="s">
        <v>43</v>
      </c>
      <c r="D99" s="25" t="s">
        <v>44</v>
      </c>
      <c r="E99" s="25" t="s">
        <v>45</v>
      </c>
      <c r="F99" s="26">
        <v>93286</v>
      </c>
      <c r="G99" s="48" t="s">
        <v>46</v>
      </c>
      <c r="H99" s="32"/>
      <c r="I99" s="32"/>
      <c r="J99" s="32"/>
      <c r="K99" s="32">
        <v>180</v>
      </c>
      <c r="L99" s="33"/>
      <c r="M99" s="27">
        <f t="shared" si="0"/>
        <v>160.71428571428569</v>
      </c>
      <c r="N99" s="27">
        <f t="shared" si="1"/>
        <v>19.285714285714281</v>
      </c>
      <c r="O99" s="27">
        <f t="shared" si="2"/>
        <v>0</v>
      </c>
      <c r="P99" s="27"/>
      <c r="Q99" s="34">
        <v>160.71</v>
      </c>
      <c r="R99" s="34"/>
      <c r="S99" s="35"/>
      <c r="T99" s="35"/>
      <c r="U99" s="35"/>
      <c r="V99" s="35"/>
      <c r="W99" s="35"/>
      <c r="X99" s="34"/>
      <c r="Y99" s="34"/>
      <c r="Z99" s="34"/>
      <c r="AA99" s="34"/>
      <c r="AB99" s="35"/>
      <c r="AC99" s="35"/>
      <c r="AD99" s="34"/>
      <c r="AE99" s="34"/>
      <c r="AF99" s="27">
        <f t="shared" ref="AF99" si="27">-SUM(N99:AE99)</f>
        <v>-179.99571428571429</v>
      </c>
      <c r="AG99" s="28">
        <f t="shared" ref="AG99" si="28">SUM(H99:K99)+AF99+O99</f>
        <v>4.2857142857144481E-3</v>
      </c>
    </row>
    <row r="100" spans="1:33" s="12" customFormat="1" ht="23.25" customHeight="1" x14ac:dyDescent="0.2">
      <c r="A100" s="30">
        <v>43609</v>
      </c>
      <c r="B100" s="31"/>
      <c r="C100" s="25" t="s">
        <v>60</v>
      </c>
      <c r="D100" s="25"/>
      <c r="E100" s="25"/>
      <c r="F100" s="26"/>
      <c r="G100" s="25" t="s">
        <v>160</v>
      </c>
      <c r="H100" s="32">
        <v>100</v>
      </c>
      <c r="I100" s="32"/>
      <c r="J100" s="32"/>
      <c r="K100" s="32"/>
      <c r="L100" s="33"/>
      <c r="M100" s="27">
        <f t="shared" si="0"/>
        <v>100</v>
      </c>
      <c r="N100" s="27">
        <f t="shared" si="1"/>
        <v>0</v>
      </c>
      <c r="O100" s="27">
        <f t="shared" si="2"/>
        <v>0</v>
      </c>
      <c r="P100" s="27"/>
      <c r="Q100" s="34"/>
      <c r="R100" s="34"/>
      <c r="S100" s="35"/>
      <c r="T100" s="35"/>
      <c r="U100" s="35"/>
      <c r="V100" s="35"/>
      <c r="W100" s="35"/>
      <c r="X100" s="34"/>
      <c r="Y100" s="34"/>
      <c r="Z100" s="34"/>
      <c r="AA100" s="34">
        <v>100</v>
      </c>
      <c r="AB100" s="35"/>
      <c r="AC100" s="35"/>
      <c r="AD100" s="34"/>
      <c r="AE100" s="34"/>
      <c r="AF100" s="27">
        <f t="shared" si="15"/>
        <v>-100</v>
      </c>
      <c r="AG100" s="28">
        <f t="shared" si="16"/>
        <v>0</v>
      </c>
    </row>
    <row r="101" spans="1:33" s="12" customFormat="1" ht="23.25" customHeight="1" x14ac:dyDescent="0.2">
      <c r="A101" s="30">
        <v>43609</v>
      </c>
      <c r="B101" s="31"/>
      <c r="C101" s="25" t="s">
        <v>147</v>
      </c>
      <c r="D101" s="25" t="s">
        <v>51</v>
      </c>
      <c r="E101" s="25" t="s">
        <v>52</v>
      </c>
      <c r="F101" s="26">
        <v>113995</v>
      </c>
      <c r="G101" s="48" t="s">
        <v>161</v>
      </c>
      <c r="H101" s="32"/>
      <c r="I101" s="32"/>
      <c r="J101" s="32"/>
      <c r="K101" s="32">
        <v>1755</v>
      </c>
      <c r="L101" s="33"/>
      <c r="M101" s="27">
        <f t="shared" si="0"/>
        <v>1566.9642857142856</v>
      </c>
      <c r="N101" s="27">
        <f t="shared" si="1"/>
        <v>188.03571428571425</v>
      </c>
      <c r="O101" s="27">
        <f t="shared" si="2"/>
        <v>0</v>
      </c>
      <c r="P101" s="27"/>
      <c r="Q101" s="34">
        <v>1566.96</v>
      </c>
      <c r="R101" s="34"/>
      <c r="S101" s="35"/>
      <c r="T101" s="35"/>
      <c r="U101" s="35"/>
      <c r="V101" s="35"/>
      <c r="W101" s="35"/>
      <c r="X101" s="34"/>
      <c r="Y101" s="34"/>
      <c r="Z101" s="34"/>
      <c r="AA101" s="34"/>
      <c r="AB101" s="35"/>
      <c r="AC101" s="35"/>
      <c r="AD101" s="34"/>
      <c r="AE101" s="34"/>
      <c r="AF101" s="27">
        <f t="shared" si="15"/>
        <v>-1754.9957142857143</v>
      </c>
      <c r="AG101" s="28">
        <f t="shared" si="16"/>
        <v>4.2857142857428698E-3</v>
      </c>
    </row>
    <row r="102" spans="1:33" s="12" customFormat="1" ht="23.25" customHeight="1" x14ac:dyDescent="0.2">
      <c r="A102" s="30">
        <v>43609</v>
      </c>
      <c r="B102" s="31"/>
      <c r="C102" s="25" t="s">
        <v>38</v>
      </c>
      <c r="D102" s="25" t="s">
        <v>39</v>
      </c>
      <c r="E102" s="25" t="s">
        <v>41</v>
      </c>
      <c r="F102" s="26">
        <v>230322</v>
      </c>
      <c r="G102" s="48" t="s">
        <v>61</v>
      </c>
      <c r="H102" s="32"/>
      <c r="I102" s="32"/>
      <c r="J102" s="32">
        <v>145.69999999999999</v>
      </c>
      <c r="K102" s="32"/>
      <c r="L102" s="33"/>
      <c r="M102" s="27">
        <f t="shared" si="0"/>
        <v>145.69999999999999</v>
      </c>
      <c r="N102" s="27">
        <f t="shared" si="1"/>
        <v>0</v>
      </c>
      <c r="O102" s="27">
        <f t="shared" si="2"/>
        <v>0</v>
      </c>
      <c r="P102" s="27">
        <v>145.69999999999999</v>
      </c>
      <c r="Q102" s="34"/>
      <c r="R102" s="34"/>
      <c r="S102" s="35"/>
      <c r="T102" s="35"/>
      <c r="U102" s="35"/>
      <c r="V102" s="35"/>
      <c r="W102" s="35"/>
      <c r="X102" s="34"/>
      <c r="Y102" s="34"/>
      <c r="Z102" s="34"/>
      <c r="AA102" s="34"/>
      <c r="AB102" s="35"/>
      <c r="AC102" s="35"/>
      <c r="AD102" s="34"/>
      <c r="AE102" s="34"/>
      <c r="AF102" s="27">
        <f t="shared" ref="AF102:AF103" si="29">-SUM(N102:AE102)</f>
        <v>-145.69999999999999</v>
      </c>
      <c r="AG102" s="28">
        <f t="shared" ref="AG102:AG103" si="30">SUM(H102:K102)+AF102+O102</f>
        <v>0</v>
      </c>
    </row>
    <row r="103" spans="1:33" s="12" customFormat="1" ht="23.25" customHeight="1" x14ac:dyDescent="0.2">
      <c r="A103" s="30">
        <v>43609</v>
      </c>
      <c r="B103" s="31"/>
      <c r="C103" s="25" t="s">
        <v>43</v>
      </c>
      <c r="D103" s="25" t="s">
        <v>44</v>
      </c>
      <c r="E103" s="25" t="s">
        <v>45</v>
      </c>
      <c r="F103" s="26">
        <v>96483</v>
      </c>
      <c r="G103" s="48" t="s">
        <v>46</v>
      </c>
      <c r="H103" s="32"/>
      <c r="I103" s="32"/>
      <c r="J103" s="32"/>
      <c r="K103" s="32">
        <v>180</v>
      </c>
      <c r="L103" s="33"/>
      <c r="M103" s="27">
        <f t="shared" si="0"/>
        <v>160.71428571428569</v>
      </c>
      <c r="N103" s="27">
        <f t="shared" si="1"/>
        <v>19.285714285714281</v>
      </c>
      <c r="O103" s="27">
        <f t="shared" si="2"/>
        <v>0</v>
      </c>
      <c r="P103" s="27"/>
      <c r="Q103" s="34">
        <v>160.71</v>
      </c>
      <c r="R103" s="34"/>
      <c r="S103" s="35"/>
      <c r="T103" s="35"/>
      <c r="U103" s="35"/>
      <c r="V103" s="35"/>
      <c r="W103" s="35"/>
      <c r="X103" s="34"/>
      <c r="Y103" s="34"/>
      <c r="Z103" s="34"/>
      <c r="AA103" s="34"/>
      <c r="AB103" s="35"/>
      <c r="AC103" s="35"/>
      <c r="AD103" s="34"/>
      <c r="AE103" s="34"/>
      <c r="AF103" s="27">
        <f t="shared" si="29"/>
        <v>-179.99571428571429</v>
      </c>
      <c r="AG103" s="28">
        <f t="shared" si="30"/>
        <v>4.2857142857144481E-3</v>
      </c>
    </row>
    <row r="104" spans="1:33" s="12" customFormat="1" ht="23.25" customHeight="1" x14ac:dyDescent="0.2">
      <c r="A104" s="30">
        <v>43609</v>
      </c>
      <c r="B104" s="31"/>
      <c r="C104" s="25" t="s">
        <v>162</v>
      </c>
      <c r="D104" s="25" t="s">
        <v>163</v>
      </c>
      <c r="E104" s="25" t="s">
        <v>164</v>
      </c>
      <c r="F104" s="26">
        <v>5277</v>
      </c>
      <c r="G104" s="48" t="s">
        <v>165</v>
      </c>
      <c r="H104" s="32"/>
      <c r="I104" s="32"/>
      <c r="J104" s="32"/>
      <c r="K104" s="32">
        <v>350</v>
      </c>
      <c r="L104" s="33"/>
      <c r="M104" s="27">
        <f t="shared" si="0"/>
        <v>312.49999999999994</v>
      </c>
      <c r="N104" s="27">
        <f t="shared" si="1"/>
        <v>37.499999999999993</v>
      </c>
      <c r="O104" s="27">
        <f t="shared" si="2"/>
        <v>0</v>
      </c>
      <c r="P104" s="27"/>
      <c r="Q104" s="34"/>
      <c r="R104" s="34"/>
      <c r="S104" s="35"/>
      <c r="T104" s="35"/>
      <c r="U104" s="35"/>
      <c r="V104" s="35"/>
      <c r="W104" s="35"/>
      <c r="X104" s="34"/>
      <c r="Y104" s="34"/>
      <c r="Z104" s="34">
        <v>312.5</v>
      </c>
      <c r="AA104" s="34"/>
      <c r="AB104" s="35"/>
      <c r="AC104" s="35"/>
      <c r="AD104" s="34"/>
      <c r="AE104" s="34"/>
      <c r="AF104" s="27">
        <f t="shared" si="15"/>
        <v>-350</v>
      </c>
      <c r="AG104" s="28">
        <f t="shared" si="16"/>
        <v>0</v>
      </c>
    </row>
    <row r="105" spans="1:33" s="12" customFormat="1" ht="23.25" customHeight="1" x14ac:dyDescent="0.2">
      <c r="A105" s="30">
        <v>43610</v>
      </c>
      <c r="B105" s="31"/>
      <c r="C105" s="25" t="s">
        <v>54</v>
      </c>
      <c r="D105" s="25" t="s">
        <v>55</v>
      </c>
      <c r="E105" s="25" t="s">
        <v>37</v>
      </c>
      <c r="F105" s="26">
        <v>246041</v>
      </c>
      <c r="G105" s="48" t="s">
        <v>46</v>
      </c>
      <c r="H105" s="32"/>
      <c r="I105" s="32"/>
      <c r="J105" s="32"/>
      <c r="K105" s="32">
        <v>40</v>
      </c>
      <c r="L105" s="33"/>
      <c r="M105" s="27">
        <f t="shared" si="0"/>
        <v>35.714285714285708</v>
      </c>
      <c r="N105" s="27">
        <f t="shared" si="1"/>
        <v>4.2857142857142847</v>
      </c>
      <c r="O105" s="27">
        <f t="shared" si="2"/>
        <v>0</v>
      </c>
      <c r="P105" s="27"/>
      <c r="Q105" s="34">
        <v>35.71</v>
      </c>
      <c r="R105" s="34"/>
      <c r="S105" s="35"/>
      <c r="T105" s="35"/>
      <c r="U105" s="35"/>
      <c r="V105" s="35"/>
      <c r="W105" s="35"/>
      <c r="X105" s="34"/>
      <c r="Y105" s="34"/>
      <c r="Z105" s="34"/>
      <c r="AA105" s="34"/>
      <c r="AB105" s="35"/>
      <c r="AC105" s="35"/>
      <c r="AD105" s="34"/>
      <c r="AE105" s="34"/>
      <c r="AF105" s="27">
        <f t="shared" si="15"/>
        <v>-39.995714285714286</v>
      </c>
      <c r="AG105" s="28">
        <f t="shared" si="16"/>
        <v>4.2857142857144481E-3</v>
      </c>
    </row>
    <row r="106" spans="1:33" s="12" customFormat="1" ht="23.25" customHeight="1" x14ac:dyDescent="0.2">
      <c r="A106" s="30">
        <v>43610</v>
      </c>
      <c r="B106" s="31"/>
      <c r="C106" s="25" t="s">
        <v>47</v>
      </c>
      <c r="D106" s="25" t="s">
        <v>49</v>
      </c>
      <c r="E106" s="25" t="s">
        <v>37</v>
      </c>
      <c r="F106" s="26">
        <v>35664</v>
      </c>
      <c r="G106" s="48" t="s">
        <v>166</v>
      </c>
      <c r="H106" s="32"/>
      <c r="I106" s="32"/>
      <c r="J106" s="32"/>
      <c r="K106" s="32">
        <v>36.75</v>
      </c>
      <c r="L106" s="33"/>
      <c r="M106" s="27">
        <f t="shared" si="0"/>
        <v>32.8125</v>
      </c>
      <c r="N106" s="27">
        <f t="shared" si="1"/>
        <v>3.9375</v>
      </c>
      <c r="O106" s="27">
        <f t="shared" si="2"/>
        <v>0</v>
      </c>
      <c r="P106" s="27"/>
      <c r="Q106" s="34"/>
      <c r="R106" s="34"/>
      <c r="S106" s="35"/>
      <c r="T106" s="35">
        <v>32.81</v>
      </c>
      <c r="U106" s="35"/>
      <c r="V106" s="35"/>
      <c r="W106" s="35"/>
      <c r="X106" s="34"/>
      <c r="Y106" s="34"/>
      <c r="Z106" s="34"/>
      <c r="AA106" s="34"/>
      <c r="AB106" s="35"/>
      <c r="AC106" s="35"/>
      <c r="AD106" s="34"/>
      <c r="AE106" s="34"/>
      <c r="AF106" s="27">
        <f t="shared" si="15"/>
        <v>-36.747500000000002</v>
      </c>
      <c r="AG106" s="28">
        <f t="shared" si="16"/>
        <v>2.4999999999977263E-3</v>
      </c>
    </row>
    <row r="107" spans="1:33" s="12" customFormat="1" ht="23.25" customHeight="1" x14ac:dyDescent="0.2">
      <c r="A107" s="30">
        <v>43610</v>
      </c>
      <c r="B107" s="31"/>
      <c r="C107" s="25" t="s">
        <v>167</v>
      </c>
      <c r="D107" s="25" t="s">
        <v>168</v>
      </c>
      <c r="E107" s="25" t="s">
        <v>72</v>
      </c>
      <c r="F107" s="26">
        <v>3608</v>
      </c>
      <c r="G107" s="48" t="s">
        <v>73</v>
      </c>
      <c r="H107" s="32"/>
      <c r="I107" s="32"/>
      <c r="J107" s="32"/>
      <c r="K107" s="32">
        <v>1300</v>
      </c>
      <c r="L107" s="33"/>
      <c r="M107" s="27">
        <f t="shared" si="0"/>
        <v>1160.7142857142856</v>
      </c>
      <c r="N107" s="27">
        <f t="shared" si="1"/>
        <v>139.28571428571425</v>
      </c>
      <c r="O107" s="27">
        <f t="shared" si="2"/>
        <v>0</v>
      </c>
      <c r="P107" s="27"/>
      <c r="Q107" s="34"/>
      <c r="R107" s="34">
        <v>1160.71</v>
      </c>
      <c r="S107" s="35"/>
      <c r="T107" s="35"/>
      <c r="U107" s="35"/>
      <c r="V107" s="35"/>
      <c r="W107" s="35"/>
      <c r="X107" s="34"/>
      <c r="Y107" s="34"/>
      <c r="Z107" s="34"/>
      <c r="AA107" s="34"/>
      <c r="AB107" s="35"/>
      <c r="AC107" s="35"/>
      <c r="AD107" s="34"/>
      <c r="AE107" s="34"/>
      <c r="AF107" s="27">
        <f t="shared" si="15"/>
        <v>-1299.9957142857143</v>
      </c>
      <c r="AG107" s="28">
        <f t="shared" si="16"/>
        <v>4.2857142857428698E-3</v>
      </c>
    </row>
    <row r="108" spans="1:33" s="12" customFormat="1" ht="23.25" customHeight="1" x14ac:dyDescent="0.2">
      <c r="A108" s="30">
        <v>43612</v>
      </c>
      <c r="B108" s="31"/>
      <c r="C108" s="25" t="s">
        <v>42</v>
      </c>
      <c r="D108" s="25"/>
      <c r="E108" s="25"/>
      <c r="F108" s="26"/>
      <c r="G108" s="48" t="s">
        <v>115</v>
      </c>
      <c r="H108" s="32">
        <v>40</v>
      </c>
      <c r="I108" s="32"/>
      <c r="J108" s="32"/>
      <c r="K108" s="32"/>
      <c r="L108" s="33"/>
      <c r="M108" s="27">
        <f t="shared" si="0"/>
        <v>40</v>
      </c>
      <c r="N108" s="27">
        <f t="shared" si="1"/>
        <v>0</v>
      </c>
      <c r="O108" s="27">
        <f t="shared" si="2"/>
        <v>0</v>
      </c>
      <c r="P108" s="27"/>
      <c r="Q108" s="34"/>
      <c r="R108" s="34"/>
      <c r="S108" s="35"/>
      <c r="T108" s="35"/>
      <c r="U108" s="35"/>
      <c r="V108" s="35"/>
      <c r="W108" s="35"/>
      <c r="X108" s="34"/>
      <c r="Y108" s="34"/>
      <c r="Z108" s="34"/>
      <c r="AA108" s="34">
        <v>40</v>
      </c>
      <c r="AB108" s="35"/>
      <c r="AC108" s="35"/>
      <c r="AD108" s="34"/>
      <c r="AE108" s="34"/>
      <c r="AF108" s="27">
        <f t="shared" si="15"/>
        <v>-40</v>
      </c>
      <c r="AG108" s="28">
        <f t="shared" si="16"/>
        <v>0</v>
      </c>
    </row>
    <row r="109" spans="1:33" s="12" customFormat="1" ht="23.25" customHeight="1" x14ac:dyDescent="0.2">
      <c r="A109" s="30">
        <v>43608</v>
      </c>
      <c r="B109" s="31"/>
      <c r="C109" s="25" t="s">
        <v>43</v>
      </c>
      <c r="D109" s="25" t="s">
        <v>44</v>
      </c>
      <c r="E109" s="25" t="s">
        <v>45</v>
      </c>
      <c r="F109" s="26">
        <v>81076</v>
      </c>
      <c r="G109" s="48" t="s">
        <v>46</v>
      </c>
      <c r="H109" s="32"/>
      <c r="I109" s="32"/>
      <c r="J109" s="32"/>
      <c r="K109" s="32">
        <v>180</v>
      </c>
      <c r="L109" s="33"/>
      <c r="M109" s="27">
        <f t="shared" si="0"/>
        <v>160.71428571428569</v>
      </c>
      <c r="N109" s="27">
        <f t="shared" si="1"/>
        <v>19.285714285714281</v>
      </c>
      <c r="O109" s="27">
        <f t="shared" si="2"/>
        <v>0</v>
      </c>
      <c r="P109" s="27"/>
      <c r="Q109" s="34">
        <v>160.71</v>
      </c>
      <c r="R109" s="34"/>
      <c r="S109" s="35"/>
      <c r="T109" s="35"/>
      <c r="U109" s="35"/>
      <c r="V109" s="35"/>
      <c r="W109" s="35"/>
      <c r="X109" s="34"/>
      <c r="Y109" s="34"/>
      <c r="Z109" s="34"/>
      <c r="AA109" s="34"/>
      <c r="AB109" s="35"/>
      <c r="AC109" s="35"/>
      <c r="AD109" s="34"/>
      <c r="AE109" s="34"/>
      <c r="AF109" s="27">
        <f t="shared" ref="AF109" si="31">-SUM(N109:AE109)</f>
        <v>-179.99571428571429</v>
      </c>
      <c r="AG109" s="28">
        <f t="shared" ref="AG109" si="32">SUM(H109:K109)+AF109+O109</f>
        <v>4.2857142857144481E-3</v>
      </c>
    </row>
    <row r="110" spans="1:33" s="12" customFormat="1" ht="23.25" customHeight="1" x14ac:dyDescent="0.2">
      <c r="A110" s="30">
        <v>43613</v>
      </c>
      <c r="B110" s="31"/>
      <c r="C110" s="25" t="s">
        <v>38</v>
      </c>
      <c r="D110" s="25" t="s">
        <v>39</v>
      </c>
      <c r="E110" s="25" t="s">
        <v>41</v>
      </c>
      <c r="F110" s="26">
        <v>231996</v>
      </c>
      <c r="G110" s="48" t="s">
        <v>169</v>
      </c>
      <c r="H110" s="32"/>
      <c r="I110" s="32"/>
      <c r="J110" s="32"/>
      <c r="K110" s="32">
        <v>1178.3</v>
      </c>
      <c r="L110" s="33"/>
      <c r="M110" s="27">
        <f t="shared" si="0"/>
        <v>1052.0535714285713</v>
      </c>
      <c r="N110" s="27">
        <f t="shared" si="1"/>
        <v>126.24642857142855</v>
      </c>
      <c r="O110" s="27">
        <f t="shared" si="2"/>
        <v>0</v>
      </c>
      <c r="P110" s="27">
        <v>1052.05</v>
      </c>
      <c r="Q110" s="34"/>
      <c r="R110" s="34"/>
      <c r="S110" s="35"/>
      <c r="T110" s="35"/>
      <c r="U110" s="35"/>
      <c r="V110" s="35"/>
      <c r="W110" s="35"/>
      <c r="X110" s="34"/>
      <c r="Y110" s="34"/>
      <c r="Z110" s="34"/>
      <c r="AA110" s="34"/>
      <c r="AB110" s="35"/>
      <c r="AC110" s="35"/>
      <c r="AD110" s="34"/>
      <c r="AE110" s="34"/>
      <c r="AF110" s="27">
        <f t="shared" si="15"/>
        <v>-1178.2964285714286</v>
      </c>
      <c r="AG110" s="28">
        <f t="shared" si="16"/>
        <v>3.5714285713766003E-3</v>
      </c>
    </row>
    <row r="111" spans="1:33" s="12" customFormat="1" ht="23.25" customHeight="1" x14ac:dyDescent="0.2">
      <c r="A111" s="30">
        <v>43613</v>
      </c>
      <c r="B111" s="31"/>
      <c r="C111" s="25" t="s">
        <v>64</v>
      </c>
      <c r="D111" s="25"/>
      <c r="E111" s="25"/>
      <c r="F111" s="26"/>
      <c r="G111" s="48" t="s">
        <v>170</v>
      </c>
      <c r="H111" s="32">
        <v>140</v>
      </c>
      <c r="I111" s="32"/>
      <c r="J111" s="32"/>
      <c r="K111" s="32"/>
      <c r="L111" s="33"/>
      <c r="M111" s="27">
        <f t="shared" si="0"/>
        <v>140</v>
      </c>
      <c r="N111" s="27">
        <f t="shared" si="1"/>
        <v>0</v>
      </c>
      <c r="O111" s="27">
        <f t="shared" si="2"/>
        <v>0</v>
      </c>
      <c r="P111" s="27"/>
      <c r="Q111" s="34"/>
      <c r="R111" s="34"/>
      <c r="S111" s="35"/>
      <c r="T111" s="35"/>
      <c r="U111" s="35"/>
      <c r="V111" s="35"/>
      <c r="W111" s="35"/>
      <c r="X111" s="34"/>
      <c r="Y111" s="34"/>
      <c r="Z111" s="34"/>
      <c r="AA111" s="34">
        <v>140</v>
      </c>
      <c r="AB111" s="35"/>
      <c r="AC111" s="35"/>
      <c r="AD111" s="34"/>
      <c r="AE111" s="34"/>
      <c r="AF111" s="27">
        <f t="shared" ref="AF111:AF113" si="33">-SUM(N111:AE111)</f>
        <v>-140</v>
      </c>
      <c r="AG111" s="28">
        <f t="shared" ref="AG111:AG113" si="34">SUM(H111:K111)+AF111+O111</f>
        <v>0</v>
      </c>
    </row>
    <row r="112" spans="1:33" s="12" customFormat="1" ht="22.5" customHeight="1" x14ac:dyDescent="0.2">
      <c r="A112" s="30">
        <v>43613</v>
      </c>
      <c r="B112" s="31"/>
      <c r="C112" s="25" t="s">
        <v>38</v>
      </c>
      <c r="D112" s="25" t="s">
        <v>39</v>
      </c>
      <c r="E112" s="25" t="s">
        <v>41</v>
      </c>
      <c r="F112" s="26">
        <v>79866</v>
      </c>
      <c r="G112" s="48" t="s">
        <v>171</v>
      </c>
      <c r="H112" s="32"/>
      <c r="I112" s="32"/>
      <c r="J112" s="32"/>
      <c r="K112" s="32">
        <v>968</v>
      </c>
      <c r="L112" s="33"/>
      <c r="M112" s="27">
        <f t="shared" si="0"/>
        <v>864.28571428571422</v>
      </c>
      <c r="N112" s="27">
        <f t="shared" si="1"/>
        <v>103.71428571428571</v>
      </c>
      <c r="O112" s="27">
        <f t="shared" si="2"/>
        <v>0</v>
      </c>
      <c r="P112" s="27"/>
      <c r="Q112" s="34"/>
      <c r="R112" s="34"/>
      <c r="S112" s="35"/>
      <c r="T112" s="35"/>
      <c r="U112" s="35"/>
      <c r="V112" s="35"/>
      <c r="W112" s="35"/>
      <c r="X112" s="34">
        <v>864.29</v>
      </c>
      <c r="Y112" s="34"/>
      <c r="Z112" s="34"/>
      <c r="AA112" s="34"/>
      <c r="AB112" s="35"/>
      <c r="AC112" s="35"/>
      <c r="AD112" s="34"/>
      <c r="AE112" s="34"/>
      <c r="AF112" s="27">
        <f t="shared" si="33"/>
        <v>-968.00428571428563</v>
      </c>
      <c r="AG112" s="28">
        <f t="shared" si="34"/>
        <v>-4.285714285629183E-3</v>
      </c>
    </row>
    <row r="113" spans="1:33" s="12" customFormat="1" ht="22.5" customHeight="1" x14ac:dyDescent="0.2">
      <c r="A113" s="30">
        <v>43613</v>
      </c>
      <c r="B113" s="31"/>
      <c r="C113" s="25" t="s">
        <v>172</v>
      </c>
      <c r="D113" s="25" t="s">
        <v>173</v>
      </c>
      <c r="E113" s="25" t="s">
        <v>41</v>
      </c>
      <c r="F113" s="26">
        <v>1930</v>
      </c>
      <c r="G113" s="48" t="s">
        <v>174</v>
      </c>
      <c r="H113" s="32"/>
      <c r="I113" s="32"/>
      <c r="J113" s="32"/>
      <c r="K113" s="32">
        <v>598</v>
      </c>
      <c r="L113" s="33"/>
      <c r="M113" s="27">
        <f t="shared" si="0"/>
        <v>533.92857142857133</v>
      </c>
      <c r="N113" s="27">
        <f t="shared" si="1"/>
        <v>64.071428571428555</v>
      </c>
      <c r="O113" s="27">
        <f t="shared" si="2"/>
        <v>0</v>
      </c>
      <c r="P113" s="27"/>
      <c r="Q113" s="34"/>
      <c r="R113" s="34"/>
      <c r="S113" s="35"/>
      <c r="T113" s="35"/>
      <c r="U113" s="35"/>
      <c r="V113" s="35"/>
      <c r="W113" s="35"/>
      <c r="X113" s="34"/>
      <c r="Y113" s="34">
        <v>533.92999999999995</v>
      </c>
      <c r="Z113" s="34"/>
      <c r="AA113" s="34"/>
      <c r="AB113" s="35"/>
      <c r="AC113" s="35"/>
      <c r="AD113" s="34"/>
      <c r="AE113" s="34"/>
      <c r="AF113" s="27">
        <f t="shared" si="33"/>
        <v>-598.00142857142851</v>
      </c>
      <c r="AG113" s="28">
        <f t="shared" si="34"/>
        <v>-1.4285714285051654E-3</v>
      </c>
    </row>
    <row r="114" spans="1:33" s="12" customFormat="1" ht="23.25" customHeight="1" x14ac:dyDescent="0.2">
      <c r="A114" s="51">
        <v>43613</v>
      </c>
      <c r="B114" s="62"/>
      <c r="C114" s="52" t="s">
        <v>43</v>
      </c>
      <c r="D114" s="52" t="s">
        <v>44</v>
      </c>
      <c r="E114" s="52" t="s">
        <v>45</v>
      </c>
      <c r="F114" s="53">
        <v>88619</v>
      </c>
      <c r="G114" s="50" t="s">
        <v>46</v>
      </c>
      <c r="H114" s="54"/>
      <c r="I114" s="54"/>
      <c r="J114" s="54"/>
      <c r="K114" s="54">
        <v>180</v>
      </c>
      <c r="L114" s="55"/>
      <c r="M114" s="56">
        <f t="shared" si="0"/>
        <v>160.71428571428569</v>
      </c>
      <c r="N114" s="56">
        <f t="shared" si="1"/>
        <v>19.285714285714281</v>
      </c>
      <c r="O114" s="56">
        <f t="shared" si="2"/>
        <v>0</v>
      </c>
      <c r="P114" s="56"/>
      <c r="Q114" s="57">
        <v>160.71</v>
      </c>
      <c r="R114" s="57"/>
      <c r="S114" s="58"/>
      <c r="T114" s="58"/>
      <c r="U114" s="58"/>
      <c r="V114" s="58"/>
      <c r="W114" s="58"/>
      <c r="X114" s="57"/>
      <c r="Y114" s="57"/>
      <c r="Z114" s="57"/>
      <c r="AA114" s="57"/>
      <c r="AB114" s="58"/>
      <c r="AC114" s="58"/>
      <c r="AD114" s="57"/>
      <c r="AE114" s="57"/>
      <c r="AF114" s="56">
        <f t="shared" ref="AF114" si="35">-SUM(N114:AE114)</f>
        <v>-179.99571428571429</v>
      </c>
      <c r="AG114" s="59">
        <f t="shared" ref="AG114" si="36">SUM(H114:K114)+AF114+O114</f>
        <v>4.2857142857144481E-3</v>
      </c>
    </row>
    <row r="115" spans="1:33" s="12" customFormat="1" ht="23.25" customHeight="1" x14ac:dyDescent="0.2">
      <c r="A115" s="30">
        <v>43613</v>
      </c>
      <c r="B115" s="31"/>
      <c r="C115" s="25" t="s">
        <v>175</v>
      </c>
      <c r="D115" s="25"/>
      <c r="E115" s="25"/>
      <c r="F115" s="26"/>
      <c r="G115" s="48" t="s">
        <v>176</v>
      </c>
      <c r="H115" s="32"/>
      <c r="I115" s="32"/>
      <c r="J115" s="32">
        <v>1150</v>
      </c>
      <c r="K115" s="32"/>
      <c r="L115" s="33"/>
      <c r="M115" s="27">
        <f t="shared" si="0"/>
        <v>1150</v>
      </c>
      <c r="N115" s="27">
        <f t="shared" si="1"/>
        <v>0</v>
      </c>
      <c r="O115" s="27"/>
      <c r="P115" s="27">
        <v>1150</v>
      </c>
      <c r="Q115" s="34"/>
      <c r="R115" s="34"/>
      <c r="S115" s="35"/>
      <c r="T115" s="35"/>
      <c r="U115" s="35"/>
      <c r="V115" s="35"/>
      <c r="W115" s="35"/>
      <c r="X115" s="34"/>
      <c r="Y115" s="34"/>
      <c r="Z115" s="34"/>
      <c r="AA115" s="34"/>
      <c r="AB115" s="35"/>
      <c r="AC115" s="35"/>
      <c r="AD115" s="34"/>
      <c r="AE115" s="34"/>
      <c r="AF115" s="27">
        <f t="shared" ref="AF115:AF135" si="37">-SUM(N115:AE115)</f>
        <v>-1150</v>
      </c>
      <c r="AG115" s="28">
        <f t="shared" ref="AG115:AG135" si="38">SUM(H115:K115)+AF115+O115</f>
        <v>0</v>
      </c>
    </row>
    <row r="116" spans="1:33" s="12" customFormat="1" ht="23.25" customHeight="1" x14ac:dyDescent="0.2">
      <c r="A116" s="30">
        <v>43613</v>
      </c>
      <c r="B116" s="31"/>
      <c r="C116" s="25" t="s">
        <v>42</v>
      </c>
      <c r="D116" s="25"/>
      <c r="E116" s="25"/>
      <c r="F116" s="26"/>
      <c r="G116" s="48" t="s">
        <v>177</v>
      </c>
      <c r="H116" s="32">
        <v>40</v>
      </c>
      <c r="I116" s="32"/>
      <c r="J116" s="32"/>
      <c r="K116" s="32"/>
      <c r="L116" s="33"/>
      <c r="M116" s="27">
        <f t="shared" si="0"/>
        <v>40</v>
      </c>
      <c r="N116" s="27">
        <f t="shared" si="1"/>
        <v>0</v>
      </c>
      <c r="O116" s="27"/>
      <c r="P116" s="27"/>
      <c r="Q116" s="34"/>
      <c r="R116" s="34"/>
      <c r="S116" s="35"/>
      <c r="T116" s="35"/>
      <c r="U116" s="35"/>
      <c r="V116" s="35"/>
      <c r="W116" s="35"/>
      <c r="X116" s="34"/>
      <c r="Y116" s="34"/>
      <c r="Z116" s="34"/>
      <c r="AA116" s="34">
        <v>40</v>
      </c>
      <c r="AB116" s="35"/>
      <c r="AC116" s="35"/>
      <c r="AD116" s="34"/>
      <c r="AE116" s="34"/>
      <c r="AF116" s="27">
        <f t="shared" si="37"/>
        <v>-40</v>
      </c>
      <c r="AG116" s="28">
        <f t="shared" si="38"/>
        <v>0</v>
      </c>
    </row>
    <row r="117" spans="1:33" s="12" customFormat="1" ht="23.25" customHeight="1" x14ac:dyDescent="0.2">
      <c r="A117" s="30">
        <v>43613</v>
      </c>
      <c r="B117" s="31"/>
      <c r="C117" s="25" t="s">
        <v>58</v>
      </c>
      <c r="D117" s="25" t="s">
        <v>59</v>
      </c>
      <c r="E117" s="25" t="s">
        <v>68</v>
      </c>
      <c r="F117" s="26">
        <v>3170</v>
      </c>
      <c r="G117" s="48" t="s">
        <v>178</v>
      </c>
      <c r="H117" s="32"/>
      <c r="I117" s="32"/>
      <c r="J117" s="32">
        <v>880</v>
      </c>
      <c r="K117" s="32"/>
      <c r="L117" s="33"/>
      <c r="M117" s="27">
        <f t="shared" si="0"/>
        <v>880</v>
      </c>
      <c r="N117" s="27">
        <f t="shared" si="1"/>
        <v>0</v>
      </c>
      <c r="O117" s="27"/>
      <c r="P117" s="27">
        <v>880</v>
      </c>
      <c r="Q117" s="34"/>
      <c r="R117" s="34"/>
      <c r="S117" s="35"/>
      <c r="T117" s="35"/>
      <c r="U117" s="35"/>
      <c r="V117" s="35"/>
      <c r="W117" s="35"/>
      <c r="X117" s="34"/>
      <c r="Y117" s="34"/>
      <c r="Z117" s="34"/>
      <c r="AA117" s="34"/>
      <c r="AB117" s="35"/>
      <c r="AC117" s="35"/>
      <c r="AD117" s="34"/>
      <c r="AE117" s="34"/>
      <c r="AF117" s="27">
        <f t="shared" si="37"/>
        <v>-880</v>
      </c>
      <c r="AG117" s="28">
        <f t="shared" si="38"/>
        <v>0</v>
      </c>
    </row>
    <row r="118" spans="1:33" s="12" customFormat="1" ht="23.25" customHeight="1" x14ac:dyDescent="0.2">
      <c r="A118" s="30">
        <v>43613</v>
      </c>
      <c r="B118" s="31"/>
      <c r="C118" s="25" t="s">
        <v>60</v>
      </c>
      <c r="D118" s="25"/>
      <c r="E118" s="25"/>
      <c r="F118" s="26"/>
      <c r="G118" s="48" t="s">
        <v>179</v>
      </c>
      <c r="H118" s="32">
        <v>100</v>
      </c>
      <c r="I118" s="32"/>
      <c r="J118" s="32"/>
      <c r="K118" s="32"/>
      <c r="L118" s="33"/>
      <c r="M118" s="27">
        <f t="shared" si="0"/>
        <v>100</v>
      </c>
      <c r="N118" s="27">
        <f t="shared" si="1"/>
        <v>0</v>
      </c>
      <c r="O118" s="27"/>
      <c r="P118" s="27"/>
      <c r="Q118" s="34"/>
      <c r="R118" s="34"/>
      <c r="S118" s="35"/>
      <c r="T118" s="35"/>
      <c r="U118" s="35"/>
      <c r="V118" s="35"/>
      <c r="W118" s="35"/>
      <c r="X118" s="34"/>
      <c r="Y118" s="34"/>
      <c r="Z118" s="34"/>
      <c r="AA118" s="34">
        <v>100</v>
      </c>
      <c r="AB118" s="35"/>
      <c r="AC118" s="35"/>
      <c r="AD118" s="34"/>
      <c r="AE118" s="34"/>
      <c r="AF118" s="27">
        <f t="shared" si="37"/>
        <v>-100</v>
      </c>
      <c r="AG118" s="28">
        <f t="shared" si="38"/>
        <v>0</v>
      </c>
    </row>
    <row r="119" spans="1:33" s="12" customFormat="1" ht="23.25" customHeight="1" x14ac:dyDescent="0.2">
      <c r="A119" s="30">
        <v>43614</v>
      </c>
      <c r="B119" s="31"/>
      <c r="C119" s="25" t="s">
        <v>38</v>
      </c>
      <c r="D119" s="25" t="s">
        <v>39</v>
      </c>
      <c r="E119" s="25" t="s">
        <v>41</v>
      </c>
      <c r="F119" s="26">
        <v>162185</v>
      </c>
      <c r="G119" s="48" t="s">
        <v>180</v>
      </c>
      <c r="H119" s="32"/>
      <c r="I119" s="32"/>
      <c r="J119" s="32"/>
      <c r="K119" s="32">
        <f>678.21+81.39</f>
        <v>759.6</v>
      </c>
      <c r="L119" s="33"/>
      <c r="M119" s="27">
        <f t="shared" si="0"/>
        <v>678.21428571428567</v>
      </c>
      <c r="N119" s="27">
        <f t="shared" si="1"/>
        <v>81.385714285714272</v>
      </c>
      <c r="O119" s="27"/>
      <c r="P119" s="27">
        <v>678.21</v>
      </c>
      <c r="Q119" s="34"/>
      <c r="R119" s="34"/>
      <c r="S119" s="35"/>
      <c r="T119" s="35"/>
      <c r="U119" s="35"/>
      <c r="V119" s="35"/>
      <c r="W119" s="35"/>
      <c r="X119" s="34"/>
      <c r="Y119" s="34"/>
      <c r="Z119" s="34"/>
      <c r="AA119" s="34"/>
      <c r="AB119" s="35"/>
      <c r="AC119" s="35"/>
      <c r="AD119" s="34"/>
      <c r="AE119" s="34"/>
      <c r="AF119" s="27">
        <f t="shared" si="37"/>
        <v>-759.59571428571428</v>
      </c>
      <c r="AG119" s="28">
        <f t="shared" si="38"/>
        <v>4.2857142857428698E-3</v>
      </c>
    </row>
    <row r="120" spans="1:33" s="12" customFormat="1" ht="23.25" customHeight="1" x14ac:dyDescent="0.2">
      <c r="A120" s="30">
        <v>43614</v>
      </c>
      <c r="B120" s="31"/>
      <c r="C120" s="25" t="s">
        <v>38</v>
      </c>
      <c r="D120" s="25" t="s">
        <v>39</v>
      </c>
      <c r="E120" s="25" t="s">
        <v>41</v>
      </c>
      <c r="F120" s="26"/>
      <c r="G120" s="48" t="s">
        <v>181</v>
      </c>
      <c r="H120" s="32"/>
      <c r="I120" s="32"/>
      <c r="J120" s="32">
        <v>189.25</v>
      </c>
      <c r="K120" s="32"/>
      <c r="L120" s="33"/>
      <c r="M120" s="27">
        <f t="shared" si="0"/>
        <v>189.25</v>
      </c>
      <c r="N120" s="27">
        <f t="shared" si="1"/>
        <v>0</v>
      </c>
      <c r="O120" s="27"/>
      <c r="P120" s="27">
        <v>189.25</v>
      </c>
      <c r="Q120" s="34"/>
      <c r="R120" s="34"/>
      <c r="S120" s="35"/>
      <c r="T120" s="35"/>
      <c r="U120" s="35"/>
      <c r="V120" s="35"/>
      <c r="W120" s="35"/>
      <c r="X120" s="34"/>
      <c r="Y120" s="34"/>
      <c r="Z120" s="34"/>
      <c r="AA120" s="34"/>
      <c r="AB120" s="35"/>
      <c r="AC120" s="35"/>
      <c r="AD120" s="34"/>
      <c r="AE120" s="34"/>
      <c r="AF120" s="27">
        <f t="shared" si="37"/>
        <v>-189.25</v>
      </c>
      <c r="AG120" s="28">
        <f t="shared" si="38"/>
        <v>0</v>
      </c>
    </row>
    <row r="121" spans="1:33" s="12" customFormat="1" ht="23.25" customHeight="1" x14ac:dyDescent="0.2">
      <c r="A121" s="30">
        <v>43614</v>
      </c>
      <c r="B121" s="31"/>
      <c r="C121" s="25" t="s">
        <v>43</v>
      </c>
      <c r="D121" s="25" t="s">
        <v>44</v>
      </c>
      <c r="E121" s="25" t="s">
        <v>45</v>
      </c>
      <c r="F121" s="26">
        <v>88619</v>
      </c>
      <c r="G121" s="48" t="s">
        <v>46</v>
      </c>
      <c r="H121" s="32"/>
      <c r="I121" s="32"/>
      <c r="J121" s="32"/>
      <c r="K121" s="32">
        <v>180</v>
      </c>
      <c r="L121" s="33"/>
      <c r="M121" s="27">
        <f t="shared" si="0"/>
        <v>160.71428571428569</v>
      </c>
      <c r="N121" s="27">
        <f t="shared" si="1"/>
        <v>19.285714285714281</v>
      </c>
      <c r="O121" s="27">
        <f t="shared" ref="O121" si="39">-SUM(I121:J121,K121/1.12)*L121</f>
        <v>0</v>
      </c>
      <c r="P121" s="27"/>
      <c r="Q121" s="34">
        <v>160.71</v>
      </c>
      <c r="R121" s="34"/>
      <c r="S121" s="35"/>
      <c r="T121" s="35"/>
      <c r="U121" s="35"/>
      <c r="V121" s="35"/>
      <c r="W121" s="35"/>
      <c r="X121" s="34"/>
      <c r="Y121" s="34"/>
      <c r="Z121" s="34"/>
      <c r="AA121" s="34"/>
      <c r="AB121" s="35"/>
      <c r="AC121" s="35"/>
      <c r="AD121" s="34"/>
      <c r="AE121" s="34"/>
      <c r="AF121" s="27">
        <f t="shared" si="37"/>
        <v>-179.99571428571429</v>
      </c>
      <c r="AG121" s="28">
        <f t="shared" si="38"/>
        <v>4.2857142857144481E-3</v>
      </c>
    </row>
    <row r="122" spans="1:33" s="12" customFormat="1" ht="23.25" customHeight="1" x14ac:dyDescent="0.2">
      <c r="A122" s="30">
        <v>43614</v>
      </c>
      <c r="B122" s="31"/>
      <c r="C122" s="25" t="s">
        <v>47</v>
      </c>
      <c r="D122" s="25" t="s">
        <v>49</v>
      </c>
      <c r="E122" s="25" t="s">
        <v>37</v>
      </c>
      <c r="F122" s="26">
        <v>73508</v>
      </c>
      <c r="G122" s="48" t="s">
        <v>182</v>
      </c>
      <c r="H122" s="32"/>
      <c r="I122" s="32"/>
      <c r="J122" s="32"/>
      <c r="K122" s="32">
        <v>42.05</v>
      </c>
      <c r="L122" s="33"/>
      <c r="M122" s="27">
        <f t="shared" si="0"/>
        <v>37.544642857142854</v>
      </c>
      <c r="N122" s="27">
        <f t="shared" si="1"/>
        <v>4.5053571428571422</v>
      </c>
      <c r="O122" s="27"/>
      <c r="P122" s="27">
        <v>37.54</v>
      </c>
      <c r="Q122" s="34"/>
      <c r="R122" s="34"/>
      <c r="S122" s="35"/>
      <c r="T122" s="35"/>
      <c r="U122" s="35"/>
      <c r="V122" s="35"/>
      <c r="W122" s="35"/>
      <c r="X122" s="34"/>
      <c r="Y122" s="34"/>
      <c r="Z122" s="34"/>
      <c r="AA122" s="34"/>
      <c r="AB122" s="35"/>
      <c r="AC122" s="35"/>
      <c r="AD122" s="34"/>
      <c r="AE122" s="34"/>
      <c r="AF122" s="27">
        <f t="shared" si="37"/>
        <v>-42.045357142857142</v>
      </c>
      <c r="AG122" s="28">
        <f t="shared" si="38"/>
        <v>4.6428571428549503E-3</v>
      </c>
    </row>
    <row r="123" spans="1:33" s="12" customFormat="1" ht="23.25" customHeight="1" x14ac:dyDescent="0.2">
      <c r="A123" s="30">
        <v>43614</v>
      </c>
      <c r="B123" s="31"/>
      <c r="C123" s="25" t="s">
        <v>40</v>
      </c>
      <c r="D123" s="25" t="s">
        <v>50</v>
      </c>
      <c r="E123" s="25" t="s">
        <v>37</v>
      </c>
      <c r="F123" s="26">
        <v>709528</v>
      </c>
      <c r="G123" s="48" t="s">
        <v>183</v>
      </c>
      <c r="H123" s="32"/>
      <c r="I123" s="32"/>
      <c r="J123" s="32"/>
      <c r="K123" s="32">
        <v>109.75</v>
      </c>
      <c r="L123" s="33"/>
      <c r="M123" s="27">
        <f t="shared" si="0"/>
        <v>97.991071428571416</v>
      </c>
      <c r="N123" s="27">
        <f t="shared" si="1"/>
        <v>11.758928571428569</v>
      </c>
      <c r="O123" s="27"/>
      <c r="P123" s="27"/>
      <c r="Q123" s="34"/>
      <c r="R123" s="34"/>
      <c r="S123" s="35"/>
      <c r="T123" s="35">
        <v>97.99</v>
      </c>
      <c r="U123" s="35"/>
      <c r="V123" s="35"/>
      <c r="W123" s="35"/>
      <c r="X123" s="34"/>
      <c r="Y123" s="34"/>
      <c r="Z123" s="34"/>
      <c r="AA123" s="34"/>
      <c r="AB123" s="35"/>
      <c r="AC123" s="35"/>
      <c r="AD123" s="34"/>
      <c r="AE123" s="34"/>
      <c r="AF123" s="27">
        <f t="shared" si="37"/>
        <v>-109.74892857142856</v>
      </c>
      <c r="AG123" s="28">
        <f t="shared" si="38"/>
        <v>1.0714285714357175E-3</v>
      </c>
    </row>
    <row r="124" spans="1:33" s="12" customFormat="1" ht="23.25" customHeight="1" x14ac:dyDescent="0.2">
      <c r="A124" s="30">
        <v>43615</v>
      </c>
      <c r="B124" s="31"/>
      <c r="C124" s="25" t="s">
        <v>43</v>
      </c>
      <c r="D124" s="25" t="s">
        <v>44</v>
      </c>
      <c r="E124" s="25" t="s">
        <v>45</v>
      </c>
      <c r="F124" s="26">
        <v>88668</v>
      </c>
      <c r="G124" s="48" t="s">
        <v>46</v>
      </c>
      <c r="H124" s="32"/>
      <c r="I124" s="32"/>
      <c r="J124" s="32"/>
      <c r="K124" s="32">
        <v>180</v>
      </c>
      <c r="L124" s="33"/>
      <c r="M124" s="27">
        <f t="shared" si="0"/>
        <v>160.71428571428569</v>
      </c>
      <c r="N124" s="27">
        <f t="shared" si="1"/>
        <v>19.285714285714281</v>
      </c>
      <c r="O124" s="27">
        <f t="shared" ref="O124" si="40">-SUM(I124:J124,K124/1.12)*L124</f>
        <v>0</v>
      </c>
      <c r="P124" s="27"/>
      <c r="Q124" s="34">
        <v>160.71</v>
      </c>
      <c r="R124" s="34"/>
      <c r="S124" s="35"/>
      <c r="T124" s="35"/>
      <c r="U124" s="35"/>
      <c r="V124" s="35"/>
      <c r="W124" s="35"/>
      <c r="X124" s="34"/>
      <c r="Y124" s="34"/>
      <c r="Z124" s="34"/>
      <c r="AA124" s="34"/>
      <c r="AB124" s="35"/>
      <c r="AC124" s="35"/>
      <c r="AD124" s="34"/>
      <c r="AE124" s="34"/>
      <c r="AF124" s="27">
        <f t="shared" ref="AF124" si="41">-SUM(N124:AE124)</f>
        <v>-179.99571428571429</v>
      </c>
      <c r="AG124" s="28">
        <f t="shared" ref="AG124" si="42">SUM(H124:K124)+AF124+O124</f>
        <v>4.2857142857144481E-3</v>
      </c>
    </row>
    <row r="125" spans="1:33" s="12" customFormat="1" ht="23.25" customHeight="1" x14ac:dyDescent="0.2">
      <c r="A125" s="30">
        <v>43615</v>
      </c>
      <c r="B125" s="31"/>
      <c r="C125" s="25" t="s">
        <v>47</v>
      </c>
      <c r="D125" s="25" t="s">
        <v>49</v>
      </c>
      <c r="E125" s="25" t="s">
        <v>37</v>
      </c>
      <c r="F125" s="26">
        <v>35729</v>
      </c>
      <c r="G125" s="48" t="s">
        <v>184</v>
      </c>
      <c r="H125" s="32"/>
      <c r="I125" s="32"/>
      <c r="J125" s="32"/>
      <c r="K125" s="32">
        <v>473.7</v>
      </c>
      <c r="L125" s="33"/>
      <c r="M125" s="27">
        <f t="shared" si="0"/>
        <v>422.9464285714285</v>
      </c>
      <c r="N125" s="27">
        <f t="shared" si="1"/>
        <v>50.753571428571419</v>
      </c>
      <c r="O125" s="27"/>
      <c r="P125" s="27">
        <v>422.95</v>
      </c>
      <c r="Q125" s="34"/>
      <c r="R125" s="34"/>
      <c r="S125" s="35"/>
      <c r="T125" s="35"/>
      <c r="U125" s="35"/>
      <c r="V125" s="35"/>
      <c r="W125" s="35"/>
      <c r="X125" s="34"/>
      <c r="Y125" s="34"/>
      <c r="Z125" s="34"/>
      <c r="AA125" s="34"/>
      <c r="AB125" s="35"/>
      <c r="AC125" s="35"/>
      <c r="AD125" s="34"/>
      <c r="AE125" s="34"/>
      <c r="AF125" s="27">
        <f t="shared" ref="AF125:AF127" si="43">-SUM(N125:AE125)</f>
        <v>-473.70357142857142</v>
      </c>
      <c r="AG125" s="28">
        <f t="shared" ref="AG125:AG127" si="44">SUM(H125:K125)+AF125+O125</f>
        <v>-3.5714285714334437E-3</v>
      </c>
    </row>
    <row r="126" spans="1:33" s="12" customFormat="1" ht="23.25" customHeight="1" x14ac:dyDescent="0.2">
      <c r="A126" s="30">
        <v>43615</v>
      </c>
      <c r="B126" s="31"/>
      <c r="C126" s="25" t="s">
        <v>56</v>
      </c>
      <c r="D126" s="25"/>
      <c r="E126" s="25"/>
      <c r="F126" s="26"/>
      <c r="G126" s="48" t="s">
        <v>67</v>
      </c>
      <c r="H126" s="32">
        <v>537</v>
      </c>
      <c r="I126" s="32"/>
      <c r="J126" s="32"/>
      <c r="K126" s="32"/>
      <c r="L126" s="33"/>
      <c r="M126" s="27">
        <f t="shared" si="0"/>
        <v>537</v>
      </c>
      <c r="N126" s="27">
        <f t="shared" si="1"/>
        <v>0</v>
      </c>
      <c r="O126" s="27"/>
      <c r="P126" s="27"/>
      <c r="Q126" s="34"/>
      <c r="R126" s="34"/>
      <c r="S126" s="35"/>
      <c r="T126" s="35"/>
      <c r="U126" s="35"/>
      <c r="V126" s="35"/>
      <c r="W126" s="35"/>
      <c r="X126" s="34"/>
      <c r="Y126" s="34"/>
      <c r="Z126" s="34"/>
      <c r="AA126" s="34"/>
      <c r="AB126" s="35">
        <v>537</v>
      </c>
      <c r="AC126" s="35"/>
      <c r="AD126" s="34"/>
      <c r="AE126" s="34"/>
      <c r="AF126" s="27">
        <f t="shared" si="43"/>
        <v>-537</v>
      </c>
      <c r="AG126" s="28">
        <f t="shared" si="44"/>
        <v>0</v>
      </c>
    </row>
    <row r="127" spans="1:33" s="12" customFormat="1" ht="23.25" customHeight="1" x14ac:dyDescent="0.2">
      <c r="A127" s="30">
        <v>43615</v>
      </c>
      <c r="B127" s="31"/>
      <c r="C127" s="25" t="s">
        <v>42</v>
      </c>
      <c r="D127" s="25"/>
      <c r="E127" s="25"/>
      <c r="F127" s="26"/>
      <c r="G127" s="48" t="s">
        <v>185</v>
      </c>
      <c r="H127" s="32">
        <v>30</v>
      </c>
      <c r="I127" s="32"/>
      <c r="J127" s="32"/>
      <c r="K127" s="32"/>
      <c r="L127" s="33"/>
      <c r="M127" s="27">
        <f t="shared" si="0"/>
        <v>30</v>
      </c>
      <c r="N127" s="27">
        <f t="shared" si="1"/>
        <v>0</v>
      </c>
      <c r="O127" s="27"/>
      <c r="P127" s="27"/>
      <c r="Q127" s="34"/>
      <c r="R127" s="34"/>
      <c r="S127" s="35"/>
      <c r="T127" s="35"/>
      <c r="U127" s="35"/>
      <c r="V127" s="35"/>
      <c r="W127" s="35"/>
      <c r="X127" s="34"/>
      <c r="Y127" s="34"/>
      <c r="Z127" s="34"/>
      <c r="AA127" s="34">
        <v>30</v>
      </c>
      <c r="AB127" s="35"/>
      <c r="AC127" s="35"/>
      <c r="AD127" s="34"/>
      <c r="AE127" s="34"/>
      <c r="AF127" s="27">
        <f t="shared" si="43"/>
        <v>-30</v>
      </c>
      <c r="AG127" s="28">
        <f t="shared" si="44"/>
        <v>0</v>
      </c>
    </row>
    <row r="128" spans="1:33" s="12" customFormat="1" ht="23.25" customHeight="1" x14ac:dyDescent="0.2">
      <c r="A128" s="30">
        <v>43615</v>
      </c>
      <c r="B128" s="31"/>
      <c r="C128" s="25" t="s">
        <v>47</v>
      </c>
      <c r="D128" s="25" t="s">
        <v>49</v>
      </c>
      <c r="E128" s="25" t="s">
        <v>37</v>
      </c>
      <c r="F128" s="26">
        <v>222265</v>
      </c>
      <c r="G128" s="48" t="s">
        <v>186</v>
      </c>
      <c r="H128" s="32"/>
      <c r="I128" s="32"/>
      <c r="J128" s="32"/>
      <c r="K128" s="32">
        <v>750</v>
      </c>
      <c r="L128" s="33"/>
      <c r="M128" s="27">
        <f t="shared" si="0"/>
        <v>669.64285714285711</v>
      </c>
      <c r="N128" s="27">
        <f t="shared" si="1"/>
        <v>80.357142857142847</v>
      </c>
      <c r="O128" s="27"/>
      <c r="P128" s="27"/>
      <c r="Q128" s="34">
        <v>669.64</v>
      </c>
      <c r="R128" s="34"/>
      <c r="S128" s="35"/>
      <c r="T128" s="35"/>
      <c r="U128" s="35"/>
      <c r="V128" s="35"/>
      <c r="W128" s="35"/>
      <c r="X128" s="34"/>
      <c r="Y128" s="34"/>
      <c r="Z128" s="34"/>
      <c r="AA128" s="34"/>
      <c r="AB128" s="35"/>
      <c r="AC128" s="35"/>
      <c r="AD128" s="34"/>
      <c r="AE128" s="34"/>
      <c r="AF128" s="27">
        <f t="shared" si="37"/>
        <v>-749.99714285714288</v>
      </c>
      <c r="AG128" s="28">
        <f t="shared" si="38"/>
        <v>2.8571428571240176E-3</v>
      </c>
    </row>
    <row r="129" spans="1:33" s="12" customFormat="1" ht="23.25" customHeight="1" x14ac:dyDescent="0.2">
      <c r="A129" s="30">
        <v>43615</v>
      </c>
      <c r="B129" s="31"/>
      <c r="C129" s="25" t="s">
        <v>43</v>
      </c>
      <c r="D129" s="25" t="s">
        <v>44</v>
      </c>
      <c r="E129" s="25" t="s">
        <v>45</v>
      </c>
      <c r="F129" s="26">
        <v>88715</v>
      </c>
      <c r="G129" s="48" t="s">
        <v>46</v>
      </c>
      <c r="H129" s="32"/>
      <c r="I129" s="32"/>
      <c r="J129" s="32"/>
      <c r="K129" s="32">
        <v>180</v>
      </c>
      <c r="L129" s="33"/>
      <c r="M129" s="27">
        <f t="shared" si="0"/>
        <v>160.71428571428569</v>
      </c>
      <c r="N129" s="27">
        <f t="shared" si="1"/>
        <v>19.285714285714281</v>
      </c>
      <c r="O129" s="27">
        <f t="shared" ref="O129" si="45">-SUM(I129:J129,K129/1.12)*L129</f>
        <v>0</v>
      </c>
      <c r="P129" s="27"/>
      <c r="Q129" s="34">
        <v>160.71</v>
      </c>
      <c r="R129" s="34"/>
      <c r="S129" s="35"/>
      <c r="T129" s="35"/>
      <c r="U129" s="35"/>
      <c r="V129" s="35"/>
      <c r="W129" s="35"/>
      <c r="X129" s="34"/>
      <c r="Y129" s="34"/>
      <c r="Z129" s="34"/>
      <c r="AA129" s="34"/>
      <c r="AB129" s="35"/>
      <c r="AC129" s="35"/>
      <c r="AD129" s="34"/>
      <c r="AE129" s="34"/>
      <c r="AF129" s="27">
        <f t="shared" si="37"/>
        <v>-179.99571428571429</v>
      </c>
      <c r="AG129" s="28">
        <f t="shared" si="38"/>
        <v>4.2857142857144481E-3</v>
      </c>
    </row>
    <row r="130" spans="1:33" s="12" customFormat="1" ht="23.25" customHeight="1" x14ac:dyDescent="0.2">
      <c r="A130" s="30">
        <v>43616</v>
      </c>
      <c r="B130" s="31"/>
      <c r="C130" s="25" t="s">
        <v>38</v>
      </c>
      <c r="D130" s="25" t="s">
        <v>39</v>
      </c>
      <c r="E130" s="25" t="s">
        <v>41</v>
      </c>
      <c r="F130" s="26">
        <v>127284</v>
      </c>
      <c r="G130" s="48" t="s">
        <v>187</v>
      </c>
      <c r="H130" s="32"/>
      <c r="I130" s="32"/>
      <c r="J130" s="32"/>
      <c r="K130" s="32">
        <f>500.76+60.09</f>
        <v>560.85</v>
      </c>
      <c r="L130" s="33"/>
      <c r="M130" s="27">
        <f t="shared" si="0"/>
        <v>500.75892857142856</v>
      </c>
      <c r="N130" s="27">
        <f t="shared" si="1"/>
        <v>60.091071428571425</v>
      </c>
      <c r="O130" s="27"/>
      <c r="P130" s="27">
        <v>500.76</v>
      </c>
      <c r="Q130" s="34"/>
      <c r="R130" s="34"/>
      <c r="S130" s="35"/>
      <c r="T130" s="35"/>
      <c r="U130" s="35"/>
      <c r="V130" s="35"/>
      <c r="W130" s="35"/>
      <c r="X130" s="34"/>
      <c r="Y130" s="34"/>
      <c r="Z130" s="34"/>
      <c r="AA130" s="34"/>
      <c r="AB130" s="35"/>
      <c r="AC130" s="35"/>
      <c r="AD130" s="34"/>
      <c r="AE130" s="34"/>
      <c r="AF130" s="27">
        <f t="shared" si="37"/>
        <v>-560.85107142857146</v>
      </c>
      <c r="AG130" s="28">
        <f t="shared" si="38"/>
        <v>-1.0714285714357175E-3</v>
      </c>
    </row>
    <row r="131" spans="1:33" s="12" customFormat="1" ht="23.25" customHeight="1" x14ac:dyDescent="0.2">
      <c r="A131" s="30">
        <v>43616</v>
      </c>
      <c r="B131" s="31"/>
      <c r="C131" s="25" t="s">
        <v>38</v>
      </c>
      <c r="D131" s="25" t="s">
        <v>39</v>
      </c>
      <c r="E131" s="25" t="s">
        <v>41</v>
      </c>
      <c r="F131" s="26">
        <v>127284</v>
      </c>
      <c r="G131" s="48" t="s">
        <v>188</v>
      </c>
      <c r="H131" s="32"/>
      <c r="I131" s="32"/>
      <c r="J131" s="32">
        <v>289</v>
      </c>
      <c r="K131" s="32"/>
      <c r="L131" s="33"/>
      <c r="M131" s="27">
        <f t="shared" si="0"/>
        <v>289</v>
      </c>
      <c r="N131" s="27">
        <f t="shared" si="1"/>
        <v>0</v>
      </c>
      <c r="O131" s="27"/>
      <c r="P131" s="27">
        <v>289</v>
      </c>
      <c r="Q131" s="34"/>
      <c r="R131" s="34"/>
      <c r="S131" s="35"/>
      <c r="T131" s="35"/>
      <c r="U131" s="35"/>
      <c r="V131" s="35"/>
      <c r="W131" s="35"/>
      <c r="X131" s="34"/>
      <c r="Y131" s="34"/>
      <c r="Z131" s="34"/>
      <c r="AA131" s="34"/>
      <c r="AB131" s="35"/>
      <c r="AC131" s="35"/>
      <c r="AD131" s="34"/>
      <c r="AE131" s="34"/>
      <c r="AF131" s="27">
        <f t="shared" si="37"/>
        <v>-289</v>
      </c>
      <c r="AG131" s="28">
        <f t="shared" si="38"/>
        <v>0</v>
      </c>
    </row>
    <row r="132" spans="1:33" s="12" customFormat="1" ht="23.25" customHeight="1" x14ac:dyDescent="0.2">
      <c r="A132" s="30">
        <v>43616</v>
      </c>
      <c r="B132" s="31"/>
      <c r="C132" s="25" t="s">
        <v>40</v>
      </c>
      <c r="D132" s="25" t="s">
        <v>50</v>
      </c>
      <c r="E132" s="25" t="s">
        <v>37</v>
      </c>
      <c r="F132" s="26">
        <v>750246</v>
      </c>
      <c r="G132" s="48" t="s">
        <v>189</v>
      </c>
      <c r="H132" s="32"/>
      <c r="I132" s="32"/>
      <c r="J132" s="32"/>
      <c r="K132" s="32">
        <v>350</v>
      </c>
      <c r="L132" s="33"/>
      <c r="M132" s="27">
        <f t="shared" si="0"/>
        <v>312.49999999999994</v>
      </c>
      <c r="N132" s="27">
        <f t="shared" si="1"/>
        <v>37.499999999999993</v>
      </c>
      <c r="O132" s="27"/>
      <c r="P132" s="27"/>
      <c r="Q132" s="34"/>
      <c r="R132" s="34"/>
      <c r="S132" s="35"/>
      <c r="T132" s="35">
        <v>312.5</v>
      </c>
      <c r="U132" s="35"/>
      <c r="V132" s="35"/>
      <c r="W132" s="35"/>
      <c r="X132" s="34"/>
      <c r="Y132" s="34"/>
      <c r="Z132" s="34"/>
      <c r="AA132" s="34"/>
      <c r="AB132" s="35"/>
      <c r="AC132" s="35"/>
      <c r="AD132" s="34"/>
      <c r="AE132" s="34"/>
      <c r="AF132" s="27">
        <f t="shared" si="37"/>
        <v>-350</v>
      </c>
      <c r="AG132" s="28">
        <f t="shared" si="38"/>
        <v>0</v>
      </c>
    </row>
    <row r="133" spans="1:33" s="12" customFormat="1" ht="23.25" customHeight="1" x14ac:dyDescent="0.2">
      <c r="A133" s="30">
        <v>43616</v>
      </c>
      <c r="B133" s="31"/>
      <c r="C133" s="25" t="s">
        <v>190</v>
      </c>
      <c r="D133" s="25" t="s">
        <v>191</v>
      </c>
      <c r="E133" s="25" t="s">
        <v>192</v>
      </c>
      <c r="F133" s="26">
        <v>843</v>
      </c>
      <c r="G133" s="48" t="s">
        <v>193</v>
      </c>
      <c r="H133" s="32"/>
      <c r="I133" s="32"/>
      <c r="J133" s="32"/>
      <c r="K133" s="32">
        <v>141</v>
      </c>
      <c r="L133" s="33"/>
      <c r="M133" s="27">
        <f t="shared" si="0"/>
        <v>125.89285714285712</v>
      </c>
      <c r="N133" s="27">
        <f t="shared" si="1"/>
        <v>15.107142857142854</v>
      </c>
      <c r="O133" s="27"/>
      <c r="P133" s="27"/>
      <c r="Q133" s="34"/>
      <c r="R133" s="34"/>
      <c r="S133" s="35">
        <v>125.89</v>
      </c>
      <c r="T133" s="35"/>
      <c r="U133" s="35"/>
      <c r="V133" s="35"/>
      <c r="W133" s="35"/>
      <c r="X133" s="34"/>
      <c r="Y133" s="34"/>
      <c r="Z133" s="34"/>
      <c r="AA133" s="34"/>
      <c r="AB133" s="35"/>
      <c r="AC133" s="35"/>
      <c r="AD133" s="34"/>
      <c r="AE133" s="34"/>
      <c r="AF133" s="27">
        <f t="shared" si="37"/>
        <v>-140.99714285714285</v>
      </c>
      <c r="AG133" s="28">
        <f t="shared" si="38"/>
        <v>2.8571428571524393E-3</v>
      </c>
    </row>
    <row r="134" spans="1:33" s="12" customFormat="1" ht="23.25" customHeight="1" x14ac:dyDescent="0.2">
      <c r="A134" s="30">
        <v>43616</v>
      </c>
      <c r="B134" s="31"/>
      <c r="C134" s="25" t="s">
        <v>56</v>
      </c>
      <c r="D134" s="25"/>
      <c r="E134" s="25"/>
      <c r="F134" s="26"/>
      <c r="G134" s="48" t="s">
        <v>67</v>
      </c>
      <c r="H134" s="32">
        <v>537</v>
      </c>
      <c r="I134" s="32"/>
      <c r="J134" s="32"/>
      <c r="K134" s="32"/>
      <c r="L134" s="33"/>
      <c r="M134" s="27">
        <f t="shared" si="0"/>
        <v>537</v>
      </c>
      <c r="N134" s="27">
        <f t="shared" si="1"/>
        <v>0</v>
      </c>
      <c r="O134" s="27"/>
      <c r="P134" s="27"/>
      <c r="Q134" s="34"/>
      <c r="R134" s="34"/>
      <c r="S134" s="35"/>
      <c r="T134" s="35"/>
      <c r="U134" s="35"/>
      <c r="V134" s="35"/>
      <c r="W134" s="35"/>
      <c r="X134" s="34"/>
      <c r="Y134" s="34"/>
      <c r="Z134" s="34"/>
      <c r="AA134" s="34"/>
      <c r="AB134" s="35">
        <v>537</v>
      </c>
      <c r="AC134" s="35"/>
      <c r="AD134" s="34"/>
      <c r="AE134" s="34"/>
      <c r="AF134" s="27">
        <f t="shared" si="37"/>
        <v>-537</v>
      </c>
      <c r="AG134" s="28">
        <f t="shared" si="38"/>
        <v>0</v>
      </c>
    </row>
    <row r="135" spans="1:33" s="12" customFormat="1" ht="23.25" customHeight="1" x14ac:dyDescent="0.2">
      <c r="A135" s="30">
        <v>43616</v>
      </c>
      <c r="B135" s="31"/>
      <c r="C135" s="25" t="s">
        <v>53</v>
      </c>
      <c r="D135" s="25"/>
      <c r="E135" s="25"/>
      <c r="F135" s="26"/>
      <c r="G135" s="48" t="s">
        <v>57</v>
      </c>
      <c r="H135" s="32">
        <v>537</v>
      </c>
      <c r="I135" s="32"/>
      <c r="J135" s="32"/>
      <c r="K135" s="32"/>
      <c r="L135" s="33"/>
      <c r="M135" s="27">
        <f t="shared" si="0"/>
        <v>537</v>
      </c>
      <c r="N135" s="27">
        <f t="shared" si="1"/>
        <v>0</v>
      </c>
      <c r="O135" s="27"/>
      <c r="P135" s="27"/>
      <c r="Q135" s="34"/>
      <c r="R135" s="34"/>
      <c r="S135" s="35"/>
      <c r="T135" s="35"/>
      <c r="U135" s="35"/>
      <c r="V135" s="35"/>
      <c r="W135" s="35"/>
      <c r="X135" s="34"/>
      <c r="Y135" s="34"/>
      <c r="Z135" s="34"/>
      <c r="AA135" s="34"/>
      <c r="AB135" s="35">
        <v>537</v>
      </c>
      <c r="AC135" s="35"/>
      <c r="AD135" s="34"/>
      <c r="AE135" s="34"/>
      <c r="AF135" s="27">
        <f t="shared" si="37"/>
        <v>-537</v>
      </c>
      <c r="AG135" s="28">
        <f t="shared" si="38"/>
        <v>0</v>
      </c>
    </row>
    <row r="136" spans="1:33" s="12" customFormat="1" ht="19.5" customHeight="1" x14ac:dyDescent="0.2">
      <c r="A136" s="30"/>
      <c r="B136" s="31"/>
      <c r="C136" s="36"/>
      <c r="D136" s="36"/>
      <c r="E136" s="36"/>
      <c r="F136" s="26"/>
      <c r="G136" s="29"/>
      <c r="H136" s="32"/>
      <c r="I136" s="32"/>
      <c r="J136" s="32"/>
      <c r="K136" s="32"/>
      <c r="L136" s="33"/>
      <c r="M136" s="34">
        <f>SUM(H136:J136,K136/1.12)</f>
        <v>0</v>
      </c>
      <c r="N136" s="34">
        <f>K136/1.12*0.12</f>
        <v>0</v>
      </c>
      <c r="O136" s="34">
        <f>-SUM(I136:J136,K136/1.12)*L136</f>
        <v>0</v>
      </c>
      <c r="P136" s="34"/>
      <c r="Q136" s="34"/>
      <c r="R136" s="34"/>
      <c r="S136" s="34"/>
      <c r="T136" s="35"/>
      <c r="U136" s="35"/>
      <c r="V136" s="35"/>
      <c r="W136" s="35"/>
      <c r="X136" s="35"/>
      <c r="Y136" s="37"/>
      <c r="Z136" s="34"/>
      <c r="AA136" s="34"/>
      <c r="AB136" s="34"/>
      <c r="AC136" s="35"/>
      <c r="AD136" s="35"/>
      <c r="AE136" s="38"/>
      <c r="AF136" s="27">
        <f t="shared" ref="AF136" si="46">-SUM(N136:AE136)</f>
        <v>0</v>
      </c>
      <c r="AG136" s="28">
        <f t="shared" ref="AG136" si="47">SUM(H136:K136)+AF136+O136</f>
        <v>0</v>
      </c>
    </row>
    <row r="137" spans="1:33" s="10" customFormat="1" ht="12" customHeight="1" thickBot="1" x14ac:dyDescent="0.25">
      <c r="A137" s="39"/>
      <c r="B137" s="40"/>
      <c r="C137" s="41"/>
      <c r="D137" s="42"/>
      <c r="E137" s="42"/>
      <c r="F137" s="43"/>
      <c r="G137" s="41"/>
      <c r="H137" s="44">
        <f t="shared" ref="H137:AG137" si="48">SUM(H5:H136)</f>
        <v>6064</v>
      </c>
      <c r="I137" s="44">
        <f t="shared" si="48"/>
        <v>0</v>
      </c>
      <c r="J137" s="44">
        <f t="shared" si="48"/>
        <v>12858.2</v>
      </c>
      <c r="K137" s="44">
        <f t="shared" si="48"/>
        <v>36498.85</v>
      </c>
      <c r="L137" s="44">
        <f t="shared" si="48"/>
        <v>0.04</v>
      </c>
      <c r="M137" s="44">
        <f t="shared" si="48"/>
        <v>51510.458928571388</v>
      </c>
      <c r="N137" s="44">
        <f t="shared" si="48"/>
        <v>3910.5910714285696</v>
      </c>
      <c r="O137" s="44">
        <f t="shared" si="48"/>
        <v>-71.428571428571431</v>
      </c>
      <c r="P137" s="44">
        <f t="shared" si="48"/>
        <v>27621.97</v>
      </c>
      <c r="Q137" s="44">
        <f t="shared" si="48"/>
        <v>8381.0299999999988</v>
      </c>
      <c r="R137" s="44">
        <f t="shared" si="48"/>
        <v>1160.71</v>
      </c>
      <c r="S137" s="44">
        <f t="shared" si="48"/>
        <v>270.89</v>
      </c>
      <c r="T137" s="44">
        <f t="shared" si="48"/>
        <v>2061.6</v>
      </c>
      <c r="U137" s="44">
        <f t="shared" si="48"/>
        <v>0</v>
      </c>
      <c r="V137" s="44">
        <f t="shared" si="48"/>
        <v>0</v>
      </c>
      <c r="W137" s="44">
        <f t="shared" si="48"/>
        <v>0</v>
      </c>
      <c r="X137" s="44">
        <f t="shared" si="48"/>
        <v>864.29</v>
      </c>
      <c r="Y137" s="44">
        <f t="shared" si="48"/>
        <v>4579.47</v>
      </c>
      <c r="Z137" s="44">
        <f t="shared" si="48"/>
        <v>393.75</v>
      </c>
      <c r="AA137" s="44">
        <f t="shared" si="48"/>
        <v>1879.6100000000001</v>
      </c>
      <c r="AB137" s="44">
        <f t="shared" si="48"/>
        <v>4296</v>
      </c>
      <c r="AC137" s="44">
        <f t="shared" si="48"/>
        <v>0</v>
      </c>
      <c r="AD137" s="44">
        <f t="shared" si="48"/>
        <v>0</v>
      </c>
      <c r="AE137" s="44">
        <f t="shared" si="48"/>
        <v>0</v>
      </c>
      <c r="AF137" s="44">
        <f t="shared" si="48"/>
        <v>-55348.48250000002</v>
      </c>
      <c r="AG137" s="44">
        <f t="shared" si="48"/>
        <v>1.138928571429517</v>
      </c>
    </row>
    <row r="138" spans="1:33" ht="12" customHeight="1" thickTop="1" x14ac:dyDescent="0.2"/>
    <row r="139" spans="1:33" ht="12" x14ac:dyDescent="0.2">
      <c r="K139" s="45">
        <f>H137+I137+J137+K137</f>
        <v>55421.05</v>
      </c>
      <c r="L139" s="9"/>
      <c r="M139" s="8">
        <f>M71+M83</f>
        <v>3571.4285714285711</v>
      </c>
      <c r="AF139" s="46">
        <f>+AF137</f>
        <v>-55348.48250000002</v>
      </c>
    </row>
    <row r="140" spans="1:33" x14ac:dyDescent="0.2">
      <c r="K140" s="8"/>
      <c r="L140" s="9"/>
      <c r="M140" s="8"/>
    </row>
    <row r="141" spans="1:33" ht="12" x14ac:dyDescent="0.2">
      <c r="C141" s="47" t="s">
        <v>33</v>
      </c>
      <c r="G141" s="10"/>
      <c r="K141" s="64"/>
      <c r="L141" s="64"/>
      <c r="M141" s="64"/>
    </row>
    <row r="142" spans="1:33" x14ac:dyDescent="0.2">
      <c r="K142" s="8"/>
      <c r="L142" s="9"/>
      <c r="M142" s="8"/>
    </row>
    <row r="143" spans="1:33" x14ac:dyDescent="0.2">
      <c r="K143" s="8">
        <f>K137/1.12-M139</f>
        <v>29016.830357142851</v>
      </c>
      <c r="L143" s="9"/>
      <c r="M143" s="8"/>
    </row>
    <row r="144" spans="1:33" x14ac:dyDescent="0.2">
      <c r="A144" s="1"/>
      <c r="B144" s="1"/>
      <c r="D144" s="1"/>
      <c r="E144" s="1"/>
      <c r="F144" s="1"/>
      <c r="H144" s="1"/>
      <c r="I144" s="1"/>
      <c r="J144" s="1"/>
      <c r="K144" s="8"/>
      <c r="L144" s="9"/>
      <c r="M144" s="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Z144" s="1"/>
      <c r="AA144" s="1"/>
      <c r="AB144" s="1"/>
      <c r="AC144" s="1"/>
      <c r="AD144" s="1"/>
      <c r="AE144" s="1"/>
      <c r="AF144" s="1"/>
    </row>
    <row r="151" spans="1:32" x14ac:dyDescent="0.2">
      <c r="Q151" s="2">
        <v>0</v>
      </c>
    </row>
    <row r="152" spans="1:32" x14ac:dyDescent="0.2">
      <c r="A152" s="1"/>
      <c r="B152" s="1"/>
      <c r="D152" s="1"/>
      <c r="E152" s="1"/>
      <c r="F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Z152" s="1"/>
      <c r="AA152" s="1"/>
      <c r="AB152" s="1"/>
      <c r="AC152" s="1"/>
      <c r="AD152" s="1"/>
      <c r="AE152" s="1"/>
      <c r="AF152" s="1"/>
    </row>
  </sheetData>
  <mergeCells count="1">
    <mergeCell ref="K141:M141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4"/>
  <sheetViews>
    <sheetView topLeftCell="A31" workbookViewId="0">
      <selection activeCell="A31" sqref="A1:XFD104857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43587</v>
      </c>
      <c r="B5" s="31"/>
      <c r="C5" s="25" t="s">
        <v>43</v>
      </c>
      <c r="D5" s="25" t="s">
        <v>44</v>
      </c>
      <c r="E5" s="25" t="s">
        <v>45</v>
      </c>
      <c r="F5" s="26">
        <v>96701</v>
      </c>
      <c r="G5" s="48" t="s">
        <v>46</v>
      </c>
      <c r="H5" s="32"/>
      <c r="I5" s="32"/>
      <c r="J5" s="32"/>
      <c r="K5" s="32">
        <v>180</v>
      </c>
      <c r="L5" s="33"/>
      <c r="M5" s="27">
        <f t="shared" ref="M5:M37" si="0">SUM(H5:J5,K5/1.12)</f>
        <v>160.71428571428569</v>
      </c>
      <c r="N5" s="27">
        <f t="shared" ref="N5:N37" si="1">K5/1.12*0.12</f>
        <v>19.285714285714281</v>
      </c>
      <c r="O5" s="27">
        <f t="shared" ref="O5:O37" si="2">-SUM(I5:J5,K5/1.12)*L5</f>
        <v>0</v>
      </c>
      <c r="P5" s="27"/>
      <c r="Q5" s="34">
        <v>160.71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" si="3">-SUM(N5:AE5)</f>
        <v>-179.99571428571429</v>
      </c>
      <c r="AG5" s="28">
        <f t="shared" ref="AG5" si="4">SUM(H5:K5)+AF5+O5</f>
        <v>4.2857142857144481E-3</v>
      </c>
    </row>
    <row r="6" spans="1:33" s="12" customFormat="1" ht="23.25" customHeight="1" x14ac:dyDescent="0.2">
      <c r="A6" s="30">
        <v>43587</v>
      </c>
      <c r="B6" s="31"/>
      <c r="C6" s="25" t="s">
        <v>60</v>
      </c>
      <c r="D6" s="25"/>
      <c r="E6" s="25"/>
      <c r="F6" s="26"/>
      <c r="G6" s="48" t="s">
        <v>76</v>
      </c>
      <c r="H6" s="32"/>
      <c r="I6" s="32"/>
      <c r="J6" s="32">
        <v>50</v>
      </c>
      <c r="K6" s="32"/>
      <c r="L6" s="33"/>
      <c r="M6" s="27">
        <f t="shared" si="0"/>
        <v>50</v>
      </c>
      <c r="N6" s="27">
        <f t="shared" si="1"/>
        <v>0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>
        <v>50</v>
      </c>
      <c r="AA6" s="34"/>
      <c r="AB6" s="35"/>
      <c r="AC6" s="35"/>
      <c r="AD6" s="34"/>
      <c r="AE6" s="34"/>
      <c r="AF6" s="27">
        <f t="shared" ref="AF6:AF34" si="5">-SUM(N6:AE6)</f>
        <v>-50</v>
      </c>
      <c r="AG6" s="28">
        <f t="shared" ref="AG6:AG34" si="6">SUM(H6:K6)+AF6+O6</f>
        <v>0</v>
      </c>
    </row>
    <row r="7" spans="1:33" s="12" customFormat="1" ht="23.25" customHeight="1" x14ac:dyDescent="0.2">
      <c r="A7" s="30">
        <v>43587</v>
      </c>
      <c r="B7" s="31"/>
      <c r="C7" s="25" t="s">
        <v>58</v>
      </c>
      <c r="D7" s="25" t="s">
        <v>77</v>
      </c>
      <c r="E7" s="25" t="s">
        <v>68</v>
      </c>
      <c r="F7" s="26">
        <v>3111</v>
      </c>
      <c r="G7" s="48" t="s">
        <v>69</v>
      </c>
      <c r="H7" s="32"/>
      <c r="I7" s="32"/>
      <c r="J7" s="32">
        <v>1680</v>
      </c>
      <c r="K7" s="32"/>
      <c r="L7" s="33"/>
      <c r="M7" s="27">
        <f t="shared" si="0"/>
        <v>1680</v>
      </c>
      <c r="N7" s="27">
        <f t="shared" si="1"/>
        <v>0</v>
      </c>
      <c r="O7" s="27">
        <f t="shared" si="2"/>
        <v>0</v>
      </c>
      <c r="P7" s="27">
        <v>1680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5"/>
        <v>-1680</v>
      </c>
      <c r="AG7" s="28">
        <f t="shared" si="6"/>
        <v>0</v>
      </c>
    </row>
    <row r="8" spans="1:33" s="12" customFormat="1" ht="23.25" customHeight="1" x14ac:dyDescent="0.2">
      <c r="A8" s="30">
        <v>43587</v>
      </c>
      <c r="B8" s="31"/>
      <c r="C8" s="25" t="s">
        <v>60</v>
      </c>
      <c r="D8" s="25"/>
      <c r="E8" s="25"/>
      <c r="F8" s="26"/>
      <c r="G8" s="48" t="s">
        <v>78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5"/>
        <v>-100</v>
      </c>
      <c r="AG8" s="28">
        <f t="shared" si="6"/>
        <v>0</v>
      </c>
    </row>
    <row r="9" spans="1:33" s="12" customFormat="1" ht="23.25" customHeight="1" x14ac:dyDescent="0.2">
      <c r="A9" s="30">
        <v>43588</v>
      </c>
      <c r="B9" s="31"/>
      <c r="C9" s="25" t="s">
        <v>40</v>
      </c>
      <c r="D9" s="25" t="s">
        <v>50</v>
      </c>
      <c r="E9" s="25" t="s">
        <v>41</v>
      </c>
      <c r="F9" s="26">
        <v>745270</v>
      </c>
      <c r="G9" s="48" t="s">
        <v>79</v>
      </c>
      <c r="H9" s="32"/>
      <c r="I9" s="32"/>
      <c r="J9" s="32"/>
      <c r="K9" s="32">
        <v>436</v>
      </c>
      <c r="L9" s="33"/>
      <c r="M9" s="27">
        <f t="shared" si="0"/>
        <v>389.28571428571422</v>
      </c>
      <c r="N9" s="27">
        <f t="shared" si="1"/>
        <v>46.714285714285708</v>
      </c>
      <c r="O9" s="27">
        <f t="shared" si="2"/>
        <v>0</v>
      </c>
      <c r="P9" s="27"/>
      <c r="Q9" s="34"/>
      <c r="R9" s="34"/>
      <c r="S9" s="35"/>
      <c r="T9" s="35">
        <v>389.29</v>
      </c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5"/>
        <v>-436.00428571428574</v>
      </c>
      <c r="AG9" s="28">
        <f t="shared" si="6"/>
        <v>-4.2857142857428698E-3</v>
      </c>
    </row>
    <row r="10" spans="1:33" s="12" customFormat="1" ht="23.25" customHeight="1" x14ac:dyDescent="0.2">
      <c r="A10" s="30">
        <v>43588</v>
      </c>
      <c r="B10" s="31"/>
      <c r="C10" s="25" t="s">
        <v>38</v>
      </c>
      <c r="D10" s="25" t="s">
        <v>39</v>
      </c>
      <c r="E10" s="25" t="s">
        <v>41</v>
      </c>
      <c r="F10" s="26">
        <v>162754</v>
      </c>
      <c r="G10" s="48" t="s">
        <v>80</v>
      </c>
      <c r="H10" s="32"/>
      <c r="I10" s="32"/>
      <c r="J10" s="32"/>
      <c r="K10" s="32">
        <f>237.63+28.52</f>
        <v>266.14999999999998</v>
      </c>
      <c r="L10" s="33"/>
      <c r="M10" s="27">
        <f t="shared" si="0"/>
        <v>237.63392857142853</v>
      </c>
      <c r="N10" s="27">
        <f t="shared" si="1"/>
        <v>28.516071428571422</v>
      </c>
      <c r="O10" s="27">
        <f t="shared" si="2"/>
        <v>0</v>
      </c>
      <c r="P10" s="27">
        <v>237.63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5"/>
        <v>-266.14607142857142</v>
      </c>
      <c r="AG10" s="28">
        <f t="shared" si="6"/>
        <v>3.9285714285597351E-3</v>
      </c>
    </row>
    <row r="11" spans="1:33" s="12" customFormat="1" ht="23.25" customHeight="1" x14ac:dyDescent="0.2">
      <c r="A11" s="30">
        <v>43588</v>
      </c>
      <c r="B11" s="31"/>
      <c r="C11" s="25" t="s">
        <v>38</v>
      </c>
      <c r="D11" s="25" t="s">
        <v>39</v>
      </c>
      <c r="E11" s="25" t="s">
        <v>41</v>
      </c>
      <c r="F11" s="26">
        <v>162754</v>
      </c>
      <c r="G11" s="48" t="s">
        <v>81</v>
      </c>
      <c r="H11" s="32"/>
      <c r="I11" s="32"/>
      <c r="J11" s="32">
        <v>170.5</v>
      </c>
      <c r="K11" s="32"/>
      <c r="L11" s="33"/>
      <c r="M11" s="27">
        <f t="shared" si="0"/>
        <v>170.5</v>
      </c>
      <c r="N11" s="27">
        <f t="shared" si="1"/>
        <v>0</v>
      </c>
      <c r="O11" s="27">
        <f t="shared" si="2"/>
        <v>0</v>
      </c>
      <c r="P11" s="27">
        <v>170.5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12" si="7">-SUM(N11:AE11)</f>
        <v>-170.5</v>
      </c>
      <c r="AG11" s="28">
        <f t="shared" ref="AG11:AG12" si="8">SUM(H11:K11)+AF11+O11</f>
        <v>0</v>
      </c>
    </row>
    <row r="12" spans="1:33" s="12" customFormat="1" ht="23.25" customHeight="1" x14ac:dyDescent="0.2">
      <c r="A12" s="30">
        <v>43587</v>
      </c>
      <c r="B12" s="31"/>
      <c r="C12" s="25" t="s">
        <v>43</v>
      </c>
      <c r="D12" s="25" t="s">
        <v>44</v>
      </c>
      <c r="E12" s="25" t="s">
        <v>45</v>
      </c>
      <c r="F12" s="26">
        <v>96746</v>
      </c>
      <c r="G12" s="48" t="s">
        <v>46</v>
      </c>
      <c r="H12" s="32"/>
      <c r="I12" s="32"/>
      <c r="J12" s="32"/>
      <c r="K12" s="32">
        <v>180</v>
      </c>
      <c r="L12" s="33"/>
      <c r="M12" s="27">
        <f t="shared" si="0"/>
        <v>160.71428571428569</v>
      </c>
      <c r="N12" s="27">
        <f t="shared" si="1"/>
        <v>19.285714285714281</v>
      </c>
      <c r="O12" s="27">
        <f t="shared" si="2"/>
        <v>0</v>
      </c>
      <c r="P12" s="27"/>
      <c r="Q12" s="34">
        <v>160.71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7"/>
        <v>-179.99571428571429</v>
      </c>
      <c r="AG12" s="28">
        <f t="shared" si="8"/>
        <v>4.2857142857144481E-3</v>
      </c>
    </row>
    <row r="13" spans="1:33" s="12" customFormat="1" ht="23.25" customHeight="1" x14ac:dyDescent="0.2">
      <c r="A13" s="30">
        <v>43589</v>
      </c>
      <c r="B13" s="31"/>
      <c r="C13" s="25" t="s">
        <v>38</v>
      </c>
      <c r="D13" s="25" t="s">
        <v>39</v>
      </c>
      <c r="E13" s="25" t="s">
        <v>41</v>
      </c>
      <c r="F13" s="26">
        <v>143705</v>
      </c>
      <c r="G13" s="49" t="s">
        <v>82</v>
      </c>
      <c r="H13" s="32"/>
      <c r="I13" s="32"/>
      <c r="J13" s="32"/>
      <c r="K13" s="32">
        <v>62.4</v>
      </c>
      <c r="L13" s="33"/>
      <c r="M13" s="27">
        <f t="shared" si="0"/>
        <v>55.714285714285708</v>
      </c>
      <c r="N13" s="27">
        <f t="shared" si="1"/>
        <v>6.6857142857142851</v>
      </c>
      <c r="O13" s="27">
        <f t="shared" si="2"/>
        <v>0</v>
      </c>
      <c r="P13" s="27"/>
      <c r="Q13" s="34"/>
      <c r="R13" s="34"/>
      <c r="S13" s="35">
        <v>55.71</v>
      </c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5"/>
        <v>-62.395714285714284</v>
      </c>
      <c r="AG13" s="28">
        <f t="shared" si="6"/>
        <v>4.2857142857144481E-3</v>
      </c>
    </row>
    <row r="14" spans="1:33" s="12" customFormat="1" ht="23.25" customHeight="1" x14ac:dyDescent="0.2">
      <c r="A14" s="30">
        <v>43589</v>
      </c>
      <c r="B14" s="31"/>
      <c r="C14" s="25" t="s">
        <v>38</v>
      </c>
      <c r="D14" s="25" t="s">
        <v>39</v>
      </c>
      <c r="E14" s="25" t="s">
        <v>41</v>
      </c>
      <c r="F14" s="26">
        <v>143705</v>
      </c>
      <c r="G14" s="48" t="s">
        <v>83</v>
      </c>
      <c r="H14" s="32"/>
      <c r="I14" s="32"/>
      <c r="J14" s="32">
        <f>28.9+25.3+15.3+28.25+32.25+62.4+58</f>
        <v>250.4</v>
      </c>
      <c r="K14" s="32"/>
      <c r="L14" s="33"/>
      <c r="M14" s="27">
        <f t="shared" si="0"/>
        <v>250.4</v>
      </c>
      <c r="N14" s="27">
        <f t="shared" si="1"/>
        <v>0</v>
      </c>
      <c r="O14" s="27">
        <f t="shared" si="2"/>
        <v>0</v>
      </c>
      <c r="P14" s="27">
        <v>250.4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5"/>
        <v>-250.4</v>
      </c>
      <c r="AG14" s="28">
        <f t="shared" si="6"/>
        <v>0</v>
      </c>
    </row>
    <row r="15" spans="1:33" s="12" customFormat="1" ht="23.25" customHeight="1" x14ac:dyDescent="0.2">
      <c r="A15" s="30">
        <v>43589</v>
      </c>
      <c r="B15" s="31"/>
      <c r="C15" s="25" t="s">
        <v>38</v>
      </c>
      <c r="D15" s="25" t="s">
        <v>39</v>
      </c>
      <c r="E15" s="25" t="s">
        <v>41</v>
      </c>
      <c r="F15" s="26">
        <v>143705</v>
      </c>
      <c r="G15" s="48" t="s">
        <v>84</v>
      </c>
      <c r="H15" s="32"/>
      <c r="I15" s="32"/>
      <c r="J15" s="32"/>
      <c r="K15" s="32">
        <f>322.5+428.8+128.75</f>
        <v>880.05</v>
      </c>
      <c r="L15" s="33"/>
      <c r="M15" s="27">
        <f t="shared" si="0"/>
        <v>785.75892857142844</v>
      </c>
      <c r="N15" s="27">
        <f t="shared" si="1"/>
        <v>94.291071428571414</v>
      </c>
      <c r="O15" s="27">
        <f t="shared" si="2"/>
        <v>0</v>
      </c>
      <c r="P15" s="27">
        <v>785.76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5"/>
        <v>-880.05107142857139</v>
      </c>
      <c r="AG15" s="28">
        <f t="shared" si="6"/>
        <v>-1.0714285714357175E-3</v>
      </c>
    </row>
    <row r="16" spans="1:33" s="12" customFormat="1" ht="23.25" customHeight="1" x14ac:dyDescent="0.2">
      <c r="A16" s="30">
        <v>43591</v>
      </c>
      <c r="B16" s="31"/>
      <c r="C16" s="25" t="s">
        <v>43</v>
      </c>
      <c r="D16" s="25" t="s">
        <v>44</v>
      </c>
      <c r="E16" s="25" t="s">
        <v>45</v>
      </c>
      <c r="F16" s="26">
        <v>96831</v>
      </c>
      <c r="G16" s="48" t="s">
        <v>46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" si="9">-SUM(N16:AE16)</f>
        <v>-179.99571428571429</v>
      </c>
      <c r="AG16" s="28">
        <f t="shared" ref="AG16" si="10">SUM(H16:K16)+AF16+O16</f>
        <v>4.2857142857144481E-3</v>
      </c>
    </row>
    <row r="17" spans="1:33" s="12" customFormat="1" ht="23.25" customHeight="1" x14ac:dyDescent="0.2">
      <c r="A17" s="30">
        <v>43591</v>
      </c>
      <c r="B17" s="31"/>
      <c r="C17" s="25" t="s">
        <v>40</v>
      </c>
      <c r="D17" s="25" t="s">
        <v>50</v>
      </c>
      <c r="E17" s="25" t="s">
        <v>41</v>
      </c>
      <c r="F17" s="26">
        <v>745654</v>
      </c>
      <c r="G17" s="48" t="s">
        <v>85</v>
      </c>
      <c r="H17" s="32"/>
      <c r="I17" s="32"/>
      <c r="J17" s="32"/>
      <c r="K17" s="32">
        <v>35</v>
      </c>
      <c r="L17" s="33"/>
      <c r="M17" s="27">
        <f t="shared" si="0"/>
        <v>31.249999999999996</v>
      </c>
      <c r="N17" s="27">
        <f t="shared" si="1"/>
        <v>3.7499999999999996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>
        <v>31.25</v>
      </c>
      <c r="AA17" s="34"/>
      <c r="AB17" s="35"/>
      <c r="AC17" s="35"/>
      <c r="AD17" s="34"/>
      <c r="AE17" s="34"/>
      <c r="AF17" s="27">
        <f t="shared" si="5"/>
        <v>-35</v>
      </c>
      <c r="AG17" s="28">
        <f t="shared" si="6"/>
        <v>0</v>
      </c>
    </row>
    <row r="18" spans="1:33" s="12" customFormat="1" ht="23.25" customHeight="1" x14ac:dyDescent="0.2">
      <c r="A18" s="30">
        <v>43592</v>
      </c>
      <c r="B18" s="31"/>
      <c r="C18" s="25" t="s">
        <v>38</v>
      </c>
      <c r="D18" s="25" t="s">
        <v>39</v>
      </c>
      <c r="E18" s="25" t="s">
        <v>41</v>
      </c>
      <c r="F18" s="26">
        <v>151371</v>
      </c>
      <c r="G18" s="48" t="s">
        <v>86</v>
      </c>
      <c r="H18" s="32"/>
      <c r="I18" s="32"/>
      <c r="J18" s="32"/>
      <c r="K18" s="32">
        <f>693.35+83.2</f>
        <v>776.55000000000007</v>
      </c>
      <c r="L18" s="33"/>
      <c r="M18" s="27">
        <f t="shared" si="0"/>
        <v>693.34821428571433</v>
      </c>
      <c r="N18" s="27">
        <f t="shared" si="1"/>
        <v>83.20178571428572</v>
      </c>
      <c r="O18" s="27">
        <f t="shared" si="2"/>
        <v>0</v>
      </c>
      <c r="P18" s="27">
        <v>693.35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:AF21" si="11">-SUM(N18:AE18)</f>
        <v>-776.55178571428576</v>
      </c>
      <c r="AG18" s="28">
        <f t="shared" ref="AG18:AG21" si="12">SUM(H18:K18)+AF18+O18</f>
        <v>-1.7857142856883002E-3</v>
      </c>
    </row>
    <row r="19" spans="1:33" s="12" customFormat="1" ht="23.25" customHeight="1" x14ac:dyDescent="0.2">
      <c r="A19" s="30">
        <v>43592</v>
      </c>
      <c r="B19" s="31"/>
      <c r="C19" s="25" t="s">
        <v>38</v>
      </c>
      <c r="D19" s="25" t="s">
        <v>39</v>
      </c>
      <c r="E19" s="25" t="s">
        <v>41</v>
      </c>
      <c r="F19" s="26">
        <v>151371</v>
      </c>
      <c r="G19" s="48" t="s">
        <v>87</v>
      </c>
      <c r="H19" s="32"/>
      <c r="I19" s="32"/>
      <c r="J19" s="32">
        <v>140</v>
      </c>
      <c r="K19" s="32"/>
      <c r="L19" s="33"/>
      <c r="M19" s="27">
        <f t="shared" si="0"/>
        <v>140</v>
      </c>
      <c r="N19" s="27">
        <f t="shared" si="1"/>
        <v>0</v>
      </c>
      <c r="O19" s="27">
        <f t="shared" si="2"/>
        <v>0</v>
      </c>
      <c r="P19" s="27">
        <v>140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11"/>
        <v>-140</v>
      </c>
      <c r="AG19" s="28">
        <f t="shared" si="12"/>
        <v>0</v>
      </c>
    </row>
    <row r="20" spans="1:33" s="12" customFormat="1" ht="23.25" customHeight="1" x14ac:dyDescent="0.2">
      <c r="A20" s="30">
        <v>43592</v>
      </c>
      <c r="B20" s="31"/>
      <c r="C20" s="25" t="s">
        <v>43</v>
      </c>
      <c r="D20" s="25" t="s">
        <v>44</v>
      </c>
      <c r="E20" s="25" t="s">
        <v>45</v>
      </c>
      <c r="F20" s="26">
        <v>152374</v>
      </c>
      <c r="G20" s="48" t="s">
        <v>46</v>
      </c>
      <c r="H20" s="32"/>
      <c r="I20" s="32"/>
      <c r="J20" s="32"/>
      <c r="K20" s="32">
        <v>180</v>
      </c>
      <c r="L20" s="33"/>
      <c r="M20" s="27">
        <f t="shared" si="0"/>
        <v>160.71428571428569</v>
      </c>
      <c r="N20" s="27">
        <f t="shared" si="1"/>
        <v>19.285714285714281</v>
      </c>
      <c r="O20" s="27">
        <f t="shared" si="2"/>
        <v>0</v>
      </c>
      <c r="P20" s="27"/>
      <c r="Q20" s="34">
        <v>160.71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1"/>
        <v>-179.99571428571429</v>
      </c>
      <c r="AG20" s="28">
        <f t="shared" si="12"/>
        <v>4.2857142857144481E-3</v>
      </c>
    </row>
    <row r="21" spans="1:33" s="12" customFormat="1" ht="23.25" customHeight="1" x14ac:dyDescent="0.2">
      <c r="A21" s="30">
        <v>43593</v>
      </c>
      <c r="B21" s="31"/>
      <c r="C21" s="25" t="s">
        <v>38</v>
      </c>
      <c r="D21" s="25" t="s">
        <v>39</v>
      </c>
      <c r="E21" s="25" t="s">
        <v>41</v>
      </c>
      <c r="F21" s="26">
        <v>174838</v>
      </c>
      <c r="G21" s="48" t="s">
        <v>88</v>
      </c>
      <c r="H21" s="32"/>
      <c r="I21" s="32"/>
      <c r="J21" s="32"/>
      <c r="K21" s="32">
        <f>726.56+87.19</f>
        <v>813.75</v>
      </c>
      <c r="L21" s="33"/>
      <c r="M21" s="27">
        <f t="shared" si="0"/>
        <v>726.56249999999989</v>
      </c>
      <c r="N21" s="27">
        <f t="shared" si="1"/>
        <v>87.187499999999986</v>
      </c>
      <c r="O21" s="27">
        <f t="shared" si="2"/>
        <v>0</v>
      </c>
      <c r="P21" s="27"/>
      <c r="Q21" s="34">
        <v>726.56</v>
      </c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1"/>
        <v>-813.74749999999995</v>
      </c>
      <c r="AG21" s="28">
        <f t="shared" si="12"/>
        <v>2.5000000000545697E-3</v>
      </c>
    </row>
    <row r="22" spans="1:33" s="12" customFormat="1" ht="23.25" customHeight="1" x14ac:dyDescent="0.2">
      <c r="A22" s="30">
        <v>43593</v>
      </c>
      <c r="B22" s="31"/>
      <c r="C22" s="25" t="s">
        <v>38</v>
      </c>
      <c r="D22" s="25" t="s">
        <v>39</v>
      </c>
      <c r="E22" s="25" t="s">
        <v>41</v>
      </c>
      <c r="F22" s="26">
        <v>174838</v>
      </c>
      <c r="G22" s="48" t="s">
        <v>89</v>
      </c>
      <c r="H22" s="32"/>
      <c r="I22" s="32"/>
      <c r="J22" s="32">
        <v>149.4</v>
      </c>
      <c r="K22" s="32"/>
      <c r="L22" s="33"/>
      <c r="M22" s="27">
        <f t="shared" si="0"/>
        <v>149.4</v>
      </c>
      <c r="N22" s="27">
        <f t="shared" si="1"/>
        <v>0</v>
      </c>
      <c r="O22" s="27">
        <f t="shared" si="2"/>
        <v>0</v>
      </c>
      <c r="P22" s="27">
        <v>149.4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5"/>
        <v>-149.4</v>
      </c>
      <c r="AG22" s="28">
        <f t="shared" si="6"/>
        <v>0</v>
      </c>
    </row>
    <row r="23" spans="1:33" s="12" customFormat="1" ht="23.25" customHeight="1" x14ac:dyDescent="0.2">
      <c r="A23" s="30">
        <v>43593</v>
      </c>
      <c r="B23" s="31"/>
      <c r="C23" s="25" t="s">
        <v>43</v>
      </c>
      <c r="D23" s="25" t="s">
        <v>44</v>
      </c>
      <c r="E23" s="25" t="s">
        <v>45</v>
      </c>
      <c r="F23" s="26">
        <v>60969</v>
      </c>
      <c r="G23" s="48" t="s">
        <v>46</v>
      </c>
      <c r="H23" s="32"/>
      <c r="I23" s="32"/>
      <c r="J23" s="32"/>
      <c r="K23" s="32">
        <v>180</v>
      </c>
      <c r="L23" s="33"/>
      <c r="M23" s="27">
        <f t="shared" si="0"/>
        <v>160.71428571428569</v>
      </c>
      <c r="N23" s="27">
        <f t="shared" si="1"/>
        <v>19.285714285714281</v>
      </c>
      <c r="O23" s="27">
        <f t="shared" si="2"/>
        <v>0</v>
      </c>
      <c r="P23" s="27"/>
      <c r="Q23" s="34">
        <v>160.71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ref="AF23:AF31" si="13">-SUM(N23:AE23)</f>
        <v>-179.99571428571429</v>
      </c>
      <c r="AG23" s="28">
        <f t="shared" ref="AG23:AG31" si="14">SUM(H23:K23)+AF23+O23</f>
        <v>4.2857142857144481E-3</v>
      </c>
    </row>
    <row r="24" spans="1:33" s="12" customFormat="1" ht="23.25" customHeight="1" x14ac:dyDescent="0.2">
      <c r="A24" s="30">
        <v>43593</v>
      </c>
      <c r="B24" s="31"/>
      <c r="C24" s="25" t="s">
        <v>58</v>
      </c>
      <c r="D24" s="25" t="s">
        <v>77</v>
      </c>
      <c r="E24" s="25" t="s">
        <v>68</v>
      </c>
      <c r="F24" s="26">
        <v>3126</v>
      </c>
      <c r="G24" s="48" t="s">
        <v>69</v>
      </c>
      <c r="H24" s="32"/>
      <c r="I24" s="32"/>
      <c r="J24" s="32">
        <v>1865</v>
      </c>
      <c r="K24" s="32"/>
      <c r="L24" s="33"/>
      <c r="M24" s="27">
        <f t="shared" si="0"/>
        <v>1865</v>
      </c>
      <c r="N24" s="27">
        <f t="shared" si="1"/>
        <v>0</v>
      </c>
      <c r="O24" s="27">
        <f t="shared" si="2"/>
        <v>0</v>
      </c>
      <c r="P24" s="27">
        <v>1865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13"/>
        <v>-1865</v>
      </c>
      <c r="AG24" s="28">
        <f t="shared" si="14"/>
        <v>0</v>
      </c>
    </row>
    <row r="25" spans="1:33" s="12" customFormat="1" ht="23.25" customHeight="1" x14ac:dyDescent="0.2">
      <c r="A25" s="30">
        <v>43593</v>
      </c>
      <c r="B25" s="31"/>
      <c r="C25" s="25" t="s">
        <v>60</v>
      </c>
      <c r="D25" s="25"/>
      <c r="E25" s="25"/>
      <c r="F25" s="26"/>
      <c r="G25" s="48" t="s">
        <v>90</v>
      </c>
      <c r="H25" s="32">
        <v>100</v>
      </c>
      <c r="I25" s="32"/>
      <c r="J25" s="32"/>
      <c r="K25" s="32"/>
      <c r="L25" s="33"/>
      <c r="M25" s="27">
        <f t="shared" si="0"/>
        <v>100</v>
      </c>
      <c r="N25" s="27">
        <f t="shared" si="1"/>
        <v>0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>
        <v>100</v>
      </c>
      <c r="AB25" s="35"/>
      <c r="AC25" s="35"/>
      <c r="AD25" s="34"/>
      <c r="AE25" s="34"/>
      <c r="AF25" s="27">
        <f t="shared" si="13"/>
        <v>-100</v>
      </c>
      <c r="AG25" s="28">
        <f t="shared" si="14"/>
        <v>0</v>
      </c>
    </row>
    <row r="26" spans="1:33" s="12" customFormat="1" ht="23.25" customHeight="1" x14ac:dyDescent="0.2">
      <c r="A26" s="30">
        <v>43593</v>
      </c>
      <c r="B26" s="31"/>
      <c r="C26" s="25" t="s">
        <v>65</v>
      </c>
      <c r="D26" s="25" t="s">
        <v>66</v>
      </c>
      <c r="E26" s="25" t="s">
        <v>41</v>
      </c>
      <c r="F26" s="26">
        <v>16906</v>
      </c>
      <c r="G26" s="48" t="s">
        <v>91</v>
      </c>
      <c r="H26" s="32"/>
      <c r="I26" s="32"/>
      <c r="J26" s="32"/>
      <c r="K26" s="32">
        <v>854.89</v>
      </c>
      <c r="L26" s="33"/>
      <c r="M26" s="27">
        <f t="shared" si="0"/>
        <v>763.29464285714278</v>
      </c>
      <c r="N26" s="27">
        <f t="shared" si="1"/>
        <v>91.595357142857125</v>
      </c>
      <c r="O26" s="27">
        <f t="shared" si="2"/>
        <v>0</v>
      </c>
      <c r="P26" s="27">
        <v>763.29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13"/>
        <v>-854.88535714285706</v>
      </c>
      <c r="AG26" s="28">
        <f t="shared" si="14"/>
        <v>4.6428571429260046E-3</v>
      </c>
    </row>
    <row r="27" spans="1:33" s="12" customFormat="1" ht="23.25" customHeight="1" x14ac:dyDescent="0.2">
      <c r="A27" s="30">
        <v>43593</v>
      </c>
      <c r="B27" s="31"/>
      <c r="C27" s="25" t="s">
        <v>92</v>
      </c>
      <c r="D27" s="25" t="s">
        <v>93</v>
      </c>
      <c r="E27" s="25" t="s">
        <v>41</v>
      </c>
      <c r="F27" s="26">
        <v>33897</v>
      </c>
      <c r="G27" s="48" t="s">
        <v>94</v>
      </c>
      <c r="H27" s="32"/>
      <c r="I27" s="32"/>
      <c r="J27" s="32"/>
      <c r="K27" s="32">
        <v>185.25</v>
      </c>
      <c r="L27" s="33"/>
      <c r="M27" s="27">
        <f t="shared" si="0"/>
        <v>165.40178571428569</v>
      </c>
      <c r="N27" s="27">
        <f t="shared" si="1"/>
        <v>19.848214285714281</v>
      </c>
      <c r="O27" s="27">
        <f t="shared" si="2"/>
        <v>0</v>
      </c>
      <c r="P27" s="27">
        <v>165.4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3"/>
        <v>-185.24821428571428</v>
      </c>
      <c r="AG27" s="28">
        <f t="shared" si="14"/>
        <v>1.7857142857167219E-3</v>
      </c>
    </row>
    <row r="28" spans="1:33" s="12" customFormat="1" ht="23.25" customHeight="1" x14ac:dyDescent="0.2">
      <c r="A28" s="30">
        <v>43593</v>
      </c>
      <c r="B28" s="31"/>
      <c r="C28" s="25" t="s">
        <v>47</v>
      </c>
      <c r="D28" s="25" t="s">
        <v>49</v>
      </c>
      <c r="E28" s="25" t="s">
        <v>37</v>
      </c>
      <c r="F28" s="26">
        <v>35474</v>
      </c>
      <c r="G28" s="48" t="s">
        <v>95</v>
      </c>
      <c r="H28" s="32"/>
      <c r="I28" s="32"/>
      <c r="J28" s="32"/>
      <c r="K28" s="32">
        <v>254.65</v>
      </c>
      <c r="L28" s="33"/>
      <c r="M28" s="27">
        <f t="shared" si="0"/>
        <v>227.36607142857142</v>
      </c>
      <c r="N28" s="27">
        <f t="shared" si="1"/>
        <v>27.283928571428568</v>
      </c>
      <c r="O28" s="27">
        <f t="shared" si="2"/>
        <v>0</v>
      </c>
      <c r="P28" s="27">
        <v>227.37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3"/>
        <v>-254.65392857142857</v>
      </c>
      <c r="AG28" s="28">
        <f t="shared" si="14"/>
        <v>-3.9285714285597351E-3</v>
      </c>
    </row>
    <row r="29" spans="1:33" s="12" customFormat="1" ht="23.25" customHeight="1" x14ac:dyDescent="0.2">
      <c r="A29" s="30">
        <v>43593</v>
      </c>
      <c r="B29" s="31"/>
      <c r="C29" s="25" t="s">
        <v>47</v>
      </c>
      <c r="D29" s="25" t="s">
        <v>49</v>
      </c>
      <c r="E29" s="25" t="s">
        <v>37</v>
      </c>
      <c r="F29" s="26">
        <v>35468</v>
      </c>
      <c r="G29" s="48" t="s">
        <v>96</v>
      </c>
      <c r="H29" s="32"/>
      <c r="I29" s="32"/>
      <c r="J29" s="32"/>
      <c r="K29" s="32">
        <v>659</v>
      </c>
      <c r="L29" s="33"/>
      <c r="M29" s="27">
        <f t="shared" si="0"/>
        <v>588.39285714285711</v>
      </c>
      <c r="N29" s="27">
        <f t="shared" si="1"/>
        <v>70.607142857142847</v>
      </c>
      <c r="O29" s="27">
        <f t="shared" si="2"/>
        <v>0</v>
      </c>
      <c r="P29" s="27">
        <v>588.39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3"/>
        <v>-658.99714285714288</v>
      </c>
      <c r="AG29" s="28">
        <f t="shared" si="14"/>
        <v>2.8571428571240176E-3</v>
      </c>
    </row>
    <row r="30" spans="1:33" s="12" customFormat="1" ht="23.25" customHeight="1" x14ac:dyDescent="0.2">
      <c r="A30" s="30">
        <v>43594</v>
      </c>
      <c r="B30" s="31"/>
      <c r="C30" s="25" t="s">
        <v>38</v>
      </c>
      <c r="D30" s="25" t="s">
        <v>39</v>
      </c>
      <c r="E30" s="25" t="s">
        <v>41</v>
      </c>
      <c r="F30" s="26">
        <v>158817</v>
      </c>
      <c r="G30" s="48" t="s">
        <v>61</v>
      </c>
      <c r="H30" s="32"/>
      <c r="I30" s="32"/>
      <c r="J30" s="32">
        <v>96.8</v>
      </c>
      <c r="K30" s="32"/>
      <c r="L30" s="33"/>
      <c r="M30" s="27">
        <f t="shared" si="0"/>
        <v>96.8</v>
      </c>
      <c r="N30" s="27">
        <f t="shared" si="1"/>
        <v>0</v>
      </c>
      <c r="O30" s="27">
        <f t="shared" si="2"/>
        <v>0</v>
      </c>
      <c r="P30" s="27">
        <v>96.8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3"/>
        <v>-96.8</v>
      </c>
      <c r="AG30" s="28">
        <f t="shared" si="14"/>
        <v>0</v>
      </c>
    </row>
    <row r="31" spans="1:33" s="12" customFormat="1" ht="23.25" customHeight="1" x14ac:dyDescent="0.2">
      <c r="A31" s="30">
        <v>43594</v>
      </c>
      <c r="B31" s="31"/>
      <c r="C31" s="25" t="s">
        <v>38</v>
      </c>
      <c r="D31" s="25" t="s">
        <v>39</v>
      </c>
      <c r="E31" s="25" t="s">
        <v>41</v>
      </c>
      <c r="F31" s="26">
        <v>158817</v>
      </c>
      <c r="G31" s="48" t="s">
        <v>97</v>
      </c>
      <c r="H31" s="32"/>
      <c r="I31" s="32"/>
      <c r="J31" s="32"/>
      <c r="K31" s="32">
        <f>25*4</f>
        <v>100</v>
      </c>
      <c r="L31" s="33"/>
      <c r="M31" s="27">
        <f t="shared" si="0"/>
        <v>89.285714285714278</v>
      </c>
      <c r="N31" s="27">
        <f t="shared" si="1"/>
        <v>10.714285714285714</v>
      </c>
      <c r="O31" s="27">
        <f t="shared" si="2"/>
        <v>0</v>
      </c>
      <c r="P31" s="27"/>
      <c r="Q31" s="34"/>
      <c r="R31" s="34"/>
      <c r="S31" s="35">
        <v>89.29</v>
      </c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3"/>
        <v>-100.00428571428571</v>
      </c>
      <c r="AG31" s="28">
        <f t="shared" si="14"/>
        <v>-4.2857142857144481E-3</v>
      </c>
    </row>
    <row r="32" spans="1:33" s="12" customFormat="1" ht="23.25" customHeight="1" x14ac:dyDescent="0.2">
      <c r="A32" s="30">
        <v>43594</v>
      </c>
      <c r="B32" s="31"/>
      <c r="C32" s="25" t="s">
        <v>38</v>
      </c>
      <c r="D32" s="25" t="s">
        <v>39</v>
      </c>
      <c r="E32" s="25" t="s">
        <v>41</v>
      </c>
      <c r="F32" s="26">
        <v>158817</v>
      </c>
      <c r="G32" s="48" t="s">
        <v>98</v>
      </c>
      <c r="H32" s="32"/>
      <c r="I32" s="32"/>
      <c r="J32" s="32"/>
      <c r="K32" s="32">
        <f>27.75*2</f>
        <v>55.5</v>
      </c>
      <c r="L32" s="33"/>
      <c r="M32" s="27">
        <f t="shared" si="0"/>
        <v>49.553571428571423</v>
      </c>
      <c r="N32" s="27">
        <f t="shared" si="1"/>
        <v>5.9464285714285703</v>
      </c>
      <c r="O32" s="27">
        <f t="shared" si="2"/>
        <v>0</v>
      </c>
      <c r="P32" s="27">
        <v>49.55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5"/>
        <v>-55.496428571428567</v>
      </c>
      <c r="AG32" s="28">
        <f t="shared" si="6"/>
        <v>3.5714285714334437E-3</v>
      </c>
    </row>
    <row r="33" spans="1:33" s="12" customFormat="1" ht="23.25" customHeight="1" x14ac:dyDescent="0.2">
      <c r="A33" s="30">
        <v>43594</v>
      </c>
      <c r="B33" s="31"/>
      <c r="C33" s="25" t="s">
        <v>43</v>
      </c>
      <c r="D33" s="25" t="s">
        <v>44</v>
      </c>
      <c r="E33" s="25" t="s">
        <v>45</v>
      </c>
      <c r="F33" s="26">
        <v>61018</v>
      </c>
      <c r="G33" s="48" t="s">
        <v>46</v>
      </c>
      <c r="H33" s="32"/>
      <c r="I33" s="32"/>
      <c r="J33" s="32"/>
      <c r="K33" s="32">
        <v>180</v>
      </c>
      <c r="L33" s="33"/>
      <c r="M33" s="27">
        <f t="shared" si="0"/>
        <v>160.71428571428569</v>
      </c>
      <c r="N33" s="27">
        <f t="shared" si="1"/>
        <v>19.285714285714281</v>
      </c>
      <c r="O33" s="27">
        <f t="shared" si="2"/>
        <v>0</v>
      </c>
      <c r="P33" s="27"/>
      <c r="Q33" s="34">
        <v>160.71</v>
      </c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5"/>
        <v>-179.99571428571429</v>
      </c>
      <c r="AG33" s="28">
        <f t="shared" si="6"/>
        <v>4.2857142857144481E-3</v>
      </c>
    </row>
    <row r="34" spans="1:33" s="12" customFormat="1" ht="23.25" customHeight="1" x14ac:dyDescent="0.2">
      <c r="A34" s="30">
        <v>43594</v>
      </c>
      <c r="B34" s="31"/>
      <c r="C34" s="25" t="s">
        <v>42</v>
      </c>
      <c r="D34" s="25"/>
      <c r="E34" s="25"/>
      <c r="F34" s="26"/>
      <c r="G34" s="48" t="s">
        <v>99</v>
      </c>
      <c r="H34" s="32">
        <v>80</v>
      </c>
      <c r="I34" s="32"/>
      <c r="J34" s="32"/>
      <c r="K34" s="32"/>
      <c r="L34" s="33"/>
      <c r="M34" s="27">
        <f t="shared" si="0"/>
        <v>80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>
        <v>80</v>
      </c>
      <c r="AB34" s="35"/>
      <c r="AC34" s="35"/>
      <c r="AD34" s="34"/>
      <c r="AE34" s="34"/>
      <c r="AF34" s="27">
        <f t="shared" si="5"/>
        <v>-80</v>
      </c>
      <c r="AG34" s="28">
        <f t="shared" si="6"/>
        <v>0</v>
      </c>
    </row>
    <row r="35" spans="1:33" s="12" customFormat="1" ht="23.25" customHeight="1" x14ac:dyDescent="0.2">
      <c r="A35" s="30">
        <v>43594</v>
      </c>
      <c r="B35" s="31"/>
      <c r="C35" s="25" t="s">
        <v>60</v>
      </c>
      <c r="D35" s="25"/>
      <c r="E35" s="25"/>
      <c r="F35" s="26"/>
      <c r="G35" s="48" t="s">
        <v>100</v>
      </c>
      <c r="H35" s="32">
        <v>100</v>
      </c>
      <c r="I35" s="32"/>
      <c r="J35" s="32"/>
      <c r="K35" s="32"/>
      <c r="L35" s="33"/>
      <c r="M35" s="27">
        <f t="shared" si="0"/>
        <v>100</v>
      </c>
      <c r="N35" s="27">
        <f t="shared" si="1"/>
        <v>0</v>
      </c>
      <c r="O35" s="27">
        <f t="shared" si="2"/>
        <v>0</v>
      </c>
      <c r="P35" s="27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>
        <v>100</v>
      </c>
      <c r="AB35" s="35"/>
      <c r="AC35" s="35"/>
      <c r="AD35" s="34"/>
      <c r="AE35" s="34"/>
      <c r="AF35" s="27">
        <f t="shared" ref="AF35:AF36" si="15">-SUM(N35:AE35)</f>
        <v>-100</v>
      </c>
      <c r="AG35" s="28">
        <f t="shared" ref="AG35:AG36" si="16">SUM(H35:K35)+AF35+O35</f>
        <v>0</v>
      </c>
    </row>
    <row r="36" spans="1:33" s="12" customFormat="1" ht="23.25" customHeight="1" x14ac:dyDescent="0.2">
      <c r="A36" s="30">
        <v>43717</v>
      </c>
      <c r="B36" s="31"/>
      <c r="C36" s="25" t="s">
        <v>53</v>
      </c>
      <c r="D36" s="25"/>
      <c r="E36" s="25"/>
      <c r="F36" s="26"/>
      <c r="G36" s="48" t="s">
        <v>57</v>
      </c>
      <c r="H36" s="32">
        <v>537</v>
      </c>
      <c r="I36" s="32"/>
      <c r="J36" s="32"/>
      <c r="K36" s="32"/>
      <c r="L36" s="33"/>
      <c r="M36" s="27">
        <f t="shared" si="0"/>
        <v>537</v>
      </c>
      <c r="N36" s="27">
        <f t="shared" si="1"/>
        <v>0</v>
      </c>
      <c r="O36" s="27">
        <f t="shared" si="2"/>
        <v>0</v>
      </c>
      <c r="P36" s="27"/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>
        <v>537</v>
      </c>
      <c r="AC36" s="35"/>
      <c r="AD36" s="34"/>
      <c r="AE36" s="34"/>
      <c r="AF36" s="27">
        <f t="shared" si="15"/>
        <v>-537</v>
      </c>
      <c r="AG36" s="28">
        <f t="shared" si="16"/>
        <v>0</v>
      </c>
    </row>
    <row r="37" spans="1:33" s="12" customFormat="1" ht="23.25" customHeight="1" x14ac:dyDescent="0.2">
      <c r="A37" s="30"/>
      <c r="B37" s="31"/>
      <c r="C37" s="25"/>
      <c r="D37" s="25"/>
      <c r="E37" s="25"/>
      <c r="F37" s="26"/>
      <c r="G37" s="48"/>
      <c r="H37" s="32"/>
      <c r="I37" s="32"/>
      <c r="J37" s="32"/>
      <c r="K37" s="32"/>
      <c r="L37" s="33"/>
      <c r="M37" s="27">
        <f t="shared" si="0"/>
        <v>0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" si="17">-SUM(N37:AE37)</f>
        <v>0</v>
      </c>
      <c r="AG37" s="28">
        <f t="shared" ref="AG37" si="18">SUM(H37:K37)+AF37+O37</f>
        <v>0</v>
      </c>
    </row>
    <row r="38" spans="1:33" s="12" customFormat="1" ht="19.5" customHeight="1" x14ac:dyDescent="0.2">
      <c r="A38" s="30"/>
      <c r="B38" s="31"/>
      <c r="C38" s="36"/>
      <c r="D38" s="36"/>
      <c r="E38" s="36"/>
      <c r="F38" s="26"/>
      <c r="G38" s="29"/>
      <c r="H38" s="32"/>
      <c r="I38" s="32"/>
      <c r="J38" s="32"/>
      <c r="K38" s="32"/>
      <c r="L38" s="33"/>
      <c r="M38" s="34">
        <f>SUM(H38:J38,K38/1.12)</f>
        <v>0</v>
      </c>
      <c r="N38" s="34">
        <f>K38/1.12*0.12</f>
        <v>0</v>
      </c>
      <c r="O38" s="34">
        <f>-SUM(I38:J38,K38/1.12)*L38</f>
        <v>0</v>
      </c>
      <c r="P38" s="34"/>
      <c r="Q38" s="34"/>
      <c r="R38" s="34"/>
      <c r="S38" s="34"/>
      <c r="T38" s="35"/>
      <c r="U38" s="35"/>
      <c r="V38" s="35"/>
      <c r="W38" s="35"/>
      <c r="X38" s="35"/>
      <c r="Y38" s="37"/>
      <c r="Z38" s="34"/>
      <c r="AA38" s="34"/>
      <c r="AB38" s="34"/>
      <c r="AC38" s="35"/>
      <c r="AD38" s="35"/>
      <c r="AE38" s="38"/>
      <c r="AF38" s="27">
        <f t="shared" ref="AF38" si="19">-SUM(N38:AE38)</f>
        <v>0</v>
      </c>
      <c r="AG38" s="28">
        <f t="shared" ref="AG38" si="20">SUM(H38:K38)+AF38+O38</f>
        <v>0</v>
      </c>
    </row>
    <row r="39" spans="1:33" s="10" customFormat="1" ht="12" customHeight="1" thickBot="1" x14ac:dyDescent="0.25">
      <c r="A39" s="39"/>
      <c r="B39" s="40"/>
      <c r="C39" s="41"/>
      <c r="D39" s="42"/>
      <c r="E39" s="42"/>
      <c r="F39" s="43"/>
      <c r="G39" s="41"/>
      <c r="H39" s="44">
        <f t="shared" ref="H39:AG39" si="21">SUM(H5:H38)</f>
        <v>917</v>
      </c>
      <c r="I39" s="44">
        <f t="shared" si="21"/>
        <v>0</v>
      </c>
      <c r="J39" s="44">
        <f t="shared" si="21"/>
        <v>4402.1000000000004</v>
      </c>
      <c r="K39" s="44">
        <f t="shared" si="21"/>
        <v>6459.1900000000005</v>
      </c>
      <c r="L39" s="44">
        <f t="shared" si="21"/>
        <v>0</v>
      </c>
      <c r="M39" s="44">
        <f t="shared" si="21"/>
        <v>11086.233928571426</v>
      </c>
      <c r="N39" s="44">
        <f t="shared" si="21"/>
        <v>692.05607142857139</v>
      </c>
      <c r="O39" s="44">
        <f t="shared" si="21"/>
        <v>0</v>
      </c>
      <c r="P39" s="44">
        <f t="shared" si="21"/>
        <v>7862.84</v>
      </c>
      <c r="Q39" s="44">
        <f t="shared" si="21"/>
        <v>1690.8200000000002</v>
      </c>
      <c r="R39" s="44">
        <f t="shared" si="21"/>
        <v>0</v>
      </c>
      <c r="S39" s="44">
        <f t="shared" si="21"/>
        <v>145</v>
      </c>
      <c r="T39" s="44">
        <f t="shared" si="21"/>
        <v>389.29</v>
      </c>
      <c r="U39" s="44">
        <f t="shared" si="21"/>
        <v>0</v>
      </c>
      <c r="V39" s="44">
        <f t="shared" si="21"/>
        <v>0</v>
      </c>
      <c r="W39" s="44">
        <f t="shared" si="21"/>
        <v>0</v>
      </c>
      <c r="X39" s="44">
        <f t="shared" si="21"/>
        <v>0</v>
      </c>
      <c r="Y39" s="44">
        <f t="shared" si="21"/>
        <v>0</v>
      </c>
      <c r="Z39" s="44">
        <f t="shared" si="21"/>
        <v>81.25</v>
      </c>
      <c r="AA39" s="44">
        <f t="shared" si="21"/>
        <v>380</v>
      </c>
      <c r="AB39" s="44">
        <f t="shared" si="21"/>
        <v>537</v>
      </c>
      <c r="AC39" s="44">
        <f t="shared" si="21"/>
        <v>0</v>
      </c>
      <c r="AD39" s="44">
        <f t="shared" si="21"/>
        <v>0</v>
      </c>
      <c r="AE39" s="44">
        <f t="shared" si="21"/>
        <v>0</v>
      </c>
      <c r="AF39" s="44">
        <f t="shared" si="21"/>
        <v>-11778.25607142857</v>
      </c>
      <c r="AG39" s="44">
        <f t="shared" si="21"/>
        <v>3.3928571428674559E-2</v>
      </c>
    </row>
    <row r="40" spans="1:33" ht="12" customHeight="1" thickTop="1" x14ac:dyDescent="0.2"/>
    <row r="41" spans="1:33" ht="12" x14ac:dyDescent="0.2">
      <c r="K41" s="45">
        <f>H39+I39+J39+K39</f>
        <v>11778.29</v>
      </c>
      <c r="L41" s="9"/>
      <c r="M41" s="8"/>
      <c r="AF41" s="46">
        <f>+AF39</f>
        <v>-11778.25607142857</v>
      </c>
    </row>
    <row r="42" spans="1:33" x14ac:dyDescent="0.2">
      <c r="K42" s="8"/>
      <c r="L42" s="9"/>
      <c r="M42" s="8"/>
    </row>
    <row r="43" spans="1:33" ht="12" x14ac:dyDescent="0.2">
      <c r="C43" s="47" t="s">
        <v>33</v>
      </c>
      <c r="G43" s="10"/>
      <c r="K43" s="64"/>
      <c r="L43" s="64"/>
      <c r="M43" s="64"/>
    </row>
    <row r="44" spans="1:33" x14ac:dyDescent="0.2">
      <c r="K44" s="8"/>
      <c r="L44" s="9"/>
      <c r="M44" s="8"/>
    </row>
    <row r="45" spans="1:33" x14ac:dyDescent="0.2">
      <c r="K45" s="8"/>
      <c r="L45" s="9"/>
      <c r="M45" s="8"/>
    </row>
    <row r="46" spans="1:33" x14ac:dyDescent="0.2">
      <c r="A46" s="1"/>
      <c r="B46" s="1"/>
      <c r="D46" s="1"/>
      <c r="E46" s="1"/>
      <c r="F46" s="1"/>
      <c r="H46" s="1"/>
      <c r="I46" s="1"/>
      <c r="J46" s="1"/>
      <c r="K46" s="8"/>
      <c r="L46" s="9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</row>
    <row r="53" spans="1:32" x14ac:dyDescent="0.2">
      <c r="Q53" s="2">
        <v>0</v>
      </c>
    </row>
    <row r="54" spans="1:32" x14ac:dyDescent="0.2">
      <c r="A54" s="1"/>
      <c r="B54" s="1"/>
      <c r="D54" s="1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Z54" s="1"/>
      <c r="AA54" s="1"/>
      <c r="AB54" s="1"/>
      <c r="AC54" s="1"/>
      <c r="AD54" s="1"/>
      <c r="AE54" s="1"/>
      <c r="AF54" s="1"/>
    </row>
  </sheetData>
  <mergeCells count="1">
    <mergeCell ref="K43:M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7"/>
  <sheetViews>
    <sheetView workbookViewId="0">
      <selection activeCell="A5" sqref="A5:XFD29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43595</v>
      </c>
      <c r="B5" s="31"/>
      <c r="C5" s="25" t="s">
        <v>43</v>
      </c>
      <c r="D5" s="25" t="s">
        <v>44</v>
      </c>
      <c r="E5" s="25" t="s">
        <v>45</v>
      </c>
      <c r="F5" s="26">
        <v>63211</v>
      </c>
      <c r="G5" s="48" t="s">
        <v>46</v>
      </c>
      <c r="H5" s="32"/>
      <c r="I5" s="32"/>
      <c r="J5" s="32"/>
      <c r="K5" s="32">
        <v>180</v>
      </c>
      <c r="L5" s="33"/>
      <c r="M5" s="27">
        <f t="shared" ref="M5:M30" si="0">SUM(H5:J5,K5/1.12)</f>
        <v>160.71428571428569</v>
      </c>
      <c r="N5" s="27">
        <f t="shared" ref="N5:N30" si="1">K5/1.12*0.12</f>
        <v>19.285714285714281</v>
      </c>
      <c r="O5" s="27">
        <f t="shared" ref="O5:O30" si="2">-SUM(I5:J5,K5/1.12)*L5</f>
        <v>0</v>
      </c>
      <c r="P5" s="27"/>
      <c r="Q5" s="34">
        <v>160.71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31" si="3">-SUM(N5:AE5)</f>
        <v>-179.99571428571429</v>
      </c>
      <c r="AG5" s="28">
        <f t="shared" ref="AG5:AG31" si="4">SUM(H5:K5)+AF5+O5</f>
        <v>4.2857142857144481E-3</v>
      </c>
    </row>
    <row r="6" spans="1:33" s="12" customFormat="1" ht="23.25" customHeight="1" x14ac:dyDescent="0.2">
      <c r="A6" s="30">
        <v>43595</v>
      </c>
      <c r="B6" s="31"/>
      <c r="C6" s="25" t="s">
        <v>47</v>
      </c>
      <c r="D6" s="25" t="s">
        <v>49</v>
      </c>
      <c r="E6" s="25" t="s">
        <v>37</v>
      </c>
      <c r="F6" s="26">
        <v>35410</v>
      </c>
      <c r="G6" s="48" t="s">
        <v>101</v>
      </c>
      <c r="H6" s="32"/>
      <c r="I6" s="32"/>
      <c r="J6" s="32"/>
      <c r="K6" s="32">
        <v>237</v>
      </c>
      <c r="L6" s="33"/>
      <c r="M6" s="27">
        <f t="shared" si="0"/>
        <v>211.60714285714283</v>
      </c>
      <c r="N6" s="27">
        <f t="shared" si="1"/>
        <v>25.392857142857139</v>
      </c>
      <c r="O6" s="27">
        <f t="shared" si="2"/>
        <v>0</v>
      </c>
      <c r="P6" s="27">
        <v>211.61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-237.00285714285715</v>
      </c>
      <c r="AG6" s="28">
        <f t="shared" si="4"/>
        <v>-2.8571428571524393E-3</v>
      </c>
    </row>
    <row r="7" spans="1:33" s="12" customFormat="1" ht="23.25" customHeight="1" x14ac:dyDescent="0.2">
      <c r="A7" s="30">
        <v>43595</v>
      </c>
      <c r="B7" s="31"/>
      <c r="C7" s="25" t="s">
        <v>47</v>
      </c>
      <c r="D7" s="25" t="s">
        <v>49</v>
      </c>
      <c r="E7" s="25" t="s">
        <v>37</v>
      </c>
      <c r="F7" s="26">
        <v>35499</v>
      </c>
      <c r="G7" s="48" t="s">
        <v>102</v>
      </c>
      <c r="H7" s="32"/>
      <c r="I7" s="32"/>
      <c r="J7" s="32"/>
      <c r="K7" s="32">
        <v>1647.42</v>
      </c>
      <c r="L7" s="33"/>
      <c r="M7" s="27">
        <f t="shared" si="0"/>
        <v>1470.9107142857142</v>
      </c>
      <c r="N7" s="27">
        <f t="shared" si="1"/>
        <v>176.50928571428571</v>
      </c>
      <c r="O7" s="27">
        <f t="shared" si="2"/>
        <v>0</v>
      </c>
      <c r="P7" s="27">
        <v>1470.91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-1647.4192857142857</v>
      </c>
      <c r="AG7" s="28">
        <f t="shared" si="4"/>
        <v>7.1428571436626953E-4</v>
      </c>
    </row>
    <row r="8" spans="1:33" s="12" customFormat="1" ht="23.25" customHeight="1" x14ac:dyDescent="0.2">
      <c r="A8" s="30">
        <v>43596</v>
      </c>
      <c r="B8" s="31"/>
      <c r="C8" s="25" t="s">
        <v>54</v>
      </c>
      <c r="D8" s="25"/>
      <c r="E8" s="25"/>
      <c r="F8" s="26"/>
      <c r="G8" s="48" t="s">
        <v>46</v>
      </c>
      <c r="H8" s="32"/>
      <c r="I8" s="32"/>
      <c r="J8" s="32"/>
      <c r="K8" s="32">
        <v>40</v>
      </c>
      <c r="L8" s="33"/>
      <c r="M8" s="27">
        <f t="shared" si="0"/>
        <v>35.714285714285708</v>
      </c>
      <c r="N8" s="27">
        <f t="shared" si="1"/>
        <v>4.2857142857142847</v>
      </c>
      <c r="O8" s="27">
        <f t="shared" si="2"/>
        <v>0</v>
      </c>
      <c r="P8" s="27"/>
      <c r="Q8" s="34">
        <v>34.71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-38.995714285714286</v>
      </c>
      <c r="AG8" s="28">
        <f t="shared" si="4"/>
        <v>1.0042857142857144</v>
      </c>
    </row>
    <row r="9" spans="1:33" s="12" customFormat="1" ht="23.25" customHeight="1" x14ac:dyDescent="0.2">
      <c r="A9" s="30">
        <v>43596</v>
      </c>
      <c r="B9" s="31"/>
      <c r="C9" s="25" t="s">
        <v>64</v>
      </c>
      <c r="D9" s="25"/>
      <c r="E9" s="25"/>
      <c r="F9" s="26"/>
      <c r="G9" s="48" t="s">
        <v>103</v>
      </c>
      <c r="H9" s="32">
        <v>260</v>
      </c>
      <c r="I9" s="32"/>
      <c r="J9" s="32"/>
      <c r="K9" s="32"/>
      <c r="L9" s="33"/>
      <c r="M9" s="27">
        <f t="shared" si="0"/>
        <v>260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260</v>
      </c>
      <c r="AB9" s="35"/>
      <c r="AC9" s="35"/>
      <c r="AD9" s="34"/>
      <c r="AE9" s="34"/>
      <c r="AF9" s="27">
        <f t="shared" si="3"/>
        <v>-260</v>
      </c>
      <c r="AG9" s="28">
        <f t="shared" si="4"/>
        <v>0</v>
      </c>
    </row>
    <row r="10" spans="1:33" s="12" customFormat="1" ht="23.25" customHeight="1" x14ac:dyDescent="0.2">
      <c r="A10" s="30">
        <v>43599</v>
      </c>
      <c r="B10" s="31"/>
      <c r="C10" s="25" t="s">
        <v>43</v>
      </c>
      <c r="D10" s="25" t="s">
        <v>44</v>
      </c>
      <c r="E10" s="25" t="s">
        <v>45</v>
      </c>
      <c r="F10" s="26">
        <v>66718</v>
      </c>
      <c r="G10" s="48" t="s">
        <v>46</v>
      </c>
      <c r="H10" s="32"/>
      <c r="I10" s="32"/>
      <c r="J10" s="32"/>
      <c r="K10" s="32">
        <v>180</v>
      </c>
      <c r="L10" s="33"/>
      <c r="M10" s="27">
        <f t="shared" si="0"/>
        <v>160.71428571428569</v>
      </c>
      <c r="N10" s="27">
        <f t="shared" si="1"/>
        <v>19.285714285714281</v>
      </c>
      <c r="O10" s="27">
        <f t="shared" si="2"/>
        <v>0</v>
      </c>
      <c r="P10" s="27"/>
      <c r="Q10" s="34">
        <v>160.71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" si="5">-SUM(N10:AE10)</f>
        <v>-179.99571428571429</v>
      </c>
      <c r="AG10" s="28">
        <f t="shared" ref="AG10" si="6">SUM(H10:K10)+AF10+O10</f>
        <v>4.2857142857144481E-3</v>
      </c>
    </row>
    <row r="11" spans="1:33" s="12" customFormat="1" ht="23.25" customHeight="1" x14ac:dyDescent="0.2">
      <c r="A11" s="30">
        <v>43599</v>
      </c>
      <c r="B11" s="31"/>
      <c r="C11" s="25" t="s">
        <v>60</v>
      </c>
      <c r="D11" s="25"/>
      <c r="E11" s="25"/>
      <c r="F11" s="26"/>
      <c r="G11" s="48" t="s">
        <v>104</v>
      </c>
      <c r="H11" s="32">
        <v>100</v>
      </c>
      <c r="I11" s="32"/>
      <c r="J11" s="32"/>
      <c r="K11" s="32"/>
      <c r="L11" s="33"/>
      <c r="M11" s="27">
        <f t="shared" si="0"/>
        <v>100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>
        <v>100</v>
      </c>
      <c r="AB11" s="35"/>
      <c r="AC11" s="35"/>
      <c r="AD11" s="34"/>
      <c r="AE11" s="34"/>
      <c r="AF11" s="27">
        <f t="shared" si="3"/>
        <v>-100</v>
      </c>
      <c r="AG11" s="28">
        <f t="shared" si="4"/>
        <v>0</v>
      </c>
    </row>
    <row r="12" spans="1:33" s="12" customFormat="1" ht="23.25" customHeight="1" x14ac:dyDescent="0.2">
      <c r="A12" s="30">
        <v>43599</v>
      </c>
      <c r="B12" s="31"/>
      <c r="C12" s="25" t="s">
        <v>105</v>
      </c>
      <c r="D12" s="25" t="s">
        <v>106</v>
      </c>
      <c r="E12" s="25" t="s">
        <v>68</v>
      </c>
      <c r="F12" s="26">
        <v>16156</v>
      </c>
      <c r="G12" s="48" t="s">
        <v>107</v>
      </c>
      <c r="H12" s="32"/>
      <c r="I12" s="32"/>
      <c r="J12" s="32">
        <v>190</v>
      </c>
      <c r="K12" s="32"/>
      <c r="L12" s="33"/>
      <c r="M12" s="27">
        <f t="shared" si="0"/>
        <v>190</v>
      </c>
      <c r="N12" s="27">
        <f t="shared" si="1"/>
        <v>0</v>
      </c>
      <c r="O12" s="27">
        <f t="shared" si="2"/>
        <v>0</v>
      </c>
      <c r="P12" s="27">
        <v>190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-190</v>
      </c>
      <c r="AG12" s="28">
        <f t="shared" si="4"/>
        <v>0</v>
      </c>
    </row>
    <row r="13" spans="1:33" s="12" customFormat="1" ht="23.25" customHeight="1" x14ac:dyDescent="0.2">
      <c r="A13" s="30">
        <v>43599</v>
      </c>
      <c r="B13" s="31"/>
      <c r="C13" s="25" t="s">
        <v>62</v>
      </c>
      <c r="D13" s="25"/>
      <c r="E13" s="25"/>
      <c r="F13" s="26"/>
      <c r="G13" s="48" t="s">
        <v>108</v>
      </c>
      <c r="H13" s="32"/>
      <c r="I13" s="32"/>
      <c r="J13" s="32">
        <v>1123</v>
      </c>
      <c r="K13" s="32"/>
      <c r="L13" s="33"/>
      <c r="M13" s="27">
        <f t="shared" si="0"/>
        <v>1123</v>
      </c>
      <c r="N13" s="27">
        <f t="shared" si="1"/>
        <v>0</v>
      </c>
      <c r="O13" s="27">
        <f t="shared" si="2"/>
        <v>0</v>
      </c>
      <c r="P13" s="27">
        <v>1123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-1123</v>
      </c>
      <c r="AG13" s="28">
        <f t="shared" si="4"/>
        <v>0</v>
      </c>
    </row>
    <row r="14" spans="1:33" s="12" customFormat="1" ht="23.25" customHeight="1" x14ac:dyDescent="0.2">
      <c r="A14" s="30">
        <v>43599</v>
      </c>
      <c r="B14" s="31"/>
      <c r="C14" s="25" t="s">
        <v>47</v>
      </c>
      <c r="D14" s="25" t="s">
        <v>49</v>
      </c>
      <c r="E14" s="25" t="s">
        <v>37</v>
      </c>
      <c r="F14" s="26">
        <v>35441</v>
      </c>
      <c r="G14" s="48" t="s">
        <v>109</v>
      </c>
      <c r="H14" s="32"/>
      <c r="I14" s="32"/>
      <c r="J14" s="32"/>
      <c r="K14" s="32">
        <f>102+590+155</f>
        <v>847</v>
      </c>
      <c r="L14" s="33"/>
      <c r="M14" s="27">
        <f t="shared" si="0"/>
        <v>756.24999999999989</v>
      </c>
      <c r="N14" s="27">
        <f t="shared" si="1"/>
        <v>90.749999999999986</v>
      </c>
      <c r="O14" s="27">
        <f t="shared" si="2"/>
        <v>0</v>
      </c>
      <c r="P14" s="27">
        <v>756.25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-847</v>
      </c>
      <c r="AG14" s="28">
        <f t="shared" si="4"/>
        <v>0</v>
      </c>
    </row>
    <row r="15" spans="1:33" s="12" customFormat="1" ht="23.25" customHeight="1" x14ac:dyDescent="0.2">
      <c r="A15" s="30">
        <v>43599</v>
      </c>
      <c r="B15" s="31"/>
      <c r="C15" s="25" t="s">
        <v>47</v>
      </c>
      <c r="D15" s="25" t="s">
        <v>49</v>
      </c>
      <c r="E15" s="25" t="s">
        <v>37</v>
      </c>
      <c r="F15" s="26">
        <v>35441</v>
      </c>
      <c r="G15" s="48" t="s">
        <v>110</v>
      </c>
      <c r="H15" s="32"/>
      <c r="I15" s="32"/>
      <c r="J15" s="32"/>
      <c r="K15" s="32">
        <v>107</v>
      </c>
      <c r="L15" s="33"/>
      <c r="M15" s="27">
        <f t="shared" si="0"/>
        <v>95.535714285714278</v>
      </c>
      <c r="N15" s="27">
        <f t="shared" si="1"/>
        <v>11.464285714285714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>
        <v>95.54</v>
      </c>
      <c r="Z15" s="34"/>
      <c r="AA15" s="34"/>
      <c r="AB15" s="35"/>
      <c r="AC15" s="35"/>
      <c r="AD15" s="34"/>
      <c r="AE15" s="34"/>
      <c r="AF15" s="27">
        <f t="shared" si="3"/>
        <v>-107.00428571428571</v>
      </c>
      <c r="AG15" s="28">
        <f t="shared" si="4"/>
        <v>-4.2857142857144481E-3</v>
      </c>
    </row>
    <row r="16" spans="1:33" s="12" customFormat="1" ht="23.25" customHeight="1" x14ac:dyDescent="0.2">
      <c r="A16" s="30">
        <v>43599</v>
      </c>
      <c r="B16" s="31"/>
      <c r="C16" s="25" t="s">
        <v>111</v>
      </c>
      <c r="D16" s="25" t="s">
        <v>70</v>
      </c>
      <c r="E16" s="25" t="s">
        <v>68</v>
      </c>
      <c r="F16" s="26">
        <v>1587670</v>
      </c>
      <c r="G16" s="48" t="s">
        <v>71</v>
      </c>
      <c r="H16" s="32"/>
      <c r="I16" s="32"/>
      <c r="J16" s="32"/>
      <c r="K16" s="32">
        <v>344.25</v>
      </c>
      <c r="L16" s="33"/>
      <c r="M16" s="27">
        <f t="shared" si="0"/>
        <v>307.36607142857139</v>
      </c>
      <c r="N16" s="27">
        <f t="shared" si="1"/>
        <v>36.883928571428562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>
        <v>307.37</v>
      </c>
      <c r="Z16" s="34"/>
      <c r="AA16" s="34"/>
      <c r="AB16" s="35"/>
      <c r="AC16" s="35"/>
      <c r="AD16" s="34"/>
      <c r="AE16" s="34"/>
      <c r="AF16" s="27">
        <f t="shared" si="3"/>
        <v>-344.25392857142856</v>
      </c>
      <c r="AG16" s="28">
        <f t="shared" si="4"/>
        <v>-3.9285714285597351E-3</v>
      </c>
    </row>
    <row r="17" spans="1:33" s="12" customFormat="1" ht="23.25" customHeight="1" x14ac:dyDescent="0.2">
      <c r="A17" s="30">
        <v>43599</v>
      </c>
      <c r="B17" s="31"/>
      <c r="C17" s="25" t="s">
        <v>112</v>
      </c>
      <c r="D17" s="25" t="s">
        <v>113</v>
      </c>
      <c r="E17" s="25" t="s">
        <v>68</v>
      </c>
      <c r="F17" s="26">
        <v>14523604</v>
      </c>
      <c r="G17" s="48" t="s">
        <v>114</v>
      </c>
      <c r="H17" s="32"/>
      <c r="I17" s="32"/>
      <c r="J17" s="32"/>
      <c r="K17" s="32">
        <v>263.75</v>
      </c>
      <c r="L17" s="33"/>
      <c r="M17" s="27">
        <f t="shared" si="0"/>
        <v>235.49107142857142</v>
      </c>
      <c r="N17" s="27">
        <f t="shared" si="1"/>
        <v>28.258928571428569</v>
      </c>
      <c r="O17" s="27">
        <f t="shared" si="2"/>
        <v>0</v>
      </c>
      <c r="P17" s="27"/>
      <c r="Q17" s="34"/>
      <c r="R17" s="34"/>
      <c r="S17" s="35"/>
      <c r="T17" s="35">
        <v>235.49</v>
      </c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-263.74892857142856</v>
      </c>
      <c r="AG17" s="28">
        <f t="shared" si="4"/>
        <v>1.0714285714357175E-3</v>
      </c>
    </row>
    <row r="18" spans="1:33" s="12" customFormat="1" ht="23.25" customHeight="1" x14ac:dyDescent="0.2">
      <c r="A18" s="30">
        <v>43599</v>
      </c>
      <c r="B18" s="31"/>
      <c r="C18" s="25" t="s">
        <v>42</v>
      </c>
      <c r="D18" s="25"/>
      <c r="E18" s="25"/>
      <c r="F18" s="26"/>
      <c r="G18" s="48" t="s">
        <v>115</v>
      </c>
      <c r="H18" s="32">
        <v>40</v>
      </c>
      <c r="I18" s="32"/>
      <c r="J18" s="32"/>
      <c r="K18" s="32"/>
      <c r="L18" s="33"/>
      <c r="M18" s="27">
        <f t="shared" si="0"/>
        <v>40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>
        <v>40</v>
      </c>
      <c r="AB18" s="35"/>
      <c r="AC18" s="35"/>
      <c r="AD18" s="34"/>
      <c r="AE18" s="34"/>
      <c r="AF18" s="27">
        <f t="shared" si="3"/>
        <v>-40</v>
      </c>
      <c r="AG18" s="28">
        <f t="shared" si="4"/>
        <v>0</v>
      </c>
    </row>
    <row r="19" spans="1:33" s="12" customFormat="1" ht="23.25" customHeight="1" x14ac:dyDescent="0.2">
      <c r="A19" s="30">
        <v>43600</v>
      </c>
      <c r="B19" s="31"/>
      <c r="C19" s="25" t="s">
        <v>116</v>
      </c>
      <c r="D19" s="25"/>
      <c r="E19" s="25"/>
      <c r="F19" s="26"/>
      <c r="G19" s="49" t="s">
        <v>89</v>
      </c>
      <c r="H19" s="32"/>
      <c r="I19" s="32"/>
      <c r="J19" s="32">
        <v>74</v>
      </c>
      <c r="K19" s="32"/>
      <c r="L19" s="33"/>
      <c r="M19" s="27">
        <f t="shared" si="0"/>
        <v>74</v>
      </c>
      <c r="N19" s="27">
        <f t="shared" si="1"/>
        <v>0</v>
      </c>
      <c r="O19" s="27">
        <f t="shared" si="2"/>
        <v>0</v>
      </c>
      <c r="P19" s="27">
        <v>74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3"/>
        <v>-74</v>
      </c>
      <c r="AG19" s="28">
        <f t="shared" si="4"/>
        <v>0</v>
      </c>
    </row>
    <row r="20" spans="1:33" s="12" customFormat="1" ht="23.25" customHeight="1" x14ac:dyDescent="0.2">
      <c r="A20" s="30">
        <v>43600</v>
      </c>
      <c r="B20" s="31"/>
      <c r="C20" s="25" t="s">
        <v>43</v>
      </c>
      <c r="D20" s="25" t="s">
        <v>44</v>
      </c>
      <c r="E20" s="25" t="s">
        <v>45</v>
      </c>
      <c r="F20" s="26">
        <v>66766</v>
      </c>
      <c r="G20" s="48" t="s">
        <v>46</v>
      </c>
      <c r="H20" s="32"/>
      <c r="I20" s="32"/>
      <c r="J20" s="32"/>
      <c r="K20" s="32">
        <v>180</v>
      </c>
      <c r="L20" s="33"/>
      <c r="M20" s="27">
        <f t="shared" si="0"/>
        <v>160.71428571428569</v>
      </c>
      <c r="N20" s="27">
        <f t="shared" si="1"/>
        <v>19.285714285714281</v>
      </c>
      <c r="O20" s="27">
        <f t="shared" si="2"/>
        <v>0</v>
      </c>
      <c r="P20" s="27"/>
      <c r="Q20" s="34">
        <v>160.71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-179.99571428571429</v>
      </c>
      <c r="AG20" s="28">
        <f t="shared" si="4"/>
        <v>4.2857142857144481E-3</v>
      </c>
    </row>
    <row r="21" spans="1:33" s="12" customFormat="1" ht="23.25" customHeight="1" x14ac:dyDescent="0.2">
      <c r="A21" s="30">
        <v>43600</v>
      </c>
      <c r="B21" s="31"/>
      <c r="C21" s="25" t="s">
        <v>38</v>
      </c>
      <c r="D21" s="25" t="s">
        <v>39</v>
      </c>
      <c r="E21" s="25" t="s">
        <v>41</v>
      </c>
      <c r="F21" s="26">
        <v>124971</v>
      </c>
      <c r="G21" s="48" t="s">
        <v>117</v>
      </c>
      <c r="H21" s="32"/>
      <c r="I21" s="32"/>
      <c r="J21" s="32"/>
      <c r="K21" s="32">
        <v>650.25</v>
      </c>
      <c r="L21" s="33"/>
      <c r="M21" s="27">
        <f t="shared" si="0"/>
        <v>580.58035714285711</v>
      </c>
      <c r="N21" s="27">
        <f t="shared" si="1"/>
        <v>69.669642857142847</v>
      </c>
      <c r="O21" s="27">
        <f t="shared" si="2"/>
        <v>0</v>
      </c>
      <c r="P21" s="27">
        <v>580.58000000000004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-650.24964285714293</v>
      </c>
      <c r="AG21" s="28">
        <f t="shared" si="4"/>
        <v>3.5714285706944793E-4</v>
      </c>
    </row>
    <row r="22" spans="1:33" s="12" customFormat="1" ht="23.25" customHeight="1" x14ac:dyDescent="0.2">
      <c r="A22" s="30">
        <v>43600</v>
      </c>
      <c r="B22" s="31"/>
      <c r="C22" s="25" t="s">
        <v>40</v>
      </c>
      <c r="D22" s="25" t="s">
        <v>50</v>
      </c>
      <c r="E22" s="25" t="s">
        <v>41</v>
      </c>
      <c r="F22" s="26">
        <v>747278</v>
      </c>
      <c r="G22" s="48" t="s">
        <v>118</v>
      </c>
      <c r="H22" s="32"/>
      <c r="I22" s="32"/>
      <c r="J22" s="32"/>
      <c r="K22" s="32">
        <v>950</v>
      </c>
      <c r="L22" s="33"/>
      <c r="M22" s="27">
        <f t="shared" si="0"/>
        <v>848.21428571428567</v>
      </c>
      <c r="N22" s="27">
        <f t="shared" si="1"/>
        <v>101.78571428571428</v>
      </c>
      <c r="O22" s="27">
        <f t="shared" si="2"/>
        <v>0</v>
      </c>
      <c r="P22" s="27"/>
      <c r="Q22" s="34"/>
      <c r="R22" s="34"/>
      <c r="S22" s="35"/>
      <c r="T22" s="35">
        <v>848.21</v>
      </c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ref="AF22" si="7">-SUM(N22:AE22)</f>
        <v>-949.99571428571426</v>
      </c>
      <c r="AG22" s="28">
        <f t="shared" ref="AG22" si="8">SUM(H22:K22)+AF22+O22</f>
        <v>4.2857142857428698E-3</v>
      </c>
    </row>
    <row r="23" spans="1:33" s="12" customFormat="1" ht="23.25" customHeight="1" x14ac:dyDescent="0.2">
      <c r="A23" s="30">
        <v>43600</v>
      </c>
      <c r="B23" s="31"/>
      <c r="C23" s="25" t="s">
        <v>47</v>
      </c>
      <c r="D23" s="25" t="s">
        <v>49</v>
      </c>
      <c r="E23" s="25" t="s">
        <v>37</v>
      </c>
      <c r="F23" s="26">
        <v>35514</v>
      </c>
      <c r="G23" s="48" t="s">
        <v>119</v>
      </c>
      <c r="H23" s="32"/>
      <c r="I23" s="32"/>
      <c r="J23" s="32"/>
      <c r="K23" s="32">
        <v>206.25</v>
      </c>
      <c r="L23" s="33"/>
      <c r="M23" s="27">
        <f t="shared" si="0"/>
        <v>184.15178571428569</v>
      </c>
      <c r="N23" s="27">
        <f t="shared" si="1"/>
        <v>22.098214285714281</v>
      </c>
      <c r="O23" s="27">
        <f t="shared" si="2"/>
        <v>0</v>
      </c>
      <c r="P23" s="27"/>
      <c r="Q23" s="34">
        <v>184.15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3"/>
        <v>-206.24821428571428</v>
      </c>
      <c r="AG23" s="28">
        <f t="shared" si="4"/>
        <v>1.7857142857167219E-3</v>
      </c>
    </row>
    <row r="24" spans="1:33" s="12" customFormat="1" ht="23.25" customHeight="1" x14ac:dyDescent="0.2">
      <c r="A24" s="30">
        <v>43600</v>
      </c>
      <c r="B24" s="31"/>
      <c r="C24" s="25" t="s">
        <v>120</v>
      </c>
      <c r="D24" s="25" t="s">
        <v>121</v>
      </c>
      <c r="E24" s="25" t="s">
        <v>41</v>
      </c>
      <c r="F24" s="26">
        <v>9950</v>
      </c>
      <c r="G24" s="48" t="s">
        <v>122</v>
      </c>
      <c r="H24" s="32"/>
      <c r="I24" s="32"/>
      <c r="J24" s="32"/>
      <c r="K24" s="32">
        <v>125</v>
      </c>
      <c r="L24" s="33"/>
      <c r="M24" s="27">
        <f t="shared" si="0"/>
        <v>111.60714285714285</v>
      </c>
      <c r="N24" s="27">
        <f t="shared" si="1"/>
        <v>13.392857142857141</v>
      </c>
      <c r="O24" s="27">
        <f t="shared" si="2"/>
        <v>0</v>
      </c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>
        <v>111.61</v>
      </c>
      <c r="AB24" s="35"/>
      <c r="AC24" s="35"/>
      <c r="AD24" s="34"/>
      <c r="AE24" s="34"/>
      <c r="AF24" s="27">
        <f t="shared" si="3"/>
        <v>-125.00285714285714</v>
      </c>
      <c r="AG24" s="28">
        <f t="shared" si="4"/>
        <v>-2.8571428571382285E-3</v>
      </c>
    </row>
    <row r="25" spans="1:33" s="12" customFormat="1" ht="23.25" customHeight="1" x14ac:dyDescent="0.2">
      <c r="A25" s="30">
        <v>43600</v>
      </c>
      <c r="B25" s="31"/>
      <c r="C25" s="25" t="s">
        <v>48</v>
      </c>
      <c r="D25" s="25"/>
      <c r="E25" s="25"/>
      <c r="F25" s="26"/>
      <c r="G25" s="48" t="s">
        <v>123</v>
      </c>
      <c r="H25" s="32">
        <v>108</v>
      </c>
      <c r="I25" s="32"/>
      <c r="J25" s="32"/>
      <c r="K25" s="32"/>
      <c r="L25" s="33"/>
      <c r="M25" s="27">
        <f t="shared" si="0"/>
        <v>108</v>
      </c>
      <c r="N25" s="27">
        <f t="shared" si="1"/>
        <v>0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>
        <v>108</v>
      </c>
      <c r="AB25" s="35"/>
      <c r="AC25" s="35"/>
      <c r="AD25" s="34"/>
      <c r="AE25" s="34"/>
      <c r="AF25" s="27">
        <f t="shared" si="3"/>
        <v>-108</v>
      </c>
      <c r="AG25" s="28">
        <f t="shared" si="4"/>
        <v>0</v>
      </c>
    </row>
    <row r="26" spans="1:33" s="12" customFormat="1" ht="23.25" customHeight="1" x14ac:dyDescent="0.2">
      <c r="A26" s="30">
        <v>43600</v>
      </c>
      <c r="B26" s="31"/>
      <c r="C26" s="25" t="s">
        <v>47</v>
      </c>
      <c r="D26" s="25" t="s">
        <v>49</v>
      </c>
      <c r="E26" s="25" t="s">
        <v>37</v>
      </c>
      <c r="F26" s="26">
        <v>35509</v>
      </c>
      <c r="G26" s="48" t="s">
        <v>74</v>
      </c>
      <c r="H26" s="32"/>
      <c r="I26" s="32"/>
      <c r="J26" s="32"/>
      <c r="K26" s="32">
        <v>160</v>
      </c>
      <c r="L26" s="33"/>
      <c r="M26" s="27">
        <f t="shared" si="0"/>
        <v>142.85714285714283</v>
      </c>
      <c r="N26" s="27">
        <f t="shared" si="1"/>
        <v>17.142857142857139</v>
      </c>
      <c r="O26" s="27">
        <f t="shared" si="2"/>
        <v>0</v>
      </c>
      <c r="P26" s="27">
        <v>142.86000000000001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3"/>
        <v>-160.00285714285715</v>
      </c>
      <c r="AG26" s="28">
        <f t="shared" si="4"/>
        <v>-2.8571428571524393E-3</v>
      </c>
    </row>
    <row r="27" spans="1:33" s="12" customFormat="1" ht="23.25" customHeight="1" x14ac:dyDescent="0.2">
      <c r="A27" s="30">
        <v>43600</v>
      </c>
      <c r="B27" s="31"/>
      <c r="C27" s="25" t="s">
        <v>38</v>
      </c>
      <c r="D27" s="25" t="s">
        <v>39</v>
      </c>
      <c r="E27" s="25" t="s">
        <v>41</v>
      </c>
      <c r="F27" s="26">
        <v>170314</v>
      </c>
      <c r="G27" s="48" t="s">
        <v>124</v>
      </c>
      <c r="H27" s="32"/>
      <c r="I27" s="32"/>
      <c r="J27" s="32"/>
      <c r="K27" s="32">
        <f>1681.96+201.84</f>
        <v>1883.8</v>
      </c>
      <c r="L27" s="33"/>
      <c r="M27" s="27">
        <f t="shared" si="0"/>
        <v>1681.9642857142856</v>
      </c>
      <c r="N27" s="27">
        <f t="shared" si="1"/>
        <v>201.83571428571426</v>
      </c>
      <c r="O27" s="27">
        <f t="shared" si="2"/>
        <v>0</v>
      </c>
      <c r="P27" s="27">
        <v>1681.96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"/>
        <v>-1883.7957142857142</v>
      </c>
      <c r="AG27" s="28">
        <f t="shared" si="4"/>
        <v>4.2857142857428698E-3</v>
      </c>
    </row>
    <row r="28" spans="1:33" s="12" customFormat="1" ht="23.25" customHeight="1" x14ac:dyDescent="0.2">
      <c r="A28" s="30">
        <v>43600</v>
      </c>
      <c r="B28" s="31"/>
      <c r="C28" s="25" t="s">
        <v>38</v>
      </c>
      <c r="D28" s="25" t="s">
        <v>39</v>
      </c>
      <c r="E28" s="25" t="s">
        <v>41</v>
      </c>
      <c r="F28" s="26">
        <v>170314</v>
      </c>
      <c r="G28" s="48" t="s">
        <v>125</v>
      </c>
      <c r="H28" s="32"/>
      <c r="I28" s="32"/>
      <c r="J28" s="32">
        <v>504.5</v>
      </c>
      <c r="K28" s="32"/>
      <c r="L28" s="33"/>
      <c r="M28" s="27">
        <f t="shared" si="0"/>
        <v>504.5</v>
      </c>
      <c r="N28" s="27">
        <f t="shared" si="1"/>
        <v>0</v>
      </c>
      <c r="O28" s="27">
        <f t="shared" si="2"/>
        <v>0</v>
      </c>
      <c r="P28" s="27">
        <v>504.5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"/>
        <v>-504.5</v>
      </c>
      <c r="AG28" s="28">
        <f t="shared" si="4"/>
        <v>0</v>
      </c>
    </row>
    <row r="29" spans="1:33" s="12" customFormat="1" ht="23.25" customHeight="1" x14ac:dyDescent="0.2">
      <c r="A29" s="30">
        <v>43601</v>
      </c>
      <c r="B29" s="31"/>
      <c r="C29" s="25" t="s">
        <v>43</v>
      </c>
      <c r="D29" s="25" t="s">
        <v>44</v>
      </c>
      <c r="E29" s="25" t="s">
        <v>45</v>
      </c>
      <c r="F29" s="26">
        <v>66862</v>
      </c>
      <c r="G29" s="48" t="s">
        <v>46</v>
      </c>
      <c r="H29" s="32"/>
      <c r="I29" s="32"/>
      <c r="J29" s="32"/>
      <c r="K29" s="32">
        <v>180</v>
      </c>
      <c r="L29" s="33"/>
      <c r="M29" s="27">
        <f t="shared" si="0"/>
        <v>160.71428571428569</v>
      </c>
      <c r="N29" s="27">
        <f t="shared" si="1"/>
        <v>19.285714285714281</v>
      </c>
      <c r="O29" s="27">
        <f t="shared" si="2"/>
        <v>0</v>
      </c>
      <c r="P29" s="27"/>
      <c r="Q29" s="34">
        <v>160.71</v>
      </c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3"/>
        <v>-179.99571428571429</v>
      </c>
      <c r="AG29" s="28">
        <f t="shared" si="4"/>
        <v>4.2857142857144481E-3</v>
      </c>
    </row>
    <row r="30" spans="1:33" s="12" customFormat="1" ht="23.25" customHeight="1" x14ac:dyDescent="0.2">
      <c r="A30" s="30"/>
      <c r="B30" s="31"/>
      <c r="C30" s="25"/>
      <c r="D30" s="25"/>
      <c r="E30" s="25"/>
      <c r="F30" s="26"/>
      <c r="G30" s="48"/>
      <c r="H30" s="32"/>
      <c r="I30" s="32"/>
      <c r="J30" s="32"/>
      <c r="K30" s="32"/>
      <c r="L30" s="33"/>
      <c r="M30" s="27">
        <f t="shared" si="0"/>
        <v>0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3"/>
        <v>0</v>
      </c>
      <c r="AG30" s="28">
        <f t="shared" si="4"/>
        <v>0</v>
      </c>
    </row>
    <row r="31" spans="1:33" s="12" customFormat="1" ht="19.5" customHeight="1" x14ac:dyDescent="0.2">
      <c r="A31" s="30"/>
      <c r="B31" s="31"/>
      <c r="C31" s="36"/>
      <c r="D31" s="36"/>
      <c r="E31" s="36"/>
      <c r="F31" s="26"/>
      <c r="G31" s="29"/>
      <c r="H31" s="32"/>
      <c r="I31" s="32"/>
      <c r="J31" s="32"/>
      <c r="K31" s="32"/>
      <c r="L31" s="33"/>
      <c r="M31" s="34">
        <f>SUM(H31:J31,K31/1.12)</f>
        <v>0</v>
      </c>
      <c r="N31" s="34">
        <f>K31/1.12*0.12</f>
        <v>0</v>
      </c>
      <c r="O31" s="34">
        <f>-SUM(I31:J31,K31/1.12)*L31</f>
        <v>0</v>
      </c>
      <c r="P31" s="34"/>
      <c r="Q31" s="34"/>
      <c r="R31" s="34"/>
      <c r="S31" s="34"/>
      <c r="T31" s="35"/>
      <c r="U31" s="35"/>
      <c r="V31" s="35"/>
      <c r="W31" s="35"/>
      <c r="X31" s="35"/>
      <c r="Y31" s="37"/>
      <c r="Z31" s="34"/>
      <c r="AA31" s="34"/>
      <c r="AB31" s="34"/>
      <c r="AC31" s="35"/>
      <c r="AD31" s="35"/>
      <c r="AE31" s="38"/>
      <c r="AF31" s="27">
        <f t="shared" si="3"/>
        <v>0</v>
      </c>
      <c r="AG31" s="28">
        <f t="shared" si="4"/>
        <v>0</v>
      </c>
    </row>
    <row r="32" spans="1:33" s="10" customFormat="1" ht="12" customHeight="1" thickBot="1" x14ac:dyDescent="0.25">
      <c r="A32" s="39"/>
      <c r="B32" s="40"/>
      <c r="C32" s="41"/>
      <c r="D32" s="42"/>
      <c r="E32" s="42"/>
      <c r="F32" s="43"/>
      <c r="G32" s="41"/>
      <c r="H32" s="44">
        <f t="shared" ref="H32:AG32" si="9">SUM(H5:H31)</f>
        <v>508</v>
      </c>
      <c r="I32" s="44">
        <f t="shared" si="9"/>
        <v>0</v>
      </c>
      <c r="J32" s="44">
        <f t="shared" si="9"/>
        <v>1891.5</v>
      </c>
      <c r="K32" s="44">
        <f t="shared" si="9"/>
        <v>8181.72</v>
      </c>
      <c r="L32" s="44">
        <f t="shared" si="9"/>
        <v>0</v>
      </c>
      <c r="M32" s="44">
        <f t="shared" si="9"/>
        <v>9704.6071428571431</v>
      </c>
      <c r="N32" s="44">
        <f t="shared" si="9"/>
        <v>876.61285714285702</v>
      </c>
      <c r="O32" s="44">
        <f t="shared" si="9"/>
        <v>0</v>
      </c>
      <c r="P32" s="44">
        <f t="shared" si="9"/>
        <v>6735.67</v>
      </c>
      <c r="Q32" s="44">
        <f t="shared" si="9"/>
        <v>861.7</v>
      </c>
      <c r="R32" s="44">
        <f t="shared" si="9"/>
        <v>0</v>
      </c>
      <c r="S32" s="44">
        <f t="shared" si="9"/>
        <v>0</v>
      </c>
      <c r="T32" s="44">
        <f t="shared" si="9"/>
        <v>1083.7</v>
      </c>
      <c r="U32" s="44">
        <f t="shared" si="9"/>
        <v>0</v>
      </c>
      <c r="V32" s="44">
        <f t="shared" si="9"/>
        <v>0</v>
      </c>
      <c r="W32" s="44">
        <f t="shared" si="9"/>
        <v>0</v>
      </c>
      <c r="X32" s="44">
        <f t="shared" si="9"/>
        <v>0</v>
      </c>
      <c r="Y32" s="44">
        <f t="shared" si="9"/>
        <v>402.91</v>
      </c>
      <c r="Z32" s="44">
        <f t="shared" si="9"/>
        <v>0</v>
      </c>
      <c r="AA32" s="44">
        <f t="shared" si="9"/>
        <v>619.61</v>
      </c>
      <c r="AB32" s="44">
        <f t="shared" si="9"/>
        <v>0</v>
      </c>
      <c r="AC32" s="44">
        <f t="shared" si="9"/>
        <v>0</v>
      </c>
      <c r="AD32" s="44">
        <f t="shared" si="9"/>
        <v>0</v>
      </c>
      <c r="AE32" s="44">
        <f t="shared" si="9"/>
        <v>0</v>
      </c>
      <c r="AF32" s="44">
        <f t="shared" si="9"/>
        <v>-10580.202857142858</v>
      </c>
      <c r="AG32" s="44">
        <f t="shared" si="9"/>
        <v>1.0171428571429288</v>
      </c>
    </row>
    <row r="33" spans="1:32" ht="12" thickTop="1" x14ac:dyDescent="0.2"/>
    <row r="34" spans="1:32" ht="12" x14ac:dyDescent="0.2">
      <c r="K34" s="45">
        <f>H32+I32+J32+K32</f>
        <v>10581.220000000001</v>
      </c>
      <c r="L34" s="9"/>
      <c r="M34" s="8"/>
      <c r="AF34" s="46">
        <f>+AF32</f>
        <v>-10580.202857142858</v>
      </c>
    </row>
    <row r="35" spans="1:32" x14ac:dyDescent="0.2">
      <c r="K35" s="8"/>
      <c r="L35" s="9"/>
      <c r="M35" s="8"/>
    </row>
    <row r="36" spans="1:32" ht="12" x14ac:dyDescent="0.2">
      <c r="C36" s="47" t="s">
        <v>33</v>
      </c>
      <c r="G36" s="10"/>
      <c r="K36" s="64"/>
      <c r="L36" s="64"/>
      <c r="M36" s="64"/>
    </row>
    <row r="37" spans="1:32" x14ac:dyDescent="0.2">
      <c r="D37" s="1"/>
      <c r="K37" s="8"/>
      <c r="L37" s="9"/>
      <c r="M37" s="8"/>
    </row>
    <row r="38" spans="1:32" x14ac:dyDescent="0.2">
      <c r="K38" s="8"/>
      <c r="L38" s="9"/>
      <c r="M38" s="8"/>
    </row>
    <row r="39" spans="1:32" x14ac:dyDescent="0.2">
      <c r="A39" s="1"/>
      <c r="B39" s="1"/>
      <c r="D39" s="1"/>
      <c r="E39" s="1"/>
      <c r="F39" s="1"/>
      <c r="H39" s="1"/>
      <c r="I39" s="1"/>
      <c r="J39" s="1"/>
      <c r="K39" s="8"/>
      <c r="L39" s="9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  <c r="AE39" s="1"/>
      <c r="AF39" s="1"/>
    </row>
    <row r="46" spans="1:32" x14ac:dyDescent="0.2">
      <c r="Q46" s="2">
        <v>0</v>
      </c>
    </row>
    <row r="47" spans="1:32" x14ac:dyDescent="0.2">
      <c r="A47" s="1"/>
      <c r="B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Z47" s="1"/>
      <c r="AA47" s="1"/>
      <c r="AB47" s="1"/>
      <c r="AC47" s="1"/>
      <c r="AD47" s="1"/>
      <c r="AE47" s="1"/>
      <c r="AF47" s="1"/>
    </row>
  </sheetData>
  <mergeCells count="1">
    <mergeCell ref="K36:M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4"/>
  <sheetViews>
    <sheetView workbookViewId="0">
      <selection activeCell="A5" sqref="A5:XFD3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5.85546875" style="1" customWidth="1"/>
    <col min="4" max="4" width="14" style="5" customWidth="1"/>
    <col min="5" max="5" width="28" style="5" customWidth="1"/>
    <col min="6" max="6" width="7.85546875" style="4" customWidth="1"/>
    <col min="7" max="7" width="32.140625" style="1" customWidth="1"/>
    <col min="8" max="8" width="8.7109375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6.5703125" style="3" customWidth="1"/>
    <col min="13" max="13" width="9.7109375" style="2" customWidth="1"/>
    <col min="14" max="14" width="8.5703125" style="2" customWidth="1"/>
    <col min="15" max="15" width="8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5703125" style="2" customWidth="1"/>
    <col min="28" max="28" width="8.28515625" style="2" customWidth="1"/>
    <col min="29" max="30" width="8" style="2" customWidth="1"/>
    <col min="31" max="31" width="10.140625" style="2" customWidth="1"/>
    <col min="32" max="32" width="10.7109375" style="2" customWidth="1"/>
    <col min="33" max="33" width="6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43601</v>
      </c>
      <c r="B5" s="31"/>
      <c r="C5" s="25" t="s">
        <v>42</v>
      </c>
      <c r="D5" s="25"/>
      <c r="E5" s="25"/>
      <c r="F5" s="26"/>
      <c r="G5" s="48" t="s">
        <v>126</v>
      </c>
      <c r="H5" s="32">
        <v>50</v>
      </c>
      <c r="I5" s="32"/>
      <c r="J5" s="32"/>
      <c r="K5" s="32"/>
      <c r="L5" s="33"/>
      <c r="M5" s="27">
        <f t="shared" ref="M5:M37" si="0">SUM(H5:J5,K5/1.12)</f>
        <v>50</v>
      </c>
      <c r="N5" s="27">
        <f t="shared" ref="N5:N37" si="1">K5/1.12*0.12</f>
        <v>0</v>
      </c>
      <c r="O5" s="27">
        <f t="shared" ref="O5:O37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50</v>
      </c>
      <c r="AB5" s="35"/>
      <c r="AC5" s="35"/>
      <c r="AD5" s="34"/>
      <c r="AE5" s="34"/>
      <c r="AF5" s="27">
        <f t="shared" ref="AF5:AF38" si="3">-SUM(N5:AE5)</f>
        <v>-50</v>
      </c>
      <c r="AG5" s="28">
        <f t="shared" ref="AG5:AG38" si="4">SUM(H5:K5)+AF5+O5</f>
        <v>0</v>
      </c>
    </row>
    <row r="6" spans="1:33" s="12" customFormat="1" ht="23.25" customHeight="1" x14ac:dyDescent="0.2">
      <c r="A6" s="30">
        <v>43601</v>
      </c>
      <c r="B6" s="31"/>
      <c r="C6" s="25" t="s">
        <v>47</v>
      </c>
      <c r="D6" s="25" t="s">
        <v>49</v>
      </c>
      <c r="E6" s="25" t="s">
        <v>37</v>
      </c>
      <c r="F6" s="26">
        <v>35532</v>
      </c>
      <c r="G6" s="48" t="s">
        <v>127</v>
      </c>
      <c r="H6" s="32"/>
      <c r="I6" s="32"/>
      <c r="J6" s="32"/>
      <c r="K6" s="32">
        <v>246</v>
      </c>
      <c r="L6" s="33"/>
      <c r="M6" s="27">
        <f t="shared" si="0"/>
        <v>219.64285714285711</v>
      </c>
      <c r="N6" s="27">
        <f t="shared" si="1"/>
        <v>26.357142857142851</v>
      </c>
      <c r="O6" s="27">
        <f t="shared" si="2"/>
        <v>0</v>
      </c>
      <c r="P6" s="27">
        <v>219.64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-245.99714285714285</v>
      </c>
      <c r="AG6" s="28">
        <f t="shared" si="4"/>
        <v>2.8571428571524393E-3</v>
      </c>
    </row>
    <row r="7" spans="1:33" s="12" customFormat="1" ht="23.25" customHeight="1" x14ac:dyDescent="0.2">
      <c r="A7" s="30">
        <v>43601</v>
      </c>
      <c r="B7" s="31"/>
      <c r="C7" s="25" t="s">
        <v>116</v>
      </c>
      <c r="D7" s="25"/>
      <c r="E7" s="25"/>
      <c r="F7" s="26"/>
      <c r="G7" s="48" t="s">
        <v>128</v>
      </c>
      <c r="H7" s="32"/>
      <c r="I7" s="32"/>
      <c r="J7" s="32">
        <v>48</v>
      </c>
      <c r="K7" s="32"/>
      <c r="L7" s="33"/>
      <c r="M7" s="27">
        <f t="shared" si="0"/>
        <v>48</v>
      </c>
      <c r="N7" s="27">
        <f t="shared" si="1"/>
        <v>0</v>
      </c>
      <c r="O7" s="27">
        <f t="shared" si="2"/>
        <v>0</v>
      </c>
      <c r="P7" s="27">
        <v>48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-48</v>
      </c>
      <c r="AG7" s="28">
        <f t="shared" si="4"/>
        <v>0</v>
      </c>
    </row>
    <row r="8" spans="1:33" s="12" customFormat="1" ht="23.25" customHeight="1" x14ac:dyDescent="0.2">
      <c r="A8" s="30">
        <v>43601</v>
      </c>
      <c r="B8" s="31"/>
      <c r="C8" s="25" t="s">
        <v>38</v>
      </c>
      <c r="D8" s="25" t="s">
        <v>39</v>
      </c>
      <c r="E8" s="25" t="s">
        <v>41</v>
      </c>
      <c r="F8" s="26">
        <v>145265</v>
      </c>
      <c r="G8" s="48" t="s">
        <v>129</v>
      </c>
      <c r="H8" s="32"/>
      <c r="I8" s="32"/>
      <c r="J8" s="32"/>
      <c r="K8" s="32">
        <v>880</v>
      </c>
      <c r="L8" s="33"/>
      <c r="M8" s="27">
        <f t="shared" si="0"/>
        <v>785.71428571428567</v>
      </c>
      <c r="N8" s="27">
        <f t="shared" si="1"/>
        <v>94.285714285714278</v>
      </c>
      <c r="O8" s="27">
        <f t="shared" si="2"/>
        <v>0</v>
      </c>
      <c r="P8" s="27">
        <v>785.71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-879.99571428571426</v>
      </c>
      <c r="AG8" s="28">
        <f t="shared" si="4"/>
        <v>4.2857142857428698E-3</v>
      </c>
    </row>
    <row r="9" spans="1:33" s="12" customFormat="1" ht="23.25" customHeight="1" x14ac:dyDescent="0.2">
      <c r="A9" s="30">
        <v>43601</v>
      </c>
      <c r="B9" s="31"/>
      <c r="C9" s="25" t="s">
        <v>38</v>
      </c>
      <c r="D9" s="25" t="s">
        <v>39</v>
      </c>
      <c r="E9" s="25" t="s">
        <v>41</v>
      </c>
      <c r="F9" s="26">
        <v>145265</v>
      </c>
      <c r="G9" s="48" t="s">
        <v>61</v>
      </c>
      <c r="H9" s="32"/>
      <c r="I9" s="32"/>
      <c r="J9" s="32">
        <v>95.2</v>
      </c>
      <c r="K9" s="32"/>
      <c r="L9" s="33"/>
      <c r="M9" s="27">
        <f t="shared" si="0"/>
        <v>95.2</v>
      </c>
      <c r="N9" s="27">
        <f t="shared" si="1"/>
        <v>0</v>
      </c>
      <c r="O9" s="27">
        <f t="shared" si="2"/>
        <v>0</v>
      </c>
      <c r="P9" s="27">
        <v>95.2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-95.2</v>
      </c>
      <c r="AG9" s="28">
        <f t="shared" si="4"/>
        <v>0</v>
      </c>
    </row>
    <row r="10" spans="1:33" s="12" customFormat="1" ht="23.25" customHeight="1" x14ac:dyDescent="0.2">
      <c r="A10" s="30">
        <v>43601</v>
      </c>
      <c r="B10" s="31"/>
      <c r="C10" s="25" t="s">
        <v>53</v>
      </c>
      <c r="D10" s="25"/>
      <c r="E10" s="25"/>
      <c r="F10" s="26"/>
      <c r="G10" s="48" t="s">
        <v>57</v>
      </c>
      <c r="H10" s="32">
        <v>537</v>
      </c>
      <c r="I10" s="32"/>
      <c r="J10" s="32"/>
      <c r="K10" s="32"/>
      <c r="L10" s="33"/>
      <c r="M10" s="27">
        <f t="shared" si="0"/>
        <v>537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>
        <v>537</v>
      </c>
      <c r="AC10" s="35"/>
      <c r="AD10" s="34"/>
      <c r="AE10" s="34"/>
      <c r="AF10" s="27">
        <f t="shared" ref="AF10" si="5">-SUM(N10:AE10)</f>
        <v>-537</v>
      </c>
      <c r="AG10" s="28">
        <f t="shared" ref="AG10" si="6">SUM(H10:K10)+AF10+O10</f>
        <v>0</v>
      </c>
    </row>
    <row r="11" spans="1:33" s="12" customFormat="1" ht="23.25" customHeight="1" x14ac:dyDescent="0.2">
      <c r="A11" s="30">
        <v>43601</v>
      </c>
      <c r="B11" s="31"/>
      <c r="C11" s="25" t="s">
        <v>56</v>
      </c>
      <c r="D11" s="25"/>
      <c r="E11" s="25"/>
      <c r="F11" s="26"/>
      <c r="G11" s="48" t="s">
        <v>67</v>
      </c>
      <c r="H11" s="32">
        <v>537</v>
      </c>
      <c r="I11" s="32"/>
      <c r="J11" s="32"/>
      <c r="K11" s="32"/>
      <c r="L11" s="33"/>
      <c r="M11" s="27">
        <f t="shared" si="0"/>
        <v>537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>
        <v>537</v>
      </c>
      <c r="AC11" s="35"/>
      <c r="AD11" s="34"/>
      <c r="AE11" s="34"/>
      <c r="AF11" s="27">
        <f t="shared" si="3"/>
        <v>-537</v>
      </c>
      <c r="AG11" s="28">
        <f t="shared" si="4"/>
        <v>0</v>
      </c>
    </row>
    <row r="12" spans="1:33" s="12" customFormat="1" ht="23.25" customHeight="1" x14ac:dyDescent="0.2">
      <c r="A12" s="30">
        <v>43602</v>
      </c>
      <c r="B12" s="31"/>
      <c r="C12" s="25" t="s">
        <v>38</v>
      </c>
      <c r="D12" s="25" t="s">
        <v>39</v>
      </c>
      <c r="E12" s="25" t="s">
        <v>41</v>
      </c>
      <c r="F12" s="26">
        <v>154205</v>
      </c>
      <c r="G12" s="48" t="s">
        <v>130</v>
      </c>
      <c r="H12" s="32"/>
      <c r="I12" s="32"/>
      <c r="J12" s="32">
        <v>431.7</v>
      </c>
      <c r="K12" s="32"/>
      <c r="L12" s="33"/>
      <c r="M12" s="27">
        <f t="shared" si="0"/>
        <v>431.7</v>
      </c>
      <c r="N12" s="27">
        <f t="shared" si="1"/>
        <v>0</v>
      </c>
      <c r="O12" s="27">
        <f t="shared" si="2"/>
        <v>0</v>
      </c>
      <c r="P12" s="27">
        <v>431.7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-431.7</v>
      </c>
      <c r="AG12" s="28">
        <f t="shared" si="4"/>
        <v>0</v>
      </c>
    </row>
    <row r="13" spans="1:33" s="12" customFormat="1" ht="23.25" customHeight="1" x14ac:dyDescent="0.2">
      <c r="A13" s="30">
        <v>43602</v>
      </c>
      <c r="B13" s="31"/>
      <c r="C13" s="25" t="s">
        <v>43</v>
      </c>
      <c r="D13" s="25" t="s">
        <v>44</v>
      </c>
      <c r="E13" s="25" t="s">
        <v>45</v>
      </c>
      <c r="F13" s="26">
        <v>71056</v>
      </c>
      <c r="G13" s="48" t="s">
        <v>46</v>
      </c>
      <c r="H13" s="32"/>
      <c r="I13" s="32"/>
      <c r="J13" s="32"/>
      <c r="K13" s="32">
        <v>180</v>
      </c>
      <c r="L13" s="33"/>
      <c r="M13" s="27">
        <f t="shared" si="0"/>
        <v>160.71428571428569</v>
      </c>
      <c r="N13" s="27">
        <f t="shared" si="1"/>
        <v>19.285714285714281</v>
      </c>
      <c r="O13" s="27">
        <f t="shared" si="2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" si="7">-SUM(N13:AE13)</f>
        <v>-179.99571428571429</v>
      </c>
      <c r="AG13" s="28">
        <f t="shared" ref="AG13" si="8">SUM(H13:K13)+AF13+O13</f>
        <v>4.2857142857144481E-3</v>
      </c>
    </row>
    <row r="14" spans="1:33" s="12" customFormat="1" ht="23.25" customHeight="1" x14ac:dyDescent="0.2">
      <c r="A14" s="30">
        <v>43602</v>
      </c>
      <c r="B14" s="31"/>
      <c r="C14" s="25" t="s">
        <v>131</v>
      </c>
      <c r="D14" s="25"/>
      <c r="E14" s="25" t="s">
        <v>132</v>
      </c>
      <c r="F14" s="26">
        <v>5020</v>
      </c>
      <c r="G14" s="48" t="s">
        <v>133</v>
      </c>
      <c r="H14" s="32"/>
      <c r="I14" s="32"/>
      <c r="J14" s="32"/>
      <c r="K14" s="32">
        <v>2000</v>
      </c>
      <c r="L14" s="33">
        <v>0.02</v>
      </c>
      <c r="M14" s="27">
        <f t="shared" si="0"/>
        <v>1785.7142857142856</v>
      </c>
      <c r="N14" s="27">
        <f t="shared" si="1"/>
        <v>214.28571428571425</v>
      </c>
      <c r="O14" s="27">
        <f t="shared" si="2"/>
        <v>-35.714285714285715</v>
      </c>
      <c r="P14" s="27"/>
      <c r="Q14" s="34"/>
      <c r="R14" s="34"/>
      <c r="S14" s="35"/>
      <c r="T14" s="35"/>
      <c r="U14" s="35"/>
      <c r="V14" s="35"/>
      <c r="W14" s="35"/>
      <c r="X14" s="34"/>
      <c r="Y14" s="34">
        <v>1785.71</v>
      </c>
      <c r="Z14" s="34"/>
      <c r="AA14" s="34"/>
      <c r="AB14" s="35"/>
      <c r="AC14" s="35"/>
      <c r="AD14" s="34"/>
      <c r="AE14" s="34"/>
      <c r="AF14" s="27">
        <f t="shared" si="3"/>
        <v>-1964.2814285714285</v>
      </c>
      <c r="AG14" s="28">
        <f t="shared" si="4"/>
        <v>4.2857142858068187E-3</v>
      </c>
    </row>
    <row r="15" spans="1:33" s="12" customFormat="1" ht="23.25" customHeight="1" x14ac:dyDescent="0.2">
      <c r="A15" s="30">
        <v>43602</v>
      </c>
      <c r="B15" s="31"/>
      <c r="C15" s="25" t="s">
        <v>53</v>
      </c>
      <c r="D15" s="25"/>
      <c r="E15" s="25"/>
      <c r="F15" s="26"/>
      <c r="G15" s="48" t="s">
        <v>57</v>
      </c>
      <c r="H15" s="32">
        <v>537</v>
      </c>
      <c r="I15" s="32"/>
      <c r="J15" s="32"/>
      <c r="K15" s="32"/>
      <c r="L15" s="33"/>
      <c r="M15" s="27">
        <f t="shared" si="0"/>
        <v>537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>
        <v>537</v>
      </c>
      <c r="AC15" s="35"/>
      <c r="AD15" s="34"/>
      <c r="AE15" s="34"/>
      <c r="AF15" s="27">
        <f t="shared" si="3"/>
        <v>-537</v>
      </c>
      <c r="AG15" s="28">
        <f t="shared" si="4"/>
        <v>0</v>
      </c>
    </row>
    <row r="16" spans="1:33" s="12" customFormat="1" ht="23.25" customHeight="1" x14ac:dyDescent="0.2">
      <c r="A16" s="30">
        <v>43602</v>
      </c>
      <c r="B16" s="31"/>
      <c r="C16" s="25" t="s">
        <v>56</v>
      </c>
      <c r="D16" s="25"/>
      <c r="E16" s="25"/>
      <c r="F16" s="26"/>
      <c r="G16" s="48" t="s">
        <v>67</v>
      </c>
      <c r="H16" s="32">
        <v>537</v>
      </c>
      <c r="I16" s="32"/>
      <c r="J16" s="32"/>
      <c r="K16" s="32"/>
      <c r="L16" s="33"/>
      <c r="M16" s="27">
        <f t="shared" si="0"/>
        <v>537</v>
      </c>
      <c r="N16" s="27">
        <f t="shared" si="1"/>
        <v>0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>
        <v>537</v>
      </c>
      <c r="AC16" s="35"/>
      <c r="AD16" s="34"/>
      <c r="AE16" s="34"/>
      <c r="AF16" s="27">
        <f t="shared" si="3"/>
        <v>-537</v>
      </c>
      <c r="AG16" s="28">
        <f t="shared" si="4"/>
        <v>0</v>
      </c>
    </row>
    <row r="17" spans="1:33" s="12" customFormat="1" ht="23.25" customHeight="1" x14ac:dyDescent="0.2">
      <c r="A17" s="30">
        <v>43603</v>
      </c>
      <c r="B17" s="31"/>
      <c r="C17" s="25" t="s">
        <v>54</v>
      </c>
      <c r="D17" s="25" t="s">
        <v>134</v>
      </c>
      <c r="E17" s="25" t="s">
        <v>37</v>
      </c>
      <c r="F17" s="26">
        <v>1492</v>
      </c>
      <c r="G17" s="48" t="s">
        <v>46</v>
      </c>
      <c r="H17" s="32"/>
      <c r="I17" s="32"/>
      <c r="J17" s="32"/>
      <c r="K17" s="32">
        <v>40</v>
      </c>
      <c r="L17" s="33"/>
      <c r="M17" s="27">
        <f t="shared" si="0"/>
        <v>35.714285714285708</v>
      </c>
      <c r="N17" s="27">
        <f t="shared" si="1"/>
        <v>4.2857142857142847</v>
      </c>
      <c r="O17" s="27">
        <f t="shared" si="2"/>
        <v>0</v>
      </c>
      <c r="P17" s="27"/>
      <c r="Q17" s="34">
        <v>35.71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-39.995714285714286</v>
      </c>
      <c r="AG17" s="28">
        <f t="shared" si="4"/>
        <v>4.2857142857144481E-3</v>
      </c>
    </row>
    <row r="18" spans="1:33" s="12" customFormat="1" ht="23.25" customHeight="1" x14ac:dyDescent="0.2">
      <c r="A18" s="30">
        <v>43603</v>
      </c>
      <c r="B18" s="31"/>
      <c r="C18" s="25" t="s">
        <v>47</v>
      </c>
      <c r="D18" s="25" t="s">
        <v>49</v>
      </c>
      <c r="E18" s="25" t="s">
        <v>37</v>
      </c>
      <c r="F18" s="26">
        <v>35562</v>
      </c>
      <c r="G18" s="48" t="s">
        <v>107</v>
      </c>
      <c r="H18" s="32"/>
      <c r="I18" s="32"/>
      <c r="J18" s="32"/>
      <c r="K18" s="32">
        <v>155</v>
      </c>
      <c r="L18" s="33"/>
      <c r="M18" s="27">
        <f t="shared" si="0"/>
        <v>138.39285714285714</v>
      </c>
      <c r="N18" s="27">
        <f t="shared" si="1"/>
        <v>16.607142857142858</v>
      </c>
      <c r="O18" s="27">
        <f t="shared" si="2"/>
        <v>0</v>
      </c>
      <c r="P18" s="27">
        <v>138.38999999999999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3"/>
        <v>-154.99714285714285</v>
      </c>
      <c r="AG18" s="28">
        <f t="shared" si="4"/>
        <v>2.8571428571524393E-3</v>
      </c>
    </row>
    <row r="19" spans="1:33" s="12" customFormat="1" ht="23.25" customHeight="1" x14ac:dyDescent="0.2">
      <c r="A19" s="30">
        <v>43603</v>
      </c>
      <c r="B19" s="31"/>
      <c r="C19" s="25" t="s">
        <v>60</v>
      </c>
      <c r="D19" s="25"/>
      <c r="E19" s="25"/>
      <c r="F19" s="26"/>
      <c r="G19" s="61" t="s">
        <v>135</v>
      </c>
      <c r="H19" s="32">
        <v>100</v>
      </c>
      <c r="I19" s="32"/>
      <c r="J19" s="32"/>
      <c r="K19" s="32"/>
      <c r="L19" s="33"/>
      <c r="M19" s="27">
        <f t="shared" si="0"/>
        <v>100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100</v>
      </c>
      <c r="AB19" s="35"/>
      <c r="AC19" s="35"/>
      <c r="AD19" s="34"/>
      <c r="AE19" s="34"/>
      <c r="AF19" s="27">
        <f t="shared" si="3"/>
        <v>-100</v>
      </c>
      <c r="AG19" s="28">
        <f t="shared" si="4"/>
        <v>0</v>
      </c>
    </row>
    <row r="20" spans="1:33" s="12" customFormat="1" ht="23.25" customHeight="1" x14ac:dyDescent="0.2">
      <c r="A20" s="30">
        <v>43603</v>
      </c>
      <c r="B20" s="31"/>
      <c r="C20" s="25" t="s">
        <v>58</v>
      </c>
      <c r="D20" s="25" t="s">
        <v>59</v>
      </c>
      <c r="E20" s="25" t="s">
        <v>68</v>
      </c>
      <c r="F20" s="26">
        <v>3150</v>
      </c>
      <c r="G20" s="48" t="s">
        <v>136</v>
      </c>
      <c r="H20" s="32"/>
      <c r="I20" s="32"/>
      <c r="J20" s="32">
        <v>795</v>
      </c>
      <c r="K20" s="32"/>
      <c r="L20" s="33"/>
      <c r="M20" s="27">
        <f t="shared" si="0"/>
        <v>795</v>
      </c>
      <c r="N20" s="27">
        <f t="shared" si="1"/>
        <v>0</v>
      </c>
      <c r="O20" s="27">
        <f t="shared" si="2"/>
        <v>0</v>
      </c>
      <c r="P20" s="27">
        <v>795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-795</v>
      </c>
      <c r="AG20" s="28">
        <f t="shared" si="4"/>
        <v>0</v>
      </c>
    </row>
    <row r="21" spans="1:33" s="12" customFormat="1" ht="23.25" customHeight="1" x14ac:dyDescent="0.2">
      <c r="A21" s="30">
        <v>43605</v>
      </c>
      <c r="B21" s="31"/>
      <c r="C21" s="25" t="s">
        <v>40</v>
      </c>
      <c r="D21" s="25" t="s">
        <v>50</v>
      </c>
      <c r="E21" s="25" t="s">
        <v>41</v>
      </c>
      <c r="F21" s="26">
        <v>707630</v>
      </c>
      <c r="G21" s="48" t="s">
        <v>137</v>
      </c>
      <c r="H21" s="32"/>
      <c r="I21" s="32"/>
      <c r="J21" s="32"/>
      <c r="K21" s="32">
        <v>162.75</v>
      </c>
      <c r="L21" s="33"/>
      <c r="M21" s="27">
        <f t="shared" si="0"/>
        <v>145.3125</v>
      </c>
      <c r="N21" s="27">
        <f t="shared" si="1"/>
        <v>17.4375</v>
      </c>
      <c r="O21" s="27">
        <f t="shared" si="2"/>
        <v>0</v>
      </c>
      <c r="P21" s="27"/>
      <c r="Q21" s="34"/>
      <c r="R21" s="34"/>
      <c r="S21" s="35"/>
      <c r="T21" s="35">
        <v>145.31</v>
      </c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-162.7475</v>
      </c>
      <c r="AG21" s="28">
        <f t="shared" si="4"/>
        <v>2.4999999999977263E-3</v>
      </c>
    </row>
    <row r="22" spans="1:33" s="12" customFormat="1" ht="22.5" customHeight="1" x14ac:dyDescent="0.2">
      <c r="A22" s="30">
        <v>43605</v>
      </c>
      <c r="B22" s="31"/>
      <c r="C22" s="25" t="s">
        <v>43</v>
      </c>
      <c r="D22" s="25" t="s">
        <v>44</v>
      </c>
      <c r="E22" s="25" t="s">
        <v>45</v>
      </c>
      <c r="F22" s="26">
        <v>71146</v>
      </c>
      <c r="G22" s="48" t="s">
        <v>46</v>
      </c>
      <c r="H22" s="32"/>
      <c r="I22" s="32"/>
      <c r="J22" s="32"/>
      <c r="K22" s="32">
        <v>180</v>
      </c>
      <c r="L22" s="33"/>
      <c r="M22" s="27">
        <f t="shared" si="0"/>
        <v>160.71428571428569</v>
      </c>
      <c r="N22" s="27">
        <f t="shared" si="1"/>
        <v>19.285714285714281</v>
      </c>
      <c r="O22" s="27">
        <f t="shared" si="2"/>
        <v>0</v>
      </c>
      <c r="P22" s="27"/>
      <c r="Q22" s="34">
        <v>160.71</v>
      </c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-179.99571428571429</v>
      </c>
      <c r="AG22" s="28">
        <f t="shared" si="4"/>
        <v>4.2857142857144481E-3</v>
      </c>
    </row>
    <row r="23" spans="1:33" s="12" customFormat="1" ht="22.5" customHeight="1" x14ac:dyDescent="0.2">
      <c r="A23" s="30">
        <v>43606</v>
      </c>
      <c r="B23" s="31"/>
      <c r="C23" s="25" t="s">
        <v>43</v>
      </c>
      <c r="D23" s="25" t="s">
        <v>44</v>
      </c>
      <c r="E23" s="25" t="s">
        <v>45</v>
      </c>
      <c r="F23" s="26">
        <v>78543</v>
      </c>
      <c r="G23" s="48" t="s">
        <v>46</v>
      </c>
      <c r="H23" s="32"/>
      <c r="I23" s="32"/>
      <c r="J23" s="32"/>
      <c r="K23" s="32">
        <v>180</v>
      </c>
      <c r="L23" s="33"/>
      <c r="M23" s="27">
        <f t="shared" si="0"/>
        <v>160.71428571428569</v>
      </c>
      <c r="N23" s="27">
        <f t="shared" si="1"/>
        <v>19.285714285714281</v>
      </c>
      <c r="O23" s="27">
        <f t="shared" si="2"/>
        <v>0</v>
      </c>
      <c r="P23" s="27"/>
      <c r="Q23" s="34">
        <v>160.71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3"/>
        <v>-179.99571428571429</v>
      </c>
      <c r="AG23" s="28">
        <f t="shared" si="4"/>
        <v>4.2857142857144481E-3</v>
      </c>
    </row>
    <row r="24" spans="1:33" s="12" customFormat="1" ht="23.25" customHeight="1" x14ac:dyDescent="0.2">
      <c r="A24" s="30">
        <v>43606</v>
      </c>
      <c r="B24" s="31"/>
      <c r="C24" s="25" t="s">
        <v>38</v>
      </c>
      <c r="D24" s="25" t="s">
        <v>39</v>
      </c>
      <c r="E24" s="25" t="s">
        <v>41</v>
      </c>
      <c r="F24" s="26">
        <v>146073</v>
      </c>
      <c r="G24" s="48" t="s">
        <v>138</v>
      </c>
      <c r="H24" s="32"/>
      <c r="I24" s="32"/>
      <c r="J24" s="32">
        <v>152.75</v>
      </c>
      <c r="K24" s="32"/>
      <c r="L24" s="33"/>
      <c r="M24" s="27">
        <f t="shared" si="0"/>
        <v>152.75</v>
      </c>
      <c r="N24" s="27">
        <f t="shared" si="1"/>
        <v>0</v>
      </c>
      <c r="O24" s="27">
        <f t="shared" si="2"/>
        <v>0</v>
      </c>
      <c r="P24" s="27">
        <v>152.75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3"/>
        <v>-152.75</v>
      </c>
      <c r="AG24" s="28">
        <f t="shared" si="4"/>
        <v>0</v>
      </c>
    </row>
    <row r="25" spans="1:33" s="12" customFormat="1" ht="23.25" customHeight="1" x14ac:dyDescent="0.2">
      <c r="A25" s="30">
        <v>43606</v>
      </c>
      <c r="B25" s="31"/>
      <c r="C25" s="25" t="s">
        <v>38</v>
      </c>
      <c r="D25" s="25" t="s">
        <v>39</v>
      </c>
      <c r="E25" s="25" t="s">
        <v>41</v>
      </c>
      <c r="F25" s="26">
        <v>146073</v>
      </c>
      <c r="G25" s="48" t="s">
        <v>139</v>
      </c>
      <c r="H25" s="32"/>
      <c r="I25" s="32"/>
      <c r="J25" s="32"/>
      <c r="K25" s="32">
        <f>578.04+69.36</f>
        <v>647.4</v>
      </c>
      <c r="L25" s="33"/>
      <c r="M25" s="27">
        <f t="shared" si="0"/>
        <v>578.03571428571422</v>
      </c>
      <c r="N25" s="27">
        <f t="shared" si="1"/>
        <v>69.3642857142857</v>
      </c>
      <c r="O25" s="27">
        <f t="shared" si="2"/>
        <v>0</v>
      </c>
      <c r="P25" s="27">
        <v>578.04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-647.40428571428561</v>
      </c>
      <c r="AG25" s="28">
        <f t="shared" si="4"/>
        <v>-4.285714285629183E-3</v>
      </c>
    </row>
    <row r="26" spans="1:33" s="12" customFormat="1" ht="23.25" customHeight="1" x14ac:dyDescent="0.2">
      <c r="A26" s="30">
        <v>43607</v>
      </c>
      <c r="B26" s="31"/>
      <c r="C26" s="25" t="s">
        <v>140</v>
      </c>
      <c r="D26" s="25" t="s">
        <v>141</v>
      </c>
      <c r="E26" s="25" t="s">
        <v>142</v>
      </c>
      <c r="F26" s="26">
        <v>307</v>
      </c>
      <c r="G26" s="48" t="s">
        <v>143</v>
      </c>
      <c r="H26" s="32"/>
      <c r="I26" s="32"/>
      <c r="J26" s="32"/>
      <c r="K26" s="32">
        <v>2000</v>
      </c>
      <c r="L26" s="33">
        <v>0.02</v>
      </c>
      <c r="M26" s="27">
        <f t="shared" si="0"/>
        <v>1785.7142857142856</v>
      </c>
      <c r="N26" s="27">
        <f t="shared" si="1"/>
        <v>214.28571428571425</v>
      </c>
      <c r="O26" s="27">
        <f t="shared" si="2"/>
        <v>-35.714285714285715</v>
      </c>
      <c r="P26" s="27"/>
      <c r="Q26" s="34"/>
      <c r="R26" s="34"/>
      <c r="S26" s="35"/>
      <c r="T26" s="35"/>
      <c r="U26" s="35"/>
      <c r="V26" s="35"/>
      <c r="W26" s="35"/>
      <c r="X26" s="34"/>
      <c r="Y26" s="34">
        <v>1785.71</v>
      </c>
      <c r="Z26" s="34"/>
      <c r="AA26" s="34"/>
      <c r="AB26" s="35"/>
      <c r="AC26" s="35"/>
      <c r="AD26" s="34"/>
      <c r="AE26" s="34"/>
      <c r="AF26" s="27">
        <f t="shared" si="3"/>
        <v>-1964.2814285714285</v>
      </c>
      <c r="AG26" s="28">
        <f t="shared" si="4"/>
        <v>4.2857142858068187E-3</v>
      </c>
    </row>
    <row r="27" spans="1:33" s="12" customFormat="1" ht="23.25" customHeight="1" x14ac:dyDescent="0.2">
      <c r="A27" s="30">
        <v>43607</v>
      </c>
      <c r="B27" s="31"/>
      <c r="C27" s="25" t="s">
        <v>144</v>
      </c>
      <c r="D27" s="25" t="s">
        <v>145</v>
      </c>
      <c r="E27" s="25" t="s">
        <v>41</v>
      </c>
      <c r="F27" s="26">
        <v>58034</v>
      </c>
      <c r="G27" s="48" t="s">
        <v>146</v>
      </c>
      <c r="H27" s="32"/>
      <c r="I27" s="32"/>
      <c r="J27" s="32"/>
      <c r="K27" s="32">
        <v>60</v>
      </c>
      <c r="L27" s="33"/>
      <c r="M27" s="27">
        <f t="shared" si="0"/>
        <v>53.571428571428569</v>
      </c>
      <c r="N27" s="27">
        <f t="shared" si="1"/>
        <v>6.4285714285714279</v>
      </c>
      <c r="O27" s="27">
        <f t="shared" si="2"/>
        <v>0</v>
      </c>
      <c r="P27" s="27">
        <v>53.57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"/>
        <v>-59.998571428571431</v>
      </c>
      <c r="AG27" s="28">
        <f t="shared" si="4"/>
        <v>1.4285714285691142E-3</v>
      </c>
    </row>
    <row r="28" spans="1:33" s="12" customFormat="1" ht="23.25" customHeight="1" x14ac:dyDescent="0.2">
      <c r="A28" s="30">
        <v>43607</v>
      </c>
      <c r="B28" s="31"/>
      <c r="C28" s="25" t="s">
        <v>147</v>
      </c>
      <c r="D28" s="25" t="s">
        <v>51</v>
      </c>
      <c r="E28" s="25" t="s">
        <v>41</v>
      </c>
      <c r="F28" s="26">
        <v>113964</v>
      </c>
      <c r="G28" s="48" t="s">
        <v>148</v>
      </c>
      <c r="H28" s="32"/>
      <c r="I28" s="32"/>
      <c r="J28" s="32"/>
      <c r="K28" s="32">
        <v>1880</v>
      </c>
      <c r="L28" s="33"/>
      <c r="M28" s="27">
        <f t="shared" si="0"/>
        <v>1678.5714285714284</v>
      </c>
      <c r="N28" s="27">
        <f t="shared" si="1"/>
        <v>201.42857142857142</v>
      </c>
      <c r="O28" s="27">
        <f t="shared" si="2"/>
        <v>0</v>
      </c>
      <c r="P28" s="27"/>
      <c r="Q28" s="34">
        <v>1678.57</v>
      </c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"/>
        <v>-1879.9985714285713</v>
      </c>
      <c r="AG28" s="28">
        <f t="shared" si="4"/>
        <v>1.4285714287325391E-3</v>
      </c>
    </row>
    <row r="29" spans="1:33" s="12" customFormat="1" ht="23.25" customHeight="1" x14ac:dyDescent="0.2">
      <c r="A29" s="30">
        <v>43607</v>
      </c>
      <c r="B29" s="31"/>
      <c r="C29" s="25" t="s">
        <v>42</v>
      </c>
      <c r="D29" s="25"/>
      <c r="E29" s="25"/>
      <c r="F29" s="26"/>
      <c r="G29" s="48" t="s">
        <v>149</v>
      </c>
      <c r="H29" s="32">
        <v>130</v>
      </c>
      <c r="I29" s="32"/>
      <c r="J29" s="32"/>
      <c r="K29" s="32"/>
      <c r="L29" s="33"/>
      <c r="M29" s="27">
        <f t="shared" si="0"/>
        <v>130</v>
      </c>
      <c r="N29" s="27">
        <f t="shared" si="1"/>
        <v>0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>
        <v>130</v>
      </c>
      <c r="AB29" s="35"/>
      <c r="AC29" s="35"/>
      <c r="AD29" s="34"/>
      <c r="AE29" s="34"/>
      <c r="AF29" s="27">
        <f t="shared" si="3"/>
        <v>-130</v>
      </c>
      <c r="AG29" s="28">
        <f t="shared" si="4"/>
        <v>0</v>
      </c>
    </row>
    <row r="30" spans="1:33" s="12" customFormat="1" ht="23.25" customHeight="1" x14ac:dyDescent="0.2">
      <c r="A30" s="30">
        <v>43607</v>
      </c>
      <c r="B30" s="31"/>
      <c r="C30" s="25" t="s">
        <v>58</v>
      </c>
      <c r="D30" s="25" t="s">
        <v>59</v>
      </c>
      <c r="E30" s="25" t="s">
        <v>68</v>
      </c>
      <c r="F30" s="26">
        <v>3158</v>
      </c>
      <c r="G30" s="48" t="s">
        <v>150</v>
      </c>
      <c r="H30" s="32"/>
      <c r="I30" s="32"/>
      <c r="J30" s="32">
        <v>1190</v>
      </c>
      <c r="K30" s="32"/>
      <c r="L30" s="33"/>
      <c r="M30" s="27">
        <f t="shared" si="0"/>
        <v>1190</v>
      </c>
      <c r="N30" s="27">
        <f t="shared" si="1"/>
        <v>0</v>
      </c>
      <c r="O30" s="27">
        <f t="shared" si="2"/>
        <v>0</v>
      </c>
      <c r="P30" s="27">
        <v>1190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3"/>
        <v>-1190</v>
      </c>
      <c r="AG30" s="28">
        <f t="shared" si="4"/>
        <v>0</v>
      </c>
    </row>
    <row r="31" spans="1:33" s="12" customFormat="1" ht="23.25" customHeight="1" x14ac:dyDescent="0.2">
      <c r="A31" s="30">
        <v>43607</v>
      </c>
      <c r="B31" s="31"/>
      <c r="C31" s="25" t="s">
        <v>60</v>
      </c>
      <c r="D31" s="25"/>
      <c r="E31" s="25"/>
      <c r="F31" s="26"/>
      <c r="G31" s="48" t="s">
        <v>151</v>
      </c>
      <c r="H31" s="32">
        <v>100</v>
      </c>
      <c r="I31" s="32"/>
      <c r="J31" s="32"/>
      <c r="K31" s="32"/>
      <c r="L31" s="33"/>
      <c r="M31" s="27">
        <f t="shared" si="0"/>
        <v>100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100</v>
      </c>
      <c r="AB31" s="35"/>
      <c r="AC31" s="35"/>
      <c r="AD31" s="34"/>
      <c r="AE31" s="34"/>
      <c r="AF31" s="27">
        <f t="shared" si="3"/>
        <v>-100</v>
      </c>
      <c r="AG31" s="28">
        <f t="shared" si="4"/>
        <v>0</v>
      </c>
    </row>
    <row r="32" spans="1:33" s="12" customFormat="1" ht="22.5" customHeight="1" x14ac:dyDescent="0.2">
      <c r="A32" s="30">
        <v>43607</v>
      </c>
      <c r="B32" s="31"/>
      <c r="C32" s="25" t="s">
        <v>43</v>
      </c>
      <c r="D32" s="25" t="s">
        <v>44</v>
      </c>
      <c r="E32" s="25" t="s">
        <v>45</v>
      </c>
      <c r="F32" s="26">
        <v>93238</v>
      </c>
      <c r="G32" s="48" t="s">
        <v>46</v>
      </c>
      <c r="H32" s="32"/>
      <c r="I32" s="32"/>
      <c r="J32" s="32"/>
      <c r="K32" s="32">
        <v>180</v>
      </c>
      <c r="L32" s="33"/>
      <c r="M32" s="27">
        <f t="shared" si="0"/>
        <v>160.71428571428569</v>
      </c>
      <c r="N32" s="27">
        <f t="shared" si="1"/>
        <v>19.285714285714281</v>
      </c>
      <c r="O32" s="27">
        <f t="shared" si="2"/>
        <v>0</v>
      </c>
      <c r="P32" s="27"/>
      <c r="Q32" s="34">
        <v>160.71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ref="AF32" si="9">-SUM(N32:AE32)</f>
        <v>-179.99571428571429</v>
      </c>
      <c r="AG32" s="28">
        <f t="shared" ref="AG32" si="10">SUM(H32:K32)+AF32+O32</f>
        <v>4.2857142857144481E-3</v>
      </c>
    </row>
    <row r="33" spans="1:33" s="12" customFormat="1" ht="23.25" customHeight="1" x14ac:dyDescent="0.2">
      <c r="A33" s="30">
        <v>43607</v>
      </c>
      <c r="B33" s="31"/>
      <c r="C33" s="25" t="s">
        <v>38</v>
      </c>
      <c r="D33" s="25" t="s">
        <v>39</v>
      </c>
      <c r="E33" s="25" t="s">
        <v>41</v>
      </c>
      <c r="F33" s="26">
        <v>190417</v>
      </c>
      <c r="G33" s="48" t="s">
        <v>152</v>
      </c>
      <c r="H33" s="32"/>
      <c r="I33" s="32"/>
      <c r="J33" s="32"/>
      <c r="K33" s="32">
        <f>142.59+17.11</f>
        <v>159.69999999999999</v>
      </c>
      <c r="L33" s="33"/>
      <c r="M33" s="27">
        <f t="shared" si="0"/>
        <v>142.58928571428569</v>
      </c>
      <c r="N33" s="27">
        <f t="shared" si="1"/>
        <v>17.110714285714284</v>
      </c>
      <c r="O33" s="27">
        <f t="shared" si="2"/>
        <v>0</v>
      </c>
      <c r="P33" s="27">
        <v>142.59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"/>
        <v>-159.7007142857143</v>
      </c>
      <c r="AG33" s="28">
        <f t="shared" si="4"/>
        <v>-7.1428571430942611E-4</v>
      </c>
    </row>
    <row r="34" spans="1:33" s="12" customFormat="1" ht="23.25" customHeight="1" x14ac:dyDescent="0.2">
      <c r="A34" s="30">
        <v>43607</v>
      </c>
      <c r="B34" s="31"/>
      <c r="C34" s="25" t="s">
        <v>38</v>
      </c>
      <c r="D34" s="25" t="s">
        <v>39</v>
      </c>
      <c r="E34" s="25" t="s">
        <v>41</v>
      </c>
      <c r="F34" s="26">
        <v>190417</v>
      </c>
      <c r="G34" s="48" t="s">
        <v>153</v>
      </c>
      <c r="H34" s="32"/>
      <c r="I34" s="32"/>
      <c r="J34" s="32">
        <v>75</v>
      </c>
      <c r="K34" s="32"/>
      <c r="L34" s="33"/>
      <c r="M34" s="27">
        <f t="shared" si="0"/>
        <v>75</v>
      </c>
      <c r="N34" s="27">
        <f t="shared" si="1"/>
        <v>0</v>
      </c>
      <c r="O34" s="27">
        <f t="shared" si="2"/>
        <v>0</v>
      </c>
      <c r="P34" s="27">
        <v>75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3"/>
        <v>-75</v>
      </c>
      <c r="AG34" s="28">
        <f t="shared" si="4"/>
        <v>0</v>
      </c>
    </row>
    <row r="35" spans="1:33" s="12" customFormat="1" ht="23.25" customHeight="1" x14ac:dyDescent="0.2">
      <c r="A35" s="30">
        <v>43607</v>
      </c>
      <c r="B35" s="31"/>
      <c r="C35" s="25" t="s">
        <v>65</v>
      </c>
      <c r="D35" s="25" t="s">
        <v>66</v>
      </c>
      <c r="E35" s="25" t="s">
        <v>41</v>
      </c>
      <c r="F35" s="26">
        <v>56484</v>
      </c>
      <c r="G35" s="48" t="s">
        <v>154</v>
      </c>
      <c r="H35" s="32"/>
      <c r="I35" s="32"/>
      <c r="J35" s="32"/>
      <c r="K35" s="32">
        <v>673.94</v>
      </c>
      <c r="L35" s="33"/>
      <c r="M35" s="27">
        <f t="shared" si="0"/>
        <v>601.73214285714289</v>
      </c>
      <c r="N35" s="27">
        <f t="shared" si="1"/>
        <v>72.207857142857151</v>
      </c>
      <c r="O35" s="27">
        <f t="shared" si="2"/>
        <v>0</v>
      </c>
      <c r="P35" s="27">
        <v>601.73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3"/>
        <v>-673.93785714285718</v>
      </c>
      <c r="AG35" s="28">
        <f t="shared" si="4"/>
        <v>2.1428571428714349E-3</v>
      </c>
    </row>
    <row r="36" spans="1:33" s="12" customFormat="1" ht="23.25" customHeight="1" x14ac:dyDescent="0.2">
      <c r="A36" s="30">
        <v>43607</v>
      </c>
      <c r="B36" s="31"/>
      <c r="C36" s="25" t="s">
        <v>47</v>
      </c>
      <c r="D36" s="25" t="s">
        <v>49</v>
      </c>
      <c r="E36" s="25" t="s">
        <v>37</v>
      </c>
      <c r="F36" s="26">
        <v>35627</v>
      </c>
      <c r="G36" s="48" t="s">
        <v>155</v>
      </c>
      <c r="H36" s="32"/>
      <c r="I36" s="32"/>
      <c r="J36" s="32"/>
      <c r="K36" s="32">
        <v>83</v>
      </c>
      <c r="L36" s="33"/>
      <c r="M36" s="27">
        <f t="shared" si="0"/>
        <v>74.107142857142847</v>
      </c>
      <c r="N36" s="27">
        <f t="shared" si="1"/>
        <v>8.8928571428571406</v>
      </c>
      <c r="O36" s="27">
        <f t="shared" si="2"/>
        <v>0</v>
      </c>
      <c r="P36" s="27"/>
      <c r="Q36" s="34">
        <v>74.11</v>
      </c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3"/>
        <v>-83.002857142857138</v>
      </c>
      <c r="AG36" s="28">
        <f t="shared" si="4"/>
        <v>-2.8571428571382285E-3</v>
      </c>
    </row>
    <row r="37" spans="1:33" s="12" customFormat="1" ht="23.25" customHeight="1" x14ac:dyDescent="0.2">
      <c r="A37" s="30"/>
      <c r="B37" s="31"/>
      <c r="C37" s="25"/>
      <c r="D37" s="25"/>
      <c r="E37" s="25"/>
      <c r="F37" s="26"/>
      <c r="G37" s="48"/>
      <c r="H37" s="32"/>
      <c r="I37" s="32"/>
      <c r="J37" s="32"/>
      <c r="K37" s="32"/>
      <c r="L37" s="33"/>
      <c r="M37" s="27">
        <f t="shared" si="0"/>
        <v>0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3"/>
        <v>0</v>
      </c>
      <c r="AG37" s="28">
        <f t="shared" si="4"/>
        <v>0</v>
      </c>
    </row>
    <row r="38" spans="1:33" s="12" customFormat="1" ht="19.5" customHeight="1" x14ac:dyDescent="0.2">
      <c r="A38" s="30"/>
      <c r="B38" s="31"/>
      <c r="C38" s="36"/>
      <c r="D38" s="36"/>
      <c r="E38" s="36"/>
      <c r="F38" s="26"/>
      <c r="G38" s="29"/>
      <c r="H38" s="32"/>
      <c r="I38" s="32"/>
      <c r="J38" s="32"/>
      <c r="K38" s="32"/>
      <c r="L38" s="33"/>
      <c r="M38" s="34">
        <f>SUM(H38:J38,K38/1.12)</f>
        <v>0</v>
      </c>
      <c r="N38" s="34">
        <f>K38/1.12*0.12</f>
        <v>0</v>
      </c>
      <c r="O38" s="34">
        <f>-SUM(I38:J38,K38/1.12)*L38</f>
        <v>0</v>
      </c>
      <c r="P38" s="34"/>
      <c r="Q38" s="34"/>
      <c r="R38" s="34"/>
      <c r="S38" s="34"/>
      <c r="T38" s="35"/>
      <c r="U38" s="35"/>
      <c r="V38" s="35"/>
      <c r="W38" s="35"/>
      <c r="X38" s="35"/>
      <c r="Y38" s="37"/>
      <c r="Z38" s="34"/>
      <c r="AA38" s="34"/>
      <c r="AB38" s="34"/>
      <c r="AC38" s="35"/>
      <c r="AD38" s="35"/>
      <c r="AE38" s="38"/>
      <c r="AF38" s="27">
        <f t="shared" si="3"/>
        <v>0</v>
      </c>
      <c r="AG38" s="28">
        <f t="shared" si="4"/>
        <v>0</v>
      </c>
    </row>
    <row r="39" spans="1:33" s="10" customFormat="1" ht="12" customHeight="1" thickBot="1" x14ac:dyDescent="0.25">
      <c r="A39" s="39"/>
      <c r="B39" s="40"/>
      <c r="C39" s="41"/>
      <c r="D39" s="42"/>
      <c r="E39" s="42"/>
      <c r="F39" s="43"/>
      <c r="G39" s="41"/>
      <c r="H39" s="44">
        <f t="shared" ref="H39:AG39" si="11">SUM(H5:H38)</f>
        <v>2528</v>
      </c>
      <c r="I39" s="44">
        <f t="shared" si="11"/>
        <v>0</v>
      </c>
      <c r="J39" s="44">
        <f t="shared" si="11"/>
        <v>2787.65</v>
      </c>
      <c r="K39" s="44">
        <f t="shared" si="11"/>
        <v>9707.7900000000009</v>
      </c>
      <c r="L39" s="44">
        <f t="shared" si="11"/>
        <v>0.04</v>
      </c>
      <c r="M39" s="44">
        <f t="shared" si="11"/>
        <v>13983.319642857143</v>
      </c>
      <c r="N39" s="44">
        <f t="shared" si="11"/>
        <v>1040.1203571428571</v>
      </c>
      <c r="O39" s="44">
        <f t="shared" si="11"/>
        <v>-71.428571428571431</v>
      </c>
      <c r="P39" s="44">
        <f t="shared" si="11"/>
        <v>5307.32</v>
      </c>
      <c r="Q39" s="44">
        <f t="shared" si="11"/>
        <v>2431.23</v>
      </c>
      <c r="R39" s="44">
        <f t="shared" si="11"/>
        <v>0</v>
      </c>
      <c r="S39" s="44">
        <f t="shared" si="11"/>
        <v>0</v>
      </c>
      <c r="T39" s="44">
        <f t="shared" si="11"/>
        <v>145.31</v>
      </c>
      <c r="U39" s="44">
        <f t="shared" si="11"/>
        <v>0</v>
      </c>
      <c r="V39" s="44">
        <f t="shared" si="11"/>
        <v>0</v>
      </c>
      <c r="W39" s="44">
        <f t="shared" si="11"/>
        <v>0</v>
      </c>
      <c r="X39" s="44">
        <f t="shared" si="11"/>
        <v>0</v>
      </c>
      <c r="Y39" s="44">
        <f t="shared" si="11"/>
        <v>3571.42</v>
      </c>
      <c r="Z39" s="44">
        <f t="shared" si="11"/>
        <v>0</v>
      </c>
      <c r="AA39" s="44">
        <f t="shared" si="11"/>
        <v>380</v>
      </c>
      <c r="AB39" s="44">
        <f t="shared" si="11"/>
        <v>2148</v>
      </c>
      <c r="AC39" s="44">
        <f t="shared" si="11"/>
        <v>0</v>
      </c>
      <c r="AD39" s="44">
        <f t="shared" si="11"/>
        <v>0</v>
      </c>
      <c r="AE39" s="44">
        <f t="shared" si="11"/>
        <v>0</v>
      </c>
      <c r="AF39" s="44">
        <f t="shared" si="11"/>
        <v>-14951.97178571429</v>
      </c>
      <c r="AG39" s="44">
        <f t="shared" si="11"/>
        <v>3.9642857143327603E-2</v>
      </c>
    </row>
    <row r="40" spans="1:33" ht="12" customHeight="1" thickTop="1" x14ac:dyDescent="0.2"/>
    <row r="41" spans="1:33" ht="12" x14ac:dyDescent="0.2">
      <c r="K41" s="45">
        <f>H39+I39+J39+K39</f>
        <v>15023.44</v>
      </c>
      <c r="L41" s="9"/>
      <c r="M41" s="8"/>
      <c r="AF41" s="46">
        <f>+AF39</f>
        <v>-14951.97178571429</v>
      </c>
    </row>
    <row r="42" spans="1:33" x14ac:dyDescent="0.2">
      <c r="K42" s="8"/>
      <c r="L42" s="9"/>
      <c r="M42" s="8"/>
    </row>
    <row r="43" spans="1:33" ht="12" x14ac:dyDescent="0.2">
      <c r="C43" s="47" t="s">
        <v>33</v>
      </c>
      <c r="G43" s="10"/>
      <c r="K43" s="64"/>
      <c r="L43" s="64"/>
      <c r="M43" s="64"/>
    </row>
    <row r="44" spans="1:33" x14ac:dyDescent="0.2">
      <c r="K44" s="8"/>
      <c r="L44" s="9"/>
      <c r="M44" s="8"/>
    </row>
    <row r="45" spans="1:33" x14ac:dyDescent="0.2">
      <c r="K45" s="8"/>
      <c r="L45" s="9"/>
      <c r="M45" s="8"/>
    </row>
    <row r="46" spans="1:33" x14ac:dyDescent="0.2">
      <c r="A46" s="1"/>
      <c r="B46" s="1"/>
      <c r="D46" s="1"/>
      <c r="E46" s="1"/>
      <c r="F46" s="1"/>
      <c r="H46" s="1"/>
      <c r="I46" s="1"/>
      <c r="J46" s="1"/>
      <c r="K46" s="8"/>
      <c r="L46" s="9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</row>
    <row r="53" spans="1:32" x14ac:dyDescent="0.2">
      <c r="Q53" s="2">
        <v>0</v>
      </c>
    </row>
    <row r="54" spans="1:32" x14ac:dyDescent="0.2">
      <c r="A54" s="1"/>
      <c r="B54" s="1"/>
      <c r="D54" s="1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Z54" s="1"/>
      <c r="AA54" s="1"/>
      <c r="AB54" s="1"/>
      <c r="AC54" s="1"/>
      <c r="AD54" s="1"/>
      <c r="AE54" s="1"/>
      <c r="AF54" s="1"/>
    </row>
  </sheetData>
  <mergeCells count="1">
    <mergeCell ref="K43:M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4"/>
  <sheetViews>
    <sheetView workbookViewId="0">
      <selection activeCell="A5" sqref="A5:XFD4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5.85546875" style="1" customWidth="1"/>
    <col min="4" max="4" width="14" style="5" customWidth="1"/>
    <col min="5" max="5" width="28" style="5" customWidth="1"/>
    <col min="6" max="6" width="7.85546875" style="4" customWidth="1"/>
    <col min="7" max="7" width="32.140625" style="1" customWidth="1"/>
    <col min="8" max="8" width="8.7109375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6.5703125" style="3" customWidth="1"/>
    <col min="13" max="13" width="9.7109375" style="2" customWidth="1"/>
    <col min="14" max="14" width="8.5703125" style="2" customWidth="1"/>
    <col min="15" max="15" width="8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5703125" style="2" customWidth="1"/>
    <col min="28" max="28" width="8.28515625" style="2" customWidth="1"/>
    <col min="29" max="30" width="8" style="2" customWidth="1"/>
    <col min="31" max="31" width="10.140625" style="2" customWidth="1"/>
    <col min="32" max="32" width="10.2851562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43608</v>
      </c>
      <c r="B5" s="31"/>
      <c r="C5" s="25" t="s">
        <v>60</v>
      </c>
      <c r="D5" s="25"/>
      <c r="E5" s="25"/>
      <c r="F5" s="26"/>
      <c r="G5" s="48" t="s">
        <v>156</v>
      </c>
      <c r="H5" s="32">
        <v>50</v>
      </c>
      <c r="I5" s="32"/>
      <c r="J5" s="32"/>
      <c r="K5" s="32"/>
      <c r="L5" s="33"/>
      <c r="M5" s="27">
        <f t="shared" ref="M5:M48" si="0">SUM(H5:J5,K5/1.12)</f>
        <v>50</v>
      </c>
      <c r="N5" s="27">
        <f t="shared" ref="N5:N48" si="1">K5/1.12*0.12</f>
        <v>0</v>
      </c>
      <c r="O5" s="27">
        <f t="shared" ref="O5:O25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50</v>
      </c>
      <c r="AB5" s="35"/>
      <c r="AC5" s="35"/>
      <c r="AD5" s="34"/>
      <c r="AE5" s="34"/>
      <c r="AF5" s="27">
        <f t="shared" ref="AF5:AF24" si="3">-SUM(N5:AE5)</f>
        <v>-50</v>
      </c>
      <c r="AG5" s="28">
        <f t="shared" ref="AG5:AG24" si="4">SUM(H5:K5)+AF5+O5</f>
        <v>0</v>
      </c>
    </row>
    <row r="6" spans="1:33" s="12" customFormat="1" ht="23.25" customHeight="1" x14ac:dyDescent="0.2">
      <c r="A6" s="30">
        <v>43608</v>
      </c>
      <c r="B6" s="31"/>
      <c r="C6" s="25" t="s">
        <v>62</v>
      </c>
      <c r="D6" s="25"/>
      <c r="E6" s="25"/>
      <c r="F6" s="26"/>
      <c r="G6" s="48" t="s">
        <v>63</v>
      </c>
      <c r="H6" s="32"/>
      <c r="I6" s="32"/>
      <c r="J6" s="32">
        <v>1123</v>
      </c>
      <c r="K6" s="32"/>
      <c r="L6" s="33"/>
      <c r="M6" s="27">
        <f t="shared" si="0"/>
        <v>1123</v>
      </c>
      <c r="N6" s="27">
        <f t="shared" si="1"/>
        <v>0</v>
      </c>
      <c r="O6" s="27">
        <f t="shared" si="2"/>
        <v>0</v>
      </c>
      <c r="P6" s="27">
        <v>1123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-1123</v>
      </c>
      <c r="AG6" s="28">
        <f t="shared" si="4"/>
        <v>0</v>
      </c>
    </row>
    <row r="7" spans="1:33" s="12" customFormat="1" ht="23.25" customHeight="1" x14ac:dyDescent="0.2">
      <c r="A7" s="30">
        <v>43608</v>
      </c>
      <c r="B7" s="31"/>
      <c r="C7" s="25" t="s">
        <v>47</v>
      </c>
      <c r="D7" s="25" t="s">
        <v>49</v>
      </c>
      <c r="E7" s="25" t="s">
        <v>37</v>
      </c>
      <c r="F7" s="26">
        <v>35637</v>
      </c>
      <c r="G7" s="48" t="s">
        <v>157</v>
      </c>
      <c r="H7" s="32"/>
      <c r="I7" s="32"/>
      <c r="J7" s="32"/>
      <c r="K7" s="32">
        <v>39</v>
      </c>
      <c r="L7" s="33"/>
      <c r="M7" s="27">
        <f t="shared" si="0"/>
        <v>34.821428571428569</v>
      </c>
      <c r="N7" s="27">
        <f t="shared" si="1"/>
        <v>4.1785714285714279</v>
      </c>
      <c r="O7" s="27">
        <f t="shared" si="2"/>
        <v>0</v>
      </c>
      <c r="P7" s="27">
        <v>34.82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-38.998571428571431</v>
      </c>
      <c r="AG7" s="28">
        <f t="shared" si="4"/>
        <v>1.4285714285691142E-3</v>
      </c>
    </row>
    <row r="8" spans="1:33" s="12" customFormat="1" ht="23.25" customHeight="1" x14ac:dyDescent="0.2">
      <c r="A8" s="30">
        <v>43608</v>
      </c>
      <c r="B8" s="31"/>
      <c r="C8" s="25" t="s">
        <v>38</v>
      </c>
      <c r="D8" s="25" t="s">
        <v>39</v>
      </c>
      <c r="E8" s="25" t="s">
        <v>41</v>
      </c>
      <c r="F8" s="26">
        <v>151123</v>
      </c>
      <c r="G8" s="48" t="s">
        <v>158</v>
      </c>
      <c r="H8" s="32"/>
      <c r="I8" s="32"/>
      <c r="J8" s="32"/>
      <c r="K8" s="32">
        <v>79.75</v>
      </c>
      <c r="L8" s="33"/>
      <c r="M8" s="27">
        <f t="shared" si="0"/>
        <v>71.205357142857139</v>
      </c>
      <c r="N8" s="27">
        <f t="shared" si="1"/>
        <v>8.5446428571428559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>
        <v>71.209999999999994</v>
      </c>
      <c r="Z8" s="34"/>
      <c r="AA8" s="34"/>
      <c r="AB8" s="35"/>
      <c r="AC8" s="35"/>
      <c r="AD8" s="34"/>
      <c r="AE8" s="34"/>
      <c r="AF8" s="27">
        <f t="shared" si="3"/>
        <v>-79.754642857142855</v>
      </c>
      <c r="AG8" s="28">
        <f t="shared" si="4"/>
        <v>-4.6428571428549503E-3</v>
      </c>
    </row>
    <row r="9" spans="1:33" s="12" customFormat="1" ht="23.25" customHeight="1" x14ac:dyDescent="0.2">
      <c r="A9" s="30">
        <v>43608</v>
      </c>
      <c r="B9" s="31"/>
      <c r="C9" s="25" t="s">
        <v>38</v>
      </c>
      <c r="D9" s="25" t="s">
        <v>39</v>
      </c>
      <c r="E9" s="25" t="s">
        <v>41</v>
      </c>
      <c r="F9" s="26">
        <v>175615</v>
      </c>
      <c r="G9" s="48" t="s">
        <v>159</v>
      </c>
      <c r="H9" s="32"/>
      <c r="I9" s="32"/>
      <c r="J9" s="32"/>
      <c r="K9" s="32">
        <v>1358.4</v>
      </c>
      <c r="L9" s="33"/>
      <c r="M9" s="27">
        <f t="shared" si="0"/>
        <v>1212.8571428571429</v>
      </c>
      <c r="N9" s="27">
        <f t="shared" si="1"/>
        <v>145.54285714285714</v>
      </c>
      <c r="O9" s="27">
        <f t="shared" si="2"/>
        <v>0</v>
      </c>
      <c r="P9" s="27">
        <v>1212.8599999999999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-1358.4028571428571</v>
      </c>
      <c r="AG9" s="28">
        <f t="shared" si="4"/>
        <v>-2.8571428570103308E-3</v>
      </c>
    </row>
    <row r="10" spans="1:33" s="12" customFormat="1" ht="23.25" customHeight="1" x14ac:dyDescent="0.2">
      <c r="A10" s="30">
        <v>43608</v>
      </c>
      <c r="B10" s="31"/>
      <c r="C10" s="25" t="s">
        <v>43</v>
      </c>
      <c r="D10" s="25" t="s">
        <v>44</v>
      </c>
      <c r="E10" s="25" t="s">
        <v>45</v>
      </c>
      <c r="F10" s="26">
        <v>93286</v>
      </c>
      <c r="G10" s="48" t="s">
        <v>46</v>
      </c>
      <c r="H10" s="32"/>
      <c r="I10" s="32"/>
      <c r="J10" s="32"/>
      <c r="K10" s="32">
        <v>180</v>
      </c>
      <c r="L10" s="33"/>
      <c r="M10" s="27">
        <f t="shared" si="0"/>
        <v>160.71428571428569</v>
      </c>
      <c r="N10" s="27">
        <f t="shared" si="1"/>
        <v>19.285714285714281</v>
      </c>
      <c r="O10" s="27">
        <f t="shared" si="2"/>
        <v>0</v>
      </c>
      <c r="P10" s="27"/>
      <c r="Q10" s="34">
        <v>160.71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" si="5">-SUM(N10:AE10)</f>
        <v>-179.99571428571429</v>
      </c>
      <c r="AG10" s="28">
        <f t="shared" ref="AG10" si="6">SUM(H10:K10)+AF10+O10</f>
        <v>4.2857142857144481E-3</v>
      </c>
    </row>
    <row r="11" spans="1:33" s="12" customFormat="1" ht="23.25" customHeight="1" x14ac:dyDescent="0.2">
      <c r="A11" s="30">
        <v>43609</v>
      </c>
      <c r="B11" s="31"/>
      <c r="C11" s="25" t="s">
        <v>60</v>
      </c>
      <c r="D11" s="25"/>
      <c r="E11" s="25"/>
      <c r="F11" s="26"/>
      <c r="G11" s="25" t="s">
        <v>160</v>
      </c>
      <c r="H11" s="32">
        <v>100</v>
      </c>
      <c r="I11" s="32"/>
      <c r="J11" s="32"/>
      <c r="K11" s="32"/>
      <c r="L11" s="33"/>
      <c r="M11" s="27">
        <f t="shared" si="0"/>
        <v>100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>
        <v>100</v>
      </c>
      <c r="AB11" s="35"/>
      <c r="AC11" s="35"/>
      <c r="AD11" s="34"/>
      <c r="AE11" s="34"/>
      <c r="AF11" s="27">
        <f t="shared" si="3"/>
        <v>-100</v>
      </c>
      <c r="AG11" s="28">
        <f t="shared" si="4"/>
        <v>0</v>
      </c>
    </row>
    <row r="12" spans="1:33" s="12" customFormat="1" ht="23.25" customHeight="1" x14ac:dyDescent="0.2">
      <c r="A12" s="30">
        <v>43609</v>
      </c>
      <c r="B12" s="31"/>
      <c r="C12" s="25" t="s">
        <v>147</v>
      </c>
      <c r="D12" s="25" t="s">
        <v>51</v>
      </c>
      <c r="E12" s="25" t="s">
        <v>52</v>
      </c>
      <c r="F12" s="26">
        <v>113995</v>
      </c>
      <c r="G12" s="48" t="s">
        <v>161</v>
      </c>
      <c r="H12" s="32"/>
      <c r="I12" s="32"/>
      <c r="J12" s="32"/>
      <c r="K12" s="32">
        <v>1755</v>
      </c>
      <c r="L12" s="33"/>
      <c r="M12" s="27">
        <f t="shared" si="0"/>
        <v>1566.9642857142856</v>
      </c>
      <c r="N12" s="27">
        <f t="shared" si="1"/>
        <v>188.03571428571425</v>
      </c>
      <c r="O12" s="27">
        <f t="shared" si="2"/>
        <v>0</v>
      </c>
      <c r="P12" s="27"/>
      <c r="Q12" s="34">
        <v>1566.96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-1754.9957142857143</v>
      </c>
      <c r="AG12" s="28">
        <f t="shared" si="4"/>
        <v>4.2857142857428698E-3</v>
      </c>
    </row>
    <row r="13" spans="1:33" s="12" customFormat="1" ht="23.25" customHeight="1" x14ac:dyDescent="0.2">
      <c r="A13" s="30">
        <v>43609</v>
      </c>
      <c r="B13" s="31"/>
      <c r="C13" s="25" t="s">
        <v>38</v>
      </c>
      <c r="D13" s="25" t="s">
        <v>39</v>
      </c>
      <c r="E13" s="25" t="s">
        <v>41</v>
      </c>
      <c r="F13" s="26">
        <v>230322</v>
      </c>
      <c r="G13" s="48" t="s">
        <v>61</v>
      </c>
      <c r="H13" s="32"/>
      <c r="I13" s="32"/>
      <c r="J13" s="32">
        <v>145.69999999999999</v>
      </c>
      <c r="K13" s="32"/>
      <c r="L13" s="33"/>
      <c r="M13" s="27">
        <f t="shared" si="0"/>
        <v>145.69999999999999</v>
      </c>
      <c r="N13" s="27">
        <f t="shared" si="1"/>
        <v>0</v>
      </c>
      <c r="O13" s="27">
        <f t="shared" si="2"/>
        <v>0</v>
      </c>
      <c r="P13" s="27">
        <v>145.69999999999999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:AF14" si="7">-SUM(N13:AE13)</f>
        <v>-145.69999999999999</v>
      </c>
      <c r="AG13" s="28">
        <f t="shared" ref="AG13:AG14" si="8">SUM(H13:K13)+AF13+O13</f>
        <v>0</v>
      </c>
    </row>
    <row r="14" spans="1:33" s="12" customFormat="1" ht="23.25" customHeight="1" x14ac:dyDescent="0.2">
      <c r="A14" s="30">
        <v>43609</v>
      </c>
      <c r="B14" s="31"/>
      <c r="C14" s="25" t="s">
        <v>43</v>
      </c>
      <c r="D14" s="25" t="s">
        <v>44</v>
      </c>
      <c r="E14" s="25" t="s">
        <v>45</v>
      </c>
      <c r="F14" s="26">
        <v>96483</v>
      </c>
      <c r="G14" s="48" t="s">
        <v>46</v>
      </c>
      <c r="H14" s="32"/>
      <c r="I14" s="32"/>
      <c r="J14" s="32"/>
      <c r="K14" s="32">
        <v>180</v>
      </c>
      <c r="L14" s="33"/>
      <c r="M14" s="27">
        <f t="shared" si="0"/>
        <v>160.71428571428569</v>
      </c>
      <c r="N14" s="27">
        <f t="shared" si="1"/>
        <v>19.285714285714281</v>
      </c>
      <c r="O14" s="27">
        <f t="shared" si="2"/>
        <v>0</v>
      </c>
      <c r="P14" s="27"/>
      <c r="Q14" s="34">
        <v>160.71</v>
      </c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7"/>
        <v>-179.99571428571429</v>
      </c>
      <c r="AG14" s="28">
        <f t="shared" si="8"/>
        <v>4.2857142857144481E-3</v>
      </c>
    </row>
    <row r="15" spans="1:33" s="12" customFormat="1" ht="23.25" customHeight="1" x14ac:dyDescent="0.2">
      <c r="A15" s="30">
        <v>43609</v>
      </c>
      <c r="B15" s="31"/>
      <c r="C15" s="25" t="s">
        <v>162</v>
      </c>
      <c r="D15" s="25" t="s">
        <v>163</v>
      </c>
      <c r="E15" s="25" t="s">
        <v>164</v>
      </c>
      <c r="F15" s="26">
        <v>5277</v>
      </c>
      <c r="G15" s="48" t="s">
        <v>165</v>
      </c>
      <c r="H15" s="32"/>
      <c r="I15" s="32"/>
      <c r="J15" s="32"/>
      <c r="K15" s="32">
        <v>350</v>
      </c>
      <c r="L15" s="33"/>
      <c r="M15" s="27">
        <f t="shared" si="0"/>
        <v>312.49999999999994</v>
      </c>
      <c r="N15" s="27">
        <f t="shared" si="1"/>
        <v>37.499999999999993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>
        <v>312.5</v>
      </c>
      <c r="AA15" s="34"/>
      <c r="AB15" s="35"/>
      <c r="AC15" s="35"/>
      <c r="AD15" s="34"/>
      <c r="AE15" s="34"/>
      <c r="AF15" s="27">
        <f t="shared" si="3"/>
        <v>-350</v>
      </c>
      <c r="AG15" s="28">
        <f t="shared" si="4"/>
        <v>0</v>
      </c>
    </row>
    <row r="16" spans="1:33" s="12" customFormat="1" ht="23.25" customHeight="1" x14ac:dyDescent="0.2">
      <c r="A16" s="30">
        <v>43610</v>
      </c>
      <c r="B16" s="31"/>
      <c r="C16" s="25" t="s">
        <v>54</v>
      </c>
      <c r="D16" s="25" t="s">
        <v>55</v>
      </c>
      <c r="E16" s="25" t="s">
        <v>37</v>
      </c>
      <c r="F16" s="26">
        <v>246041</v>
      </c>
      <c r="G16" s="48" t="s">
        <v>46</v>
      </c>
      <c r="H16" s="32"/>
      <c r="I16" s="32"/>
      <c r="J16" s="32"/>
      <c r="K16" s="32">
        <v>40</v>
      </c>
      <c r="L16" s="33"/>
      <c r="M16" s="27">
        <f t="shared" si="0"/>
        <v>35.714285714285708</v>
      </c>
      <c r="N16" s="27">
        <f t="shared" si="1"/>
        <v>4.2857142857142847</v>
      </c>
      <c r="O16" s="27">
        <f t="shared" si="2"/>
        <v>0</v>
      </c>
      <c r="P16" s="27"/>
      <c r="Q16" s="34">
        <v>35.71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-39.995714285714286</v>
      </c>
      <c r="AG16" s="28">
        <f t="shared" si="4"/>
        <v>4.2857142857144481E-3</v>
      </c>
    </row>
    <row r="17" spans="1:33" s="12" customFormat="1" ht="23.25" customHeight="1" x14ac:dyDescent="0.2">
      <c r="A17" s="30">
        <v>43610</v>
      </c>
      <c r="B17" s="31"/>
      <c r="C17" s="25" t="s">
        <v>47</v>
      </c>
      <c r="D17" s="25" t="s">
        <v>49</v>
      </c>
      <c r="E17" s="25" t="s">
        <v>37</v>
      </c>
      <c r="F17" s="26">
        <v>35664</v>
      </c>
      <c r="G17" s="48" t="s">
        <v>166</v>
      </c>
      <c r="H17" s="32"/>
      <c r="I17" s="32"/>
      <c r="J17" s="32"/>
      <c r="K17" s="32">
        <v>36.75</v>
      </c>
      <c r="L17" s="33"/>
      <c r="M17" s="27">
        <f t="shared" si="0"/>
        <v>32.8125</v>
      </c>
      <c r="N17" s="27">
        <f t="shared" si="1"/>
        <v>3.9375</v>
      </c>
      <c r="O17" s="27">
        <f t="shared" si="2"/>
        <v>0</v>
      </c>
      <c r="P17" s="27"/>
      <c r="Q17" s="34"/>
      <c r="R17" s="34"/>
      <c r="S17" s="35"/>
      <c r="T17" s="35">
        <v>32.81</v>
      </c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-36.747500000000002</v>
      </c>
      <c r="AG17" s="28">
        <f t="shared" si="4"/>
        <v>2.4999999999977263E-3</v>
      </c>
    </row>
    <row r="18" spans="1:33" s="12" customFormat="1" ht="23.25" customHeight="1" x14ac:dyDescent="0.2">
      <c r="A18" s="30">
        <v>43610</v>
      </c>
      <c r="B18" s="31"/>
      <c r="C18" s="25" t="s">
        <v>167</v>
      </c>
      <c r="D18" s="25" t="s">
        <v>168</v>
      </c>
      <c r="E18" s="25" t="s">
        <v>72</v>
      </c>
      <c r="F18" s="26">
        <v>3608</v>
      </c>
      <c r="G18" s="48" t="s">
        <v>73</v>
      </c>
      <c r="H18" s="32"/>
      <c r="I18" s="32"/>
      <c r="J18" s="32"/>
      <c r="K18" s="32">
        <v>1300</v>
      </c>
      <c r="L18" s="33"/>
      <c r="M18" s="27">
        <f t="shared" si="0"/>
        <v>1160.7142857142856</v>
      </c>
      <c r="N18" s="27">
        <f t="shared" si="1"/>
        <v>139.28571428571425</v>
      </c>
      <c r="O18" s="27">
        <f t="shared" si="2"/>
        <v>0</v>
      </c>
      <c r="P18" s="27"/>
      <c r="Q18" s="34"/>
      <c r="R18" s="34">
        <v>1160.71</v>
      </c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3"/>
        <v>-1299.9957142857143</v>
      </c>
      <c r="AG18" s="28">
        <f t="shared" si="4"/>
        <v>4.2857142857428698E-3</v>
      </c>
    </row>
    <row r="19" spans="1:33" s="12" customFormat="1" ht="23.25" customHeight="1" x14ac:dyDescent="0.2">
      <c r="A19" s="30">
        <v>43612</v>
      </c>
      <c r="B19" s="31"/>
      <c r="C19" s="25" t="s">
        <v>42</v>
      </c>
      <c r="D19" s="25"/>
      <c r="E19" s="25"/>
      <c r="F19" s="26"/>
      <c r="G19" s="48" t="s">
        <v>115</v>
      </c>
      <c r="H19" s="32">
        <v>40</v>
      </c>
      <c r="I19" s="32"/>
      <c r="J19" s="32"/>
      <c r="K19" s="32"/>
      <c r="L19" s="33"/>
      <c r="M19" s="27">
        <f t="shared" si="0"/>
        <v>40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40</v>
      </c>
      <c r="AB19" s="35"/>
      <c r="AC19" s="35"/>
      <c r="AD19" s="34"/>
      <c r="AE19" s="34"/>
      <c r="AF19" s="27">
        <f t="shared" si="3"/>
        <v>-40</v>
      </c>
      <c r="AG19" s="28">
        <f t="shared" si="4"/>
        <v>0</v>
      </c>
    </row>
    <row r="20" spans="1:33" s="12" customFormat="1" ht="23.25" customHeight="1" x14ac:dyDescent="0.2">
      <c r="A20" s="30">
        <v>43608</v>
      </c>
      <c r="B20" s="31"/>
      <c r="C20" s="25" t="s">
        <v>43</v>
      </c>
      <c r="D20" s="25" t="s">
        <v>44</v>
      </c>
      <c r="E20" s="25" t="s">
        <v>45</v>
      </c>
      <c r="F20" s="26">
        <v>81076</v>
      </c>
      <c r="G20" s="48" t="s">
        <v>46</v>
      </c>
      <c r="H20" s="32"/>
      <c r="I20" s="32"/>
      <c r="J20" s="32"/>
      <c r="K20" s="32">
        <v>180</v>
      </c>
      <c r="L20" s="33"/>
      <c r="M20" s="27">
        <f t="shared" si="0"/>
        <v>160.71428571428569</v>
      </c>
      <c r="N20" s="27">
        <f t="shared" si="1"/>
        <v>19.285714285714281</v>
      </c>
      <c r="O20" s="27">
        <f t="shared" si="2"/>
        <v>0</v>
      </c>
      <c r="P20" s="27"/>
      <c r="Q20" s="34">
        <v>160.71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ref="AF20" si="9">-SUM(N20:AE20)</f>
        <v>-179.99571428571429</v>
      </c>
      <c r="AG20" s="28">
        <f t="shared" ref="AG20" si="10">SUM(H20:K20)+AF20+O20</f>
        <v>4.2857142857144481E-3</v>
      </c>
    </row>
    <row r="21" spans="1:33" s="12" customFormat="1" ht="23.25" customHeight="1" x14ac:dyDescent="0.2">
      <c r="A21" s="30">
        <v>43613</v>
      </c>
      <c r="B21" s="31"/>
      <c r="C21" s="25" t="s">
        <v>38</v>
      </c>
      <c r="D21" s="25" t="s">
        <v>39</v>
      </c>
      <c r="E21" s="25" t="s">
        <v>41</v>
      </c>
      <c r="F21" s="26">
        <v>231996</v>
      </c>
      <c r="G21" s="48" t="s">
        <v>169</v>
      </c>
      <c r="H21" s="32"/>
      <c r="I21" s="32"/>
      <c r="J21" s="32"/>
      <c r="K21" s="32">
        <v>1178.3</v>
      </c>
      <c r="L21" s="33"/>
      <c r="M21" s="27">
        <f t="shared" si="0"/>
        <v>1052.0535714285713</v>
      </c>
      <c r="N21" s="27">
        <f t="shared" si="1"/>
        <v>126.24642857142855</v>
      </c>
      <c r="O21" s="27">
        <f t="shared" si="2"/>
        <v>0</v>
      </c>
      <c r="P21" s="27">
        <v>1052.05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-1178.2964285714286</v>
      </c>
      <c r="AG21" s="28">
        <f t="shared" si="4"/>
        <v>3.5714285713766003E-3</v>
      </c>
    </row>
    <row r="22" spans="1:33" s="12" customFormat="1" ht="23.25" customHeight="1" x14ac:dyDescent="0.2">
      <c r="A22" s="30">
        <v>43613</v>
      </c>
      <c r="B22" s="31"/>
      <c r="C22" s="25" t="s">
        <v>64</v>
      </c>
      <c r="D22" s="25"/>
      <c r="E22" s="25"/>
      <c r="F22" s="26"/>
      <c r="G22" s="48" t="s">
        <v>170</v>
      </c>
      <c r="H22" s="32">
        <v>140</v>
      </c>
      <c r="I22" s="32"/>
      <c r="J22" s="32"/>
      <c r="K22" s="32"/>
      <c r="L22" s="33"/>
      <c r="M22" s="27">
        <f t="shared" si="0"/>
        <v>140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140</v>
      </c>
      <c r="AB22" s="35"/>
      <c r="AC22" s="35"/>
      <c r="AD22" s="34"/>
      <c r="AE22" s="34"/>
      <c r="AF22" s="27">
        <f t="shared" si="3"/>
        <v>-140</v>
      </c>
      <c r="AG22" s="28">
        <f t="shared" si="4"/>
        <v>0</v>
      </c>
    </row>
    <row r="23" spans="1:33" s="12" customFormat="1" ht="22.5" customHeight="1" x14ac:dyDescent="0.2">
      <c r="A23" s="30">
        <v>43613</v>
      </c>
      <c r="B23" s="31"/>
      <c r="C23" s="25" t="s">
        <v>38</v>
      </c>
      <c r="D23" s="25" t="s">
        <v>39</v>
      </c>
      <c r="E23" s="25" t="s">
        <v>41</v>
      </c>
      <c r="F23" s="26">
        <v>79866</v>
      </c>
      <c r="G23" s="48" t="s">
        <v>171</v>
      </c>
      <c r="H23" s="32"/>
      <c r="I23" s="32"/>
      <c r="J23" s="32"/>
      <c r="K23" s="32">
        <v>968</v>
      </c>
      <c r="L23" s="33"/>
      <c r="M23" s="27">
        <f t="shared" si="0"/>
        <v>864.28571428571422</v>
      </c>
      <c r="N23" s="27">
        <f t="shared" si="1"/>
        <v>103.71428571428571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>
        <v>864.29</v>
      </c>
      <c r="Y23" s="34"/>
      <c r="Z23" s="34"/>
      <c r="AA23" s="34"/>
      <c r="AB23" s="35"/>
      <c r="AC23" s="35"/>
      <c r="AD23" s="34"/>
      <c r="AE23" s="34"/>
      <c r="AF23" s="27">
        <f t="shared" si="3"/>
        <v>-968.00428571428563</v>
      </c>
      <c r="AG23" s="28">
        <f t="shared" si="4"/>
        <v>-4.285714285629183E-3</v>
      </c>
    </row>
    <row r="24" spans="1:33" s="12" customFormat="1" ht="22.5" customHeight="1" x14ac:dyDescent="0.2">
      <c r="A24" s="30">
        <v>43613</v>
      </c>
      <c r="B24" s="31"/>
      <c r="C24" s="25" t="s">
        <v>172</v>
      </c>
      <c r="D24" s="25" t="s">
        <v>173</v>
      </c>
      <c r="E24" s="25" t="s">
        <v>41</v>
      </c>
      <c r="F24" s="26">
        <v>1930</v>
      </c>
      <c r="G24" s="48" t="s">
        <v>174</v>
      </c>
      <c r="H24" s="32"/>
      <c r="I24" s="32"/>
      <c r="J24" s="32"/>
      <c r="K24" s="32">
        <v>598</v>
      </c>
      <c r="L24" s="33"/>
      <c r="M24" s="27">
        <f t="shared" si="0"/>
        <v>533.92857142857133</v>
      </c>
      <c r="N24" s="27">
        <f t="shared" si="1"/>
        <v>64.071428571428555</v>
      </c>
      <c r="O24" s="27">
        <f t="shared" si="2"/>
        <v>0</v>
      </c>
      <c r="P24" s="27"/>
      <c r="Q24" s="34"/>
      <c r="R24" s="34"/>
      <c r="S24" s="35"/>
      <c r="T24" s="35"/>
      <c r="U24" s="35"/>
      <c r="V24" s="35"/>
      <c r="W24" s="35"/>
      <c r="X24" s="34"/>
      <c r="Y24" s="34">
        <v>533.92999999999995</v>
      </c>
      <c r="Z24" s="34"/>
      <c r="AA24" s="34"/>
      <c r="AB24" s="35"/>
      <c r="AC24" s="35"/>
      <c r="AD24" s="34"/>
      <c r="AE24" s="34"/>
      <c r="AF24" s="27">
        <f t="shared" si="3"/>
        <v>-598.00142857142851</v>
      </c>
      <c r="AG24" s="28">
        <f t="shared" si="4"/>
        <v>-1.4285714285051654E-3</v>
      </c>
    </row>
    <row r="25" spans="1:33" s="12" customFormat="1" ht="23.25" customHeight="1" x14ac:dyDescent="0.2">
      <c r="A25" s="51">
        <v>43613</v>
      </c>
      <c r="B25" s="62"/>
      <c r="C25" s="52" t="s">
        <v>43</v>
      </c>
      <c r="D25" s="52" t="s">
        <v>44</v>
      </c>
      <c r="E25" s="52" t="s">
        <v>45</v>
      </c>
      <c r="F25" s="53">
        <v>88619</v>
      </c>
      <c r="G25" s="50" t="s">
        <v>46</v>
      </c>
      <c r="H25" s="54"/>
      <c r="I25" s="54"/>
      <c r="J25" s="54"/>
      <c r="K25" s="54">
        <v>180</v>
      </c>
      <c r="L25" s="55"/>
      <c r="M25" s="56">
        <f t="shared" si="0"/>
        <v>160.71428571428569</v>
      </c>
      <c r="N25" s="56">
        <f t="shared" si="1"/>
        <v>19.285714285714281</v>
      </c>
      <c r="O25" s="56">
        <f t="shared" si="2"/>
        <v>0</v>
      </c>
      <c r="P25" s="56"/>
      <c r="Q25" s="57">
        <v>160.71</v>
      </c>
      <c r="R25" s="57"/>
      <c r="S25" s="58"/>
      <c r="T25" s="58"/>
      <c r="U25" s="58"/>
      <c r="V25" s="58"/>
      <c r="W25" s="58"/>
      <c r="X25" s="57"/>
      <c r="Y25" s="57"/>
      <c r="Z25" s="57"/>
      <c r="AA25" s="57"/>
      <c r="AB25" s="58"/>
      <c r="AC25" s="58"/>
      <c r="AD25" s="57"/>
      <c r="AE25" s="57"/>
      <c r="AF25" s="56">
        <f t="shared" ref="AF25" si="11">-SUM(N25:AE25)</f>
        <v>-179.99571428571429</v>
      </c>
      <c r="AG25" s="59">
        <f t="shared" ref="AG25" si="12">SUM(H25:K25)+AF25+O25</f>
        <v>4.2857142857144481E-3</v>
      </c>
    </row>
    <row r="26" spans="1:33" s="12" customFormat="1" ht="23.25" customHeight="1" x14ac:dyDescent="0.2">
      <c r="A26" s="30">
        <v>43613</v>
      </c>
      <c r="B26" s="31"/>
      <c r="C26" s="25" t="s">
        <v>175</v>
      </c>
      <c r="D26" s="25"/>
      <c r="E26" s="25"/>
      <c r="F26" s="26"/>
      <c r="G26" s="48" t="s">
        <v>176</v>
      </c>
      <c r="H26" s="32"/>
      <c r="I26" s="32"/>
      <c r="J26" s="32">
        <v>1150</v>
      </c>
      <c r="K26" s="32"/>
      <c r="L26" s="33"/>
      <c r="M26" s="27">
        <f t="shared" si="0"/>
        <v>1150</v>
      </c>
      <c r="N26" s="27">
        <f t="shared" si="1"/>
        <v>0</v>
      </c>
      <c r="O26" s="27"/>
      <c r="P26" s="27">
        <v>1150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:AF47" si="13">-SUM(N26:AE26)</f>
        <v>-1150</v>
      </c>
      <c r="AG26" s="28">
        <f t="shared" ref="AG26:AG47" si="14">SUM(H26:K26)+AF26+O26</f>
        <v>0</v>
      </c>
    </row>
    <row r="27" spans="1:33" s="12" customFormat="1" ht="23.25" customHeight="1" x14ac:dyDescent="0.2">
      <c r="A27" s="30">
        <v>43613</v>
      </c>
      <c r="B27" s="31"/>
      <c r="C27" s="25" t="s">
        <v>42</v>
      </c>
      <c r="D27" s="25"/>
      <c r="E27" s="25"/>
      <c r="F27" s="26"/>
      <c r="G27" s="48" t="s">
        <v>177</v>
      </c>
      <c r="H27" s="32">
        <v>40</v>
      </c>
      <c r="I27" s="32"/>
      <c r="J27" s="32"/>
      <c r="K27" s="32"/>
      <c r="L27" s="33"/>
      <c r="M27" s="27">
        <f t="shared" si="0"/>
        <v>40</v>
      </c>
      <c r="N27" s="27">
        <f t="shared" si="1"/>
        <v>0</v>
      </c>
      <c r="O27" s="27"/>
      <c r="P27" s="27"/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>
        <v>40</v>
      </c>
      <c r="AB27" s="35"/>
      <c r="AC27" s="35"/>
      <c r="AD27" s="34"/>
      <c r="AE27" s="34"/>
      <c r="AF27" s="27">
        <f t="shared" si="13"/>
        <v>-40</v>
      </c>
      <c r="AG27" s="28">
        <f t="shared" si="14"/>
        <v>0</v>
      </c>
    </row>
    <row r="28" spans="1:33" s="12" customFormat="1" ht="23.25" customHeight="1" x14ac:dyDescent="0.2">
      <c r="A28" s="30">
        <v>43613</v>
      </c>
      <c r="B28" s="31"/>
      <c r="C28" s="25" t="s">
        <v>58</v>
      </c>
      <c r="D28" s="25" t="s">
        <v>59</v>
      </c>
      <c r="E28" s="25" t="s">
        <v>68</v>
      </c>
      <c r="F28" s="26">
        <v>3170</v>
      </c>
      <c r="G28" s="48" t="s">
        <v>178</v>
      </c>
      <c r="H28" s="32"/>
      <c r="I28" s="32"/>
      <c r="J28" s="32">
        <v>880</v>
      </c>
      <c r="K28" s="32"/>
      <c r="L28" s="33"/>
      <c r="M28" s="27">
        <f t="shared" si="0"/>
        <v>880</v>
      </c>
      <c r="N28" s="27">
        <f t="shared" si="1"/>
        <v>0</v>
      </c>
      <c r="O28" s="27"/>
      <c r="P28" s="27">
        <v>880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3"/>
        <v>-880</v>
      </c>
      <c r="AG28" s="28">
        <f t="shared" si="14"/>
        <v>0</v>
      </c>
    </row>
    <row r="29" spans="1:33" s="12" customFormat="1" ht="23.25" customHeight="1" x14ac:dyDescent="0.2">
      <c r="A29" s="30">
        <v>43613</v>
      </c>
      <c r="B29" s="31"/>
      <c r="C29" s="25" t="s">
        <v>60</v>
      </c>
      <c r="D29" s="25"/>
      <c r="E29" s="25"/>
      <c r="F29" s="26"/>
      <c r="G29" s="48" t="s">
        <v>179</v>
      </c>
      <c r="H29" s="32">
        <v>100</v>
      </c>
      <c r="I29" s="32"/>
      <c r="J29" s="32"/>
      <c r="K29" s="32"/>
      <c r="L29" s="33"/>
      <c r="M29" s="27">
        <f t="shared" si="0"/>
        <v>100</v>
      </c>
      <c r="N29" s="27">
        <f t="shared" si="1"/>
        <v>0</v>
      </c>
      <c r="O29" s="27"/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>
        <v>100</v>
      </c>
      <c r="AB29" s="35"/>
      <c r="AC29" s="35"/>
      <c r="AD29" s="34"/>
      <c r="AE29" s="34"/>
      <c r="AF29" s="27">
        <f t="shared" si="13"/>
        <v>-100</v>
      </c>
      <c r="AG29" s="28">
        <f t="shared" si="14"/>
        <v>0</v>
      </c>
    </row>
    <row r="30" spans="1:33" s="12" customFormat="1" ht="23.25" customHeight="1" x14ac:dyDescent="0.2">
      <c r="A30" s="30">
        <v>43614</v>
      </c>
      <c r="B30" s="31"/>
      <c r="C30" s="25" t="s">
        <v>38</v>
      </c>
      <c r="D30" s="25" t="s">
        <v>39</v>
      </c>
      <c r="E30" s="25" t="s">
        <v>41</v>
      </c>
      <c r="F30" s="26">
        <v>162185</v>
      </c>
      <c r="G30" s="48" t="s">
        <v>180</v>
      </c>
      <c r="H30" s="32"/>
      <c r="I30" s="32"/>
      <c r="J30" s="32"/>
      <c r="K30" s="32">
        <f>678.21+81.39</f>
        <v>759.6</v>
      </c>
      <c r="L30" s="33"/>
      <c r="M30" s="27">
        <f t="shared" si="0"/>
        <v>678.21428571428567</v>
      </c>
      <c r="N30" s="27">
        <f t="shared" si="1"/>
        <v>81.385714285714272</v>
      </c>
      <c r="O30" s="27"/>
      <c r="P30" s="27">
        <v>678.21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3"/>
        <v>-759.59571428571428</v>
      </c>
      <c r="AG30" s="28">
        <f t="shared" si="14"/>
        <v>4.2857142857428698E-3</v>
      </c>
    </row>
    <row r="31" spans="1:33" s="12" customFormat="1" ht="23.25" customHeight="1" x14ac:dyDescent="0.2">
      <c r="A31" s="30">
        <v>43614</v>
      </c>
      <c r="B31" s="31"/>
      <c r="C31" s="25" t="s">
        <v>38</v>
      </c>
      <c r="D31" s="25" t="s">
        <v>39</v>
      </c>
      <c r="E31" s="25" t="s">
        <v>41</v>
      </c>
      <c r="F31" s="26"/>
      <c r="G31" s="48" t="s">
        <v>181</v>
      </c>
      <c r="H31" s="32"/>
      <c r="I31" s="32"/>
      <c r="J31" s="32">
        <v>189.25</v>
      </c>
      <c r="K31" s="32"/>
      <c r="L31" s="33"/>
      <c r="M31" s="27">
        <f t="shared" si="0"/>
        <v>189.25</v>
      </c>
      <c r="N31" s="27">
        <f t="shared" si="1"/>
        <v>0</v>
      </c>
      <c r="O31" s="27"/>
      <c r="P31" s="27">
        <v>189.25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13"/>
        <v>-189.25</v>
      </c>
      <c r="AG31" s="28">
        <f t="shared" si="14"/>
        <v>0</v>
      </c>
    </row>
    <row r="32" spans="1:33" s="12" customFormat="1" ht="23.25" customHeight="1" x14ac:dyDescent="0.2">
      <c r="A32" s="30">
        <v>43614</v>
      </c>
      <c r="B32" s="31"/>
      <c r="C32" s="25" t="s">
        <v>43</v>
      </c>
      <c r="D32" s="25" t="s">
        <v>44</v>
      </c>
      <c r="E32" s="25" t="s">
        <v>45</v>
      </c>
      <c r="F32" s="26">
        <v>88619</v>
      </c>
      <c r="G32" s="48" t="s">
        <v>46</v>
      </c>
      <c r="H32" s="32"/>
      <c r="I32" s="32"/>
      <c r="J32" s="32"/>
      <c r="K32" s="32">
        <v>180</v>
      </c>
      <c r="L32" s="33"/>
      <c r="M32" s="27">
        <f t="shared" si="0"/>
        <v>160.71428571428569</v>
      </c>
      <c r="N32" s="27">
        <f t="shared" si="1"/>
        <v>19.285714285714281</v>
      </c>
      <c r="O32" s="27">
        <f t="shared" ref="O32" si="15">-SUM(I32:J32,K32/1.12)*L32</f>
        <v>0</v>
      </c>
      <c r="P32" s="27"/>
      <c r="Q32" s="34">
        <v>160.71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13"/>
        <v>-179.99571428571429</v>
      </c>
      <c r="AG32" s="28">
        <f t="shared" si="14"/>
        <v>4.2857142857144481E-3</v>
      </c>
    </row>
    <row r="33" spans="1:33" s="12" customFormat="1" ht="23.25" customHeight="1" x14ac:dyDescent="0.2">
      <c r="A33" s="30">
        <v>43614</v>
      </c>
      <c r="B33" s="31"/>
      <c r="C33" s="25" t="s">
        <v>47</v>
      </c>
      <c r="D33" s="25" t="s">
        <v>49</v>
      </c>
      <c r="E33" s="25" t="s">
        <v>37</v>
      </c>
      <c r="F33" s="26">
        <v>73508</v>
      </c>
      <c r="G33" s="48" t="s">
        <v>182</v>
      </c>
      <c r="H33" s="32"/>
      <c r="I33" s="32"/>
      <c r="J33" s="32"/>
      <c r="K33" s="32">
        <v>42.05</v>
      </c>
      <c r="L33" s="33"/>
      <c r="M33" s="27">
        <f t="shared" si="0"/>
        <v>37.544642857142854</v>
      </c>
      <c r="N33" s="27">
        <f t="shared" si="1"/>
        <v>4.5053571428571422</v>
      </c>
      <c r="O33" s="27"/>
      <c r="P33" s="27">
        <v>37.54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13"/>
        <v>-42.045357142857142</v>
      </c>
      <c r="AG33" s="28">
        <f t="shared" si="14"/>
        <v>4.6428571428549503E-3</v>
      </c>
    </row>
    <row r="34" spans="1:33" s="12" customFormat="1" ht="23.25" customHeight="1" x14ac:dyDescent="0.2">
      <c r="A34" s="30">
        <v>43614</v>
      </c>
      <c r="B34" s="31"/>
      <c r="C34" s="25" t="s">
        <v>40</v>
      </c>
      <c r="D34" s="25" t="s">
        <v>50</v>
      </c>
      <c r="E34" s="25" t="s">
        <v>37</v>
      </c>
      <c r="F34" s="26">
        <v>709528</v>
      </c>
      <c r="G34" s="48" t="s">
        <v>183</v>
      </c>
      <c r="H34" s="32"/>
      <c r="I34" s="32"/>
      <c r="J34" s="32"/>
      <c r="K34" s="32">
        <v>109.75</v>
      </c>
      <c r="L34" s="33"/>
      <c r="M34" s="27">
        <f t="shared" si="0"/>
        <v>97.991071428571416</v>
      </c>
      <c r="N34" s="27">
        <f t="shared" si="1"/>
        <v>11.758928571428569</v>
      </c>
      <c r="O34" s="27"/>
      <c r="P34" s="27"/>
      <c r="Q34" s="34"/>
      <c r="R34" s="34"/>
      <c r="S34" s="35"/>
      <c r="T34" s="35">
        <v>97.99</v>
      </c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13"/>
        <v>-109.74892857142856</v>
      </c>
      <c r="AG34" s="28">
        <f t="shared" si="14"/>
        <v>1.0714285714357175E-3</v>
      </c>
    </row>
    <row r="35" spans="1:33" s="12" customFormat="1" ht="23.25" customHeight="1" x14ac:dyDescent="0.2">
      <c r="A35" s="30">
        <v>43615</v>
      </c>
      <c r="B35" s="31"/>
      <c r="C35" s="25" t="s">
        <v>43</v>
      </c>
      <c r="D35" s="25" t="s">
        <v>44</v>
      </c>
      <c r="E35" s="25" t="s">
        <v>45</v>
      </c>
      <c r="F35" s="26">
        <v>88668</v>
      </c>
      <c r="G35" s="48" t="s">
        <v>46</v>
      </c>
      <c r="H35" s="32"/>
      <c r="I35" s="32"/>
      <c r="J35" s="32"/>
      <c r="K35" s="32">
        <v>180</v>
      </c>
      <c r="L35" s="33"/>
      <c r="M35" s="27">
        <f t="shared" si="0"/>
        <v>160.71428571428569</v>
      </c>
      <c r="N35" s="27">
        <f t="shared" si="1"/>
        <v>19.285714285714281</v>
      </c>
      <c r="O35" s="27">
        <f t="shared" ref="O35" si="16">-SUM(I35:J35,K35/1.12)*L35</f>
        <v>0</v>
      </c>
      <c r="P35" s="27"/>
      <c r="Q35" s="34">
        <v>160.71</v>
      </c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ref="AF35" si="17">-SUM(N35:AE35)</f>
        <v>-179.99571428571429</v>
      </c>
      <c r="AG35" s="28">
        <f t="shared" ref="AG35" si="18">SUM(H35:K35)+AF35+O35</f>
        <v>4.2857142857144481E-3</v>
      </c>
    </row>
    <row r="36" spans="1:33" s="12" customFormat="1" ht="23.25" customHeight="1" x14ac:dyDescent="0.2">
      <c r="A36" s="30">
        <v>43615</v>
      </c>
      <c r="B36" s="31"/>
      <c r="C36" s="25" t="s">
        <v>47</v>
      </c>
      <c r="D36" s="25" t="s">
        <v>49</v>
      </c>
      <c r="E36" s="25" t="s">
        <v>37</v>
      </c>
      <c r="F36" s="26">
        <v>35729</v>
      </c>
      <c r="G36" s="48" t="s">
        <v>184</v>
      </c>
      <c r="H36" s="32"/>
      <c r="I36" s="32"/>
      <c r="J36" s="32"/>
      <c r="K36" s="32">
        <v>473.7</v>
      </c>
      <c r="L36" s="33"/>
      <c r="M36" s="27">
        <f t="shared" si="0"/>
        <v>422.9464285714285</v>
      </c>
      <c r="N36" s="27">
        <f t="shared" si="1"/>
        <v>50.753571428571419</v>
      </c>
      <c r="O36" s="27"/>
      <c r="P36" s="27">
        <v>422.95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ref="AF36:AF38" si="19">-SUM(N36:AE36)</f>
        <v>-473.70357142857142</v>
      </c>
      <c r="AG36" s="28">
        <f t="shared" ref="AG36:AG38" si="20">SUM(H36:K36)+AF36+O36</f>
        <v>-3.5714285714334437E-3</v>
      </c>
    </row>
    <row r="37" spans="1:33" s="12" customFormat="1" ht="23.25" customHeight="1" x14ac:dyDescent="0.2">
      <c r="A37" s="30">
        <v>43615</v>
      </c>
      <c r="B37" s="31"/>
      <c r="C37" s="25" t="s">
        <v>56</v>
      </c>
      <c r="D37" s="25"/>
      <c r="E37" s="25"/>
      <c r="F37" s="26"/>
      <c r="G37" s="48" t="s">
        <v>67</v>
      </c>
      <c r="H37" s="32">
        <v>537</v>
      </c>
      <c r="I37" s="32"/>
      <c r="J37" s="32"/>
      <c r="K37" s="32"/>
      <c r="L37" s="33"/>
      <c r="M37" s="27">
        <f t="shared" si="0"/>
        <v>537</v>
      </c>
      <c r="N37" s="27">
        <f t="shared" si="1"/>
        <v>0</v>
      </c>
      <c r="O37" s="27"/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>
        <v>537</v>
      </c>
      <c r="AC37" s="35"/>
      <c r="AD37" s="34"/>
      <c r="AE37" s="34"/>
      <c r="AF37" s="27">
        <f t="shared" si="19"/>
        <v>-537</v>
      </c>
      <c r="AG37" s="28">
        <f t="shared" si="20"/>
        <v>0</v>
      </c>
    </row>
    <row r="38" spans="1:33" s="12" customFormat="1" ht="23.25" customHeight="1" x14ac:dyDescent="0.2">
      <c r="A38" s="30">
        <v>43615</v>
      </c>
      <c r="B38" s="31"/>
      <c r="C38" s="25" t="s">
        <v>42</v>
      </c>
      <c r="D38" s="25"/>
      <c r="E38" s="25"/>
      <c r="F38" s="26"/>
      <c r="G38" s="48" t="s">
        <v>185</v>
      </c>
      <c r="H38" s="32">
        <v>30</v>
      </c>
      <c r="I38" s="32"/>
      <c r="J38" s="32"/>
      <c r="K38" s="32"/>
      <c r="L38" s="33"/>
      <c r="M38" s="27">
        <f t="shared" si="0"/>
        <v>30</v>
      </c>
      <c r="N38" s="27">
        <f t="shared" si="1"/>
        <v>0</v>
      </c>
      <c r="O38" s="27"/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>
        <v>30</v>
      </c>
      <c r="AB38" s="35"/>
      <c r="AC38" s="35"/>
      <c r="AD38" s="34"/>
      <c r="AE38" s="34"/>
      <c r="AF38" s="27">
        <f t="shared" si="19"/>
        <v>-30</v>
      </c>
      <c r="AG38" s="28">
        <f t="shared" si="20"/>
        <v>0</v>
      </c>
    </row>
    <row r="39" spans="1:33" s="12" customFormat="1" ht="23.25" customHeight="1" x14ac:dyDescent="0.2">
      <c r="A39" s="30">
        <v>43615</v>
      </c>
      <c r="B39" s="31"/>
      <c r="C39" s="25" t="s">
        <v>47</v>
      </c>
      <c r="D39" s="25" t="s">
        <v>49</v>
      </c>
      <c r="E39" s="25" t="s">
        <v>37</v>
      </c>
      <c r="F39" s="26">
        <v>222265</v>
      </c>
      <c r="G39" s="48" t="s">
        <v>186</v>
      </c>
      <c r="H39" s="32"/>
      <c r="I39" s="32"/>
      <c r="J39" s="32"/>
      <c r="K39" s="32">
        <v>750</v>
      </c>
      <c r="L39" s="33"/>
      <c r="M39" s="27">
        <f t="shared" si="0"/>
        <v>669.64285714285711</v>
      </c>
      <c r="N39" s="27">
        <f t="shared" si="1"/>
        <v>80.357142857142847</v>
      </c>
      <c r="O39" s="27"/>
      <c r="P39" s="27"/>
      <c r="Q39" s="34">
        <v>669.64</v>
      </c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13"/>
        <v>-749.99714285714288</v>
      </c>
      <c r="AG39" s="28">
        <f t="shared" si="14"/>
        <v>2.8571428571240176E-3</v>
      </c>
    </row>
    <row r="40" spans="1:33" s="12" customFormat="1" ht="23.25" customHeight="1" x14ac:dyDescent="0.2">
      <c r="A40" s="30">
        <v>43615</v>
      </c>
      <c r="B40" s="31"/>
      <c r="C40" s="25" t="s">
        <v>43</v>
      </c>
      <c r="D40" s="25" t="s">
        <v>44</v>
      </c>
      <c r="E40" s="25" t="s">
        <v>45</v>
      </c>
      <c r="F40" s="26">
        <v>88715</v>
      </c>
      <c r="G40" s="48" t="s">
        <v>46</v>
      </c>
      <c r="H40" s="32"/>
      <c r="I40" s="32"/>
      <c r="J40" s="32"/>
      <c r="K40" s="32">
        <v>180</v>
      </c>
      <c r="L40" s="33"/>
      <c r="M40" s="27">
        <f t="shared" si="0"/>
        <v>160.71428571428569</v>
      </c>
      <c r="N40" s="27">
        <f t="shared" si="1"/>
        <v>19.285714285714281</v>
      </c>
      <c r="O40" s="27">
        <f t="shared" ref="O40" si="21">-SUM(I40:J40,K40/1.12)*L40</f>
        <v>0</v>
      </c>
      <c r="P40" s="27"/>
      <c r="Q40" s="34">
        <v>160.71</v>
      </c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13"/>
        <v>-179.99571428571429</v>
      </c>
      <c r="AG40" s="28">
        <f t="shared" si="14"/>
        <v>4.2857142857144481E-3</v>
      </c>
    </row>
    <row r="41" spans="1:33" s="12" customFormat="1" ht="23.25" customHeight="1" x14ac:dyDescent="0.2">
      <c r="A41" s="30">
        <v>43616</v>
      </c>
      <c r="B41" s="31"/>
      <c r="C41" s="25" t="s">
        <v>38</v>
      </c>
      <c r="D41" s="25" t="s">
        <v>39</v>
      </c>
      <c r="E41" s="25" t="s">
        <v>41</v>
      </c>
      <c r="F41" s="26">
        <v>127284</v>
      </c>
      <c r="G41" s="48" t="s">
        <v>187</v>
      </c>
      <c r="H41" s="32"/>
      <c r="I41" s="32"/>
      <c r="J41" s="32"/>
      <c r="K41" s="32">
        <f>500.76+60.09</f>
        <v>560.85</v>
      </c>
      <c r="L41" s="33"/>
      <c r="M41" s="27">
        <f t="shared" si="0"/>
        <v>500.75892857142856</v>
      </c>
      <c r="N41" s="27">
        <f t="shared" si="1"/>
        <v>60.091071428571425</v>
      </c>
      <c r="O41" s="27"/>
      <c r="P41" s="27">
        <v>500.76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13"/>
        <v>-560.85107142857146</v>
      </c>
      <c r="AG41" s="28">
        <f t="shared" si="14"/>
        <v>-1.0714285714357175E-3</v>
      </c>
    </row>
    <row r="42" spans="1:33" s="12" customFormat="1" ht="23.25" customHeight="1" x14ac:dyDescent="0.2">
      <c r="A42" s="30">
        <v>43616</v>
      </c>
      <c r="B42" s="31"/>
      <c r="C42" s="25" t="s">
        <v>38</v>
      </c>
      <c r="D42" s="25" t="s">
        <v>39</v>
      </c>
      <c r="E42" s="25" t="s">
        <v>41</v>
      </c>
      <c r="F42" s="26">
        <v>127284</v>
      </c>
      <c r="G42" s="48" t="s">
        <v>188</v>
      </c>
      <c r="H42" s="32"/>
      <c r="I42" s="32"/>
      <c r="J42" s="32">
        <v>289</v>
      </c>
      <c r="K42" s="32"/>
      <c r="L42" s="33"/>
      <c r="M42" s="27">
        <f t="shared" si="0"/>
        <v>289</v>
      </c>
      <c r="N42" s="27">
        <f t="shared" si="1"/>
        <v>0</v>
      </c>
      <c r="O42" s="27"/>
      <c r="P42" s="27">
        <v>289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13"/>
        <v>-289</v>
      </c>
      <c r="AG42" s="28">
        <f t="shared" si="14"/>
        <v>0</v>
      </c>
    </row>
    <row r="43" spans="1:33" s="12" customFormat="1" ht="23.25" customHeight="1" x14ac:dyDescent="0.2">
      <c r="A43" s="30">
        <v>43616</v>
      </c>
      <c r="B43" s="31"/>
      <c r="C43" s="25" t="s">
        <v>40</v>
      </c>
      <c r="D43" s="25" t="s">
        <v>50</v>
      </c>
      <c r="E43" s="25" t="s">
        <v>37</v>
      </c>
      <c r="F43" s="26">
        <v>750246</v>
      </c>
      <c r="G43" s="48" t="s">
        <v>189</v>
      </c>
      <c r="H43" s="32"/>
      <c r="I43" s="32"/>
      <c r="J43" s="32"/>
      <c r="K43" s="32">
        <v>350</v>
      </c>
      <c r="L43" s="33"/>
      <c r="M43" s="27">
        <f t="shared" si="0"/>
        <v>312.49999999999994</v>
      </c>
      <c r="N43" s="27">
        <f t="shared" si="1"/>
        <v>37.499999999999993</v>
      </c>
      <c r="O43" s="27"/>
      <c r="P43" s="27"/>
      <c r="Q43" s="34"/>
      <c r="R43" s="34"/>
      <c r="S43" s="35"/>
      <c r="T43" s="35">
        <v>312.5</v>
      </c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13"/>
        <v>-350</v>
      </c>
      <c r="AG43" s="28">
        <f t="shared" si="14"/>
        <v>0</v>
      </c>
    </row>
    <row r="44" spans="1:33" s="12" customFormat="1" ht="23.25" customHeight="1" x14ac:dyDescent="0.2">
      <c r="A44" s="30">
        <v>43616</v>
      </c>
      <c r="B44" s="31"/>
      <c r="C44" s="25" t="s">
        <v>190</v>
      </c>
      <c r="D44" s="25" t="s">
        <v>191</v>
      </c>
      <c r="E44" s="25" t="s">
        <v>192</v>
      </c>
      <c r="F44" s="26">
        <v>843</v>
      </c>
      <c r="G44" s="48" t="s">
        <v>193</v>
      </c>
      <c r="H44" s="32"/>
      <c r="I44" s="32"/>
      <c r="J44" s="32"/>
      <c r="K44" s="32">
        <v>141</v>
      </c>
      <c r="L44" s="33"/>
      <c r="M44" s="27">
        <f t="shared" si="0"/>
        <v>125.89285714285712</v>
      </c>
      <c r="N44" s="27">
        <f t="shared" si="1"/>
        <v>15.107142857142854</v>
      </c>
      <c r="O44" s="27"/>
      <c r="P44" s="27"/>
      <c r="Q44" s="34"/>
      <c r="R44" s="34"/>
      <c r="S44" s="35">
        <v>125.89</v>
      </c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13"/>
        <v>-140.99714285714285</v>
      </c>
      <c r="AG44" s="28">
        <f t="shared" si="14"/>
        <v>2.8571428571524393E-3</v>
      </c>
    </row>
    <row r="45" spans="1:33" s="12" customFormat="1" ht="23.25" customHeight="1" x14ac:dyDescent="0.2">
      <c r="A45" s="30">
        <v>43616</v>
      </c>
      <c r="B45" s="31"/>
      <c r="C45" s="25" t="s">
        <v>56</v>
      </c>
      <c r="D45" s="25"/>
      <c r="E45" s="25"/>
      <c r="F45" s="26"/>
      <c r="G45" s="48" t="s">
        <v>67</v>
      </c>
      <c r="H45" s="32">
        <v>537</v>
      </c>
      <c r="I45" s="32"/>
      <c r="J45" s="32"/>
      <c r="K45" s="32"/>
      <c r="L45" s="33"/>
      <c r="M45" s="27">
        <f t="shared" si="0"/>
        <v>537</v>
      </c>
      <c r="N45" s="27">
        <f t="shared" si="1"/>
        <v>0</v>
      </c>
      <c r="O45" s="27"/>
      <c r="P45" s="27"/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>
        <v>537</v>
      </c>
      <c r="AC45" s="35"/>
      <c r="AD45" s="34"/>
      <c r="AE45" s="34"/>
      <c r="AF45" s="27">
        <f t="shared" si="13"/>
        <v>-537</v>
      </c>
      <c r="AG45" s="28">
        <f t="shared" si="14"/>
        <v>0</v>
      </c>
    </row>
    <row r="46" spans="1:33" s="12" customFormat="1" ht="23.25" customHeight="1" x14ac:dyDescent="0.2">
      <c r="A46" s="30">
        <v>43616</v>
      </c>
      <c r="B46" s="31"/>
      <c r="C46" s="25" t="s">
        <v>53</v>
      </c>
      <c r="D46" s="25"/>
      <c r="E46" s="25"/>
      <c r="F46" s="26"/>
      <c r="G46" s="48" t="s">
        <v>57</v>
      </c>
      <c r="H46" s="32">
        <v>537</v>
      </c>
      <c r="I46" s="32"/>
      <c r="J46" s="32"/>
      <c r="K46" s="32"/>
      <c r="L46" s="33"/>
      <c r="M46" s="27">
        <f t="shared" si="0"/>
        <v>537</v>
      </c>
      <c r="N46" s="27">
        <f t="shared" si="1"/>
        <v>0</v>
      </c>
      <c r="O46" s="27"/>
      <c r="P46" s="27"/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>
        <v>537</v>
      </c>
      <c r="AC46" s="35"/>
      <c r="AD46" s="34"/>
      <c r="AE46" s="34"/>
      <c r="AF46" s="27">
        <f t="shared" si="13"/>
        <v>-537</v>
      </c>
      <c r="AG46" s="28">
        <f t="shared" si="14"/>
        <v>0</v>
      </c>
    </row>
    <row r="47" spans="1:33" s="12" customFormat="1" ht="23.25" customHeight="1" x14ac:dyDescent="0.2">
      <c r="A47" s="30"/>
      <c r="B47" s="31"/>
      <c r="C47" s="25"/>
      <c r="D47" s="25"/>
      <c r="E47" s="25"/>
      <c r="F47" s="26"/>
      <c r="G47" s="48"/>
      <c r="H47" s="32"/>
      <c r="I47" s="32"/>
      <c r="J47" s="32"/>
      <c r="K47" s="32"/>
      <c r="L47" s="33"/>
      <c r="M47" s="27">
        <f t="shared" si="0"/>
        <v>0</v>
      </c>
      <c r="N47" s="27">
        <f t="shared" si="1"/>
        <v>0</v>
      </c>
      <c r="O47" s="27">
        <f t="shared" ref="O47" si="22">-SUM(I47:J47,K47/1.12)*L47</f>
        <v>0</v>
      </c>
      <c r="P47" s="27"/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13"/>
        <v>0</v>
      </c>
      <c r="AG47" s="28">
        <f t="shared" si="14"/>
        <v>0</v>
      </c>
    </row>
    <row r="48" spans="1:33" s="12" customFormat="1" ht="19.5" customHeight="1" x14ac:dyDescent="0.2">
      <c r="A48" s="30"/>
      <c r="B48" s="31"/>
      <c r="C48" s="36"/>
      <c r="D48" s="36"/>
      <c r="E48" s="36"/>
      <c r="F48" s="26"/>
      <c r="G48" s="29"/>
      <c r="H48" s="32"/>
      <c r="I48" s="32"/>
      <c r="J48" s="32"/>
      <c r="K48" s="32"/>
      <c r="L48" s="33"/>
      <c r="M48" s="27">
        <f t="shared" si="0"/>
        <v>0</v>
      </c>
      <c r="N48" s="27">
        <f t="shared" si="1"/>
        <v>0</v>
      </c>
      <c r="O48" s="34">
        <f>-SUM(I48:J48,K48/1.12)*L48</f>
        <v>0</v>
      </c>
      <c r="P48" s="34"/>
      <c r="Q48" s="34"/>
      <c r="R48" s="34"/>
      <c r="S48" s="34"/>
      <c r="T48" s="35"/>
      <c r="U48" s="35"/>
      <c r="V48" s="35"/>
      <c r="W48" s="35"/>
      <c r="X48" s="35"/>
      <c r="Y48" s="37"/>
      <c r="Z48" s="34"/>
      <c r="AA48" s="34"/>
      <c r="AB48" s="34"/>
      <c r="AC48" s="35"/>
      <c r="AD48" s="35"/>
      <c r="AE48" s="38"/>
      <c r="AF48" s="27">
        <f t="shared" ref="AF48" si="23">-SUM(N48:AE48)</f>
        <v>0</v>
      </c>
      <c r="AG48" s="28">
        <f t="shared" ref="AG48" si="24">SUM(H48:K48)+AF48+O48</f>
        <v>0</v>
      </c>
    </row>
    <row r="49" spans="1:33" s="10" customFormat="1" ht="12" customHeight="1" thickBot="1" x14ac:dyDescent="0.25">
      <c r="A49" s="39"/>
      <c r="B49" s="40"/>
      <c r="C49" s="41"/>
      <c r="D49" s="42"/>
      <c r="E49" s="42"/>
      <c r="F49" s="43"/>
      <c r="G49" s="41"/>
      <c r="H49" s="44">
        <f t="shared" ref="H49:AG49" si="25">SUM(H5:H48)</f>
        <v>2111</v>
      </c>
      <c r="I49" s="44">
        <f t="shared" si="25"/>
        <v>0</v>
      </c>
      <c r="J49" s="44">
        <f t="shared" si="25"/>
        <v>3776.95</v>
      </c>
      <c r="K49" s="44">
        <f t="shared" si="25"/>
        <v>12150.150000000001</v>
      </c>
      <c r="L49" s="44">
        <f t="shared" si="25"/>
        <v>0</v>
      </c>
      <c r="M49" s="44">
        <f t="shared" si="25"/>
        <v>16736.298214285714</v>
      </c>
      <c r="N49" s="44">
        <f t="shared" si="25"/>
        <v>1301.8017857142856</v>
      </c>
      <c r="O49" s="44">
        <f t="shared" si="25"/>
        <v>0</v>
      </c>
      <c r="P49" s="44">
        <f t="shared" si="25"/>
        <v>7716.1399999999994</v>
      </c>
      <c r="Q49" s="44">
        <f t="shared" si="25"/>
        <v>3397.28</v>
      </c>
      <c r="R49" s="44">
        <f t="shared" si="25"/>
        <v>1160.71</v>
      </c>
      <c r="S49" s="44">
        <f t="shared" si="25"/>
        <v>125.89</v>
      </c>
      <c r="T49" s="44">
        <f t="shared" si="25"/>
        <v>443.3</v>
      </c>
      <c r="U49" s="44">
        <f t="shared" si="25"/>
        <v>0</v>
      </c>
      <c r="V49" s="44">
        <f t="shared" si="25"/>
        <v>0</v>
      </c>
      <c r="W49" s="44">
        <f t="shared" si="25"/>
        <v>0</v>
      </c>
      <c r="X49" s="44">
        <f t="shared" si="25"/>
        <v>864.29</v>
      </c>
      <c r="Y49" s="44">
        <f t="shared" si="25"/>
        <v>605.14</v>
      </c>
      <c r="Z49" s="44">
        <f t="shared" si="25"/>
        <v>312.5</v>
      </c>
      <c r="AA49" s="44">
        <f t="shared" si="25"/>
        <v>500</v>
      </c>
      <c r="AB49" s="44">
        <f t="shared" si="25"/>
        <v>1611</v>
      </c>
      <c r="AC49" s="44">
        <f t="shared" si="25"/>
        <v>0</v>
      </c>
      <c r="AD49" s="44">
        <f t="shared" si="25"/>
        <v>0</v>
      </c>
      <c r="AE49" s="44">
        <f t="shared" si="25"/>
        <v>0</v>
      </c>
      <c r="AF49" s="44">
        <f t="shared" si="25"/>
        <v>-18038.051785714291</v>
      </c>
      <c r="AG49" s="44">
        <f t="shared" si="25"/>
        <v>4.8214285714585969E-2</v>
      </c>
    </row>
    <row r="50" spans="1:33" ht="12" customHeight="1" thickTop="1" x14ac:dyDescent="0.2"/>
    <row r="51" spans="1:33" ht="12" x14ac:dyDescent="0.2">
      <c r="K51" s="45">
        <f>H49+I49+J49+K49</f>
        <v>18038.100000000002</v>
      </c>
      <c r="L51" s="9"/>
      <c r="M51" s="8"/>
      <c r="AF51" s="46">
        <f>+AF49</f>
        <v>-18038.051785714291</v>
      </c>
    </row>
    <row r="52" spans="1:33" x14ac:dyDescent="0.2">
      <c r="K52" s="8"/>
      <c r="L52" s="9"/>
      <c r="M52" s="8"/>
    </row>
    <row r="53" spans="1:33" ht="12" x14ac:dyDescent="0.2">
      <c r="C53" s="47" t="s">
        <v>33</v>
      </c>
      <c r="G53" s="10"/>
      <c r="K53" s="64"/>
      <c r="L53" s="64"/>
      <c r="M53" s="64"/>
    </row>
    <row r="54" spans="1:33" x14ac:dyDescent="0.2">
      <c r="K54" s="8"/>
      <c r="L54" s="9"/>
      <c r="M54" s="8"/>
    </row>
    <row r="55" spans="1:33" x14ac:dyDescent="0.2">
      <c r="K55" s="8"/>
      <c r="L55" s="9"/>
      <c r="M55" s="8"/>
    </row>
    <row r="56" spans="1:33" x14ac:dyDescent="0.2">
      <c r="A56" s="1"/>
      <c r="B56" s="1"/>
      <c r="D56" s="1"/>
      <c r="E56" s="1"/>
      <c r="F56" s="1"/>
      <c r="H56" s="1"/>
      <c r="I56" s="1"/>
      <c r="J56" s="1"/>
      <c r="K56" s="8"/>
      <c r="L56" s="9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D56" s="1"/>
      <c r="AE56" s="1"/>
      <c r="AF56" s="1"/>
    </row>
    <row r="63" spans="1:33" x14ac:dyDescent="0.2">
      <c r="Q63" s="2">
        <v>0</v>
      </c>
    </row>
    <row r="64" spans="1:33" x14ac:dyDescent="0.2">
      <c r="A64" s="1"/>
      <c r="B64" s="1"/>
      <c r="D64" s="1"/>
      <c r="E64" s="1"/>
      <c r="F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Z64" s="1"/>
      <c r="AA64" s="1"/>
      <c r="AB64" s="1"/>
      <c r="AC64" s="1"/>
      <c r="AD64" s="1"/>
      <c r="AE64" s="1"/>
      <c r="AF64" s="1"/>
    </row>
  </sheetData>
  <mergeCells count="1">
    <mergeCell ref="K53:M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May-Sum</vt:lpstr>
      <vt:lpstr>May2-9</vt:lpstr>
      <vt:lpstr>May10-16</vt:lpstr>
      <vt:lpstr>May16-22</vt:lpstr>
      <vt:lpstr>May23-31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2019-04-10T05:58:22Z</cp:lastPrinted>
  <dcterms:created xsi:type="dcterms:W3CDTF">2014-11-05T03:52:28Z</dcterms:created>
  <dcterms:modified xsi:type="dcterms:W3CDTF">2020-05-30T04:56:09Z</dcterms:modified>
</cp:coreProperties>
</file>