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6 Files\valeromonthlyreportsjune2019\"/>
    </mc:Choice>
  </mc:AlternateContent>
  <xr:revisionPtr revIDLastSave="0" documentId="13_ncr:1_{E67B45A1-1F46-45A3-AC2B-1258A8853548}" xr6:coauthVersionLast="43" xr6:coauthVersionMax="43" xr10:uidLastSave="{00000000-0000-0000-0000-000000000000}"/>
  <bookViews>
    <workbookView xWindow="-60" yWindow="-60" windowWidth="24120" windowHeight="12960" xr2:uid="{00000000-000D-0000-FFFF-FFFF00000000}"/>
  </bookViews>
  <sheets>
    <sheet name="Summary" sheetId="58" r:id="rId1"/>
    <sheet name="June 6-11" sheetId="60" r:id="rId2"/>
    <sheet name="June 13-18" sheetId="62" r:id="rId3"/>
    <sheet name="June 18-25" sheetId="63" r:id="rId4"/>
    <sheet name="June 25-29" sheetId="64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Summary!#REF!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5" i="58" l="1"/>
  <c r="O85" i="58" l="1"/>
  <c r="N85" i="58"/>
  <c r="M85" i="58"/>
  <c r="O84" i="58"/>
  <c r="N84" i="58"/>
  <c r="M84" i="58"/>
  <c r="K83" i="58"/>
  <c r="N83" i="58" s="1"/>
  <c r="O82" i="58"/>
  <c r="N82" i="58"/>
  <c r="M82" i="58"/>
  <c r="O81" i="58"/>
  <c r="N81" i="58"/>
  <c r="AF81" i="58" s="1"/>
  <c r="AG81" i="58" s="1"/>
  <c r="M81" i="58"/>
  <c r="O80" i="58"/>
  <c r="N80" i="58"/>
  <c r="M80" i="58"/>
  <c r="O79" i="58"/>
  <c r="N79" i="58"/>
  <c r="M79" i="58"/>
  <c r="O11" i="64"/>
  <c r="N11" i="64"/>
  <c r="M11" i="64"/>
  <c r="K9" i="64"/>
  <c r="O6" i="64"/>
  <c r="N6" i="64"/>
  <c r="M6" i="64"/>
  <c r="O8" i="64"/>
  <c r="N8" i="64"/>
  <c r="AF8" i="64" s="1"/>
  <c r="AG8" i="64" s="1"/>
  <c r="M8" i="64"/>
  <c r="O7" i="64"/>
  <c r="N7" i="64"/>
  <c r="M7" i="64"/>
  <c r="O78" i="58"/>
  <c r="N78" i="58"/>
  <c r="M78" i="58"/>
  <c r="O77" i="58"/>
  <c r="N77" i="58"/>
  <c r="M77" i="58"/>
  <c r="O76" i="58"/>
  <c r="N76" i="58"/>
  <c r="AF76" i="58" s="1"/>
  <c r="AG76" i="58" s="1"/>
  <c r="M76" i="58"/>
  <c r="O75" i="58"/>
  <c r="N75" i="58"/>
  <c r="M75" i="58"/>
  <c r="K74" i="58"/>
  <c r="N74" i="58" s="1"/>
  <c r="O73" i="58"/>
  <c r="N73" i="58"/>
  <c r="M73" i="58"/>
  <c r="O72" i="58"/>
  <c r="N72" i="58"/>
  <c r="M72" i="58"/>
  <c r="O71" i="58"/>
  <c r="N71" i="58"/>
  <c r="M71" i="58"/>
  <c r="O70" i="58"/>
  <c r="N70" i="58"/>
  <c r="AF70" i="58" s="1"/>
  <c r="AG70" i="58" s="1"/>
  <c r="M70" i="58"/>
  <c r="O69" i="58"/>
  <c r="N69" i="58"/>
  <c r="M69" i="58"/>
  <c r="O68" i="58"/>
  <c r="N68" i="58"/>
  <c r="M68" i="58"/>
  <c r="O67" i="58"/>
  <c r="N67" i="58"/>
  <c r="M67" i="58"/>
  <c r="O66" i="58"/>
  <c r="N66" i="58"/>
  <c r="AF66" i="58" s="1"/>
  <c r="AG66" i="58" s="1"/>
  <c r="M66" i="58"/>
  <c r="O65" i="58"/>
  <c r="N65" i="58"/>
  <c r="M65" i="58"/>
  <c r="O64" i="58"/>
  <c r="N64" i="58"/>
  <c r="AF64" i="58" s="1"/>
  <c r="AG64" i="58" s="1"/>
  <c r="M64" i="58"/>
  <c r="O63" i="58"/>
  <c r="N63" i="58"/>
  <c r="M63" i="58"/>
  <c r="N62" i="58"/>
  <c r="AF62" i="58" s="1"/>
  <c r="AG62" i="58" s="1"/>
  <c r="M62" i="58"/>
  <c r="O61" i="58"/>
  <c r="N61" i="58"/>
  <c r="AF61" i="58" s="1"/>
  <c r="AG61" i="58" s="1"/>
  <c r="M61" i="58"/>
  <c r="O60" i="58"/>
  <c r="N60" i="58"/>
  <c r="M60" i="58"/>
  <c r="K59" i="58"/>
  <c r="N59" i="58" s="1"/>
  <c r="O58" i="58"/>
  <c r="N58" i="58"/>
  <c r="M58" i="58"/>
  <c r="N57" i="58"/>
  <c r="AF57" i="58" s="1"/>
  <c r="AG57" i="58" s="1"/>
  <c r="M57" i="58"/>
  <c r="O56" i="58"/>
  <c r="N56" i="58"/>
  <c r="M56" i="58"/>
  <c r="N55" i="58"/>
  <c r="AF55" i="58" s="1"/>
  <c r="AG55" i="58" s="1"/>
  <c r="M55" i="58"/>
  <c r="N54" i="58"/>
  <c r="AF54" i="58" s="1"/>
  <c r="AG54" i="58" s="1"/>
  <c r="M54" i="58"/>
  <c r="O53" i="58"/>
  <c r="N53" i="58"/>
  <c r="M53" i="58"/>
  <c r="K52" i="58"/>
  <c r="N52" i="58" s="1"/>
  <c r="N51" i="58"/>
  <c r="AF51" i="58" s="1"/>
  <c r="AG51" i="58" s="1"/>
  <c r="M51" i="58"/>
  <c r="O50" i="58"/>
  <c r="N50" i="58"/>
  <c r="M50" i="58"/>
  <c r="N49" i="58"/>
  <c r="AF49" i="58" s="1"/>
  <c r="AG49" i="58" s="1"/>
  <c r="M49" i="58"/>
  <c r="O48" i="58"/>
  <c r="N48" i="58"/>
  <c r="M48" i="58"/>
  <c r="N47" i="58"/>
  <c r="AF47" i="58" s="1"/>
  <c r="AG47" i="58" s="1"/>
  <c r="M47" i="58"/>
  <c r="K46" i="58"/>
  <c r="N46" i="58" s="1"/>
  <c r="N45" i="58"/>
  <c r="AF45" i="58" s="1"/>
  <c r="AG45" i="58" s="1"/>
  <c r="M45" i="58"/>
  <c r="N44" i="58"/>
  <c r="AF44" i="58" s="1"/>
  <c r="AG44" i="58" s="1"/>
  <c r="M44" i="58"/>
  <c r="O43" i="58"/>
  <c r="N43" i="58"/>
  <c r="M43" i="58"/>
  <c r="O42" i="58"/>
  <c r="N42" i="58"/>
  <c r="M42" i="58"/>
  <c r="O41" i="58"/>
  <c r="N41" i="58"/>
  <c r="M41" i="58"/>
  <c r="K40" i="58"/>
  <c r="N40" i="58" s="1"/>
  <c r="O39" i="58"/>
  <c r="N39" i="58"/>
  <c r="M39" i="58"/>
  <c r="O38" i="58"/>
  <c r="N38" i="58"/>
  <c r="M38" i="58"/>
  <c r="O37" i="58"/>
  <c r="N37" i="58"/>
  <c r="M37" i="58"/>
  <c r="O36" i="58"/>
  <c r="N36" i="58"/>
  <c r="M36" i="58"/>
  <c r="K35" i="58"/>
  <c r="O34" i="58"/>
  <c r="N34" i="58"/>
  <c r="M34" i="58"/>
  <c r="N33" i="58"/>
  <c r="AF33" i="58" s="1"/>
  <c r="AG33" i="58" s="1"/>
  <c r="M33" i="58"/>
  <c r="N32" i="58"/>
  <c r="AF32" i="58" s="1"/>
  <c r="AG32" i="58" s="1"/>
  <c r="M32" i="58"/>
  <c r="O31" i="58"/>
  <c r="N31" i="58"/>
  <c r="M31" i="58"/>
  <c r="K30" i="58"/>
  <c r="N30" i="58" s="1"/>
  <c r="N29" i="58"/>
  <c r="AF29" i="58" s="1"/>
  <c r="AG29" i="58" s="1"/>
  <c r="M29" i="58"/>
  <c r="O28" i="58"/>
  <c r="N28" i="58"/>
  <c r="M28" i="58"/>
  <c r="N27" i="58"/>
  <c r="AF27" i="58" s="1"/>
  <c r="AG27" i="58" s="1"/>
  <c r="M27" i="58"/>
  <c r="O26" i="58"/>
  <c r="N26" i="58"/>
  <c r="M26" i="58"/>
  <c r="N25" i="58"/>
  <c r="AF25" i="58" s="1"/>
  <c r="AG25" i="58" s="1"/>
  <c r="M25" i="58"/>
  <c r="O24" i="58"/>
  <c r="N24" i="58"/>
  <c r="M24" i="58"/>
  <c r="N23" i="58"/>
  <c r="AF23" i="58" s="1"/>
  <c r="AG23" i="58" s="1"/>
  <c r="M23" i="58"/>
  <c r="N22" i="58"/>
  <c r="AF22" i="58" s="1"/>
  <c r="AG22" i="58" s="1"/>
  <c r="M22" i="58"/>
  <c r="O21" i="58"/>
  <c r="N21" i="58"/>
  <c r="AF21" i="58" s="1"/>
  <c r="AG21" i="58" s="1"/>
  <c r="M21" i="58"/>
  <c r="N20" i="58"/>
  <c r="AF20" i="58" s="1"/>
  <c r="AG20" i="58" s="1"/>
  <c r="M20" i="58"/>
  <c r="O19" i="58"/>
  <c r="N19" i="58"/>
  <c r="M19" i="58"/>
  <c r="N18" i="58"/>
  <c r="AF18" i="58" s="1"/>
  <c r="AG18" i="58" s="1"/>
  <c r="M18" i="58"/>
  <c r="O17" i="58"/>
  <c r="N17" i="58"/>
  <c r="M17" i="58"/>
  <c r="N16" i="58"/>
  <c r="AF16" i="58" s="1"/>
  <c r="AG16" i="58" s="1"/>
  <c r="M16" i="58"/>
  <c r="N15" i="58"/>
  <c r="AF15" i="58" s="1"/>
  <c r="AG15" i="58" s="1"/>
  <c r="M15" i="58"/>
  <c r="O14" i="58"/>
  <c r="N14" i="58"/>
  <c r="M14" i="58"/>
  <c r="O13" i="58"/>
  <c r="N13" i="58"/>
  <c r="M13" i="58"/>
  <c r="N12" i="58"/>
  <c r="AF12" i="58" s="1"/>
  <c r="AG12" i="58" s="1"/>
  <c r="M12" i="58"/>
  <c r="O11" i="58"/>
  <c r="N11" i="58"/>
  <c r="M11" i="58"/>
  <c r="N10" i="58"/>
  <c r="AF10" i="58" s="1"/>
  <c r="AG10" i="58" s="1"/>
  <c r="M10" i="58"/>
  <c r="O9" i="58"/>
  <c r="N9" i="58"/>
  <c r="M9" i="58"/>
  <c r="N8" i="58"/>
  <c r="AF8" i="58" s="1"/>
  <c r="AG8" i="58" s="1"/>
  <c r="M8" i="58"/>
  <c r="O7" i="58"/>
  <c r="N7" i="58"/>
  <c r="M7" i="58"/>
  <c r="N6" i="58"/>
  <c r="AF6" i="58" s="1"/>
  <c r="AG6" i="58" s="1"/>
  <c r="M6" i="58"/>
  <c r="N5" i="58"/>
  <c r="AF5" i="58" s="1"/>
  <c r="AG5" i="58" s="1"/>
  <c r="M5" i="58"/>
  <c r="AE42" i="63"/>
  <c r="AD42" i="63"/>
  <c r="AC42" i="63"/>
  <c r="AB42" i="63"/>
  <c r="AA42" i="63"/>
  <c r="Z42" i="63"/>
  <c r="Y42" i="63"/>
  <c r="X42" i="63"/>
  <c r="W42" i="63"/>
  <c r="V42" i="63"/>
  <c r="U42" i="63"/>
  <c r="T42" i="63"/>
  <c r="S42" i="63"/>
  <c r="R42" i="63"/>
  <c r="Q42" i="63"/>
  <c r="P42" i="63"/>
  <c r="L42" i="63"/>
  <c r="J42" i="63"/>
  <c r="I42" i="63"/>
  <c r="H42" i="63"/>
  <c r="O41" i="63"/>
  <c r="N41" i="63"/>
  <c r="M41" i="63"/>
  <c r="O39" i="63"/>
  <c r="N39" i="63"/>
  <c r="M39" i="63"/>
  <c r="O38" i="63"/>
  <c r="N38" i="63"/>
  <c r="AF38" i="63" s="1"/>
  <c r="AG38" i="63" s="1"/>
  <c r="M38" i="63"/>
  <c r="O37" i="63"/>
  <c r="N37" i="63"/>
  <c r="AF37" i="63" s="1"/>
  <c r="AG37" i="63" s="1"/>
  <c r="M37" i="63"/>
  <c r="O36" i="63"/>
  <c r="N36" i="63"/>
  <c r="M36" i="63"/>
  <c r="K35" i="63"/>
  <c r="N35" i="63" s="1"/>
  <c r="O34" i="63"/>
  <c r="N34" i="63"/>
  <c r="AF34" i="63" s="1"/>
  <c r="AG34" i="63" s="1"/>
  <c r="M34" i="63"/>
  <c r="O33" i="63"/>
  <c r="N33" i="63"/>
  <c r="M33" i="63"/>
  <c r="O32" i="63"/>
  <c r="N32" i="63"/>
  <c r="AF32" i="63" s="1"/>
  <c r="AG32" i="63" s="1"/>
  <c r="M32" i="63"/>
  <c r="O31" i="63"/>
  <c r="N31" i="63"/>
  <c r="M31" i="63"/>
  <c r="O30" i="63"/>
  <c r="N30" i="63"/>
  <c r="AF30" i="63" s="1"/>
  <c r="AG30" i="63" s="1"/>
  <c r="M30" i="63"/>
  <c r="O29" i="63"/>
  <c r="N29" i="63"/>
  <c r="M29" i="63"/>
  <c r="O28" i="63"/>
  <c r="N28" i="63"/>
  <c r="AF28" i="63" s="1"/>
  <c r="AG28" i="63" s="1"/>
  <c r="M28" i="63"/>
  <c r="O27" i="63"/>
  <c r="N27" i="63"/>
  <c r="M27" i="63"/>
  <c r="O26" i="63"/>
  <c r="N26" i="63"/>
  <c r="AF26" i="63" s="1"/>
  <c r="AG26" i="63" s="1"/>
  <c r="M26" i="63"/>
  <c r="O25" i="63"/>
  <c r="N25" i="63"/>
  <c r="M25" i="63"/>
  <c r="O24" i="63"/>
  <c r="N24" i="63"/>
  <c r="AF24" i="63" s="1"/>
  <c r="AG24" i="63" s="1"/>
  <c r="M24" i="63"/>
  <c r="N23" i="63"/>
  <c r="AF23" i="63" s="1"/>
  <c r="AG23" i="63" s="1"/>
  <c r="M23" i="63"/>
  <c r="O22" i="63"/>
  <c r="N22" i="63"/>
  <c r="AF22" i="63" s="1"/>
  <c r="AG22" i="63" s="1"/>
  <c r="M22" i="63"/>
  <c r="O21" i="63"/>
  <c r="N21" i="63"/>
  <c r="M21" i="63"/>
  <c r="K20" i="63"/>
  <c r="N20" i="63" s="1"/>
  <c r="O19" i="63"/>
  <c r="N19" i="63"/>
  <c r="M19" i="63"/>
  <c r="N18" i="63"/>
  <c r="AF18" i="63" s="1"/>
  <c r="AG18" i="63" s="1"/>
  <c r="M18" i="63"/>
  <c r="O17" i="63"/>
  <c r="N17" i="63"/>
  <c r="AF17" i="63" s="1"/>
  <c r="AG17" i="63" s="1"/>
  <c r="M17" i="63"/>
  <c r="N16" i="63"/>
  <c r="AF16" i="63" s="1"/>
  <c r="AG16" i="63" s="1"/>
  <c r="M16" i="63"/>
  <c r="N15" i="63"/>
  <c r="AF15" i="63" s="1"/>
  <c r="AG15" i="63" s="1"/>
  <c r="M15" i="63"/>
  <c r="O14" i="63"/>
  <c r="N14" i="63"/>
  <c r="M14" i="63"/>
  <c r="O13" i="63"/>
  <c r="M13" i="63"/>
  <c r="K13" i="63"/>
  <c r="N13" i="63" s="1"/>
  <c r="N12" i="63"/>
  <c r="AF12" i="63" s="1"/>
  <c r="AG12" i="63" s="1"/>
  <c r="M12" i="63"/>
  <c r="O11" i="63"/>
  <c r="N11" i="63"/>
  <c r="M11" i="63"/>
  <c r="N10" i="63"/>
  <c r="AF10" i="63" s="1"/>
  <c r="AG10" i="63" s="1"/>
  <c r="M10" i="63"/>
  <c r="O9" i="63"/>
  <c r="N9" i="63"/>
  <c r="AF9" i="63" s="1"/>
  <c r="AG9" i="63" s="1"/>
  <c r="M9" i="63"/>
  <c r="N8" i="63"/>
  <c r="AF8" i="63" s="1"/>
  <c r="AG8" i="63" s="1"/>
  <c r="M8" i="63"/>
  <c r="K7" i="63"/>
  <c r="K42" i="63" s="1"/>
  <c r="N6" i="63"/>
  <c r="AF6" i="63" s="1"/>
  <c r="AG6" i="63" s="1"/>
  <c r="M6" i="63"/>
  <c r="N5" i="63"/>
  <c r="M5" i="63"/>
  <c r="M7" i="63" l="1"/>
  <c r="O35" i="63"/>
  <c r="K44" i="63"/>
  <c r="O7" i="63"/>
  <c r="AF19" i="63"/>
  <c r="AG19" i="63" s="1"/>
  <c r="AF21" i="63"/>
  <c r="AG21" i="63" s="1"/>
  <c r="AF25" i="63"/>
  <c r="AG25" i="63" s="1"/>
  <c r="AF29" i="63"/>
  <c r="AG29" i="63" s="1"/>
  <c r="AF33" i="63"/>
  <c r="AG33" i="63" s="1"/>
  <c r="AF36" i="63"/>
  <c r="AG36" i="63" s="1"/>
  <c r="AF41" i="63"/>
  <c r="AG41" i="63" s="1"/>
  <c r="AF35" i="63"/>
  <c r="AG35" i="63" s="1"/>
  <c r="AF68" i="58"/>
  <c r="AG68" i="58" s="1"/>
  <c r="AF72" i="58"/>
  <c r="AG72" i="58" s="1"/>
  <c r="AF78" i="58"/>
  <c r="AG78" i="58" s="1"/>
  <c r="AF79" i="58"/>
  <c r="AG79" i="58" s="1"/>
  <c r="AF85" i="58"/>
  <c r="AG85" i="58" s="1"/>
  <c r="AF11" i="63"/>
  <c r="AG11" i="63" s="1"/>
  <c r="AF13" i="63"/>
  <c r="AG13" i="63" s="1"/>
  <c r="AF14" i="63"/>
  <c r="AG14" i="63" s="1"/>
  <c r="AF27" i="63"/>
  <c r="AG27" i="63" s="1"/>
  <c r="AF31" i="63"/>
  <c r="AG31" i="63" s="1"/>
  <c r="M35" i="63"/>
  <c r="AF39" i="63"/>
  <c r="AG39" i="63" s="1"/>
  <c r="AF42" i="58"/>
  <c r="AG42" i="58" s="1"/>
  <c r="AF53" i="58"/>
  <c r="AG53" i="58" s="1"/>
  <c r="AF6" i="64"/>
  <c r="AG6" i="64" s="1"/>
  <c r="AF11" i="64"/>
  <c r="AG11" i="64" s="1"/>
  <c r="AF9" i="58"/>
  <c r="AG9" i="58" s="1"/>
  <c r="AF11" i="58"/>
  <c r="AG11" i="58" s="1"/>
  <c r="AF14" i="58"/>
  <c r="AG14" i="58" s="1"/>
  <c r="AF28" i="58"/>
  <c r="AG28" i="58" s="1"/>
  <c r="AF34" i="58"/>
  <c r="AG34" i="58" s="1"/>
  <c r="AF36" i="58"/>
  <c r="AG36" i="58" s="1"/>
  <c r="AF38" i="58"/>
  <c r="AG38" i="58" s="1"/>
  <c r="M40" i="58"/>
  <c r="AF48" i="58"/>
  <c r="AG48" i="58" s="1"/>
  <c r="M59" i="58"/>
  <c r="AF7" i="58"/>
  <c r="AG7" i="58" s="1"/>
  <c r="AF13" i="58"/>
  <c r="AG13" i="58" s="1"/>
  <c r="AF17" i="58"/>
  <c r="AG17" i="58" s="1"/>
  <c r="AF19" i="58"/>
  <c r="AG19" i="58" s="1"/>
  <c r="AF24" i="58"/>
  <c r="AG24" i="58" s="1"/>
  <c r="AF26" i="58"/>
  <c r="AG26" i="58" s="1"/>
  <c r="AF31" i="58"/>
  <c r="AG31" i="58" s="1"/>
  <c r="AF37" i="58"/>
  <c r="AG37" i="58" s="1"/>
  <c r="AF39" i="58"/>
  <c r="AG39" i="58" s="1"/>
  <c r="O40" i="58"/>
  <c r="AF40" i="58" s="1"/>
  <c r="AG40" i="58" s="1"/>
  <c r="AF41" i="58"/>
  <c r="AG41" i="58" s="1"/>
  <c r="AF43" i="58"/>
  <c r="AG43" i="58" s="1"/>
  <c r="AF50" i="58"/>
  <c r="AG50" i="58" s="1"/>
  <c r="AF56" i="58"/>
  <c r="AG56" i="58" s="1"/>
  <c r="AF58" i="58"/>
  <c r="AG58" i="58" s="1"/>
  <c r="O59" i="58"/>
  <c r="AF59" i="58" s="1"/>
  <c r="AG59" i="58" s="1"/>
  <c r="AF60" i="58"/>
  <c r="AG60" i="58" s="1"/>
  <c r="AF63" i="58"/>
  <c r="AG63" i="58" s="1"/>
  <c r="AF65" i="58"/>
  <c r="AG65" i="58" s="1"/>
  <c r="AF67" i="58"/>
  <c r="AG67" i="58" s="1"/>
  <c r="AF69" i="58"/>
  <c r="AG69" i="58" s="1"/>
  <c r="AF71" i="58"/>
  <c r="AG71" i="58" s="1"/>
  <c r="AF73" i="58"/>
  <c r="AG73" i="58" s="1"/>
  <c r="AF75" i="58"/>
  <c r="AG75" i="58" s="1"/>
  <c r="AF77" i="58"/>
  <c r="AG77" i="58" s="1"/>
  <c r="AF80" i="58"/>
  <c r="AG80" i="58" s="1"/>
  <c r="AF82" i="58"/>
  <c r="AG82" i="58" s="1"/>
  <c r="AF84" i="58"/>
  <c r="AG84" i="58" s="1"/>
  <c r="M83" i="58"/>
  <c r="O83" i="58"/>
  <c r="AF83" i="58" s="1"/>
  <c r="AG83" i="58" s="1"/>
  <c r="AF7" i="64"/>
  <c r="AG7" i="64" s="1"/>
  <c r="M46" i="58"/>
  <c r="O46" i="58"/>
  <c r="AF46" i="58" s="1"/>
  <c r="AG46" i="58" s="1"/>
  <c r="M52" i="58"/>
  <c r="O52" i="58"/>
  <c r="AF52" i="58" s="1"/>
  <c r="AG52" i="58" s="1"/>
  <c r="M74" i="58"/>
  <c r="O74" i="58"/>
  <c r="AF74" i="58" s="1"/>
  <c r="AG74" i="58" s="1"/>
  <c r="M30" i="58"/>
  <c r="O30" i="58"/>
  <c r="AF30" i="58" s="1"/>
  <c r="AG30" i="58" s="1"/>
  <c r="M35" i="58"/>
  <c r="N35" i="58"/>
  <c r="AF35" i="58" s="1"/>
  <c r="AG35" i="58" s="1"/>
  <c r="AF5" i="63"/>
  <c r="N7" i="63"/>
  <c r="AF7" i="63" s="1"/>
  <c r="AG7" i="63" s="1"/>
  <c r="M20" i="63"/>
  <c r="O20" i="63"/>
  <c r="O42" i="63" l="1"/>
  <c r="M42" i="63"/>
  <c r="AG5" i="63"/>
  <c r="AF20" i="63"/>
  <c r="AG20" i="63" s="1"/>
  <c r="N42" i="63"/>
  <c r="AG42" i="63" l="1"/>
  <c r="AF42" i="63"/>
  <c r="AF44" i="63" s="1"/>
  <c r="AE29" i="62" l="1"/>
  <c r="AD29" i="62"/>
  <c r="AC29" i="62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L29" i="62"/>
  <c r="J29" i="62"/>
  <c r="I29" i="62"/>
  <c r="H29" i="62"/>
  <c r="O28" i="62"/>
  <c r="N28" i="62"/>
  <c r="M28" i="62"/>
  <c r="O27" i="62"/>
  <c r="N27" i="62"/>
  <c r="M27" i="62"/>
  <c r="O26" i="62"/>
  <c r="N26" i="62"/>
  <c r="AF26" i="62" s="1"/>
  <c r="AG26" i="62" s="1"/>
  <c r="M26" i="62"/>
  <c r="O25" i="62"/>
  <c r="N25" i="62"/>
  <c r="AF25" i="62" s="1"/>
  <c r="AG25" i="62" s="1"/>
  <c r="M25" i="62"/>
  <c r="O24" i="62"/>
  <c r="N24" i="62"/>
  <c r="M24" i="62"/>
  <c r="K23" i="62"/>
  <c r="O23" i="62" s="1"/>
  <c r="O22" i="62"/>
  <c r="N22" i="62"/>
  <c r="M22" i="62"/>
  <c r="O21" i="62"/>
  <c r="N21" i="62"/>
  <c r="M21" i="62"/>
  <c r="O20" i="62"/>
  <c r="N20" i="62"/>
  <c r="AF20" i="62" s="1"/>
  <c r="AG20" i="62" s="1"/>
  <c r="M20" i="62"/>
  <c r="O19" i="62"/>
  <c r="N19" i="62"/>
  <c r="AF19" i="62" s="1"/>
  <c r="AG19" i="62" s="1"/>
  <c r="M19" i="62"/>
  <c r="K18" i="62"/>
  <c r="N18" i="62" s="1"/>
  <c r="AF18" i="62" s="1"/>
  <c r="AG18" i="62" s="1"/>
  <c r="O17" i="62"/>
  <c r="N17" i="62"/>
  <c r="AF17" i="62" s="1"/>
  <c r="AG17" i="62" s="1"/>
  <c r="M17" i="62"/>
  <c r="N16" i="62"/>
  <c r="AF16" i="62" s="1"/>
  <c r="AG16" i="62" s="1"/>
  <c r="M16" i="62"/>
  <c r="N15" i="62"/>
  <c r="AF15" i="62" s="1"/>
  <c r="AG15" i="62" s="1"/>
  <c r="M15" i="62"/>
  <c r="O14" i="62"/>
  <c r="N14" i="62"/>
  <c r="M14" i="62"/>
  <c r="O13" i="62"/>
  <c r="M13" i="62"/>
  <c r="K13" i="62"/>
  <c r="N13" i="62" s="1"/>
  <c r="N12" i="62"/>
  <c r="AF12" i="62" s="1"/>
  <c r="AG12" i="62" s="1"/>
  <c r="M12" i="62"/>
  <c r="O11" i="62"/>
  <c r="N11" i="62"/>
  <c r="M11" i="62"/>
  <c r="N10" i="62"/>
  <c r="AF10" i="62" s="1"/>
  <c r="AG10" i="62" s="1"/>
  <c r="M10" i="62"/>
  <c r="O9" i="62"/>
  <c r="N9" i="62"/>
  <c r="AF9" i="62" s="1"/>
  <c r="AG9" i="62" s="1"/>
  <c r="M9" i="62"/>
  <c r="N8" i="62"/>
  <c r="AF8" i="62" s="1"/>
  <c r="AG8" i="62" s="1"/>
  <c r="M8" i="62"/>
  <c r="O7" i="62"/>
  <c r="N7" i="62"/>
  <c r="AF7" i="62" s="1"/>
  <c r="AG7" i="62" s="1"/>
  <c r="M7" i="62"/>
  <c r="N6" i="62"/>
  <c r="AF6" i="62" s="1"/>
  <c r="AG6" i="62" s="1"/>
  <c r="M6" i="62"/>
  <c r="N5" i="62"/>
  <c r="AF5" i="62" s="1"/>
  <c r="M5" i="62"/>
  <c r="AF22" i="62" l="1"/>
  <c r="AG22" i="62" s="1"/>
  <c r="AF24" i="62"/>
  <c r="AG24" i="62" s="1"/>
  <c r="AF28" i="62"/>
  <c r="AG28" i="62" s="1"/>
  <c r="O29" i="62"/>
  <c r="AF11" i="62"/>
  <c r="AG11" i="62" s="1"/>
  <c r="AF13" i="62"/>
  <c r="AG13" i="62" s="1"/>
  <c r="AF14" i="62"/>
  <c r="AG14" i="62" s="1"/>
  <c r="M18" i="62"/>
  <c r="AF21" i="62"/>
  <c r="AG21" i="62" s="1"/>
  <c r="AF27" i="62"/>
  <c r="AG27" i="62" s="1"/>
  <c r="N23" i="62"/>
  <c r="AF23" i="62" s="1"/>
  <c r="AG23" i="62" s="1"/>
  <c r="K29" i="62"/>
  <c r="K31" i="62" s="1"/>
  <c r="AG5" i="62"/>
  <c r="M23" i="62"/>
  <c r="M29" i="62" l="1"/>
  <c r="AF29" i="62"/>
  <c r="AF31" i="62" s="1"/>
  <c r="AG29" i="62"/>
  <c r="N29" i="62"/>
  <c r="AE24" i="60" l="1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L24" i="60"/>
  <c r="K24" i="60"/>
  <c r="J24" i="60"/>
  <c r="I24" i="60"/>
  <c r="H24" i="60"/>
  <c r="O23" i="60"/>
  <c r="N23" i="60"/>
  <c r="AF23" i="60" s="1"/>
  <c r="AG23" i="60" s="1"/>
  <c r="M23" i="60"/>
  <c r="O22" i="60"/>
  <c r="N22" i="60"/>
  <c r="M22" i="60"/>
  <c r="O21" i="60"/>
  <c r="N21" i="60"/>
  <c r="M21" i="60"/>
  <c r="N20" i="60"/>
  <c r="AF20" i="60" s="1"/>
  <c r="AG20" i="60" s="1"/>
  <c r="M20" i="60"/>
  <c r="O19" i="60"/>
  <c r="N19" i="60"/>
  <c r="M19" i="60"/>
  <c r="N18" i="60"/>
  <c r="AF18" i="60" s="1"/>
  <c r="AG18" i="60" s="1"/>
  <c r="M18" i="60"/>
  <c r="O17" i="60"/>
  <c r="N17" i="60"/>
  <c r="AF17" i="60" s="1"/>
  <c r="AG17" i="60" s="1"/>
  <c r="M17" i="60"/>
  <c r="N16" i="60"/>
  <c r="AF16" i="60" s="1"/>
  <c r="AG16" i="60" s="1"/>
  <c r="M16" i="60"/>
  <c r="N15" i="60"/>
  <c r="AF15" i="60" s="1"/>
  <c r="AG15" i="60" s="1"/>
  <c r="M15" i="60"/>
  <c r="O14" i="60"/>
  <c r="N14" i="60"/>
  <c r="M14" i="60"/>
  <c r="O13" i="60"/>
  <c r="N13" i="60"/>
  <c r="AF13" i="60" s="1"/>
  <c r="AG13" i="60" s="1"/>
  <c r="M13" i="60"/>
  <c r="N12" i="60"/>
  <c r="AF12" i="60" s="1"/>
  <c r="AG12" i="60" s="1"/>
  <c r="M12" i="60"/>
  <c r="O11" i="60"/>
  <c r="N11" i="60"/>
  <c r="M11" i="60"/>
  <c r="N10" i="60"/>
  <c r="AF10" i="60" s="1"/>
  <c r="AG10" i="60" s="1"/>
  <c r="M10" i="60"/>
  <c r="O9" i="60"/>
  <c r="N9" i="60"/>
  <c r="AF9" i="60" s="1"/>
  <c r="AG9" i="60" s="1"/>
  <c r="M9" i="60"/>
  <c r="N8" i="60"/>
  <c r="AF8" i="60" s="1"/>
  <c r="AG8" i="60" s="1"/>
  <c r="M8" i="60"/>
  <c r="O7" i="60"/>
  <c r="N7" i="60"/>
  <c r="M7" i="60"/>
  <c r="N6" i="60"/>
  <c r="AF6" i="60" s="1"/>
  <c r="AG6" i="60" s="1"/>
  <c r="M6" i="60"/>
  <c r="N5" i="60"/>
  <c r="M5" i="60"/>
  <c r="O24" i="60" l="1"/>
  <c r="AF19" i="60"/>
  <c r="AG19" i="60" s="1"/>
  <c r="AF22" i="60"/>
  <c r="AG22" i="60" s="1"/>
  <c r="M24" i="60"/>
  <c r="AF11" i="60"/>
  <c r="AG11" i="60" s="1"/>
  <c r="N24" i="60"/>
  <c r="AF7" i="60"/>
  <c r="AG7" i="60" s="1"/>
  <c r="AF14" i="60"/>
  <c r="AG14" i="60" s="1"/>
  <c r="AF21" i="60"/>
  <c r="AG21" i="60" s="1"/>
  <c r="K26" i="60"/>
  <c r="AF5" i="60"/>
  <c r="AF24" i="60" l="1"/>
  <c r="AF26" i="60" s="1"/>
  <c r="AG5" i="60"/>
  <c r="AG24" i="60" s="1"/>
  <c r="M89" i="58" l="1"/>
  <c r="N89" i="58"/>
  <c r="O89" i="58"/>
  <c r="AF89" i="58" s="1"/>
  <c r="AG89" i="58" s="1"/>
  <c r="H90" i="58"/>
  <c r="I90" i="58"/>
  <c r="J90" i="58"/>
  <c r="K90" i="58"/>
  <c r="L90" i="58"/>
  <c r="P90" i="58"/>
  <c r="Q90" i="58"/>
  <c r="R90" i="58"/>
  <c r="S90" i="58"/>
  <c r="T90" i="58"/>
  <c r="U90" i="58"/>
  <c r="V90" i="58"/>
  <c r="W90" i="58"/>
  <c r="X90" i="58"/>
  <c r="Y90" i="58"/>
  <c r="Z90" i="58"/>
  <c r="AA90" i="58"/>
  <c r="AB90" i="58"/>
  <c r="AC90" i="58"/>
  <c r="AD90" i="58"/>
  <c r="AE90" i="58"/>
  <c r="AE47" i="64"/>
  <c r="AD47" i="64"/>
  <c r="AC47" i="64"/>
  <c r="AB47" i="64"/>
  <c r="AA47" i="64"/>
  <c r="Z47" i="64"/>
  <c r="Y47" i="64"/>
  <c r="X47" i="64"/>
  <c r="W47" i="64"/>
  <c r="V47" i="64"/>
  <c r="U47" i="64"/>
  <c r="T47" i="64"/>
  <c r="S47" i="64"/>
  <c r="R47" i="64"/>
  <c r="Q47" i="64"/>
  <c r="P47" i="64"/>
  <c r="L47" i="64"/>
  <c r="J47" i="64"/>
  <c r="I47" i="64"/>
  <c r="H47" i="64"/>
  <c r="O46" i="64"/>
  <c r="N46" i="64"/>
  <c r="M46" i="64"/>
  <c r="O45" i="64"/>
  <c r="N45" i="64"/>
  <c r="AF45" i="64" s="1"/>
  <c r="AG45" i="64" s="1"/>
  <c r="M45" i="64"/>
  <c r="N44" i="64"/>
  <c r="AF44" i="64" s="1"/>
  <c r="AG44" i="64" s="1"/>
  <c r="M44" i="64"/>
  <c r="N43" i="64"/>
  <c r="AF43" i="64" s="1"/>
  <c r="AG43" i="64" s="1"/>
  <c r="M43" i="64"/>
  <c r="N42" i="64"/>
  <c r="AF42" i="64" s="1"/>
  <c r="AG42" i="64" s="1"/>
  <c r="M42" i="64"/>
  <c r="N41" i="64"/>
  <c r="AF41" i="64" s="1"/>
  <c r="AG41" i="64" s="1"/>
  <c r="M41" i="64"/>
  <c r="N40" i="64"/>
  <c r="AF40" i="64" s="1"/>
  <c r="AG40" i="64" s="1"/>
  <c r="M40" i="64"/>
  <c r="M39" i="64"/>
  <c r="O38" i="64"/>
  <c r="N38" i="64"/>
  <c r="AF38" i="64" s="1"/>
  <c r="AG38" i="64" s="1"/>
  <c r="M38" i="64"/>
  <c r="N37" i="64"/>
  <c r="AF37" i="64" s="1"/>
  <c r="AG37" i="64" s="1"/>
  <c r="M37" i="64"/>
  <c r="N36" i="64"/>
  <c r="AF36" i="64" s="1"/>
  <c r="AG36" i="64" s="1"/>
  <c r="M36" i="64"/>
  <c r="N35" i="64"/>
  <c r="AF35" i="64" s="1"/>
  <c r="AG35" i="64" s="1"/>
  <c r="M35" i="64"/>
  <c r="N34" i="64"/>
  <c r="AF34" i="64" s="1"/>
  <c r="AG34" i="64" s="1"/>
  <c r="M34" i="64"/>
  <c r="O33" i="64"/>
  <c r="N33" i="64"/>
  <c r="M33" i="64"/>
  <c r="N32" i="64"/>
  <c r="AF32" i="64" s="1"/>
  <c r="AG32" i="64" s="1"/>
  <c r="M32" i="64"/>
  <c r="N31" i="64"/>
  <c r="AF31" i="64" s="1"/>
  <c r="AG31" i="64" s="1"/>
  <c r="M31" i="64"/>
  <c r="O30" i="64"/>
  <c r="N30" i="64"/>
  <c r="M30" i="64"/>
  <c r="N29" i="64"/>
  <c r="AF29" i="64" s="1"/>
  <c r="AG29" i="64" s="1"/>
  <c r="M29" i="64"/>
  <c r="M28" i="64"/>
  <c r="N27" i="64"/>
  <c r="AF27" i="64" s="1"/>
  <c r="AG27" i="64" s="1"/>
  <c r="M27" i="64"/>
  <c r="N26" i="64"/>
  <c r="AF26" i="64" s="1"/>
  <c r="AG26" i="64" s="1"/>
  <c r="M26" i="64"/>
  <c r="N25" i="64"/>
  <c r="AF25" i="64" s="1"/>
  <c r="AG25" i="64" s="1"/>
  <c r="M25" i="64"/>
  <c r="N24" i="64"/>
  <c r="AF24" i="64" s="1"/>
  <c r="AG24" i="64" s="1"/>
  <c r="M24" i="64"/>
  <c r="O23" i="64"/>
  <c r="N23" i="64"/>
  <c r="M23" i="64"/>
  <c r="O22" i="64"/>
  <c r="N22" i="64"/>
  <c r="M22" i="64"/>
  <c r="O21" i="64"/>
  <c r="N21" i="64"/>
  <c r="M21" i="64"/>
  <c r="O20" i="64"/>
  <c r="N20" i="64"/>
  <c r="M20" i="64"/>
  <c r="O19" i="64"/>
  <c r="N19" i="64"/>
  <c r="M19" i="64"/>
  <c r="O18" i="64"/>
  <c r="N18" i="64"/>
  <c r="M18" i="64"/>
  <c r="O17" i="64"/>
  <c r="N17" i="64"/>
  <c r="M17" i="64"/>
  <c r="O16" i="64"/>
  <c r="N16" i="64"/>
  <c r="M16" i="64"/>
  <c r="O15" i="64"/>
  <c r="N15" i="64"/>
  <c r="M15" i="64"/>
  <c r="O14" i="64"/>
  <c r="N14" i="64"/>
  <c r="M14" i="64"/>
  <c r="O13" i="64"/>
  <c r="N13" i="64"/>
  <c r="M13" i="64"/>
  <c r="O12" i="64"/>
  <c r="N12" i="64"/>
  <c r="M12" i="64"/>
  <c r="O10" i="64"/>
  <c r="N10" i="64"/>
  <c r="M10" i="64"/>
  <c r="O9" i="64"/>
  <c r="N9" i="64"/>
  <c r="M9" i="64"/>
  <c r="O5" i="64"/>
  <c r="N5" i="64"/>
  <c r="M5" i="64"/>
  <c r="K92" i="58" l="1"/>
  <c r="O47" i="64"/>
  <c r="AF5" i="64"/>
  <c r="AG5" i="64" s="1"/>
  <c r="AF9" i="64"/>
  <c r="AG9" i="64" s="1"/>
  <c r="AF13" i="64"/>
  <c r="AG13" i="64" s="1"/>
  <c r="AF15" i="64"/>
  <c r="AG15" i="64" s="1"/>
  <c r="AF17" i="64"/>
  <c r="AG17" i="64" s="1"/>
  <c r="AF19" i="64"/>
  <c r="AG19" i="64" s="1"/>
  <c r="AF21" i="64"/>
  <c r="AG21" i="64" s="1"/>
  <c r="AF23" i="64"/>
  <c r="AG23" i="64" s="1"/>
  <c r="AF30" i="64"/>
  <c r="AG30" i="64" s="1"/>
  <c r="AF46" i="64"/>
  <c r="AG46" i="64" s="1"/>
  <c r="M47" i="64"/>
  <c r="AF10" i="64"/>
  <c r="AG10" i="64" s="1"/>
  <c r="AF12" i="64"/>
  <c r="AG12" i="64" s="1"/>
  <c r="AF14" i="64"/>
  <c r="AG14" i="64" s="1"/>
  <c r="AF16" i="64"/>
  <c r="AG16" i="64" s="1"/>
  <c r="AF18" i="64"/>
  <c r="AG18" i="64" s="1"/>
  <c r="AF20" i="64"/>
  <c r="AG20" i="64" s="1"/>
  <c r="AF22" i="64"/>
  <c r="AG22" i="64" s="1"/>
  <c r="AF33" i="64"/>
  <c r="AG33" i="64" s="1"/>
  <c r="M90" i="58"/>
  <c r="N28" i="64"/>
  <c r="AF28" i="64" s="1"/>
  <c r="AG28" i="64" s="1"/>
  <c r="N39" i="64"/>
  <c r="AF39" i="64" s="1"/>
  <c r="AG39" i="64" s="1"/>
  <c r="K47" i="64"/>
  <c r="K49" i="64" s="1"/>
  <c r="AF90" i="58" l="1"/>
  <c r="AF92" i="58" s="1"/>
  <c r="O90" i="58"/>
  <c r="N90" i="58"/>
  <c r="AG90" i="58"/>
  <c r="AF47" i="64"/>
  <c r="AF49" i="64" s="1"/>
  <c r="AG47" i="64"/>
  <c r="N47" i="64"/>
</calcChain>
</file>

<file path=xl/sharedStrings.xml><?xml version="1.0" encoding="utf-8"?>
<sst xmlns="http://schemas.openxmlformats.org/spreadsheetml/2006/main" count="778" uniqueCount="137">
  <si>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</si>
  <si>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</si>
  <si>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</si>
  <si>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</si>
  <si>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</si>
  <si>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</si>
  <si>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</si>
  <si>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</si>
  <si>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</si>
  <si>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</si>
  <si>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</si>
  <si>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</si>
  <si>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</si>
  <si>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</si>
  <si>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</si>
  <si>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</si>
  <si>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</si>
  <si>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</si>
  <si>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</si>
  <si>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</si>
  <si>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</si>
  <si>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</si>
  <si>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</si>
  <si>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</si>
  <si>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</si>
  <si>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</si>
  <si>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</si>
  <si>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</si>
  <si>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</si>
  <si>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</si>
  <si>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</si>
  <si>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</si>
  <si>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</si>
  <si>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</si>
  <si>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</si>
  <si>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</si>
  <si>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</si>
  <si>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</si>
  <si>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</si>
  <si>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</si>
  <si>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</si>
  <si>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</si>
  <si>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</si>
  <si>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</si>
  <si>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</si>
  <si>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</si>
  <si>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</si>
  <si>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201-160-401-002</t>
  </si>
  <si>
    <t>101-703-221-000</t>
  </si>
  <si>
    <t>Pasay City</t>
  </si>
  <si>
    <t>Ministop</t>
  </si>
  <si>
    <t>477-928-673-004</t>
  </si>
  <si>
    <t>Rosette Alcoy</t>
  </si>
  <si>
    <t>Extra Dining Staff</t>
  </si>
  <si>
    <t>Evarlies Meatshop</t>
  </si>
  <si>
    <t>139-599-310-000</t>
  </si>
  <si>
    <t>Angelo Sanchez</t>
  </si>
  <si>
    <t>Marikina City</t>
  </si>
  <si>
    <t>Cherry Tomato</t>
  </si>
  <si>
    <t>219-294-991-331</t>
  </si>
  <si>
    <t>Bacon Bits</t>
  </si>
  <si>
    <t>Cooks Exchange Inc</t>
  </si>
  <si>
    <t>001-925-221-002</t>
  </si>
  <si>
    <t>For the Month Ended:June 2019</t>
  </si>
  <si>
    <t>Harrys Liquor Mart</t>
  </si>
  <si>
    <t>White Wine</t>
  </si>
  <si>
    <t>Transpo purchased Wine</t>
  </si>
  <si>
    <t>Mayonnaise</t>
  </si>
  <si>
    <t>Lulubee Corporation</t>
  </si>
  <si>
    <t>008-191-206-000</t>
  </si>
  <si>
    <t>Pasig City</t>
  </si>
  <si>
    <t>Coconut Oil</t>
  </si>
  <si>
    <t>Sardines,Broas,Macaroni,</t>
  </si>
  <si>
    <t>Cheery Tomato</t>
  </si>
  <si>
    <t>Abmabarac Corporation</t>
  </si>
  <si>
    <t>006-748-072-000</t>
  </si>
  <si>
    <t>QC</t>
  </si>
  <si>
    <t>Hot Sauce</t>
  </si>
  <si>
    <t>Zonrox,Liquid Sosa</t>
  </si>
  <si>
    <t>Elbow Macaroni,Black Olives</t>
  </si>
  <si>
    <t>Broas,Chooey Choco,Fudge Cream,Oreo Vanilla</t>
  </si>
  <si>
    <t>Paseo Admin</t>
  </si>
  <si>
    <t>Car Sticker c/o VCC</t>
  </si>
  <si>
    <t>Transpo going to Divisoria</t>
  </si>
  <si>
    <t>Makati Public Market</t>
  </si>
  <si>
    <t xml:space="preserve">Cleaning Material </t>
  </si>
  <si>
    <t>Packing Tape</t>
  </si>
  <si>
    <t>Power Land Trading</t>
  </si>
  <si>
    <t>719-559-451-000</t>
  </si>
  <si>
    <t>San Nicolas Manila</t>
  </si>
  <si>
    <t>Chuan Hong Glassware</t>
  </si>
  <si>
    <t>106-268-748-000</t>
  </si>
  <si>
    <t>Foodkeeper</t>
  </si>
  <si>
    <t>Pepperoni,Soimai Wrapper</t>
  </si>
  <si>
    <t>Extra Staff</t>
  </si>
  <si>
    <t>Zonrox,Toilet Plunger,Rubber Force cup,Glade</t>
  </si>
  <si>
    <t>Plastic Labo</t>
  </si>
  <si>
    <t>Transpo purchased Kitchen stocks</t>
  </si>
  <si>
    <t>Basil &amp; Camote</t>
  </si>
  <si>
    <t>Red Wine</t>
  </si>
  <si>
    <t>Penne Pasta</t>
  </si>
  <si>
    <t>Pork Ribs &amp; Bacon Bits</t>
  </si>
  <si>
    <t>Hotdog,Demi Glace,Garlic Longaniza</t>
  </si>
  <si>
    <t>Cabbage,French Beans</t>
  </si>
  <si>
    <t>Blackk Olives,Button Mushroom,Cheddar Cheese</t>
  </si>
  <si>
    <t>Tanglad</t>
  </si>
  <si>
    <t>Spaghetti,Kikkoman,Chorizo</t>
  </si>
  <si>
    <t>Sugar Beets</t>
  </si>
  <si>
    <t>Condura Express Service Makati</t>
  </si>
  <si>
    <t>002-284-007-000</t>
  </si>
  <si>
    <t>ACU Cleaning</t>
  </si>
  <si>
    <t>Glaccine Paper</t>
  </si>
  <si>
    <t>Cheddar Cheese,Black Pepper</t>
  </si>
  <si>
    <t>Basil</t>
  </si>
  <si>
    <t>Calamansi Puree</t>
  </si>
  <si>
    <t>Ideal Spaghetti</t>
  </si>
  <si>
    <t>Pepperoni,Broas,Cranberri</t>
  </si>
  <si>
    <t>Consolidated Global Imports Inc</t>
  </si>
  <si>
    <t>Eggs</t>
  </si>
  <si>
    <t>Shah Bonn Hadd</t>
  </si>
  <si>
    <t>106-226-027-000</t>
  </si>
  <si>
    <t>Sauce Cup,Plastic Labo</t>
  </si>
  <si>
    <t>Transpo purchased packaging Materials</t>
  </si>
  <si>
    <t>Bacon Bits, Honeycured Bacon</t>
  </si>
  <si>
    <t>Transpo purchased Kitchen Stocks</t>
  </si>
  <si>
    <t>Sauce Cup</t>
  </si>
  <si>
    <t>Cabbage,Cheese</t>
  </si>
  <si>
    <t>Chorizo,Raisins</t>
  </si>
  <si>
    <t>Ground Pork</t>
  </si>
  <si>
    <t>Fuji Apple</t>
  </si>
  <si>
    <t>Benzen Cahilig</t>
  </si>
  <si>
    <t>Half Day VL Payment (June 15) not included in Payroll</t>
  </si>
  <si>
    <t>Christian Briones</t>
  </si>
  <si>
    <t>1 day VL Payment (June 18) not included in Payroll</t>
  </si>
  <si>
    <t>Calamnsi Puree</t>
  </si>
  <si>
    <t>Anchovies,Elbow Macaroni,Ground Pepper</t>
  </si>
  <si>
    <t>Tomato,Banana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</si>
</sst>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0" fontId="2" fillId="0" borderId="2" xfId="15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5"/>
  <sheetViews>
    <sheetView tabSelected="1" workbookViewId="0">
      <pane xSplit="3" ySplit="4" topLeftCell="D89" activePane="bottomRight" state="frozen"/>
      <selection pane="topRight" activeCell="D1" sqref="D1"/>
      <selection pane="bottomLeft" activeCell="A5" sqref="A5"/>
      <selection pane="bottomRight" activeCell="N90" sqref="N90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43622</v>
      </c>
      <c r="B5" s="31"/>
      <c r="C5" s="62" t="s">
        <v>64</v>
      </c>
      <c r="D5" s="25" t="s">
        <v>48</v>
      </c>
      <c r="E5" s="25" t="s">
        <v>49</v>
      </c>
      <c r="F5" s="26">
        <v>114147</v>
      </c>
      <c r="G5" s="48" t="s">
        <v>65</v>
      </c>
      <c r="H5" s="32"/>
      <c r="I5" s="32"/>
      <c r="J5" s="32"/>
      <c r="K5" s="32">
        <v>1770</v>
      </c>
      <c r="L5" s="33"/>
      <c r="M5" s="27">
        <f t="shared" ref="M5:M68" si="0">SUM(H5:J5,K5/1.12)</f>
        <v>1580.3571428571427</v>
      </c>
      <c r="N5" s="27">
        <f t="shared" ref="N5:N68" si="1">K5/1.12*0.12</f>
        <v>189.64285714285711</v>
      </c>
      <c r="O5" s="27"/>
      <c r="P5" s="27"/>
      <c r="Q5" s="34">
        <v>1580.36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0" si="2">-SUM(N5:AE5)</f>
        <v>-1770.002857142857</v>
      </c>
      <c r="AG5" s="28">
        <f t="shared" ref="AG5:AG20" si="3">SUM(H5:K5)+AF5+O5</f>
        <v>-2.8571428570103308E-3</v>
      </c>
    </row>
    <row r="6" spans="1:33" s="12" customFormat="1" ht="23.25" customHeight="1" x14ac:dyDescent="0.2">
      <c r="A6" s="30">
        <v>43622</v>
      </c>
      <c r="B6" s="31"/>
      <c r="C6" s="25" t="s">
        <v>41</v>
      </c>
      <c r="D6" s="25"/>
      <c r="E6" s="25"/>
      <c r="F6" s="26"/>
      <c r="G6" s="48" t="s">
        <v>66</v>
      </c>
      <c r="H6" s="32">
        <v>30</v>
      </c>
      <c r="I6" s="32"/>
      <c r="J6" s="32"/>
      <c r="K6" s="32"/>
      <c r="L6" s="33"/>
      <c r="M6" s="27">
        <f t="shared" si="0"/>
        <v>30</v>
      </c>
      <c r="N6" s="27">
        <f t="shared" si="1"/>
        <v>0</v>
      </c>
      <c r="O6" s="27"/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30</v>
      </c>
      <c r="AB6" s="35"/>
      <c r="AC6" s="35"/>
      <c r="AD6" s="34"/>
      <c r="AE6" s="34"/>
      <c r="AF6" s="27">
        <f t="shared" si="2"/>
        <v>-30</v>
      </c>
      <c r="AG6" s="28">
        <f t="shared" si="3"/>
        <v>0</v>
      </c>
    </row>
    <row r="7" spans="1:33" s="12" customFormat="1" ht="23.25" customHeight="1" x14ac:dyDescent="0.2">
      <c r="A7" s="30">
        <v>43622</v>
      </c>
      <c r="B7" s="31"/>
      <c r="C7" s="25" t="s">
        <v>42</v>
      </c>
      <c r="D7" s="25" t="s">
        <v>43</v>
      </c>
      <c r="E7" s="25" t="s">
        <v>44</v>
      </c>
      <c r="F7" s="26">
        <v>197229</v>
      </c>
      <c r="G7" s="29" t="s">
        <v>45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ref="O7" si="4">-SUM(I7:J7,K7/1.12)*L7</f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-179.99571428571429</v>
      </c>
      <c r="AG7" s="28">
        <f t="shared" ref="AG7" si="6">SUM(H7:K7)+AF7+O7</f>
        <v>4.2857142857144481E-3</v>
      </c>
    </row>
    <row r="8" spans="1:33" s="12" customFormat="1" ht="23.25" customHeight="1" x14ac:dyDescent="0.2">
      <c r="A8" s="30">
        <v>43622</v>
      </c>
      <c r="B8" s="31"/>
      <c r="C8" s="25" t="s">
        <v>38</v>
      </c>
      <c r="D8" s="25" t="s">
        <v>39</v>
      </c>
      <c r="E8" s="25" t="s">
        <v>40</v>
      </c>
      <c r="F8" s="26">
        <v>155704</v>
      </c>
      <c r="G8" s="48" t="s">
        <v>67</v>
      </c>
      <c r="H8" s="32"/>
      <c r="I8" s="32"/>
      <c r="J8" s="32"/>
      <c r="K8" s="32">
        <v>183</v>
      </c>
      <c r="L8" s="33"/>
      <c r="M8" s="27">
        <f t="shared" si="0"/>
        <v>163.39285714285714</v>
      </c>
      <c r="N8" s="27">
        <f t="shared" si="1"/>
        <v>19.607142857142858</v>
      </c>
      <c r="O8" s="27"/>
      <c r="P8" s="27">
        <v>163.38999999999999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-182.99714285714285</v>
      </c>
      <c r="AG8" s="28">
        <f t="shared" si="3"/>
        <v>2.8571428571524393E-3</v>
      </c>
    </row>
    <row r="9" spans="1:33" s="12" customFormat="1" ht="23.25" customHeight="1" x14ac:dyDescent="0.2">
      <c r="A9" s="30">
        <v>43623</v>
      </c>
      <c r="B9" s="31"/>
      <c r="C9" s="25" t="s">
        <v>42</v>
      </c>
      <c r="D9" s="25" t="s">
        <v>43</v>
      </c>
      <c r="E9" s="25" t="s">
        <v>44</v>
      </c>
      <c r="F9" s="26">
        <v>192528</v>
      </c>
      <c r="G9" s="29" t="s">
        <v>45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ref="O9" si="7">-SUM(I9:J9,K9/1.12)*L9</f>
        <v>0</v>
      </c>
      <c r="P9" s="27"/>
      <c r="Q9" s="34">
        <v>160.71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-179.99571428571429</v>
      </c>
      <c r="AG9" s="28">
        <f t="shared" ref="AG9" si="9">SUM(H9:K9)+AF9+O9</f>
        <v>4.2857142857144481E-3</v>
      </c>
    </row>
    <row r="10" spans="1:33" s="12" customFormat="1" ht="23.25" customHeight="1" x14ac:dyDescent="0.2">
      <c r="A10" s="30">
        <v>43623</v>
      </c>
      <c r="B10" s="31"/>
      <c r="C10" s="25" t="s">
        <v>68</v>
      </c>
      <c r="D10" s="25" t="s">
        <v>69</v>
      </c>
      <c r="E10" s="25" t="s">
        <v>70</v>
      </c>
      <c r="F10" s="26">
        <v>4659</v>
      </c>
      <c r="G10" s="48" t="s">
        <v>71</v>
      </c>
      <c r="H10" s="32"/>
      <c r="I10" s="32"/>
      <c r="J10" s="32"/>
      <c r="K10" s="32">
        <v>2600</v>
      </c>
      <c r="L10" s="33"/>
      <c r="M10" s="27">
        <f t="shared" si="0"/>
        <v>2321.4285714285711</v>
      </c>
      <c r="N10" s="27">
        <f t="shared" si="1"/>
        <v>278.5714285714285</v>
      </c>
      <c r="O10" s="27"/>
      <c r="P10" s="27"/>
      <c r="Q10" s="34">
        <v>2321.4299999999998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-2600.0014285714283</v>
      </c>
      <c r="AG10" s="28">
        <f t="shared" si="3"/>
        <v>-1.4285714282777917E-3</v>
      </c>
    </row>
    <row r="11" spans="1:33" s="12" customFormat="1" ht="23.25" customHeight="1" x14ac:dyDescent="0.2">
      <c r="A11" s="30">
        <v>43623</v>
      </c>
      <c r="B11" s="31"/>
      <c r="C11" s="25" t="s">
        <v>38</v>
      </c>
      <c r="D11" s="25" t="s">
        <v>39</v>
      </c>
      <c r="E11" s="25" t="s">
        <v>40</v>
      </c>
      <c r="F11" s="26">
        <v>157416</v>
      </c>
      <c r="G11" s="48" t="s">
        <v>72</v>
      </c>
      <c r="H11" s="32"/>
      <c r="I11" s="32"/>
      <c r="J11" s="32"/>
      <c r="K11" s="32">
        <v>1381.8</v>
      </c>
      <c r="L11" s="33"/>
      <c r="M11" s="27">
        <f t="shared" si="0"/>
        <v>1233.7499999999998</v>
      </c>
      <c r="N11" s="27">
        <f t="shared" si="1"/>
        <v>148.04999999999995</v>
      </c>
      <c r="O11" s="27">
        <f t="shared" ref="O11" si="10">-SUM(I11:J11,K11/1.12)*L11</f>
        <v>0</v>
      </c>
      <c r="P11" s="27">
        <v>1233.75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2"/>
        <v>-1381.8</v>
      </c>
      <c r="AG11" s="28">
        <f t="shared" si="3"/>
        <v>0</v>
      </c>
    </row>
    <row r="12" spans="1:33" s="12" customFormat="1" ht="23.25" customHeight="1" x14ac:dyDescent="0.2">
      <c r="A12" s="30">
        <v>43623</v>
      </c>
      <c r="B12" s="31"/>
      <c r="C12" s="25" t="s">
        <v>46</v>
      </c>
      <c r="D12" s="25" t="s">
        <v>47</v>
      </c>
      <c r="E12" s="25" t="s">
        <v>37</v>
      </c>
      <c r="F12" s="26">
        <v>95756</v>
      </c>
      <c r="G12" s="48" t="s">
        <v>73</v>
      </c>
      <c r="H12" s="32"/>
      <c r="I12" s="32"/>
      <c r="J12" s="32"/>
      <c r="K12" s="32">
        <v>107.64</v>
      </c>
      <c r="L12" s="33"/>
      <c r="M12" s="27">
        <f t="shared" si="0"/>
        <v>96.107142857142847</v>
      </c>
      <c r="N12" s="27">
        <f t="shared" si="1"/>
        <v>11.532857142857141</v>
      </c>
      <c r="O12" s="27"/>
      <c r="P12" s="27">
        <v>96.11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-107.64285714285714</v>
      </c>
      <c r="AG12" s="28">
        <f t="shared" si="3"/>
        <v>-2.8571428571382285E-3</v>
      </c>
    </row>
    <row r="13" spans="1:33" s="12" customFormat="1" ht="23.25" customHeight="1" x14ac:dyDescent="0.2">
      <c r="A13" s="30">
        <v>43623</v>
      </c>
      <c r="B13" s="31"/>
      <c r="C13" s="25" t="s">
        <v>74</v>
      </c>
      <c r="D13" s="25" t="s">
        <v>75</v>
      </c>
      <c r="E13" s="25" t="s">
        <v>76</v>
      </c>
      <c r="F13" s="26">
        <v>2351</v>
      </c>
      <c r="G13" s="48" t="s">
        <v>77</v>
      </c>
      <c r="H13" s="32"/>
      <c r="I13" s="32"/>
      <c r="J13" s="32"/>
      <c r="K13" s="32">
        <v>1320</v>
      </c>
      <c r="L13" s="33">
        <v>0.01</v>
      </c>
      <c r="M13" s="27">
        <f t="shared" si="0"/>
        <v>1178.5714285714284</v>
      </c>
      <c r="N13" s="27">
        <f t="shared" si="1"/>
        <v>141.42857142857142</v>
      </c>
      <c r="O13" s="27">
        <f t="shared" ref="O13:O14" si="11">-SUM(I13:J13,K13/1.12)*L13</f>
        <v>-11.785714285714285</v>
      </c>
      <c r="P13" s="27"/>
      <c r="Q13" s="34">
        <v>1178.57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-1308.212857142857</v>
      </c>
      <c r="AG13" s="28">
        <f t="shared" si="3"/>
        <v>1.4285714286685902E-3</v>
      </c>
    </row>
    <row r="14" spans="1:33" s="12" customFormat="1" ht="23.25" customHeight="1" x14ac:dyDescent="0.2">
      <c r="A14" s="30">
        <v>43623</v>
      </c>
      <c r="B14" s="31"/>
      <c r="C14" s="25" t="s">
        <v>52</v>
      </c>
      <c r="D14" s="25"/>
      <c r="E14" s="25"/>
      <c r="F14" s="26"/>
      <c r="G14" s="48" t="s">
        <v>53</v>
      </c>
      <c r="H14" s="32">
        <v>537</v>
      </c>
      <c r="I14" s="32"/>
      <c r="J14" s="32"/>
      <c r="K14" s="32"/>
      <c r="L14" s="33"/>
      <c r="M14" s="27">
        <f t="shared" si="0"/>
        <v>537</v>
      </c>
      <c r="N14" s="27">
        <f t="shared" si="1"/>
        <v>0</v>
      </c>
      <c r="O14" s="27">
        <f t="shared" si="11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>
        <v>537</v>
      </c>
      <c r="AC14" s="35"/>
      <c r="AD14" s="34"/>
      <c r="AE14" s="34"/>
      <c r="AF14" s="27">
        <f t="shared" ref="AF14" si="12">-SUM(N14:AE14)</f>
        <v>-537</v>
      </c>
      <c r="AG14" s="28">
        <f t="shared" ref="AG14" si="13">SUM(H14:K14)+AF14+O14</f>
        <v>0</v>
      </c>
    </row>
    <row r="15" spans="1:33" s="12" customFormat="1" ht="23.25" customHeight="1" x14ac:dyDescent="0.2">
      <c r="A15" s="30">
        <v>43624</v>
      </c>
      <c r="B15" s="31"/>
      <c r="C15" s="25" t="s">
        <v>50</v>
      </c>
      <c r="D15" s="25" t="s">
        <v>51</v>
      </c>
      <c r="E15" s="25" t="s">
        <v>40</v>
      </c>
      <c r="F15" s="26">
        <v>772</v>
      </c>
      <c r="G15" s="48" t="s">
        <v>45</v>
      </c>
      <c r="H15" s="32"/>
      <c r="I15" s="32"/>
      <c r="J15" s="32"/>
      <c r="K15" s="32">
        <v>40</v>
      </c>
      <c r="L15" s="33"/>
      <c r="M15" s="27">
        <f t="shared" si="0"/>
        <v>35.714285714285708</v>
      </c>
      <c r="N15" s="27">
        <f t="shared" si="1"/>
        <v>4.2857142857142847</v>
      </c>
      <c r="O15" s="27"/>
      <c r="P15" s="27"/>
      <c r="Q15" s="34">
        <v>35.71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4">-SUM(N15:AE15)</f>
        <v>-39.995714285714286</v>
      </c>
      <c r="AG15" s="28">
        <f t="shared" ref="AG15:AG16" si="15">SUM(H15:K15)+AF15+O15</f>
        <v>4.2857142857144481E-3</v>
      </c>
    </row>
    <row r="16" spans="1:33" s="12" customFormat="1" ht="23.25" customHeight="1" x14ac:dyDescent="0.2">
      <c r="A16" s="30">
        <v>43624</v>
      </c>
      <c r="B16" s="31"/>
      <c r="C16" s="25" t="s">
        <v>46</v>
      </c>
      <c r="D16" s="25" t="s">
        <v>47</v>
      </c>
      <c r="E16" s="25" t="s">
        <v>37</v>
      </c>
      <c r="F16" s="26">
        <v>35853</v>
      </c>
      <c r="G16" s="48" t="s">
        <v>78</v>
      </c>
      <c r="H16" s="32"/>
      <c r="I16" s="32"/>
      <c r="J16" s="32"/>
      <c r="K16" s="32">
        <v>139.5</v>
      </c>
      <c r="L16" s="33"/>
      <c r="M16" s="27">
        <f t="shared" si="0"/>
        <v>124.55357142857142</v>
      </c>
      <c r="N16" s="27">
        <f t="shared" si="1"/>
        <v>14.946428571428569</v>
      </c>
      <c r="O16" s="27"/>
      <c r="P16" s="27"/>
      <c r="Q16" s="34"/>
      <c r="R16" s="34">
        <v>124.55</v>
      </c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4"/>
        <v>-139.49642857142857</v>
      </c>
      <c r="AG16" s="28">
        <f t="shared" si="15"/>
        <v>3.5714285714334437E-3</v>
      </c>
    </row>
    <row r="17" spans="1:33" s="12" customFormat="1" ht="23.25" customHeight="1" x14ac:dyDescent="0.2">
      <c r="A17" s="30">
        <v>43626</v>
      </c>
      <c r="B17" s="31"/>
      <c r="C17" s="25" t="s">
        <v>42</v>
      </c>
      <c r="D17" s="25" t="s">
        <v>43</v>
      </c>
      <c r="E17" s="25" t="s">
        <v>44</v>
      </c>
      <c r="F17" s="26">
        <v>52423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6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7">-SUM(N17:AE17)</f>
        <v>-179.99571428571429</v>
      </c>
      <c r="AG17" s="28">
        <f t="shared" ref="AG17" si="18">SUM(H17:K17)+AF17+O17</f>
        <v>4.2857142857144481E-3</v>
      </c>
    </row>
    <row r="18" spans="1:33" s="12" customFormat="1" ht="23.25" customHeight="1" x14ac:dyDescent="0.2">
      <c r="A18" s="30">
        <v>43626</v>
      </c>
      <c r="B18" s="31"/>
      <c r="C18" s="25" t="s">
        <v>46</v>
      </c>
      <c r="D18" s="25" t="s">
        <v>47</v>
      </c>
      <c r="E18" s="25" t="s">
        <v>37</v>
      </c>
      <c r="F18" s="26">
        <v>358660</v>
      </c>
      <c r="G18" s="48" t="s">
        <v>79</v>
      </c>
      <c r="H18" s="32"/>
      <c r="I18" s="32"/>
      <c r="J18" s="32"/>
      <c r="K18" s="32">
        <v>473.7</v>
      </c>
      <c r="L18" s="33"/>
      <c r="M18" s="27">
        <f t="shared" si="0"/>
        <v>422.9464285714285</v>
      </c>
      <c r="N18" s="27">
        <f t="shared" si="1"/>
        <v>50.753571428571419</v>
      </c>
      <c r="O18" s="27"/>
      <c r="P18" s="27">
        <v>422.95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"/>
        <v>-473.70357142857142</v>
      </c>
      <c r="AG18" s="28">
        <f t="shared" si="3"/>
        <v>-3.5714285714334437E-3</v>
      </c>
    </row>
    <row r="19" spans="1:33" s="12" customFormat="1" ht="23.25" customHeight="1" x14ac:dyDescent="0.2">
      <c r="A19" s="30">
        <v>43627</v>
      </c>
      <c r="B19" s="31"/>
      <c r="C19" s="25" t="s">
        <v>42</v>
      </c>
      <c r="D19" s="25" t="s">
        <v>43</v>
      </c>
      <c r="E19" s="25" t="s">
        <v>44</v>
      </c>
      <c r="F19" s="26">
        <v>55827</v>
      </c>
      <c r="G19" s="29" t="s">
        <v>45</v>
      </c>
      <c r="H19" s="32"/>
      <c r="I19" s="32"/>
      <c r="J19" s="32"/>
      <c r="K19" s="32">
        <v>180</v>
      </c>
      <c r="L19" s="33"/>
      <c r="M19" s="27">
        <f t="shared" si="0"/>
        <v>160.71428571428569</v>
      </c>
      <c r="N19" s="27">
        <f t="shared" si="1"/>
        <v>19.285714285714281</v>
      </c>
      <c r="O19" s="27">
        <f t="shared" ref="O19" si="19">-SUM(I19:J19,K19/1.12)*L19</f>
        <v>0</v>
      </c>
      <c r="P19" s="27"/>
      <c r="Q19" s="34">
        <v>160.71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0">-SUM(N19:AE19)</f>
        <v>-179.99571428571429</v>
      </c>
      <c r="AG19" s="28">
        <f t="shared" ref="AG19" si="21">SUM(H19:K19)+AF19+O19</f>
        <v>4.2857142857144481E-3</v>
      </c>
    </row>
    <row r="20" spans="1:33" s="12" customFormat="1" ht="23.25" customHeight="1" x14ac:dyDescent="0.2">
      <c r="A20" s="30">
        <v>43627</v>
      </c>
      <c r="B20" s="31"/>
      <c r="C20" s="25" t="s">
        <v>38</v>
      </c>
      <c r="D20" s="25" t="s">
        <v>39</v>
      </c>
      <c r="E20" s="25" t="s">
        <v>40</v>
      </c>
      <c r="F20" s="26">
        <v>181493</v>
      </c>
      <c r="G20" s="48" t="s">
        <v>80</v>
      </c>
      <c r="H20" s="32"/>
      <c r="I20" s="32"/>
      <c r="J20" s="32"/>
      <c r="K20" s="32">
        <v>574.04999999999995</v>
      </c>
      <c r="L20" s="33"/>
      <c r="M20" s="27">
        <f t="shared" si="0"/>
        <v>512.54464285714278</v>
      </c>
      <c r="N20" s="27">
        <f t="shared" si="1"/>
        <v>61.505357142857129</v>
      </c>
      <c r="O20" s="27"/>
      <c r="P20" s="27">
        <v>512.54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-574.04535714285714</v>
      </c>
      <c r="AG20" s="28">
        <f t="shared" si="3"/>
        <v>4.6428571428123178E-3</v>
      </c>
    </row>
    <row r="21" spans="1:33" s="59" customFormat="1" ht="23.25" customHeight="1" x14ac:dyDescent="0.2">
      <c r="A21" s="50">
        <v>43629</v>
      </c>
      <c r="B21" s="60"/>
      <c r="C21" s="51" t="s">
        <v>42</v>
      </c>
      <c r="D21" s="51" t="s">
        <v>43</v>
      </c>
      <c r="E21" s="51" t="s">
        <v>44</v>
      </c>
      <c r="F21" s="52">
        <v>60557</v>
      </c>
      <c r="G21" s="49" t="s">
        <v>45</v>
      </c>
      <c r="H21" s="53"/>
      <c r="I21" s="53"/>
      <c r="J21" s="53"/>
      <c r="K21" s="53">
        <v>180</v>
      </c>
      <c r="L21" s="54"/>
      <c r="M21" s="55">
        <f t="shared" si="0"/>
        <v>160.71428571428569</v>
      </c>
      <c r="N21" s="55">
        <f t="shared" si="1"/>
        <v>19.285714285714281</v>
      </c>
      <c r="O21" s="55">
        <f t="shared" ref="O21" si="22">-SUM(I21:J21,K21/1.12)*L21</f>
        <v>0</v>
      </c>
      <c r="P21" s="55"/>
      <c r="Q21" s="56">
        <v>160.71</v>
      </c>
      <c r="R21" s="56"/>
      <c r="S21" s="57"/>
      <c r="T21" s="57"/>
      <c r="U21" s="57"/>
      <c r="V21" s="57"/>
      <c r="W21" s="57"/>
      <c r="X21" s="56"/>
      <c r="Y21" s="56"/>
      <c r="Z21" s="56"/>
      <c r="AA21" s="56"/>
      <c r="AB21" s="57"/>
      <c r="AC21" s="57"/>
      <c r="AD21" s="56"/>
      <c r="AE21" s="56"/>
      <c r="AF21" s="55">
        <f t="shared" ref="AF21" si="23">-SUM(N21:AE21)</f>
        <v>-179.99571428571429</v>
      </c>
      <c r="AG21" s="58">
        <f t="shared" ref="AG21" si="24">SUM(H21:K21)+AF21+O21</f>
        <v>4.2857142857144481E-3</v>
      </c>
    </row>
    <row r="22" spans="1:33" s="12" customFormat="1" ht="23.25" customHeight="1" x14ac:dyDescent="0.2">
      <c r="A22" s="30">
        <v>43623</v>
      </c>
      <c r="B22" s="31"/>
      <c r="C22" s="62" t="s">
        <v>81</v>
      </c>
      <c r="D22" s="25"/>
      <c r="E22" s="25"/>
      <c r="F22" s="26"/>
      <c r="G22" s="48" t="s">
        <v>82</v>
      </c>
      <c r="H22" s="32"/>
      <c r="I22" s="32"/>
      <c r="J22" s="32"/>
      <c r="K22" s="32">
        <v>900</v>
      </c>
      <c r="L22" s="33"/>
      <c r="M22" s="27">
        <f t="shared" si="0"/>
        <v>803.57142857142844</v>
      </c>
      <c r="N22" s="27">
        <f t="shared" si="1"/>
        <v>96.428571428571416</v>
      </c>
      <c r="O22" s="27"/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>
        <v>803.57</v>
      </c>
      <c r="AE22" s="34"/>
      <c r="AF22" s="27">
        <f t="shared" ref="AF22:AF37" si="25">-SUM(N22:AE22)</f>
        <v>-899.99857142857149</v>
      </c>
      <c r="AG22" s="28">
        <f t="shared" ref="AG22:AG37" si="26">SUM(H22:K22)+AF22+O22</f>
        <v>1.4285714285051654E-3</v>
      </c>
    </row>
    <row r="23" spans="1:33" s="12" customFormat="1" ht="23.25" customHeight="1" x14ac:dyDescent="0.2">
      <c r="A23" s="30">
        <v>43629</v>
      </c>
      <c r="B23" s="31"/>
      <c r="C23" s="25" t="s">
        <v>41</v>
      </c>
      <c r="D23" s="25"/>
      <c r="E23" s="25"/>
      <c r="F23" s="26"/>
      <c r="G23" s="48" t="s">
        <v>83</v>
      </c>
      <c r="H23" s="32">
        <v>120</v>
      </c>
      <c r="I23" s="32"/>
      <c r="J23" s="32"/>
      <c r="K23" s="32"/>
      <c r="L23" s="33"/>
      <c r="M23" s="27">
        <f t="shared" si="0"/>
        <v>120</v>
      </c>
      <c r="N23" s="27">
        <f t="shared" si="1"/>
        <v>0</v>
      </c>
      <c r="O23" s="27"/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>
        <v>120</v>
      </c>
      <c r="AB23" s="35"/>
      <c r="AC23" s="35"/>
      <c r="AD23" s="34"/>
      <c r="AE23" s="34"/>
      <c r="AF23" s="27">
        <f t="shared" si="25"/>
        <v>-120</v>
      </c>
      <c r="AG23" s="28">
        <f t="shared" si="26"/>
        <v>0</v>
      </c>
    </row>
    <row r="24" spans="1:33" s="12" customFormat="1" ht="23.25" customHeight="1" x14ac:dyDescent="0.2">
      <c r="A24" s="30">
        <v>43629</v>
      </c>
      <c r="B24" s="31"/>
      <c r="C24" s="25" t="s">
        <v>84</v>
      </c>
      <c r="D24" s="25"/>
      <c r="E24" s="25"/>
      <c r="F24" s="26"/>
      <c r="G24" s="29" t="s">
        <v>85</v>
      </c>
      <c r="H24" s="32"/>
      <c r="I24" s="32"/>
      <c r="J24" s="32">
        <v>70</v>
      </c>
      <c r="K24" s="32"/>
      <c r="L24" s="33"/>
      <c r="M24" s="27">
        <f t="shared" si="0"/>
        <v>70</v>
      </c>
      <c r="N24" s="27">
        <f t="shared" si="1"/>
        <v>0</v>
      </c>
      <c r="O24" s="27">
        <f t="shared" ref="O24" si="27">-SUM(I24:J24,K24/1.12)*L24</f>
        <v>0</v>
      </c>
      <c r="P24" s="27"/>
      <c r="Q24" s="34"/>
      <c r="R24" s="34">
        <v>70</v>
      </c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" si="28">-SUM(N24:AE24)</f>
        <v>-70</v>
      </c>
      <c r="AG24" s="28">
        <f t="shared" ref="AG24" si="29">SUM(H24:K24)+AF24+O24</f>
        <v>0</v>
      </c>
    </row>
    <row r="25" spans="1:33" s="12" customFormat="1" ht="23.25" customHeight="1" x14ac:dyDescent="0.2">
      <c r="A25" s="30">
        <v>43629</v>
      </c>
      <c r="B25" s="31"/>
      <c r="C25" s="25" t="s">
        <v>84</v>
      </c>
      <c r="D25" s="25"/>
      <c r="E25" s="25"/>
      <c r="F25" s="26"/>
      <c r="G25" s="48" t="s">
        <v>86</v>
      </c>
      <c r="H25" s="32"/>
      <c r="I25" s="32"/>
      <c r="J25" s="32">
        <v>40</v>
      </c>
      <c r="K25" s="32"/>
      <c r="L25" s="33"/>
      <c r="M25" s="27">
        <f t="shared" si="0"/>
        <v>40</v>
      </c>
      <c r="N25" s="27">
        <f t="shared" si="1"/>
        <v>0</v>
      </c>
      <c r="O25" s="27"/>
      <c r="P25" s="27"/>
      <c r="Q25" s="34"/>
      <c r="R25" s="34"/>
      <c r="S25" s="35"/>
      <c r="T25" s="35">
        <v>40</v>
      </c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25"/>
        <v>-40</v>
      </c>
      <c r="AG25" s="28">
        <f t="shared" si="26"/>
        <v>0</v>
      </c>
    </row>
    <row r="26" spans="1:33" s="12" customFormat="1" ht="23.25" customHeight="1" x14ac:dyDescent="0.2">
      <c r="A26" s="30">
        <v>43629</v>
      </c>
      <c r="B26" s="31"/>
      <c r="C26" s="25" t="s">
        <v>87</v>
      </c>
      <c r="D26" s="25" t="s">
        <v>88</v>
      </c>
      <c r="E26" s="25" t="s">
        <v>89</v>
      </c>
      <c r="F26" s="26">
        <v>2101</v>
      </c>
      <c r="G26" s="29" t="s">
        <v>85</v>
      </c>
      <c r="H26" s="32"/>
      <c r="I26" s="32"/>
      <c r="J26" s="32">
        <v>180</v>
      </c>
      <c r="K26" s="32"/>
      <c r="L26" s="33"/>
      <c r="M26" s="27">
        <f t="shared" si="0"/>
        <v>180</v>
      </c>
      <c r="N26" s="27">
        <f t="shared" si="1"/>
        <v>0</v>
      </c>
      <c r="O26" s="27">
        <f t="shared" ref="O26" si="30">-SUM(I26:J26,K26/1.12)*L26</f>
        <v>0</v>
      </c>
      <c r="P26" s="27"/>
      <c r="Q26" s="34"/>
      <c r="R26" s="34">
        <v>180</v>
      </c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" si="31">-SUM(N26:AE26)</f>
        <v>-180</v>
      </c>
      <c r="AG26" s="28">
        <f t="shared" ref="AG26" si="32">SUM(H26:K26)+AF26+O26</f>
        <v>0</v>
      </c>
    </row>
    <row r="27" spans="1:33" s="12" customFormat="1" ht="23.25" customHeight="1" x14ac:dyDescent="0.2">
      <c r="A27" s="30">
        <v>43629</v>
      </c>
      <c r="B27" s="31"/>
      <c r="C27" s="25" t="s">
        <v>90</v>
      </c>
      <c r="D27" s="25" t="s">
        <v>91</v>
      </c>
      <c r="E27" s="25" t="s">
        <v>89</v>
      </c>
      <c r="F27" s="26">
        <v>17242</v>
      </c>
      <c r="G27" s="48" t="s">
        <v>92</v>
      </c>
      <c r="H27" s="32"/>
      <c r="I27" s="32"/>
      <c r="J27" s="32"/>
      <c r="K27" s="32">
        <v>2250</v>
      </c>
      <c r="L27" s="33"/>
      <c r="M27" s="27">
        <f t="shared" si="0"/>
        <v>2008.9285714285713</v>
      </c>
      <c r="N27" s="27">
        <f t="shared" si="1"/>
        <v>241.07142857142856</v>
      </c>
      <c r="O27" s="27"/>
      <c r="P27" s="27"/>
      <c r="Q27" s="34"/>
      <c r="R27" s="34"/>
      <c r="S27" s="35">
        <v>2008.93</v>
      </c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5"/>
        <v>-2250.0014285714287</v>
      </c>
      <c r="AG27" s="28">
        <f t="shared" si="26"/>
        <v>-1.4285714287325391E-3</v>
      </c>
    </row>
    <row r="28" spans="1:33" s="12" customFormat="1" ht="23.25" customHeight="1" x14ac:dyDescent="0.2">
      <c r="A28" s="30">
        <v>43629</v>
      </c>
      <c r="B28" s="31"/>
      <c r="C28" s="25" t="s">
        <v>46</v>
      </c>
      <c r="D28" s="25" t="s">
        <v>47</v>
      </c>
      <c r="E28" s="25" t="s">
        <v>37</v>
      </c>
      <c r="F28" s="26">
        <v>95851</v>
      </c>
      <c r="G28" s="48" t="s">
        <v>58</v>
      </c>
      <c r="H28" s="32"/>
      <c r="I28" s="32"/>
      <c r="J28" s="32"/>
      <c r="K28" s="32">
        <v>115</v>
      </c>
      <c r="L28" s="33"/>
      <c r="M28" s="27">
        <f t="shared" si="0"/>
        <v>102.67857142857142</v>
      </c>
      <c r="N28" s="27">
        <f t="shared" si="1"/>
        <v>12.321428571428569</v>
      </c>
      <c r="O28" s="27">
        <f t="shared" ref="O28" si="33">-SUM(I28:J28,K28/1.12)*L28</f>
        <v>0</v>
      </c>
      <c r="P28" s="27">
        <v>102.68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25"/>
        <v>-115.00142857142858</v>
      </c>
      <c r="AG28" s="28">
        <f t="shared" si="26"/>
        <v>-1.4285714285762197E-3</v>
      </c>
    </row>
    <row r="29" spans="1:33" s="12" customFormat="1" ht="23.25" customHeight="1" x14ac:dyDescent="0.2">
      <c r="A29" s="30">
        <v>43629</v>
      </c>
      <c r="B29" s="31"/>
      <c r="C29" s="25" t="s">
        <v>38</v>
      </c>
      <c r="D29" s="25" t="s">
        <v>39</v>
      </c>
      <c r="E29" s="25" t="s">
        <v>40</v>
      </c>
      <c r="F29" s="26">
        <v>164850</v>
      </c>
      <c r="G29" s="48" t="s">
        <v>98</v>
      </c>
      <c r="H29" s="32"/>
      <c r="I29" s="32"/>
      <c r="J29" s="32">
        <v>37.21</v>
      </c>
      <c r="K29" s="32"/>
      <c r="L29" s="33"/>
      <c r="M29" s="27">
        <f t="shared" si="0"/>
        <v>37.21</v>
      </c>
      <c r="N29" s="27">
        <f t="shared" si="1"/>
        <v>0</v>
      </c>
      <c r="O29" s="27"/>
      <c r="P29" s="27">
        <v>37.21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25"/>
        <v>-37.21</v>
      </c>
      <c r="AG29" s="28">
        <f t="shared" si="26"/>
        <v>0</v>
      </c>
    </row>
    <row r="30" spans="1:33" s="12" customFormat="1" ht="23.25" customHeight="1" x14ac:dyDescent="0.2">
      <c r="A30" s="30">
        <v>43629</v>
      </c>
      <c r="B30" s="31"/>
      <c r="C30" s="25" t="s">
        <v>38</v>
      </c>
      <c r="D30" s="25" t="s">
        <v>39</v>
      </c>
      <c r="E30" s="25" t="s">
        <v>40</v>
      </c>
      <c r="F30" s="26">
        <v>164850</v>
      </c>
      <c r="G30" s="48" t="s">
        <v>93</v>
      </c>
      <c r="H30" s="32"/>
      <c r="I30" s="32"/>
      <c r="J30" s="32"/>
      <c r="K30" s="32">
        <f>310.04+152.6</f>
        <v>462.64</v>
      </c>
      <c r="L30" s="33"/>
      <c r="M30" s="27">
        <f t="shared" si="0"/>
        <v>413.0714285714285</v>
      </c>
      <c r="N30" s="27">
        <f t="shared" si="1"/>
        <v>49.568571428571417</v>
      </c>
      <c r="O30" s="27">
        <f t="shared" ref="O30:O31" si="34">-SUM(I30:J30,K30/1.12)*L30</f>
        <v>0</v>
      </c>
      <c r="P30" s="27">
        <v>413.07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25"/>
        <v>-462.63857142857142</v>
      </c>
      <c r="AG30" s="28">
        <f t="shared" si="26"/>
        <v>1.4285714285620088E-3</v>
      </c>
    </row>
    <row r="31" spans="1:33" s="12" customFormat="1" ht="23.25" customHeight="1" x14ac:dyDescent="0.2">
      <c r="A31" s="30">
        <v>43630</v>
      </c>
      <c r="B31" s="31"/>
      <c r="C31" s="25" t="s">
        <v>52</v>
      </c>
      <c r="D31" s="25"/>
      <c r="E31" s="25"/>
      <c r="F31" s="26"/>
      <c r="G31" s="48" t="s">
        <v>94</v>
      </c>
      <c r="H31" s="32">
        <v>537</v>
      </c>
      <c r="I31" s="32"/>
      <c r="J31" s="32"/>
      <c r="K31" s="32"/>
      <c r="L31" s="33"/>
      <c r="M31" s="27">
        <f t="shared" si="0"/>
        <v>537</v>
      </c>
      <c r="N31" s="27">
        <f t="shared" si="1"/>
        <v>0</v>
      </c>
      <c r="O31" s="27">
        <f t="shared" si="34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>
        <v>537</v>
      </c>
      <c r="AC31" s="35"/>
      <c r="AD31" s="34"/>
      <c r="AE31" s="34"/>
      <c r="AF31" s="27">
        <f t="shared" ref="AF31" si="35">-SUM(N31:AE31)</f>
        <v>-537</v>
      </c>
      <c r="AG31" s="28">
        <f t="shared" ref="AG31" si="36">SUM(H31:K31)+AF31+O31</f>
        <v>0</v>
      </c>
    </row>
    <row r="32" spans="1:33" s="12" customFormat="1" ht="23.25" customHeight="1" x14ac:dyDescent="0.2">
      <c r="A32" s="30">
        <v>43630</v>
      </c>
      <c r="B32" s="31"/>
      <c r="C32" s="25" t="s">
        <v>38</v>
      </c>
      <c r="D32" s="25" t="s">
        <v>39</v>
      </c>
      <c r="E32" s="25" t="s">
        <v>40</v>
      </c>
      <c r="F32" s="26">
        <v>196216</v>
      </c>
      <c r="G32" s="48" t="s">
        <v>99</v>
      </c>
      <c r="H32" s="32"/>
      <c r="I32" s="32"/>
      <c r="J32" s="32"/>
      <c r="K32" s="32">
        <v>253</v>
      </c>
      <c r="L32" s="33"/>
      <c r="M32" s="27">
        <f t="shared" si="0"/>
        <v>225.89285714285711</v>
      </c>
      <c r="N32" s="27">
        <f t="shared" si="1"/>
        <v>27.107142857142851</v>
      </c>
      <c r="O32" s="27"/>
      <c r="P32" s="27"/>
      <c r="Q32" s="34">
        <v>225.89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ref="AF32:AF33" si="37">-SUM(N32:AE32)</f>
        <v>-252.99714285714285</v>
      </c>
      <c r="AG32" s="28">
        <f t="shared" ref="AG32:AG33" si="38">SUM(H32:K32)+AF32+O32</f>
        <v>2.8571428571524393E-3</v>
      </c>
    </row>
    <row r="33" spans="1:33" s="12" customFormat="1" ht="23.25" customHeight="1" x14ac:dyDescent="0.2">
      <c r="A33" s="30">
        <v>43630</v>
      </c>
      <c r="B33" s="31"/>
      <c r="C33" s="25" t="s">
        <v>38</v>
      </c>
      <c r="D33" s="25" t="s">
        <v>39</v>
      </c>
      <c r="E33" s="25" t="s">
        <v>40</v>
      </c>
      <c r="F33" s="26">
        <v>196216</v>
      </c>
      <c r="G33" s="48" t="s">
        <v>95</v>
      </c>
      <c r="H33" s="32"/>
      <c r="I33" s="32"/>
      <c r="J33" s="32"/>
      <c r="K33" s="32">
        <v>444.1</v>
      </c>
      <c r="L33" s="33"/>
      <c r="M33" s="27">
        <f t="shared" si="0"/>
        <v>396.51785714285711</v>
      </c>
      <c r="N33" s="27">
        <f t="shared" si="1"/>
        <v>47.582142857142848</v>
      </c>
      <c r="O33" s="27"/>
      <c r="P33" s="27"/>
      <c r="Q33" s="34"/>
      <c r="R33" s="34">
        <v>396.52</v>
      </c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7"/>
        <v>-444.10214285714284</v>
      </c>
      <c r="AG33" s="28">
        <f t="shared" si="38"/>
        <v>-2.1428571428145915E-3</v>
      </c>
    </row>
    <row r="34" spans="1:33" s="12" customFormat="1" ht="24.75" customHeight="1" x14ac:dyDescent="0.2">
      <c r="A34" s="30">
        <v>43630</v>
      </c>
      <c r="B34" s="31"/>
      <c r="C34" s="25" t="s">
        <v>42</v>
      </c>
      <c r="D34" s="25" t="s">
        <v>43</v>
      </c>
      <c r="E34" s="25" t="s">
        <v>44</v>
      </c>
      <c r="F34" s="26">
        <v>60514</v>
      </c>
      <c r="G34" s="29" t="s">
        <v>45</v>
      </c>
      <c r="H34" s="32"/>
      <c r="I34" s="32"/>
      <c r="J34" s="32"/>
      <c r="K34" s="32">
        <v>180</v>
      </c>
      <c r="L34" s="33"/>
      <c r="M34" s="27">
        <f t="shared" si="0"/>
        <v>160.71428571428569</v>
      </c>
      <c r="N34" s="27">
        <f t="shared" si="1"/>
        <v>19.285714285714281</v>
      </c>
      <c r="O34" s="27">
        <f t="shared" ref="O34" si="39">-SUM(I34:J34,K34/1.12)*L34</f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" si="40">-SUM(N34:AE34)</f>
        <v>-179.99571428571429</v>
      </c>
      <c r="AG34" s="28">
        <f t="shared" ref="AG34" si="41">SUM(H34:K34)+AF34+O34</f>
        <v>4.2857142857144481E-3</v>
      </c>
    </row>
    <row r="35" spans="1:33" s="12" customFormat="1" ht="23.25" customHeight="1" x14ac:dyDescent="0.2">
      <c r="A35" s="30">
        <v>43630</v>
      </c>
      <c r="B35" s="31"/>
      <c r="C35" s="25" t="s">
        <v>38</v>
      </c>
      <c r="D35" s="25" t="s">
        <v>39</v>
      </c>
      <c r="E35" s="25" t="s">
        <v>40</v>
      </c>
      <c r="F35" s="26">
        <v>173877</v>
      </c>
      <c r="G35" s="48" t="s">
        <v>100</v>
      </c>
      <c r="H35" s="32"/>
      <c r="I35" s="32"/>
      <c r="J35" s="32"/>
      <c r="K35" s="32">
        <f>52.25*2</f>
        <v>104.5</v>
      </c>
      <c r="L35" s="33"/>
      <c r="M35" s="27">
        <f t="shared" si="0"/>
        <v>93.303571428571416</v>
      </c>
      <c r="N35" s="27">
        <f t="shared" si="1"/>
        <v>11.196428571428569</v>
      </c>
      <c r="O35" s="27"/>
      <c r="P35" s="27">
        <v>93.3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25"/>
        <v>-104.49642857142857</v>
      </c>
      <c r="AG35" s="28">
        <f t="shared" si="26"/>
        <v>3.5714285714334437E-3</v>
      </c>
    </row>
    <row r="36" spans="1:33" s="12" customFormat="1" ht="23.25" customHeight="1" x14ac:dyDescent="0.2">
      <c r="A36" s="30">
        <v>43630</v>
      </c>
      <c r="B36" s="31"/>
      <c r="C36" s="25" t="s">
        <v>38</v>
      </c>
      <c r="D36" s="25" t="s">
        <v>39</v>
      </c>
      <c r="E36" s="25" t="s">
        <v>40</v>
      </c>
      <c r="F36" s="26">
        <v>173877</v>
      </c>
      <c r="G36" s="29" t="s">
        <v>96</v>
      </c>
      <c r="H36" s="32"/>
      <c r="I36" s="32"/>
      <c r="J36" s="32"/>
      <c r="K36" s="32">
        <v>281.75</v>
      </c>
      <c r="L36" s="33"/>
      <c r="M36" s="27">
        <f t="shared" si="0"/>
        <v>251.56249999999997</v>
      </c>
      <c r="N36" s="27">
        <f t="shared" si="1"/>
        <v>30.187499999999996</v>
      </c>
      <c r="O36" s="27">
        <f t="shared" ref="O36:O43" si="42">-SUM(I36:J36,K36/1.12)*L36</f>
        <v>0</v>
      </c>
      <c r="P36" s="27"/>
      <c r="Q36" s="34"/>
      <c r="R36" s="34"/>
      <c r="S36" s="35">
        <v>251.56</v>
      </c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ref="AF36" si="43">-SUM(N36:AE36)</f>
        <v>-281.7475</v>
      </c>
      <c r="AG36" s="28">
        <f t="shared" ref="AG36" si="44">SUM(H36:K36)+AF36+O36</f>
        <v>2.4999999999977263E-3</v>
      </c>
    </row>
    <row r="37" spans="1:33" s="12" customFormat="1" ht="23.25" customHeight="1" x14ac:dyDescent="0.2">
      <c r="A37" s="30">
        <v>43631</v>
      </c>
      <c r="B37" s="31"/>
      <c r="C37" s="25" t="s">
        <v>50</v>
      </c>
      <c r="D37" s="25" t="s">
        <v>51</v>
      </c>
      <c r="E37" s="25" t="s">
        <v>40</v>
      </c>
      <c r="F37" s="26">
        <v>796</v>
      </c>
      <c r="G37" s="48" t="s">
        <v>45</v>
      </c>
      <c r="H37" s="32"/>
      <c r="I37" s="32"/>
      <c r="J37" s="32"/>
      <c r="K37" s="32">
        <v>80</v>
      </c>
      <c r="L37" s="33"/>
      <c r="M37" s="27">
        <f t="shared" si="0"/>
        <v>71.428571428571416</v>
      </c>
      <c r="N37" s="27">
        <f t="shared" si="1"/>
        <v>8.5714285714285694</v>
      </c>
      <c r="O37" s="27">
        <f t="shared" si="42"/>
        <v>0</v>
      </c>
      <c r="P37" s="27"/>
      <c r="Q37" s="34">
        <v>71.430000000000007</v>
      </c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25"/>
        <v>-80.001428571428576</v>
      </c>
      <c r="AG37" s="28">
        <f t="shared" si="26"/>
        <v>-1.4285714285762197E-3</v>
      </c>
    </row>
    <row r="38" spans="1:33" s="12" customFormat="1" ht="23.25" customHeight="1" x14ac:dyDescent="0.2">
      <c r="A38" s="30">
        <v>43631</v>
      </c>
      <c r="B38" s="31"/>
      <c r="C38" s="25" t="s">
        <v>54</v>
      </c>
      <c r="D38" s="25" t="s">
        <v>55</v>
      </c>
      <c r="E38" s="25" t="s">
        <v>57</v>
      </c>
      <c r="F38" s="26">
        <v>3205</v>
      </c>
      <c r="G38" s="48" t="s">
        <v>101</v>
      </c>
      <c r="H38" s="32"/>
      <c r="I38" s="32"/>
      <c r="J38" s="32">
        <v>1900</v>
      </c>
      <c r="K38" s="32"/>
      <c r="L38" s="33"/>
      <c r="M38" s="27">
        <f t="shared" si="0"/>
        <v>1900</v>
      </c>
      <c r="N38" s="27">
        <f t="shared" si="1"/>
        <v>0</v>
      </c>
      <c r="O38" s="27">
        <f t="shared" si="42"/>
        <v>0</v>
      </c>
      <c r="P38" s="27">
        <v>1900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ref="AF38:AF41" si="45">-SUM(N38:AE38)</f>
        <v>-1900</v>
      </c>
      <c r="AG38" s="28">
        <f t="shared" ref="AG38:AG41" si="46">SUM(H38:K38)+AF38+O38</f>
        <v>0</v>
      </c>
    </row>
    <row r="39" spans="1:33" s="12" customFormat="1" ht="23.25" customHeight="1" x14ac:dyDescent="0.2">
      <c r="A39" s="30">
        <v>43631</v>
      </c>
      <c r="B39" s="31"/>
      <c r="C39" s="25" t="s">
        <v>56</v>
      </c>
      <c r="D39" s="25"/>
      <c r="E39" s="25"/>
      <c r="F39" s="26"/>
      <c r="G39" s="48" t="s">
        <v>97</v>
      </c>
      <c r="H39" s="32">
        <v>100</v>
      </c>
      <c r="I39" s="32"/>
      <c r="J39" s="32"/>
      <c r="K39" s="32"/>
      <c r="L39" s="33"/>
      <c r="M39" s="27">
        <f t="shared" si="0"/>
        <v>100</v>
      </c>
      <c r="N39" s="27">
        <f t="shared" si="1"/>
        <v>0</v>
      </c>
      <c r="O39" s="27">
        <f t="shared" si="42"/>
        <v>0</v>
      </c>
      <c r="P39" s="27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>
        <v>100</v>
      </c>
      <c r="AB39" s="35"/>
      <c r="AC39" s="35"/>
      <c r="AD39" s="34"/>
      <c r="AE39" s="34"/>
      <c r="AF39" s="27">
        <f t="shared" si="45"/>
        <v>-100</v>
      </c>
      <c r="AG39" s="28">
        <f t="shared" si="46"/>
        <v>0</v>
      </c>
    </row>
    <row r="40" spans="1:33" s="12" customFormat="1" ht="23.25" customHeight="1" x14ac:dyDescent="0.2">
      <c r="A40" s="30">
        <v>43631</v>
      </c>
      <c r="B40" s="31"/>
      <c r="C40" s="25" t="s">
        <v>38</v>
      </c>
      <c r="D40" s="25" t="s">
        <v>39</v>
      </c>
      <c r="E40" s="25" t="s">
        <v>40</v>
      </c>
      <c r="F40" s="26">
        <v>194762</v>
      </c>
      <c r="G40" s="48" t="s">
        <v>102</v>
      </c>
      <c r="H40" s="32"/>
      <c r="I40" s="32"/>
      <c r="J40" s="32"/>
      <c r="K40" s="32">
        <f>800.27+96.03</f>
        <v>896.3</v>
      </c>
      <c r="L40" s="33"/>
      <c r="M40" s="27">
        <f t="shared" si="0"/>
        <v>800.267857142857</v>
      </c>
      <c r="N40" s="27">
        <f t="shared" si="1"/>
        <v>96.03214285714283</v>
      </c>
      <c r="O40" s="27">
        <f t="shared" si="42"/>
        <v>0</v>
      </c>
      <c r="P40" s="27">
        <v>800.27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45"/>
        <v>-896.30214285714283</v>
      </c>
      <c r="AG40" s="28">
        <f t="shared" si="46"/>
        <v>-2.1428571428714349E-3</v>
      </c>
    </row>
    <row r="41" spans="1:33" s="12" customFormat="1" ht="23.25" customHeight="1" x14ac:dyDescent="0.2">
      <c r="A41" s="30">
        <v>43631</v>
      </c>
      <c r="B41" s="31"/>
      <c r="C41" s="25" t="s">
        <v>38</v>
      </c>
      <c r="D41" s="25" t="s">
        <v>39</v>
      </c>
      <c r="E41" s="25" t="s">
        <v>40</v>
      </c>
      <c r="F41" s="26">
        <v>194762</v>
      </c>
      <c r="G41" s="48" t="s">
        <v>103</v>
      </c>
      <c r="H41" s="32"/>
      <c r="I41" s="32"/>
      <c r="J41" s="32">
        <v>79.05</v>
      </c>
      <c r="K41" s="32"/>
      <c r="L41" s="33"/>
      <c r="M41" s="27">
        <f t="shared" si="0"/>
        <v>79.05</v>
      </c>
      <c r="N41" s="27">
        <f t="shared" si="1"/>
        <v>0</v>
      </c>
      <c r="O41" s="27">
        <f t="shared" si="42"/>
        <v>0</v>
      </c>
      <c r="P41" s="27">
        <v>79.05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45"/>
        <v>-79.05</v>
      </c>
      <c r="AG41" s="28">
        <f t="shared" si="46"/>
        <v>0</v>
      </c>
    </row>
    <row r="42" spans="1:33" s="12" customFormat="1" ht="24.75" customHeight="1" x14ac:dyDescent="0.2">
      <c r="A42" s="30">
        <v>43633</v>
      </c>
      <c r="B42" s="31"/>
      <c r="C42" s="25" t="s">
        <v>42</v>
      </c>
      <c r="D42" s="25" t="s">
        <v>43</v>
      </c>
      <c r="E42" s="25" t="s">
        <v>44</v>
      </c>
      <c r="F42" s="26">
        <v>68103</v>
      </c>
      <c r="G42" s="29" t="s">
        <v>45</v>
      </c>
      <c r="H42" s="32"/>
      <c r="I42" s="32"/>
      <c r="J42" s="32"/>
      <c r="K42" s="32">
        <v>180</v>
      </c>
      <c r="L42" s="33"/>
      <c r="M42" s="27">
        <f t="shared" si="0"/>
        <v>160.71428571428569</v>
      </c>
      <c r="N42" s="27">
        <f t="shared" si="1"/>
        <v>19.285714285714281</v>
      </c>
      <c r="O42" s="27">
        <f t="shared" si="42"/>
        <v>0</v>
      </c>
      <c r="P42" s="27"/>
      <c r="Q42" s="34">
        <v>160.71</v>
      </c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ref="AF42" si="47">-SUM(N42:AE42)</f>
        <v>-179.99571428571429</v>
      </c>
      <c r="AG42" s="28">
        <f t="shared" ref="AG42" si="48">SUM(H42:K42)+AF42+O42</f>
        <v>4.2857142857144481E-3</v>
      </c>
    </row>
    <row r="43" spans="1:33" s="59" customFormat="1" ht="24.75" customHeight="1" x14ac:dyDescent="0.2">
      <c r="A43" s="50">
        <v>43634</v>
      </c>
      <c r="B43" s="60"/>
      <c r="C43" s="51" t="s">
        <v>42</v>
      </c>
      <c r="D43" s="51" t="s">
        <v>43</v>
      </c>
      <c r="E43" s="51" t="s">
        <v>44</v>
      </c>
      <c r="F43" s="52">
        <v>68161</v>
      </c>
      <c r="G43" s="49" t="s">
        <v>45</v>
      </c>
      <c r="H43" s="53"/>
      <c r="I43" s="53"/>
      <c r="J43" s="53"/>
      <c r="K43" s="53">
        <v>180</v>
      </c>
      <c r="L43" s="54"/>
      <c r="M43" s="55">
        <f t="shared" si="0"/>
        <v>160.71428571428569</v>
      </c>
      <c r="N43" s="55">
        <f t="shared" si="1"/>
        <v>19.285714285714281</v>
      </c>
      <c r="O43" s="55">
        <f t="shared" si="42"/>
        <v>0</v>
      </c>
      <c r="P43" s="55"/>
      <c r="Q43" s="56">
        <v>160.71</v>
      </c>
      <c r="R43" s="56"/>
      <c r="S43" s="57"/>
      <c r="T43" s="57"/>
      <c r="U43" s="57"/>
      <c r="V43" s="57"/>
      <c r="W43" s="57"/>
      <c r="X43" s="56"/>
      <c r="Y43" s="56"/>
      <c r="Z43" s="56"/>
      <c r="AA43" s="56"/>
      <c r="AB43" s="57"/>
      <c r="AC43" s="57"/>
      <c r="AD43" s="56"/>
      <c r="AE43" s="56"/>
      <c r="AF43" s="55">
        <f t="shared" ref="AF43" si="49">-SUM(N43:AE43)</f>
        <v>-179.99571428571429</v>
      </c>
      <c r="AG43" s="58">
        <f t="shared" ref="AG43" si="50">SUM(H43:K43)+AF43+O43</f>
        <v>4.2857142857144481E-3</v>
      </c>
    </row>
    <row r="44" spans="1:33" s="12" customFormat="1" ht="23.25" customHeight="1" x14ac:dyDescent="0.2">
      <c r="A44" s="30">
        <v>43634</v>
      </c>
      <c r="B44" s="31"/>
      <c r="C44" s="25" t="s">
        <v>38</v>
      </c>
      <c r="D44" s="25" t="s">
        <v>39</v>
      </c>
      <c r="E44" s="25" t="s">
        <v>40</v>
      </c>
      <c r="F44" s="26">
        <v>169183</v>
      </c>
      <c r="G44" s="48" t="s">
        <v>104</v>
      </c>
      <c r="H44" s="32"/>
      <c r="I44" s="32"/>
      <c r="J44" s="32"/>
      <c r="K44" s="32">
        <v>1381.8</v>
      </c>
      <c r="L44" s="33"/>
      <c r="M44" s="27">
        <f t="shared" si="0"/>
        <v>1233.7499999999998</v>
      </c>
      <c r="N44" s="27">
        <f t="shared" si="1"/>
        <v>148.04999999999995</v>
      </c>
      <c r="O44" s="27"/>
      <c r="P44" s="27">
        <v>1233.75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ref="AF44:AF59" si="51">-SUM(N44:AE44)</f>
        <v>-1381.8</v>
      </c>
      <c r="AG44" s="28">
        <f t="shared" ref="AG44:AG59" si="52">SUM(H44:K44)+AF44+O44</f>
        <v>0</v>
      </c>
    </row>
    <row r="45" spans="1:33" s="12" customFormat="1" ht="23.25" customHeight="1" x14ac:dyDescent="0.2">
      <c r="A45" s="30">
        <v>43634</v>
      </c>
      <c r="B45" s="31"/>
      <c r="C45" s="25" t="s">
        <v>46</v>
      </c>
      <c r="D45" s="25" t="s">
        <v>47</v>
      </c>
      <c r="E45" s="25" t="s">
        <v>37</v>
      </c>
      <c r="F45" s="26">
        <v>35994</v>
      </c>
      <c r="G45" s="48" t="s">
        <v>105</v>
      </c>
      <c r="H45" s="32"/>
      <c r="I45" s="32"/>
      <c r="J45" s="32"/>
      <c r="K45" s="32">
        <v>30.46</v>
      </c>
      <c r="L45" s="33"/>
      <c r="M45" s="27">
        <f t="shared" si="0"/>
        <v>27.196428571428569</v>
      </c>
      <c r="N45" s="27">
        <f t="shared" si="1"/>
        <v>3.2635714285714283</v>
      </c>
      <c r="O45" s="27"/>
      <c r="P45" s="27">
        <v>27.2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51"/>
        <v>-30.463571428571427</v>
      </c>
      <c r="AG45" s="28">
        <f t="shared" si="52"/>
        <v>-3.5714285714263383E-3</v>
      </c>
    </row>
    <row r="46" spans="1:33" s="12" customFormat="1" ht="23.25" customHeight="1" x14ac:dyDescent="0.2">
      <c r="A46" s="30">
        <v>43635</v>
      </c>
      <c r="B46" s="31"/>
      <c r="C46" s="25" t="s">
        <v>38</v>
      </c>
      <c r="D46" s="25" t="s">
        <v>39</v>
      </c>
      <c r="E46" s="25" t="s">
        <v>40</v>
      </c>
      <c r="F46" s="26">
        <v>149747</v>
      </c>
      <c r="G46" s="29" t="s">
        <v>106</v>
      </c>
      <c r="H46" s="32"/>
      <c r="I46" s="32"/>
      <c r="J46" s="32"/>
      <c r="K46" s="32">
        <f>1466.16+175.94</f>
        <v>1642.1000000000001</v>
      </c>
      <c r="L46" s="33"/>
      <c r="M46" s="27">
        <f t="shared" si="0"/>
        <v>1466.1607142857142</v>
      </c>
      <c r="N46" s="27">
        <f t="shared" si="1"/>
        <v>175.93928571428569</v>
      </c>
      <c r="O46" s="27">
        <f t="shared" ref="O46" si="53">-SUM(I46:J46,K46/1.12)*L46</f>
        <v>0</v>
      </c>
      <c r="P46" s="27">
        <v>1466.16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ref="AF46" si="54">-SUM(N46:AE46)</f>
        <v>-1642.0992857142858</v>
      </c>
      <c r="AG46" s="28">
        <f t="shared" ref="AG46" si="55">SUM(H46:K46)+AF46+O46</f>
        <v>7.1428571436626953E-4</v>
      </c>
    </row>
    <row r="47" spans="1:33" s="12" customFormat="1" ht="23.25" customHeight="1" x14ac:dyDescent="0.2">
      <c r="A47" s="30">
        <v>43635</v>
      </c>
      <c r="B47" s="31"/>
      <c r="C47" s="25" t="s">
        <v>38</v>
      </c>
      <c r="D47" s="25" t="s">
        <v>39</v>
      </c>
      <c r="E47" s="25" t="s">
        <v>40</v>
      </c>
      <c r="F47" s="26">
        <v>149747</v>
      </c>
      <c r="G47" s="48" t="s">
        <v>107</v>
      </c>
      <c r="H47" s="32"/>
      <c r="I47" s="32"/>
      <c r="J47" s="32">
        <v>130</v>
      </c>
      <c r="K47" s="32"/>
      <c r="L47" s="33"/>
      <c r="M47" s="27">
        <f t="shared" si="0"/>
        <v>130</v>
      </c>
      <c r="N47" s="27">
        <f t="shared" si="1"/>
        <v>0</v>
      </c>
      <c r="O47" s="27"/>
      <c r="P47" s="27">
        <v>130</v>
      </c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51"/>
        <v>-130</v>
      </c>
      <c r="AG47" s="28">
        <f t="shared" si="52"/>
        <v>0</v>
      </c>
    </row>
    <row r="48" spans="1:33" s="12" customFormat="1" ht="23.25" customHeight="1" x14ac:dyDescent="0.2">
      <c r="A48" s="30">
        <v>43635</v>
      </c>
      <c r="B48" s="31"/>
      <c r="C48" s="25" t="s">
        <v>108</v>
      </c>
      <c r="D48" s="25" t="s">
        <v>109</v>
      </c>
      <c r="E48" s="25" t="s">
        <v>40</v>
      </c>
      <c r="F48" s="26">
        <v>43004</v>
      </c>
      <c r="G48" s="29" t="s">
        <v>110</v>
      </c>
      <c r="H48" s="32"/>
      <c r="I48" s="32"/>
      <c r="J48" s="32"/>
      <c r="K48" s="32">
        <v>1300</v>
      </c>
      <c r="L48" s="33"/>
      <c r="M48" s="27">
        <f t="shared" si="0"/>
        <v>1160.7142857142856</v>
      </c>
      <c r="N48" s="27">
        <f t="shared" si="1"/>
        <v>139.28571428571425</v>
      </c>
      <c r="O48" s="27">
        <f t="shared" ref="O48" si="56">-SUM(I48:J48,K48/1.12)*L48</f>
        <v>0</v>
      </c>
      <c r="P48" s="27"/>
      <c r="Q48" s="34"/>
      <c r="R48" s="34">
        <v>1160.71</v>
      </c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ref="AF48" si="57">-SUM(N48:AE48)</f>
        <v>-1299.9957142857143</v>
      </c>
      <c r="AG48" s="28">
        <f t="shared" ref="AG48" si="58">SUM(H48:K48)+AF48+O48</f>
        <v>4.2857142857428698E-3</v>
      </c>
    </row>
    <row r="49" spans="1:33" s="12" customFormat="1" ht="24" customHeight="1" x14ac:dyDescent="0.2">
      <c r="A49" s="30">
        <v>43635</v>
      </c>
      <c r="B49" s="31"/>
      <c r="C49" s="25" t="s">
        <v>61</v>
      </c>
      <c r="D49" s="25" t="s">
        <v>62</v>
      </c>
      <c r="E49" s="25" t="s">
        <v>40</v>
      </c>
      <c r="F49" s="26">
        <v>908</v>
      </c>
      <c r="G49" s="48" t="s">
        <v>111</v>
      </c>
      <c r="H49" s="32"/>
      <c r="I49" s="32"/>
      <c r="J49" s="32"/>
      <c r="K49" s="32">
        <v>235</v>
      </c>
      <c r="L49" s="33"/>
      <c r="M49" s="27">
        <f t="shared" si="0"/>
        <v>209.82142857142856</v>
      </c>
      <c r="N49" s="27">
        <f t="shared" si="1"/>
        <v>25.178571428571427</v>
      </c>
      <c r="O49" s="27"/>
      <c r="P49" s="27"/>
      <c r="Q49" s="34"/>
      <c r="R49" s="34"/>
      <c r="S49" s="35">
        <v>209.82</v>
      </c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51"/>
        <v>-234.99857142857141</v>
      </c>
      <c r="AG49" s="28">
        <f t="shared" si="52"/>
        <v>1.4285714285904305E-3</v>
      </c>
    </row>
    <row r="50" spans="1:33" s="12" customFormat="1" ht="24.75" customHeight="1" x14ac:dyDescent="0.2">
      <c r="A50" s="30">
        <v>43635</v>
      </c>
      <c r="B50" s="31"/>
      <c r="C50" s="25" t="s">
        <v>42</v>
      </c>
      <c r="D50" s="25" t="s">
        <v>43</v>
      </c>
      <c r="E50" s="25" t="s">
        <v>44</v>
      </c>
      <c r="F50" s="26">
        <v>68209</v>
      </c>
      <c r="G50" s="29" t="s">
        <v>45</v>
      </c>
      <c r="H50" s="32"/>
      <c r="I50" s="32"/>
      <c r="J50" s="32"/>
      <c r="K50" s="32">
        <v>180</v>
      </c>
      <c r="L50" s="33"/>
      <c r="M50" s="27">
        <f t="shared" si="0"/>
        <v>160.71428571428569</v>
      </c>
      <c r="N50" s="27">
        <f t="shared" si="1"/>
        <v>19.285714285714281</v>
      </c>
      <c r="O50" s="27">
        <f t="shared" ref="O50" si="59">-SUM(I50:J50,K50/1.12)*L50</f>
        <v>0</v>
      </c>
      <c r="P50" s="27"/>
      <c r="Q50" s="34">
        <v>160.71</v>
      </c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ref="AF50" si="60">-SUM(N50:AE50)</f>
        <v>-179.99571428571429</v>
      </c>
      <c r="AG50" s="28">
        <f t="shared" ref="AG50" si="61">SUM(H50:K50)+AF50+O50</f>
        <v>4.2857142857144481E-3</v>
      </c>
    </row>
    <row r="51" spans="1:33" s="12" customFormat="1" ht="23.25" customHeight="1" x14ac:dyDescent="0.2">
      <c r="A51" s="30">
        <v>43636</v>
      </c>
      <c r="B51" s="31"/>
      <c r="C51" s="25" t="s">
        <v>46</v>
      </c>
      <c r="D51" s="25" t="s">
        <v>47</v>
      </c>
      <c r="E51" s="25" t="s">
        <v>37</v>
      </c>
      <c r="F51" s="26">
        <v>96017</v>
      </c>
      <c r="G51" s="48" t="s">
        <v>58</v>
      </c>
      <c r="H51" s="32"/>
      <c r="I51" s="32"/>
      <c r="J51" s="32"/>
      <c r="K51" s="32">
        <v>124.2</v>
      </c>
      <c r="L51" s="33"/>
      <c r="M51" s="27">
        <f t="shared" si="0"/>
        <v>110.89285714285714</v>
      </c>
      <c r="N51" s="27">
        <f t="shared" si="1"/>
        <v>13.307142857142857</v>
      </c>
      <c r="O51" s="27"/>
      <c r="P51" s="27">
        <v>110.89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51"/>
        <v>-124.19714285714286</v>
      </c>
      <c r="AG51" s="28">
        <f t="shared" si="52"/>
        <v>2.8571428571382285E-3</v>
      </c>
    </row>
    <row r="52" spans="1:33" s="12" customFormat="1" ht="23.25" customHeight="1" x14ac:dyDescent="0.2">
      <c r="A52" s="30">
        <v>43636</v>
      </c>
      <c r="B52" s="31"/>
      <c r="C52" s="25" t="s">
        <v>38</v>
      </c>
      <c r="D52" s="25" t="s">
        <v>39</v>
      </c>
      <c r="E52" s="25" t="s">
        <v>40</v>
      </c>
      <c r="F52" s="26">
        <v>171530</v>
      </c>
      <c r="G52" s="48" t="s">
        <v>112</v>
      </c>
      <c r="H52" s="32"/>
      <c r="I52" s="32"/>
      <c r="J52" s="32"/>
      <c r="K52" s="32">
        <f>247.54+29.71</f>
        <v>277.25</v>
      </c>
      <c r="L52" s="33"/>
      <c r="M52" s="27">
        <f t="shared" si="0"/>
        <v>247.54464285714283</v>
      </c>
      <c r="N52" s="27">
        <f t="shared" si="1"/>
        <v>29.705357142857139</v>
      </c>
      <c r="O52" s="27">
        <f t="shared" ref="O52:O53" si="62">-SUM(I52:J52,K52/1.12)*L52</f>
        <v>0</v>
      </c>
      <c r="P52" s="27">
        <v>247.54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51"/>
        <v>-277.24535714285713</v>
      </c>
      <c r="AG52" s="28">
        <f t="shared" si="52"/>
        <v>4.6428571428691612E-3</v>
      </c>
    </row>
    <row r="53" spans="1:33" s="12" customFormat="1" ht="23.25" customHeight="1" x14ac:dyDescent="0.2">
      <c r="A53" s="30">
        <v>43636</v>
      </c>
      <c r="B53" s="31"/>
      <c r="C53" s="25" t="s">
        <v>38</v>
      </c>
      <c r="D53" s="25" t="s">
        <v>39</v>
      </c>
      <c r="E53" s="25" t="s">
        <v>40</v>
      </c>
      <c r="F53" s="26">
        <v>171530</v>
      </c>
      <c r="G53" s="48" t="s">
        <v>113</v>
      </c>
      <c r="H53" s="32"/>
      <c r="I53" s="32"/>
      <c r="J53" s="32">
        <v>52.35</v>
      </c>
      <c r="K53" s="32"/>
      <c r="L53" s="33"/>
      <c r="M53" s="27">
        <f t="shared" si="0"/>
        <v>52.35</v>
      </c>
      <c r="N53" s="27">
        <f t="shared" si="1"/>
        <v>0</v>
      </c>
      <c r="O53" s="27">
        <f t="shared" si="62"/>
        <v>0</v>
      </c>
      <c r="P53" s="27">
        <v>52.35</v>
      </c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ref="AF53" si="63">-SUM(N53:AE53)</f>
        <v>-52.35</v>
      </c>
      <c r="AG53" s="28">
        <f t="shared" ref="AG53" si="64">SUM(H53:K53)+AF53+O53</f>
        <v>0</v>
      </c>
    </row>
    <row r="54" spans="1:33" s="12" customFormat="1" ht="23.25" customHeight="1" x14ac:dyDescent="0.2">
      <c r="A54" s="30">
        <v>43636</v>
      </c>
      <c r="B54" s="31"/>
      <c r="C54" s="25" t="s">
        <v>46</v>
      </c>
      <c r="D54" s="25" t="s">
        <v>47</v>
      </c>
      <c r="E54" s="25" t="s">
        <v>37</v>
      </c>
      <c r="F54" s="26">
        <v>80570</v>
      </c>
      <c r="G54" s="48" t="s">
        <v>114</v>
      </c>
      <c r="H54" s="32"/>
      <c r="I54" s="32"/>
      <c r="J54" s="32"/>
      <c r="K54" s="32">
        <v>199</v>
      </c>
      <c r="L54" s="33"/>
      <c r="M54" s="27">
        <f t="shared" si="0"/>
        <v>177.67857142857142</v>
      </c>
      <c r="N54" s="27">
        <f t="shared" si="1"/>
        <v>21.321428571428569</v>
      </c>
      <c r="O54" s="27"/>
      <c r="P54" s="27"/>
      <c r="Q54" s="34">
        <v>177.68</v>
      </c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ref="AF54:AF55" si="65">-SUM(N54:AE54)</f>
        <v>-199.00142857142856</v>
      </c>
      <c r="AG54" s="28">
        <f t="shared" ref="AG54:AG55" si="66">SUM(H54:K54)+AF54+O54</f>
        <v>-1.4285714285620088E-3</v>
      </c>
    </row>
    <row r="55" spans="1:33" s="12" customFormat="1" ht="23.25" customHeight="1" x14ac:dyDescent="0.2">
      <c r="A55" s="30">
        <v>43636</v>
      </c>
      <c r="B55" s="31"/>
      <c r="C55" s="25" t="s">
        <v>46</v>
      </c>
      <c r="D55" s="25" t="s">
        <v>47</v>
      </c>
      <c r="E55" s="25" t="s">
        <v>37</v>
      </c>
      <c r="F55" s="26">
        <v>96018</v>
      </c>
      <c r="G55" s="48" t="s">
        <v>115</v>
      </c>
      <c r="H55" s="32"/>
      <c r="I55" s="32"/>
      <c r="J55" s="32"/>
      <c r="K55" s="32">
        <v>616</v>
      </c>
      <c r="L55" s="33"/>
      <c r="M55" s="27">
        <f t="shared" si="0"/>
        <v>550</v>
      </c>
      <c r="N55" s="27">
        <f t="shared" si="1"/>
        <v>66</v>
      </c>
      <c r="O55" s="27"/>
      <c r="P55" s="27">
        <v>550</v>
      </c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65"/>
        <v>-616</v>
      </c>
      <c r="AG55" s="28">
        <f t="shared" si="66"/>
        <v>0</v>
      </c>
    </row>
    <row r="56" spans="1:33" s="12" customFormat="1" ht="24.75" customHeight="1" x14ac:dyDescent="0.2">
      <c r="A56" s="30">
        <v>43636</v>
      </c>
      <c r="B56" s="31"/>
      <c r="C56" s="25" t="s">
        <v>42</v>
      </c>
      <c r="D56" s="25" t="s">
        <v>43</v>
      </c>
      <c r="E56" s="25" t="s">
        <v>44</v>
      </c>
      <c r="F56" s="26">
        <v>72512</v>
      </c>
      <c r="G56" s="29" t="s">
        <v>45</v>
      </c>
      <c r="H56" s="32"/>
      <c r="I56" s="32"/>
      <c r="J56" s="32"/>
      <c r="K56" s="32">
        <v>180</v>
      </c>
      <c r="L56" s="33"/>
      <c r="M56" s="27">
        <f t="shared" si="0"/>
        <v>160.71428571428569</v>
      </c>
      <c r="N56" s="27">
        <f t="shared" si="1"/>
        <v>19.285714285714281</v>
      </c>
      <c r="O56" s="27">
        <f t="shared" ref="O56" si="67">-SUM(I56:J56,K56/1.12)*L56</f>
        <v>0</v>
      </c>
      <c r="P56" s="27"/>
      <c r="Q56" s="34">
        <v>160.71</v>
      </c>
      <c r="R56" s="34"/>
      <c r="S56" s="35"/>
      <c r="T56" s="35"/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ref="AF56" si="68">-SUM(N56:AE56)</f>
        <v>-179.99571428571429</v>
      </c>
      <c r="AG56" s="28">
        <f t="shared" ref="AG56" si="69">SUM(H56:K56)+AF56+O56</f>
        <v>4.2857142857144481E-3</v>
      </c>
    </row>
    <row r="57" spans="1:33" s="12" customFormat="1" ht="23.25" customHeight="1" x14ac:dyDescent="0.2">
      <c r="A57" s="30">
        <v>43636</v>
      </c>
      <c r="B57" s="31"/>
      <c r="C57" s="25" t="s">
        <v>52</v>
      </c>
      <c r="D57" s="25"/>
      <c r="E57" s="25"/>
      <c r="F57" s="26"/>
      <c r="G57" s="48" t="s">
        <v>53</v>
      </c>
      <c r="H57" s="32">
        <v>537</v>
      </c>
      <c r="I57" s="32"/>
      <c r="J57" s="32"/>
      <c r="K57" s="32"/>
      <c r="L57" s="33"/>
      <c r="M57" s="27">
        <f t="shared" si="0"/>
        <v>537</v>
      </c>
      <c r="N57" s="27">
        <f t="shared" si="1"/>
        <v>0</v>
      </c>
      <c r="O57" s="27"/>
      <c r="P57" s="27"/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>
        <v>537</v>
      </c>
      <c r="AC57" s="35"/>
      <c r="AD57" s="34"/>
      <c r="AE57" s="34"/>
      <c r="AF57" s="27">
        <f t="shared" si="51"/>
        <v>-537</v>
      </c>
      <c r="AG57" s="28">
        <f t="shared" si="52"/>
        <v>0</v>
      </c>
    </row>
    <row r="58" spans="1:33" s="12" customFormat="1" ht="23.25" customHeight="1" x14ac:dyDescent="0.2">
      <c r="A58" s="30">
        <v>43637</v>
      </c>
      <c r="B58" s="31"/>
      <c r="C58" s="25" t="s">
        <v>68</v>
      </c>
      <c r="D58" s="25" t="s">
        <v>69</v>
      </c>
      <c r="E58" s="25" t="s">
        <v>70</v>
      </c>
      <c r="F58" s="26">
        <v>4673</v>
      </c>
      <c r="G58" s="29" t="s">
        <v>71</v>
      </c>
      <c r="H58" s="32"/>
      <c r="I58" s="32"/>
      <c r="J58" s="32"/>
      <c r="K58" s="32">
        <v>2600</v>
      </c>
      <c r="L58" s="33"/>
      <c r="M58" s="27">
        <f t="shared" si="0"/>
        <v>2321.4285714285711</v>
      </c>
      <c r="N58" s="27">
        <f t="shared" si="1"/>
        <v>278.5714285714285</v>
      </c>
      <c r="O58" s="27">
        <f t="shared" ref="O58:O85" si="70">-SUM(I58:J58,K58/1.12)*L58</f>
        <v>0</v>
      </c>
      <c r="P58" s="27"/>
      <c r="Q58" s="34">
        <v>2321.4299999999998</v>
      </c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ref="AF58" si="71">-SUM(N58:AE58)</f>
        <v>-2600.0014285714283</v>
      </c>
      <c r="AG58" s="28">
        <f t="shared" ref="AG58" si="72">SUM(H58:K58)+AF58+O58</f>
        <v>-1.4285714282777917E-3</v>
      </c>
    </row>
    <row r="59" spans="1:33" s="12" customFormat="1" ht="23.25" customHeight="1" x14ac:dyDescent="0.2">
      <c r="A59" s="30">
        <v>43637</v>
      </c>
      <c r="B59" s="31"/>
      <c r="C59" s="25" t="s">
        <v>38</v>
      </c>
      <c r="D59" s="25" t="s">
        <v>39</v>
      </c>
      <c r="E59" s="25" t="s">
        <v>40</v>
      </c>
      <c r="F59" s="26">
        <v>183277</v>
      </c>
      <c r="G59" s="48" t="s">
        <v>116</v>
      </c>
      <c r="H59" s="32"/>
      <c r="I59" s="32"/>
      <c r="J59" s="32"/>
      <c r="K59" s="32">
        <f>585.4+70.25</f>
        <v>655.65</v>
      </c>
      <c r="L59" s="33"/>
      <c r="M59" s="27">
        <f t="shared" si="0"/>
        <v>585.40178571428567</v>
      </c>
      <c r="N59" s="27">
        <f t="shared" si="1"/>
        <v>70.248214285714283</v>
      </c>
      <c r="O59" s="27">
        <f t="shared" si="70"/>
        <v>0</v>
      </c>
      <c r="P59" s="27">
        <v>585.4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51"/>
        <v>-655.64821428571429</v>
      </c>
      <c r="AG59" s="28">
        <f t="shared" si="52"/>
        <v>1.7857142856883002E-3</v>
      </c>
    </row>
    <row r="60" spans="1:33" s="12" customFormat="1" ht="23.25" customHeight="1" x14ac:dyDescent="0.2">
      <c r="A60" s="30">
        <v>43637</v>
      </c>
      <c r="B60" s="31"/>
      <c r="C60" s="25" t="s">
        <v>38</v>
      </c>
      <c r="D60" s="25" t="s">
        <v>39</v>
      </c>
      <c r="E60" s="25" t="s">
        <v>40</v>
      </c>
      <c r="F60" s="26">
        <v>183277</v>
      </c>
      <c r="G60" s="48" t="s">
        <v>58</v>
      </c>
      <c r="H60" s="32"/>
      <c r="I60" s="32"/>
      <c r="J60" s="32">
        <v>53.5</v>
      </c>
      <c r="K60" s="32"/>
      <c r="L60" s="33"/>
      <c r="M60" s="27">
        <f t="shared" si="0"/>
        <v>53.5</v>
      </c>
      <c r="N60" s="27">
        <f t="shared" si="1"/>
        <v>0</v>
      </c>
      <c r="O60" s="27">
        <f t="shared" si="70"/>
        <v>0</v>
      </c>
      <c r="P60" s="27">
        <v>53.5</v>
      </c>
      <c r="Q60" s="34"/>
      <c r="R60" s="34"/>
      <c r="S60" s="35"/>
      <c r="T60" s="35"/>
      <c r="U60" s="35"/>
      <c r="V60" s="35"/>
      <c r="W60" s="35"/>
      <c r="X60" s="34"/>
      <c r="Y60" s="34"/>
      <c r="Z60" s="34"/>
      <c r="AA60" s="34"/>
      <c r="AB60" s="35"/>
      <c r="AC60" s="35"/>
      <c r="AD60" s="34"/>
      <c r="AE60" s="34"/>
      <c r="AF60" s="27">
        <f t="shared" ref="AF60:AF85" si="73">-SUM(N60:AE60)</f>
        <v>-53.5</v>
      </c>
      <c r="AG60" s="28">
        <f t="shared" ref="AG60:AG85" si="74">SUM(H60:K60)+AF60+O60</f>
        <v>0</v>
      </c>
    </row>
    <row r="61" spans="1:33" s="12" customFormat="1" ht="24.75" customHeight="1" x14ac:dyDescent="0.2">
      <c r="A61" s="30">
        <v>43637</v>
      </c>
      <c r="B61" s="31"/>
      <c r="C61" s="25" t="s">
        <v>42</v>
      </c>
      <c r="D61" s="25" t="s">
        <v>43</v>
      </c>
      <c r="E61" s="25" t="s">
        <v>44</v>
      </c>
      <c r="F61" s="26">
        <v>72564</v>
      </c>
      <c r="G61" s="29" t="s">
        <v>45</v>
      </c>
      <c r="H61" s="32"/>
      <c r="I61" s="32"/>
      <c r="J61" s="32"/>
      <c r="K61" s="32">
        <v>180</v>
      </c>
      <c r="L61" s="33"/>
      <c r="M61" s="27">
        <f t="shared" si="0"/>
        <v>160.71428571428569</v>
      </c>
      <c r="N61" s="27">
        <f t="shared" si="1"/>
        <v>19.285714285714281</v>
      </c>
      <c r="O61" s="27">
        <f t="shared" si="70"/>
        <v>0</v>
      </c>
      <c r="P61" s="27"/>
      <c r="Q61" s="34">
        <v>160.71</v>
      </c>
      <c r="R61" s="34"/>
      <c r="S61" s="35"/>
      <c r="T61" s="35"/>
      <c r="U61" s="35"/>
      <c r="V61" s="35"/>
      <c r="W61" s="35"/>
      <c r="X61" s="34"/>
      <c r="Y61" s="34"/>
      <c r="Z61" s="34"/>
      <c r="AA61" s="34"/>
      <c r="AB61" s="35"/>
      <c r="AC61" s="35"/>
      <c r="AD61" s="34"/>
      <c r="AE61" s="34"/>
      <c r="AF61" s="27">
        <f t="shared" si="73"/>
        <v>-179.99571428571429</v>
      </c>
      <c r="AG61" s="28">
        <f t="shared" si="74"/>
        <v>4.2857142857144481E-3</v>
      </c>
    </row>
    <row r="62" spans="1:33" s="12" customFormat="1" ht="23.25" customHeight="1" x14ac:dyDescent="0.2">
      <c r="A62" s="30">
        <v>43637</v>
      </c>
      <c r="B62" s="31"/>
      <c r="C62" s="25" t="s">
        <v>52</v>
      </c>
      <c r="D62" s="25"/>
      <c r="E62" s="25"/>
      <c r="F62" s="26"/>
      <c r="G62" s="48" t="s">
        <v>53</v>
      </c>
      <c r="H62" s="32">
        <v>537</v>
      </c>
      <c r="I62" s="32"/>
      <c r="J62" s="32"/>
      <c r="K62" s="32"/>
      <c r="L62" s="33"/>
      <c r="M62" s="27">
        <f t="shared" si="0"/>
        <v>537</v>
      </c>
      <c r="N62" s="27">
        <f t="shared" si="1"/>
        <v>0</v>
      </c>
      <c r="O62" s="27"/>
      <c r="P62" s="27"/>
      <c r="Q62" s="34"/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>
        <v>537</v>
      </c>
      <c r="AC62" s="35"/>
      <c r="AD62" s="34"/>
      <c r="AE62" s="34"/>
      <c r="AF62" s="27">
        <f t="shared" ref="AF62" si="75">-SUM(N62:AE62)</f>
        <v>-537</v>
      </c>
      <c r="AG62" s="28">
        <f t="shared" ref="AG62" si="76">SUM(H62:K62)+AF62+O62</f>
        <v>0</v>
      </c>
    </row>
    <row r="63" spans="1:33" s="12" customFormat="1" ht="23.25" customHeight="1" x14ac:dyDescent="0.2">
      <c r="A63" s="30">
        <v>43638</v>
      </c>
      <c r="B63" s="31"/>
      <c r="C63" s="25" t="s">
        <v>117</v>
      </c>
      <c r="D63" s="25" t="s">
        <v>59</v>
      </c>
      <c r="E63" s="25" t="s">
        <v>40</v>
      </c>
      <c r="F63" s="26">
        <v>990</v>
      </c>
      <c r="G63" s="48" t="s">
        <v>45</v>
      </c>
      <c r="H63" s="32"/>
      <c r="I63" s="32"/>
      <c r="J63" s="32"/>
      <c r="K63" s="32">
        <v>40</v>
      </c>
      <c r="L63" s="33"/>
      <c r="M63" s="27">
        <f t="shared" si="0"/>
        <v>35.714285714285708</v>
      </c>
      <c r="N63" s="27">
        <f t="shared" si="1"/>
        <v>4.2857142857142847</v>
      </c>
      <c r="O63" s="27">
        <f t="shared" si="70"/>
        <v>0</v>
      </c>
      <c r="P63" s="27">
        <v>35.71</v>
      </c>
      <c r="Q63" s="34"/>
      <c r="R63" s="34"/>
      <c r="S63" s="35"/>
      <c r="T63" s="35"/>
      <c r="U63" s="35"/>
      <c r="V63" s="35"/>
      <c r="W63" s="35"/>
      <c r="X63" s="34"/>
      <c r="Y63" s="34"/>
      <c r="Z63" s="34"/>
      <c r="AA63" s="34"/>
      <c r="AB63" s="35"/>
      <c r="AC63" s="35"/>
      <c r="AD63" s="34"/>
      <c r="AE63" s="34"/>
      <c r="AF63" s="27">
        <f t="shared" si="73"/>
        <v>-39.995714285714286</v>
      </c>
      <c r="AG63" s="28">
        <f t="shared" si="74"/>
        <v>4.2857142857144481E-3</v>
      </c>
    </row>
    <row r="64" spans="1:33" s="12" customFormat="1" ht="24.75" customHeight="1" x14ac:dyDescent="0.2">
      <c r="A64" s="30">
        <v>43641</v>
      </c>
      <c r="B64" s="31"/>
      <c r="C64" s="25" t="s">
        <v>42</v>
      </c>
      <c r="D64" s="25" t="s">
        <v>43</v>
      </c>
      <c r="E64" s="25" t="s">
        <v>44</v>
      </c>
      <c r="F64" s="26">
        <v>75807</v>
      </c>
      <c r="G64" s="29" t="s">
        <v>45</v>
      </c>
      <c r="H64" s="32"/>
      <c r="I64" s="32"/>
      <c r="J64" s="32"/>
      <c r="K64" s="32">
        <v>180</v>
      </c>
      <c r="L64" s="33"/>
      <c r="M64" s="27">
        <f t="shared" si="0"/>
        <v>160.71428571428569</v>
      </c>
      <c r="N64" s="27">
        <f t="shared" si="1"/>
        <v>19.285714285714281</v>
      </c>
      <c r="O64" s="27">
        <f t="shared" si="70"/>
        <v>0</v>
      </c>
      <c r="P64" s="27"/>
      <c r="Q64" s="34">
        <v>160.71</v>
      </c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73"/>
        <v>-179.99571428571429</v>
      </c>
      <c r="AG64" s="28">
        <f t="shared" si="74"/>
        <v>4.2857142857144481E-3</v>
      </c>
    </row>
    <row r="65" spans="1:33" s="12" customFormat="1" ht="24.75" customHeight="1" x14ac:dyDescent="0.2">
      <c r="A65" s="30">
        <v>43641</v>
      </c>
      <c r="B65" s="31"/>
      <c r="C65" s="25" t="s">
        <v>46</v>
      </c>
      <c r="D65" s="25" t="s">
        <v>47</v>
      </c>
      <c r="E65" s="25" t="s">
        <v>37</v>
      </c>
      <c r="F65" s="26">
        <v>36005</v>
      </c>
      <c r="G65" s="29" t="s">
        <v>118</v>
      </c>
      <c r="H65" s="32"/>
      <c r="I65" s="32"/>
      <c r="J65" s="32"/>
      <c r="K65" s="32">
        <v>175</v>
      </c>
      <c r="L65" s="33"/>
      <c r="M65" s="27">
        <f t="shared" si="0"/>
        <v>156.24999999999997</v>
      </c>
      <c r="N65" s="27">
        <f t="shared" si="1"/>
        <v>18.749999999999996</v>
      </c>
      <c r="O65" s="27">
        <f t="shared" si="70"/>
        <v>0</v>
      </c>
      <c r="P65" s="27">
        <v>156.25</v>
      </c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/>
      <c r="AB65" s="35"/>
      <c r="AC65" s="35"/>
      <c r="AD65" s="34"/>
      <c r="AE65" s="34"/>
      <c r="AF65" s="27">
        <f t="shared" si="73"/>
        <v>-175</v>
      </c>
      <c r="AG65" s="28">
        <f t="shared" si="74"/>
        <v>0</v>
      </c>
    </row>
    <row r="66" spans="1:33" s="12" customFormat="1" ht="23.25" customHeight="1" x14ac:dyDescent="0.2">
      <c r="A66" s="30">
        <v>43641</v>
      </c>
      <c r="B66" s="31"/>
      <c r="C66" s="25" t="s">
        <v>119</v>
      </c>
      <c r="D66" s="25" t="s">
        <v>120</v>
      </c>
      <c r="E66" s="25" t="s">
        <v>40</v>
      </c>
      <c r="F66" s="26">
        <v>179247</v>
      </c>
      <c r="G66" s="48" t="s">
        <v>121</v>
      </c>
      <c r="H66" s="32"/>
      <c r="I66" s="32"/>
      <c r="J66" s="32"/>
      <c r="K66" s="32">
        <v>1385</v>
      </c>
      <c r="L66" s="33"/>
      <c r="M66" s="27">
        <f t="shared" si="0"/>
        <v>1236.6071428571427</v>
      </c>
      <c r="N66" s="27">
        <f t="shared" si="1"/>
        <v>148.39285714285711</v>
      </c>
      <c r="O66" s="27">
        <f t="shared" si="70"/>
        <v>0</v>
      </c>
      <c r="P66" s="27"/>
      <c r="Q66" s="34"/>
      <c r="R66" s="34"/>
      <c r="S66" s="35">
        <v>1236.6099999999999</v>
      </c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/>
      <c r="AE66" s="34"/>
      <c r="AF66" s="27">
        <f t="shared" si="73"/>
        <v>-1385.002857142857</v>
      </c>
      <c r="AG66" s="28">
        <f t="shared" si="74"/>
        <v>-2.8571428570103308E-3</v>
      </c>
    </row>
    <row r="67" spans="1:33" s="12" customFormat="1" ht="23.25" customHeight="1" x14ac:dyDescent="0.2">
      <c r="A67" s="30">
        <v>43641</v>
      </c>
      <c r="B67" s="31"/>
      <c r="C67" s="25" t="s">
        <v>41</v>
      </c>
      <c r="D67" s="25"/>
      <c r="E67" s="25"/>
      <c r="F67" s="26"/>
      <c r="G67" s="48" t="s">
        <v>122</v>
      </c>
      <c r="H67" s="32">
        <v>65</v>
      </c>
      <c r="I67" s="32"/>
      <c r="J67" s="32"/>
      <c r="K67" s="32"/>
      <c r="L67" s="33"/>
      <c r="M67" s="27">
        <f t="shared" si="0"/>
        <v>65</v>
      </c>
      <c r="N67" s="27">
        <f t="shared" si="1"/>
        <v>0</v>
      </c>
      <c r="O67" s="27">
        <f t="shared" si="70"/>
        <v>0</v>
      </c>
      <c r="P67" s="27"/>
      <c r="Q67" s="34"/>
      <c r="R67" s="34"/>
      <c r="S67" s="35"/>
      <c r="T67" s="35"/>
      <c r="U67" s="35"/>
      <c r="V67" s="35"/>
      <c r="W67" s="35"/>
      <c r="X67" s="35"/>
      <c r="Y67" s="34"/>
      <c r="Z67" s="34"/>
      <c r="AA67" s="34">
        <v>65</v>
      </c>
      <c r="AB67" s="35"/>
      <c r="AC67" s="35"/>
      <c r="AD67" s="35"/>
      <c r="AE67" s="34"/>
      <c r="AF67" s="27">
        <f t="shared" si="73"/>
        <v>-65</v>
      </c>
      <c r="AG67" s="28">
        <f t="shared" si="74"/>
        <v>0</v>
      </c>
    </row>
    <row r="68" spans="1:33" s="12" customFormat="1" ht="24.75" customHeight="1" x14ac:dyDescent="0.2">
      <c r="A68" s="30">
        <v>43641</v>
      </c>
      <c r="B68" s="31"/>
      <c r="C68" s="25" t="s">
        <v>42</v>
      </c>
      <c r="D68" s="25" t="s">
        <v>43</v>
      </c>
      <c r="E68" s="25" t="s">
        <v>44</v>
      </c>
      <c r="F68" s="26">
        <v>75859</v>
      </c>
      <c r="G68" s="29" t="s">
        <v>45</v>
      </c>
      <c r="H68" s="32"/>
      <c r="I68" s="32"/>
      <c r="J68" s="32"/>
      <c r="K68" s="32">
        <v>180</v>
      </c>
      <c r="L68" s="33"/>
      <c r="M68" s="27">
        <f t="shared" si="0"/>
        <v>160.71428571428569</v>
      </c>
      <c r="N68" s="27">
        <f t="shared" si="1"/>
        <v>19.285714285714281</v>
      </c>
      <c r="O68" s="27">
        <f t="shared" si="70"/>
        <v>0</v>
      </c>
      <c r="P68" s="27"/>
      <c r="Q68" s="34">
        <v>160.71</v>
      </c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/>
      <c r="AC68" s="35"/>
      <c r="AD68" s="34"/>
      <c r="AE68" s="34"/>
      <c r="AF68" s="27">
        <f t="shared" si="73"/>
        <v>-179.99571428571429</v>
      </c>
      <c r="AG68" s="28">
        <f t="shared" si="74"/>
        <v>4.2857142857144481E-3</v>
      </c>
    </row>
    <row r="69" spans="1:33" s="12" customFormat="1" ht="23.25" customHeight="1" x14ac:dyDescent="0.2">
      <c r="A69" s="30">
        <v>43641</v>
      </c>
      <c r="B69" s="31"/>
      <c r="C69" s="25" t="s">
        <v>54</v>
      </c>
      <c r="D69" s="25" t="s">
        <v>55</v>
      </c>
      <c r="E69" s="25" t="s">
        <v>57</v>
      </c>
      <c r="F69" s="26">
        <v>3226</v>
      </c>
      <c r="G69" s="48" t="s">
        <v>123</v>
      </c>
      <c r="H69" s="32"/>
      <c r="I69" s="32"/>
      <c r="J69" s="32">
        <v>930</v>
      </c>
      <c r="K69" s="32"/>
      <c r="L69" s="33"/>
      <c r="M69" s="27">
        <f t="shared" ref="M69:M85" si="77">SUM(H69:J69,K69/1.12)</f>
        <v>930</v>
      </c>
      <c r="N69" s="27">
        <f t="shared" ref="N69:N85" si="78">K69/1.12*0.12</f>
        <v>0</v>
      </c>
      <c r="O69" s="27">
        <f t="shared" si="70"/>
        <v>0</v>
      </c>
      <c r="P69" s="27">
        <v>930</v>
      </c>
      <c r="Q69" s="34"/>
      <c r="R69" s="34"/>
      <c r="S69" s="35"/>
      <c r="T69" s="35"/>
      <c r="U69" s="35"/>
      <c r="V69" s="35"/>
      <c r="W69" s="35"/>
      <c r="X69" s="35"/>
      <c r="Y69" s="34"/>
      <c r="Z69" s="34"/>
      <c r="AA69" s="34"/>
      <c r="AB69" s="35"/>
      <c r="AC69" s="35"/>
      <c r="AD69" s="35"/>
      <c r="AE69" s="34"/>
      <c r="AF69" s="27">
        <f t="shared" si="73"/>
        <v>-930</v>
      </c>
      <c r="AG69" s="28">
        <f t="shared" si="74"/>
        <v>0</v>
      </c>
    </row>
    <row r="70" spans="1:33" s="12" customFormat="1" ht="23.25" customHeight="1" x14ac:dyDescent="0.2">
      <c r="A70" s="30">
        <v>43641</v>
      </c>
      <c r="B70" s="31"/>
      <c r="C70" s="25" t="s">
        <v>56</v>
      </c>
      <c r="D70" s="25"/>
      <c r="E70" s="25"/>
      <c r="F70" s="26"/>
      <c r="G70" s="48" t="s">
        <v>124</v>
      </c>
      <c r="H70" s="32">
        <v>100</v>
      </c>
      <c r="I70" s="32"/>
      <c r="J70" s="32"/>
      <c r="K70" s="32"/>
      <c r="L70" s="33"/>
      <c r="M70" s="27">
        <f t="shared" si="77"/>
        <v>100</v>
      </c>
      <c r="N70" s="27">
        <f t="shared" si="78"/>
        <v>0</v>
      </c>
      <c r="O70" s="27">
        <f t="shared" si="70"/>
        <v>0</v>
      </c>
      <c r="P70" s="27"/>
      <c r="Q70" s="34"/>
      <c r="R70" s="34"/>
      <c r="S70" s="35"/>
      <c r="T70" s="35"/>
      <c r="U70" s="35"/>
      <c r="V70" s="35"/>
      <c r="W70" s="35"/>
      <c r="X70" s="35"/>
      <c r="Y70" s="34"/>
      <c r="Z70" s="34"/>
      <c r="AA70" s="34">
        <v>100</v>
      </c>
      <c r="AB70" s="35"/>
      <c r="AC70" s="35"/>
      <c r="AD70" s="35"/>
      <c r="AE70" s="34"/>
      <c r="AF70" s="27">
        <f t="shared" si="73"/>
        <v>-100</v>
      </c>
      <c r="AG70" s="28">
        <f t="shared" si="74"/>
        <v>0</v>
      </c>
    </row>
    <row r="71" spans="1:33" s="12" customFormat="1" ht="23.25" customHeight="1" x14ac:dyDescent="0.2">
      <c r="A71" s="30">
        <v>43641</v>
      </c>
      <c r="B71" s="31"/>
      <c r="C71" s="25" t="s">
        <v>38</v>
      </c>
      <c r="D71" s="25" t="s">
        <v>39</v>
      </c>
      <c r="E71" s="25" t="s">
        <v>40</v>
      </c>
      <c r="F71" s="26">
        <v>175981</v>
      </c>
      <c r="G71" s="48" t="s">
        <v>125</v>
      </c>
      <c r="H71" s="32"/>
      <c r="I71" s="32"/>
      <c r="J71" s="32"/>
      <c r="K71" s="32">
        <v>96.6</v>
      </c>
      <c r="L71" s="33"/>
      <c r="M71" s="27">
        <f t="shared" si="77"/>
        <v>86.249999999999986</v>
      </c>
      <c r="N71" s="27">
        <f t="shared" si="78"/>
        <v>10.349999999999998</v>
      </c>
      <c r="O71" s="27">
        <f t="shared" si="70"/>
        <v>0</v>
      </c>
      <c r="P71" s="27"/>
      <c r="Q71" s="34"/>
      <c r="R71" s="34"/>
      <c r="S71" s="35">
        <v>86.25</v>
      </c>
      <c r="T71" s="35"/>
      <c r="U71" s="35"/>
      <c r="V71" s="35"/>
      <c r="W71" s="35"/>
      <c r="X71" s="35"/>
      <c r="Y71" s="34"/>
      <c r="Z71" s="34"/>
      <c r="AA71" s="34"/>
      <c r="AB71" s="35"/>
      <c r="AC71" s="35"/>
      <c r="AD71" s="35"/>
      <c r="AE71" s="34"/>
      <c r="AF71" s="27">
        <f t="shared" si="73"/>
        <v>-96.6</v>
      </c>
      <c r="AG71" s="28">
        <f t="shared" si="74"/>
        <v>0</v>
      </c>
    </row>
    <row r="72" spans="1:33" s="12" customFormat="1" ht="23.25" customHeight="1" x14ac:dyDescent="0.2">
      <c r="A72" s="30">
        <v>43641</v>
      </c>
      <c r="B72" s="31"/>
      <c r="C72" s="25" t="s">
        <v>46</v>
      </c>
      <c r="D72" s="25" t="s">
        <v>47</v>
      </c>
      <c r="E72" s="25" t="s">
        <v>37</v>
      </c>
      <c r="F72" s="26">
        <v>36128</v>
      </c>
      <c r="G72" s="48" t="s">
        <v>126</v>
      </c>
      <c r="H72" s="32"/>
      <c r="I72" s="32"/>
      <c r="J72" s="32"/>
      <c r="K72" s="32">
        <v>232.48</v>
      </c>
      <c r="L72" s="33"/>
      <c r="M72" s="27">
        <f t="shared" si="77"/>
        <v>207.57142857142856</v>
      </c>
      <c r="N72" s="27">
        <f t="shared" si="78"/>
        <v>24.908571428571427</v>
      </c>
      <c r="O72" s="27">
        <f t="shared" si="70"/>
        <v>0</v>
      </c>
      <c r="P72" s="27">
        <v>207.57</v>
      </c>
      <c r="Q72" s="34"/>
      <c r="R72" s="34"/>
      <c r="S72" s="35"/>
      <c r="T72" s="35"/>
      <c r="U72" s="35"/>
      <c r="V72" s="35"/>
      <c r="W72" s="35"/>
      <c r="X72" s="35"/>
      <c r="Y72" s="34"/>
      <c r="Z72" s="34"/>
      <c r="AA72" s="34"/>
      <c r="AB72" s="35"/>
      <c r="AC72" s="35"/>
      <c r="AD72" s="35"/>
      <c r="AE72" s="34"/>
      <c r="AF72" s="27">
        <f t="shared" si="73"/>
        <v>-232.47857142857143</v>
      </c>
      <c r="AG72" s="28">
        <f t="shared" si="74"/>
        <v>1.4285714285620088E-3</v>
      </c>
    </row>
    <row r="73" spans="1:33" s="12" customFormat="1" ht="24.75" customHeight="1" x14ac:dyDescent="0.2">
      <c r="A73" s="30">
        <v>43642</v>
      </c>
      <c r="B73" s="31"/>
      <c r="C73" s="25" t="s">
        <v>42</v>
      </c>
      <c r="D73" s="25" t="s">
        <v>43</v>
      </c>
      <c r="E73" s="25" t="s">
        <v>44</v>
      </c>
      <c r="F73" s="26">
        <v>180011</v>
      </c>
      <c r="G73" s="29" t="s">
        <v>45</v>
      </c>
      <c r="H73" s="32"/>
      <c r="I73" s="32"/>
      <c r="J73" s="32"/>
      <c r="K73" s="32">
        <v>180</v>
      </c>
      <c r="L73" s="33"/>
      <c r="M73" s="27">
        <f t="shared" si="77"/>
        <v>160.71428571428569</v>
      </c>
      <c r="N73" s="27">
        <f t="shared" si="78"/>
        <v>19.285714285714281</v>
      </c>
      <c r="O73" s="27">
        <f t="shared" si="70"/>
        <v>0</v>
      </c>
      <c r="P73" s="27"/>
      <c r="Q73" s="34">
        <v>160.71</v>
      </c>
      <c r="R73" s="34"/>
      <c r="S73" s="35"/>
      <c r="T73" s="35"/>
      <c r="U73" s="35"/>
      <c r="V73" s="35"/>
      <c r="W73" s="35"/>
      <c r="X73" s="34"/>
      <c r="Y73" s="34"/>
      <c r="Z73" s="34"/>
      <c r="AA73" s="34"/>
      <c r="AB73" s="35"/>
      <c r="AC73" s="35"/>
      <c r="AD73" s="34"/>
      <c r="AE73" s="34"/>
      <c r="AF73" s="27">
        <f t="shared" si="73"/>
        <v>-179.99571428571429</v>
      </c>
      <c r="AG73" s="28">
        <f t="shared" si="74"/>
        <v>4.2857142857144481E-3</v>
      </c>
    </row>
    <row r="74" spans="1:33" s="12" customFormat="1" ht="23.25" customHeight="1" x14ac:dyDescent="0.2">
      <c r="A74" s="30">
        <v>43642</v>
      </c>
      <c r="B74" s="31"/>
      <c r="C74" s="25" t="s">
        <v>38</v>
      </c>
      <c r="D74" s="25" t="s">
        <v>39</v>
      </c>
      <c r="E74" s="25" t="s">
        <v>40</v>
      </c>
      <c r="F74" s="26">
        <v>161480</v>
      </c>
      <c r="G74" s="48" t="s">
        <v>127</v>
      </c>
      <c r="H74" s="32"/>
      <c r="I74" s="32"/>
      <c r="J74" s="32"/>
      <c r="K74" s="32">
        <f>661.38+79.37</f>
        <v>740.75</v>
      </c>
      <c r="L74" s="33"/>
      <c r="M74" s="27">
        <f t="shared" si="77"/>
        <v>661.38392857142856</v>
      </c>
      <c r="N74" s="27">
        <f t="shared" si="78"/>
        <v>79.366071428571431</v>
      </c>
      <c r="O74" s="27">
        <f t="shared" si="70"/>
        <v>0</v>
      </c>
      <c r="P74" s="27">
        <v>661.38</v>
      </c>
      <c r="Q74" s="34"/>
      <c r="R74" s="34"/>
      <c r="S74" s="35"/>
      <c r="T74" s="35"/>
      <c r="U74" s="35"/>
      <c r="V74" s="35"/>
      <c r="W74" s="35"/>
      <c r="X74" s="35"/>
      <c r="Y74" s="34"/>
      <c r="Z74" s="34"/>
      <c r="AA74" s="34"/>
      <c r="AB74" s="35"/>
      <c r="AC74" s="35"/>
      <c r="AD74" s="35"/>
      <c r="AE74" s="34"/>
      <c r="AF74" s="27">
        <f t="shared" si="73"/>
        <v>-740.74607142857144</v>
      </c>
      <c r="AG74" s="28">
        <f t="shared" si="74"/>
        <v>3.9285714285597351E-3</v>
      </c>
    </row>
    <row r="75" spans="1:33" s="12" customFormat="1" ht="23.25" customHeight="1" x14ac:dyDescent="0.2">
      <c r="A75" s="30">
        <v>43642</v>
      </c>
      <c r="B75" s="31"/>
      <c r="C75" s="25" t="s">
        <v>38</v>
      </c>
      <c r="D75" s="25" t="s">
        <v>39</v>
      </c>
      <c r="E75" s="25" t="s">
        <v>40</v>
      </c>
      <c r="F75" s="26">
        <v>161480</v>
      </c>
      <c r="G75" s="48" t="s">
        <v>128</v>
      </c>
      <c r="H75" s="32"/>
      <c r="I75" s="32"/>
      <c r="J75" s="32">
        <v>250</v>
      </c>
      <c r="K75" s="32"/>
      <c r="L75" s="33"/>
      <c r="M75" s="27">
        <f t="shared" si="77"/>
        <v>250</v>
      </c>
      <c r="N75" s="27">
        <f t="shared" si="78"/>
        <v>0</v>
      </c>
      <c r="O75" s="27">
        <f t="shared" si="70"/>
        <v>0</v>
      </c>
      <c r="P75" s="27">
        <v>250</v>
      </c>
      <c r="Q75" s="34"/>
      <c r="R75" s="34"/>
      <c r="S75" s="35"/>
      <c r="T75" s="35"/>
      <c r="U75" s="35"/>
      <c r="V75" s="35"/>
      <c r="W75" s="35"/>
      <c r="X75" s="35"/>
      <c r="Y75" s="34"/>
      <c r="Z75" s="34"/>
      <c r="AA75" s="34"/>
      <c r="AB75" s="35"/>
      <c r="AC75" s="35"/>
      <c r="AD75" s="35"/>
      <c r="AE75" s="34"/>
      <c r="AF75" s="27">
        <f t="shared" si="73"/>
        <v>-250</v>
      </c>
      <c r="AG75" s="28">
        <f t="shared" si="74"/>
        <v>0</v>
      </c>
    </row>
    <row r="76" spans="1:33" s="12" customFormat="1" ht="23.25" customHeight="1" x14ac:dyDescent="0.2">
      <c r="A76" s="30">
        <v>43642</v>
      </c>
      <c r="B76" s="31"/>
      <c r="C76" s="25" t="s">
        <v>46</v>
      </c>
      <c r="D76" s="25" t="s">
        <v>47</v>
      </c>
      <c r="E76" s="25" t="s">
        <v>37</v>
      </c>
      <c r="F76" s="26">
        <v>36144</v>
      </c>
      <c r="G76" s="48" t="s">
        <v>129</v>
      </c>
      <c r="H76" s="32"/>
      <c r="I76" s="32"/>
      <c r="J76" s="32"/>
      <c r="K76" s="32">
        <v>172</v>
      </c>
      <c r="L76" s="33"/>
      <c r="M76" s="27">
        <f t="shared" si="77"/>
        <v>153.57142857142856</v>
      </c>
      <c r="N76" s="27">
        <f t="shared" si="78"/>
        <v>18.428571428571427</v>
      </c>
      <c r="O76" s="27">
        <f t="shared" si="70"/>
        <v>0</v>
      </c>
      <c r="P76" s="27">
        <v>153.57</v>
      </c>
      <c r="Q76" s="34"/>
      <c r="R76" s="34"/>
      <c r="S76" s="35"/>
      <c r="T76" s="35"/>
      <c r="U76" s="35"/>
      <c r="V76" s="35"/>
      <c r="W76" s="35"/>
      <c r="X76" s="35"/>
      <c r="Y76" s="34"/>
      <c r="Z76" s="34"/>
      <c r="AA76" s="34"/>
      <c r="AB76" s="35"/>
      <c r="AC76" s="35"/>
      <c r="AD76" s="35"/>
      <c r="AE76" s="34"/>
      <c r="AF76" s="27">
        <f t="shared" si="73"/>
        <v>-171.99857142857141</v>
      </c>
      <c r="AG76" s="28">
        <f t="shared" si="74"/>
        <v>1.4285714285904305E-3</v>
      </c>
    </row>
    <row r="77" spans="1:33" s="12" customFormat="1" ht="23.25" customHeight="1" x14ac:dyDescent="0.2">
      <c r="A77" s="30">
        <v>43642</v>
      </c>
      <c r="B77" s="31"/>
      <c r="C77" s="25" t="s">
        <v>54</v>
      </c>
      <c r="D77" s="25" t="s">
        <v>55</v>
      </c>
      <c r="E77" s="25" t="s">
        <v>57</v>
      </c>
      <c r="F77" s="26">
        <v>3229</v>
      </c>
      <c r="G77" s="48" t="s">
        <v>60</v>
      </c>
      <c r="H77" s="32"/>
      <c r="I77" s="32"/>
      <c r="J77" s="32">
        <v>880</v>
      </c>
      <c r="K77" s="32"/>
      <c r="L77" s="33"/>
      <c r="M77" s="27">
        <f t="shared" si="77"/>
        <v>880</v>
      </c>
      <c r="N77" s="27">
        <f t="shared" si="78"/>
        <v>0</v>
      </c>
      <c r="O77" s="27">
        <f t="shared" si="70"/>
        <v>0</v>
      </c>
      <c r="P77" s="27">
        <v>880</v>
      </c>
      <c r="Q77" s="34"/>
      <c r="R77" s="34"/>
      <c r="S77" s="35"/>
      <c r="T77" s="35"/>
      <c r="U77" s="35"/>
      <c r="V77" s="35"/>
      <c r="W77" s="35"/>
      <c r="X77" s="35"/>
      <c r="Y77" s="34"/>
      <c r="Z77" s="34"/>
      <c r="AA77" s="34"/>
      <c r="AB77" s="35"/>
      <c r="AC77" s="35"/>
      <c r="AD77" s="35"/>
      <c r="AE77" s="34"/>
      <c r="AF77" s="27">
        <f t="shared" si="73"/>
        <v>-880</v>
      </c>
      <c r="AG77" s="28">
        <f t="shared" si="74"/>
        <v>0</v>
      </c>
    </row>
    <row r="78" spans="1:33" s="59" customFormat="1" ht="23.25" customHeight="1" x14ac:dyDescent="0.2">
      <c r="A78" s="50">
        <v>43642</v>
      </c>
      <c r="B78" s="60"/>
      <c r="C78" s="51" t="s">
        <v>56</v>
      </c>
      <c r="D78" s="51"/>
      <c r="E78" s="51"/>
      <c r="F78" s="52"/>
      <c r="G78" s="49" t="s">
        <v>124</v>
      </c>
      <c r="H78" s="53">
        <v>100</v>
      </c>
      <c r="I78" s="53"/>
      <c r="J78" s="53"/>
      <c r="K78" s="53"/>
      <c r="L78" s="54"/>
      <c r="M78" s="55">
        <f t="shared" si="77"/>
        <v>100</v>
      </c>
      <c r="N78" s="55">
        <f t="shared" si="78"/>
        <v>0</v>
      </c>
      <c r="O78" s="55">
        <f t="shared" si="70"/>
        <v>0</v>
      </c>
      <c r="P78" s="55"/>
      <c r="Q78" s="56"/>
      <c r="R78" s="56"/>
      <c r="S78" s="57"/>
      <c r="T78" s="57"/>
      <c r="U78" s="57"/>
      <c r="V78" s="57"/>
      <c r="W78" s="57"/>
      <c r="X78" s="57"/>
      <c r="Y78" s="56"/>
      <c r="Z78" s="56"/>
      <c r="AA78" s="56">
        <v>100</v>
      </c>
      <c r="AB78" s="57"/>
      <c r="AC78" s="57"/>
      <c r="AD78" s="57"/>
      <c r="AE78" s="56"/>
      <c r="AF78" s="55">
        <f t="shared" si="73"/>
        <v>-100</v>
      </c>
      <c r="AG78" s="58">
        <f t="shared" si="74"/>
        <v>0</v>
      </c>
    </row>
    <row r="79" spans="1:33" s="12" customFormat="1" ht="23.25" customHeight="1" x14ac:dyDescent="0.2">
      <c r="A79" s="30">
        <v>43643</v>
      </c>
      <c r="B79" s="31"/>
      <c r="C79" s="25" t="s">
        <v>46</v>
      </c>
      <c r="D79" s="25" t="s">
        <v>47</v>
      </c>
      <c r="E79" s="25" t="s">
        <v>37</v>
      </c>
      <c r="F79" s="26">
        <v>36049</v>
      </c>
      <c r="G79" s="61" t="s">
        <v>134</v>
      </c>
      <c r="H79" s="32"/>
      <c r="I79" s="32"/>
      <c r="J79" s="32"/>
      <c r="K79" s="32">
        <v>398</v>
      </c>
      <c r="L79" s="33"/>
      <c r="M79" s="27">
        <f t="shared" si="77"/>
        <v>355.35714285714283</v>
      </c>
      <c r="N79" s="27">
        <f t="shared" si="78"/>
        <v>42.642857142857139</v>
      </c>
      <c r="O79" s="27">
        <f t="shared" si="70"/>
        <v>0</v>
      </c>
      <c r="P79" s="27"/>
      <c r="Q79" s="34">
        <v>355.36</v>
      </c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si="73"/>
        <v>-398.00285714285712</v>
      </c>
      <c r="AG79" s="28">
        <f t="shared" si="74"/>
        <v>-2.8571428571240176E-3</v>
      </c>
    </row>
    <row r="80" spans="1:33" s="12" customFormat="1" ht="24.75" customHeight="1" x14ac:dyDescent="0.2">
      <c r="A80" s="30">
        <v>43643</v>
      </c>
      <c r="B80" s="31"/>
      <c r="C80" s="25" t="s">
        <v>42</v>
      </c>
      <c r="D80" s="25" t="s">
        <v>43</v>
      </c>
      <c r="E80" s="25" t="s">
        <v>44</v>
      </c>
      <c r="F80" s="26">
        <v>75758</v>
      </c>
      <c r="G80" s="29" t="s">
        <v>45</v>
      </c>
      <c r="H80" s="32"/>
      <c r="I80" s="32"/>
      <c r="J80" s="32"/>
      <c r="K80" s="32">
        <v>180</v>
      </c>
      <c r="L80" s="33"/>
      <c r="M80" s="27">
        <f t="shared" si="77"/>
        <v>160.71428571428569</v>
      </c>
      <c r="N80" s="27">
        <f t="shared" si="78"/>
        <v>19.285714285714281</v>
      </c>
      <c r="O80" s="27">
        <f t="shared" si="70"/>
        <v>0</v>
      </c>
      <c r="P80" s="27"/>
      <c r="Q80" s="34">
        <v>160.71</v>
      </c>
      <c r="R80" s="34"/>
      <c r="S80" s="35"/>
      <c r="T80" s="35"/>
      <c r="U80" s="35"/>
      <c r="V80" s="35"/>
      <c r="W80" s="35"/>
      <c r="X80" s="34"/>
      <c r="Y80" s="34"/>
      <c r="Z80" s="34"/>
      <c r="AA80" s="34"/>
      <c r="AB80" s="35"/>
      <c r="AC80" s="35"/>
      <c r="AD80" s="34"/>
      <c r="AE80" s="34"/>
      <c r="AF80" s="27">
        <f t="shared" si="73"/>
        <v>-179.99571428571429</v>
      </c>
      <c r="AG80" s="28">
        <f t="shared" si="74"/>
        <v>4.2857142857144481E-3</v>
      </c>
    </row>
    <row r="81" spans="1:33" s="12" customFormat="1" ht="23.25" customHeight="1" x14ac:dyDescent="0.2">
      <c r="A81" s="30">
        <v>43644</v>
      </c>
      <c r="B81" s="31"/>
      <c r="C81" s="25" t="s">
        <v>130</v>
      </c>
      <c r="D81" s="25"/>
      <c r="E81" s="25"/>
      <c r="F81" s="26"/>
      <c r="G81" s="61" t="s">
        <v>131</v>
      </c>
      <c r="H81" s="32">
        <v>268.5</v>
      </c>
      <c r="I81" s="32"/>
      <c r="J81" s="32"/>
      <c r="K81" s="32"/>
      <c r="L81" s="33"/>
      <c r="M81" s="27">
        <f t="shared" si="77"/>
        <v>268.5</v>
      </c>
      <c r="N81" s="27">
        <f t="shared" si="78"/>
        <v>0</v>
      </c>
      <c r="O81" s="27">
        <f t="shared" si="70"/>
        <v>0</v>
      </c>
      <c r="P81" s="27"/>
      <c r="Q81" s="34"/>
      <c r="R81" s="34"/>
      <c r="S81" s="35"/>
      <c r="T81" s="35"/>
      <c r="U81" s="35"/>
      <c r="V81" s="35"/>
      <c r="W81" s="35"/>
      <c r="X81" s="34"/>
      <c r="Y81" s="34"/>
      <c r="Z81" s="34"/>
      <c r="AA81" s="34"/>
      <c r="AB81" s="35">
        <v>268.5</v>
      </c>
      <c r="AC81" s="35"/>
      <c r="AD81" s="34"/>
      <c r="AE81" s="34"/>
      <c r="AF81" s="27">
        <f t="shared" si="73"/>
        <v>-268.5</v>
      </c>
      <c r="AG81" s="28">
        <f t="shared" si="74"/>
        <v>0</v>
      </c>
    </row>
    <row r="82" spans="1:33" s="12" customFormat="1" ht="23.25" customHeight="1" x14ac:dyDescent="0.2">
      <c r="A82" s="30">
        <v>43644</v>
      </c>
      <c r="B82" s="31"/>
      <c r="C82" s="25" t="s">
        <v>132</v>
      </c>
      <c r="D82" s="25"/>
      <c r="E82" s="25"/>
      <c r="F82" s="26"/>
      <c r="G82" s="48" t="s">
        <v>133</v>
      </c>
      <c r="H82" s="32">
        <v>537</v>
      </c>
      <c r="I82" s="32"/>
      <c r="J82" s="32"/>
      <c r="K82" s="32"/>
      <c r="L82" s="33"/>
      <c r="M82" s="27">
        <f t="shared" si="77"/>
        <v>537</v>
      </c>
      <c r="N82" s="27">
        <f t="shared" si="78"/>
        <v>0</v>
      </c>
      <c r="O82" s="27">
        <f t="shared" si="70"/>
        <v>0</v>
      </c>
      <c r="P82" s="27"/>
      <c r="Q82" s="34"/>
      <c r="R82" s="34"/>
      <c r="S82" s="35"/>
      <c r="T82" s="35"/>
      <c r="U82" s="35"/>
      <c r="V82" s="35"/>
      <c r="W82" s="35"/>
      <c r="X82" s="34"/>
      <c r="Y82" s="34"/>
      <c r="Z82" s="34"/>
      <c r="AA82" s="34"/>
      <c r="AB82" s="35">
        <v>537</v>
      </c>
      <c r="AC82" s="35"/>
      <c r="AD82" s="34"/>
      <c r="AE82" s="34"/>
      <c r="AF82" s="27">
        <f t="shared" si="73"/>
        <v>-537</v>
      </c>
      <c r="AG82" s="28">
        <f t="shared" si="74"/>
        <v>0</v>
      </c>
    </row>
    <row r="83" spans="1:33" s="12" customFormat="1" ht="23.25" customHeight="1" x14ac:dyDescent="0.2">
      <c r="A83" s="30">
        <v>43644</v>
      </c>
      <c r="B83" s="31"/>
      <c r="C83" s="25" t="s">
        <v>38</v>
      </c>
      <c r="D83" s="25" t="s">
        <v>39</v>
      </c>
      <c r="E83" s="25" t="s">
        <v>40</v>
      </c>
      <c r="F83" s="26">
        <v>196404</v>
      </c>
      <c r="G83" s="25" t="s">
        <v>135</v>
      </c>
      <c r="H83" s="32"/>
      <c r="I83" s="32"/>
      <c r="J83" s="32"/>
      <c r="K83" s="32">
        <f>900.18+108.02</f>
        <v>1008.1999999999999</v>
      </c>
      <c r="L83" s="33"/>
      <c r="M83" s="27">
        <f t="shared" si="77"/>
        <v>900.17857142857133</v>
      </c>
      <c r="N83" s="27">
        <f t="shared" si="78"/>
        <v>108.02142857142856</v>
      </c>
      <c r="O83" s="27">
        <f t="shared" si="70"/>
        <v>0</v>
      </c>
      <c r="P83" s="27">
        <v>900.18</v>
      </c>
      <c r="Q83" s="34"/>
      <c r="R83" s="34"/>
      <c r="S83" s="35"/>
      <c r="T83" s="35"/>
      <c r="U83" s="35"/>
      <c r="V83" s="35"/>
      <c r="W83" s="35"/>
      <c r="X83" s="34"/>
      <c r="Y83" s="34"/>
      <c r="Z83" s="34"/>
      <c r="AA83" s="34"/>
      <c r="AB83" s="35"/>
      <c r="AC83" s="35"/>
      <c r="AD83" s="34"/>
      <c r="AE83" s="34"/>
      <c r="AF83" s="27">
        <f t="shared" si="73"/>
        <v>-1008.2014285714286</v>
      </c>
      <c r="AG83" s="28">
        <f t="shared" si="74"/>
        <v>-1.4285714286188522E-3</v>
      </c>
    </row>
    <row r="84" spans="1:33" s="12" customFormat="1" ht="23.25" customHeight="1" x14ac:dyDescent="0.2">
      <c r="A84" s="30">
        <v>43644</v>
      </c>
      <c r="B84" s="31"/>
      <c r="C84" s="25" t="s">
        <v>38</v>
      </c>
      <c r="D84" s="25" t="s">
        <v>39</v>
      </c>
      <c r="E84" s="25" t="s">
        <v>40</v>
      </c>
      <c r="F84" s="26">
        <v>196404</v>
      </c>
      <c r="G84" s="48" t="s">
        <v>136</v>
      </c>
      <c r="H84" s="32"/>
      <c r="I84" s="32"/>
      <c r="J84" s="32">
        <v>183.5</v>
      </c>
      <c r="K84" s="32"/>
      <c r="L84" s="33"/>
      <c r="M84" s="27">
        <f t="shared" si="77"/>
        <v>183.5</v>
      </c>
      <c r="N84" s="27">
        <f t="shared" si="78"/>
        <v>0</v>
      </c>
      <c r="O84" s="27">
        <f t="shared" si="70"/>
        <v>0</v>
      </c>
      <c r="P84" s="27">
        <v>183.5</v>
      </c>
      <c r="Q84" s="34"/>
      <c r="R84" s="34"/>
      <c r="S84" s="35"/>
      <c r="T84" s="35"/>
      <c r="U84" s="35"/>
      <c r="V84" s="35"/>
      <c r="W84" s="35"/>
      <c r="X84" s="34"/>
      <c r="Y84" s="34"/>
      <c r="Z84" s="34"/>
      <c r="AA84" s="34"/>
      <c r="AB84" s="35"/>
      <c r="AC84" s="35"/>
      <c r="AD84" s="34"/>
      <c r="AE84" s="34"/>
      <c r="AF84" s="27">
        <f t="shared" si="73"/>
        <v>-183.5</v>
      </c>
      <c r="AG84" s="28">
        <f t="shared" si="74"/>
        <v>0</v>
      </c>
    </row>
    <row r="85" spans="1:33" s="12" customFormat="1" ht="24.75" customHeight="1" x14ac:dyDescent="0.2">
      <c r="A85" s="30">
        <v>43644</v>
      </c>
      <c r="B85" s="31"/>
      <c r="C85" s="25" t="s">
        <v>42</v>
      </c>
      <c r="D85" s="25" t="s">
        <v>43</v>
      </c>
      <c r="E85" s="25" t="s">
        <v>44</v>
      </c>
      <c r="F85" s="26">
        <v>185715</v>
      </c>
      <c r="G85" s="29" t="s">
        <v>45</v>
      </c>
      <c r="H85" s="32"/>
      <c r="I85" s="32"/>
      <c r="J85" s="32"/>
      <c r="K85" s="32">
        <v>180</v>
      </c>
      <c r="L85" s="33"/>
      <c r="M85" s="27">
        <f t="shared" si="77"/>
        <v>160.71428571428569</v>
      </c>
      <c r="N85" s="27">
        <f t="shared" si="78"/>
        <v>19.285714285714281</v>
      </c>
      <c r="O85" s="27">
        <f t="shared" si="70"/>
        <v>0</v>
      </c>
      <c r="P85" s="27"/>
      <c r="Q85" s="34">
        <v>160.71</v>
      </c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/>
      <c r="AC85" s="35"/>
      <c r="AD85" s="34"/>
      <c r="AE85" s="34"/>
      <c r="AF85" s="27">
        <f t="shared" si="73"/>
        <v>-179.99571428571429</v>
      </c>
      <c r="AG85" s="28">
        <f t="shared" si="74"/>
        <v>4.2857142857144481E-3</v>
      </c>
    </row>
    <row r="86" spans="1:33" s="12" customFormat="1" ht="23.25" customHeight="1" x14ac:dyDescent="0.2">
      <c r="A86" s="30"/>
      <c r="B86" s="31"/>
      <c r="C86" s="25"/>
      <c r="D86" s="25"/>
      <c r="E86" s="25"/>
      <c r="F86" s="26"/>
      <c r="G86" s="29"/>
      <c r="H86" s="32"/>
      <c r="I86" s="32"/>
      <c r="J86" s="32"/>
      <c r="K86" s="32"/>
      <c r="L86" s="33"/>
      <c r="M86" s="27"/>
      <c r="N86" s="27"/>
      <c r="O86" s="27"/>
      <c r="P86" s="27"/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/>
      <c r="AB86" s="35"/>
      <c r="AC86" s="35"/>
      <c r="AD86" s="34"/>
      <c r="AE86" s="34"/>
      <c r="AF86" s="27"/>
      <c r="AG86" s="28"/>
    </row>
    <row r="87" spans="1:33" s="12" customFormat="1" ht="23.25" customHeight="1" x14ac:dyDescent="0.2">
      <c r="A87" s="30"/>
      <c r="B87" s="31"/>
      <c r="C87" s="25"/>
      <c r="D87" s="25"/>
      <c r="E87" s="25"/>
      <c r="F87" s="26"/>
      <c r="G87" s="29"/>
      <c r="H87" s="32"/>
      <c r="I87" s="32"/>
      <c r="J87" s="32"/>
      <c r="K87" s="32"/>
      <c r="L87" s="33"/>
      <c r="M87" s="27"/>
      <c r="N87" s="27"/>
      <c r="O87" s="27"/>
      <c r="P87" s="27"/>
      <c r="Q87" s="34"/>
      <c r="R87" s="34"/>
      <c r="S87" s="35"/>
      <c r="T87" s="35"/>
      <c r="U87" s="35"/>
      <c r="V87" s="35"/>
      <c r="W87" s="35"/>
      <c r="X87" s="34"/>
      <c r="Y87" s="34"/>
      <c r="Z87" s="34"/>
      <c r="AA87" s="34"/>
      <c r="AB87" s="35"/>
      <c r="AC87" s="35"/>
      <c r="AD87" s="34"/>
      <c r="AE87" s="34"/>
      <c r="AF87" s="27"/>
      <c r="AG87" s="28"/>
    </row>
    <row r="88" spans="1:33" s="12" customFormat="1" ht="23.25" customHeight="1" x14ac:dyDescent="0.2">
      <c r="A88" s="30"/>
      <c r="B88" s="31"/>
      <c r="C88" s="25"/>
      <c r="D88" s="25"/>
      <c r="E88" s="25"/>
      <c r="F88" s="26"/>
      <c r="G88" s="29"/>
      <c r="H88" s="32"/>
      <c r="I88" s="32"/>
      <c r="J88" s="32"/>
      <c r="K88" s="32"/>
      <c r="L88" s="33"/>
      <c r="M88" s="27"/>
      <c r="N88" s="27"/>
      <c r="O88" s="27"/>
      <c r="P88" s="27"/>
      <c r="Q88" s="34"/>
      <c r="R88" s="34"/>
      <c r="S88" s="35"/>
      <c r="T88" s="35"/>
      <c r="U88" s="35"/>
      <c r="V88" s="35"/>
      <c r="W88" s="35"/>
      <c r="X88" s="34"/>
      <c r="Y88" s="34"/>
      <c r="Z88" s="34"/>
      <c r="AA88" s="34"/>
      <c r="AB88" s="35"/>
      <c r="AC88" s="35"/>
      <c r="AD88" s="34"/>
      <c r="AE88" s="34"/>
      <c r="AF88" s="27"/>
      <c r="AG88" s="28"/>
    </row>
    <row r="89" spans="1:33" s="12" customFormat="1" ht="19.5" customHeight="1" x14ac:dyDescent="0.2">
      <c r="A89" s="30"/>
      <c r="B89" s="31"/>
      <c r="C89" s="36"/>
      <c r="D89" s="36"/>
      <c r="E89" s="36"/>
      <c r="F89" s="26"/>
      <c r="G89" s="29"/>
      <c r="H89" s="32"/>
      <c r="I89" s="32"/>
      <c r="J89" s="32"/>
      <c r="K89" s="32"/>
      <c r="L89" s="33"/>
      <c r="M89" s="34">
        <f>SUM(H89:J89,K89/1.12)</f>
        <v>0</v>
      </c>
      <c r="N89" s="34">
        <f>K89/1.12*0.12</f>
        <v>0</v>
      </c>
      <c r="O89" s="34">
        <f>-SUM(I89:J89,K89/1.12)*L89</f>
        <v>0</v>
      </c>
      <c r="P89" s="34"/>
      <c r="Q89" s="34"/>
      <c r="R89" s="34"/>
      <c r="S89" s="34"/>
      <c r="T89" s="35"/>
      <c r="U89" s="35"/>
      <c r="V89" s="35"/>
      <c r="W89" s="35"/>
      <c r="X89" s="35"/>
      <c r="Y89" s="37"/>
      <c r="Z89" s="34"/>
      <c r="AA89" s="34"/>
      <c r="AB89" s="34"/>
      <c r="AC89" s="35"/>
      <c r="AD89" s="35"/>
      <c r="AE89" s="38"/>
      <c r="AF89" s="27">
        <f t="shared" ref="AF89" si="79">-SUM(N89:AE89)</f>
        <v>0</v>
      </c>
      <c r="AG89" s="28">
        <f t="shared" ref="AG89" si="80">SUM(H89:K89)+AF89+O89</f>
        <v>0</v>
      </c>
    </row>
    <row r="90" spans="1:33" s="10" customFormat="1" ht="12" customHeight="1" thickBot="1" x14ac:dyDescent="0.25">
      <c r="A90" s="39"/>
      <c r="B90" s="40"/>
      <c r="C90" s="41"/>
      <c r="D90" s="42"/>
      <c r="E90" s="42"/>
      <c r="F90" s="43"/>
      <c r="G90" s="41"/>
      <c r="H90" s="44">
        <f t="shared" ref="H90:AG90" si="81">SUM(H5:H89)</f>
        <v>3468.5</v>
      </c>
      <c r="I90" s="44">
        <f t="shared" si="81"/>
        <v>0</v>
      </c>
      <c r="J90" s="44">
        <f t="shared" si="81"/>
        <v>4785.6100000000006</v>
      </c>
      <c r="K90" s="44">
        <f t="shared" si="81"/>
        <v>30566.469999999998</v>
      </c>
      <c r="L90" s="44">
        <f t="shared" si="81"/>
        <v>0.01</v>
      </c>
      <c r="M90" s="44">
        <f t="shared" si="81"/>
        <v>35545.601071428558</v>
      </c>
      <c r="N90" s="44">
        <f t="shared" si="81"/>
        <v>3274.9789285714287</v>
      </c>
      <c r="O90" s="44">
        <f t="shared" si="81"/>
        <v>-11.785714285714285</v>
      </c>
      <c r="P90" s="44">
        <f t="shared" si="81"/>
        <v>14669.269999999999</v>
      </c>
      <c r="Q90" s="44">
        <f t="shared" si="81"/>
        <v>10839.219999999996</v>
      </c>
      <c r="R90" s="44">
        <f t="shared" si="81"/>
        <v>1931.78</v>
      </c>
      <c r="S90" s="44">
        <f t="shared" si="81"/>
        <v>3793.17</v>
      </c>
      <c r="T90" s="44">
        <f t="shared" si="81"/>
        <v>40</v>
      </c>
      <c r="U90" s="44">
        <f t="shared" si="81"/>
        <v>0</v>
      </c>
      <c r="V90" s="44">
        <f t="shared" si="81"/>
        <v>0</v>
      </c>
      <c r="W90" s="44">
        <f t="shared" si="81"/>
        <v>0</v>
      </c>
      <c r="X90" s="44">
        <f t="shared" si="81"/>
        <v>0</v>
      </c>
      <c r="Y90" s="44">
        <f t="shared" si="81"/>
        <v>0</v>
      </c>
      <c r="Z90" s="44">
        <f t="shared" si="81"/>
        <v>0</v>
      </c>
      <c r="AA90" s="44">
        <f t="shared" si="81"/>
        <v>515</v>
      </c>
      <c r="AB90" s="44">
        <f t="shared" si="81"/>
        <v>2953.5</v>
      </c>
      <c r="AC90" s="44">
        <f t="shared" si="81"/>
        <v>0</v>
      </c>
      <c r="AD90" s="44">
        <f t="shared" si="81"/>
        <v>803.57</v>
      </c>
      <c r="AE90" s="44">
        <f t="shared" si="81"/>
        <v>0</v>
      </c>
      <c r="AF90" s="44">
        <f t="shared" si="81"/>
        <v>-38808.703214285692</v>
      </c>
      <c r="AG90" s="44">
        <f t="shared" si="81"/>
        <v>9.1071428572234936E-2</v>
      </c>
    </row>
    <row r="91" spans="1:33" ht="12" customHeight="1" thickTop="1" x14ac:dyDescent="0.2"/>
    <row r="92" spans="1:33" ht="12" x14ac:dyDescent="0.2">
      <c r="K92" s="45">
        <f>H90+I90+J90+K90</f>
        <v>38820.58</v>
      </c>
      <c r="L92" s="9"/>
      <c r="M92" s="8"/>
      <c r="AF92" s="46">
        <f>+AF90</f>
        <v>-38808.703214285692</v>
      </c>
    </row>
    <row r="93" spans="1:33" x14ac:dyDescent="0.2">
      <c r="K93" s="8"/>
      <c r="L93" s="9"/>
      <c r="M93" s="8"/>
    </row>
    <row r="94" spans="1:33" ht="12" x14ac:dyDescent="0.2">
      <c r="C94" s="47" t="s">
        <v>33</v>
      </c>
      <c r="G94" s="10"/>
      <c r="K94" s="63"/>
      <c r="L94" s="63"/>
      <c r="M94" s="63"/>
    </row>
    <row r="95" spans="1:33" x14ac:dyDescent="0.2">
      <c r="K95" s="8">
        <f>K90/1.12</f>
        <v>27291.491071428565</v>
      </c>
      <c r="L95" s="9"/>
      <c r="M95" s="8"/>
    </row>
    <row r="96" spans="1:33" x14ac:dyDescent="0.2">
      <c r="K96" s="8"/>
      <c r="L96" s="9"/>
      <c r="M96" s="8"/>
    </row>
    <row r="97" spans="1:32" x14ac:dyDescent="0.2">
      <c r="A97" s="1"/>
      <c r="B97" s="1"/>
      <c r="D97" s="1"/>
      <c r="E97" s="1"/>
      <c r="F97" s="1"/>
      <c r="H97" s="1"/>
      <c r="I97" s="1"/>
      <c r="J97" s="1"/>
      <c r="K97" s="8"/>
      <c r="L97" s="9"/>
      <c r="M97" s="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Z97" s="1"/>
      <c r="AA97" s="1"/>
      <c r="AB97" s="1"/>
      <c r="AC97" s="1"/>
      <c r="AD97" s="1"/>
      <c r="AE97" s="1"/>
      <c r="AF97" s="1"/>
    </row>
    <row r="104" spans="1:32" x14ac:dyDescent="0.2">
      <c r="Q104" s="2">
        <v>0</v>
      </c>
    </row>
    <row r="105" spans="1:32" x14ac:dyDescent="0.2">
      <c r="A105" s="1"/>
      <c r="B105" s="1"/>
      <c r="D105" s="1"/>
      <c r="E105" s="1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Z105" s="1"/>
      <c r="AA105" s="1"/>
      <c r="AB105" s="1"/>
      <c r="AC105" s="1"/>
      <c r="AD105" s="1"/>
      <c r="AE105" s="1"/>
      <c r="AF105" s="1"/>
    </row>
  </sheetData>
  <mergeCells count="1">
    <mergeCell ref="K94:M94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"/>
  <sheetViews>
    <sheetView workbookViewId="0">
      <selection activeCell="A5" sqref="A5:XFD21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0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bestFit="1" customWidth="1"/>
    <col min="13" max="13" width="9.28515625" style="2" bestFit="1" customWidth="1"/>
    <col min="14" max="14" width="8.140625" style="2" bestFit="1" customWidth="1"/>
    <col min="15" max="15" width="6.5703125" style="2" bestFit="1" customWidth="1"/>
    <col min="16" max="16" width="8.140625" style="2" bestFit="1" customWidth="1"/>
    <col min="17" max="17" width="10" style="2" bestFit="1" customWidth="1"/>
    <col min="18" max="18" width="9.140625" style="2" bestFit="1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bestFit="1" customWidth="1"/>
    <col min="29" max="30" width="8" style="2" customWidth="1"/>
    <col min="31" max="31" width="10.140625" style="2" customWidth="1"/>
    <col min="32" max="32" width="10.5703125" style="2" bestFit="1" customWidth="1"/>
    <col min="33" max="33" width="5.5703125" style="1" bestFit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43622</v>
      </c>
      <c r="B5" s="31"/>
      <c r="C5" s="62" t="s">
        <v>64</v>
      </c>
      <c r="D5" s="25" t="s">
        <v>48</v>
      </c>
      <c r="E5" s="25" t="s">
        <v>49</v>
      </c>
      <c r="F5" s="26">
        <v>114147</v>
      </c>
      <c r="G5" s="48" t="s">
        <v>65</v>
      </c>
      <c r="H5" s="32"/>
      <c r="I5" s="32"/>
      <c r="J5" s="32"/>
      <c r="K5" s="32">
        <v>1770</v>
      </c>
      <c r="L5" s="33"/>
      <c r="M5" s="27">
        <f t="shared" ref="M5:M23" si="0">SUM(H5:J5,K5/1.12)</f>
        <v>1580.3571428571427</v>
      </c>
      <c r="N5" s="27">
        <f t="shared" ref="N5:N23" si="1">K5/1.12*0.12</f>
        <v>189.64285714285711</v>
      </c>
      <c r="O5" s="27"/>
      <c r="P5" s="27"/>
      <c r="Q5" s="34">
        <v>1580.36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0" si="2">-SUM(N5:AE5)</f>
        <v>-1770.002857142857</v>
      </c>
      <c r="AG5" s="28">
        <f t="shared" ref="AG5:AG20" si="3">SUM(H5:K5)+AF5+O5</f>
        <v>-2.8571428570103308E-3</v>
      </c>
    </row>
    <row r="6" spans="1:33" s="12" customFormat="1" ht="23.25" customHeight="1" x14ac:dyDescent="0.2">
      <c r="A6" s="30">
        <v>43622</v>
      </c>
      <c r="B6" s="31"/>
      <c r="C6" s="25" t="s">
        <v>41</v>
      </c>
      <c r="D6" s="25"/>
      <c r="E6" s="25"/>
      <c r="F6" s="26"/>
      <c r="G6" s="48" t="s">
        <v>66</v>
      </c>
      <c r="H6" s="32">
        <v>30</v>
      </c>
      <c r="I6" s="32"/>
      <c r="J6" s="32"/>
      <c r="K6" s="32"/>
      <c r="L6" s="33"/>
      <c r="M6" s="27">
        <f t="shared" si="0"/>
        <v>30</v>
      </c>
      <c r="N6" s="27">
        <f t="shared" si="1"/>
        <v>0</v>
      </c>
      <c r="O6" s="27"/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30</v>
      </c>
      <c r="AB6" s="35"/>
      <c r="AC6" s="35"/>
      <c r="AD6" s="34"/>
      <c r="AE6" s="34"/>
      <c r="AF6" s="27">
        <f t="shared" si="2"/>
        <v>-30</v>
      </c>
      <c r="AG6" s="28">
        <f t="shared" si="3"/>
        <v>0</v>
      </c>
    </row>
    <row r="7" spans="1:33" s="12" customFormat="1" ht="23.25" customHeight="1" x14ac:dyDescent="0.2">
      <c r="A7" s="30">
        <v>43622</v>
      </c>
      <c r="B7" s="31"/>
      <c r="C7" s="25" t="s">
        <v>42</v>
      </c>
      <c r="D7" s="25" t="s">
        <v>43</v>
      </c>
      <c r="E7" s="25" t="s">
        <v>44</v>
      </c>
      <c r="F7" s="26">
        <v>197229</v>
      </c>
      <c r="G7" s="29" t="s">
        <v>45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ref="O7" si="4">-SUM(I7:J7,K7/1.12)*L7</f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-179.99571428571429</v>
      </c>
      <c r="AG7" s="28">
        <f t="shared" ref="AG7" si="6">SUM(H7:K7)+AF7+O7</f>
        <v>4.2857142857144481E-3</v>
      </c>
    </row>
    <row r="8" spans="1:33" s="12" customFormat="1" ht="23.25" customHeight="1" x14ac:dyDescent="0.2">
      <c r="A8" s="30">
        <v>43622</v>
      </c>
      <c r="B8" s="31"/>
      <c r="C8" s="25" t="s">
        <v>38</v>
      </c>
      <c r="D8" s="25" t="s">
        <v>39</v>
      </c>
      <c r="E8" s="25" t="s">
        <v>40</v>
      </c>
      <c r="F8" s="26">
        <v>155704</v>
      </c>
      <c r="G8" s="48" t="s">
        <v>67</v>
      </c>
      <c r="H8" s="32"/>
      <c r="I8" s="32"/>
      <c r="J8" s="32"/>
      <c r="K8" s="32">
        <v>183</v>
      </c>
      <c r="L8" s="33"/>
      <c r="M8" s="27">
        <f t="shared" si="0"/>
        <v>163.39285714285714</v>
      </c>
      <c r="N8" s="27">
        <f t="shared" si="1"/>
        <v>19.607142857142858</v>
      </c>
      <c r="O8" s="27"/>
      <c r="P8" s="27">
        <v>163.38999999999999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-182.99714285714285</v>
      </c>
      <c r="AG8" s="28">
        <f t="shared" si="3"/>
        <v>2.8571428571524393E-3</v>
      </c>
    </row>
    <row r="9" spans="1:33" s="12" customFormat="1" ht="23.25" customHeight="1" x14ac:dyDescent="0.2">
      <c r="A9" s="30">
        <v>43623</v>
      </c>
      <c r="B9" s="31"/>
      <c r="C9" s="25" t="s">
        <v>42</v>
      </c>
      <c r="D9" s="25" t="s">
        <v>43</v>
      </c>
      <c r="E9" s="25" t="s">
        <v>44</v>
      </c>
      <c r="F9" s="26">
        <v>192528</v>
      </c>
      <c r="G9" s="29" t="s">
        <v>45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ref="O9" si="7">-SUM(I9:J9,K9/1.12)*L9</f>
        <v>0</v>
      </c>
      <c r="P9" s="27"/>
      <c r="Q9" s="34">
        <v>160.71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-179.99571428571429</v>
      </c>
      <c r="AG9" s="28">
        <f t="shared" ref="AG9" si="9">SUM(H9:K9)+AF9+O9</f>
        <v>4.2857142857144481E-3</v>
      </c>
    </row>
    <row r="10" spans="1:33" s="12" customFormat="1" ht="23.25" customHeight="1" x14ac:dyDescent="0.2">
      <c r="A10" s="30">
        <v>43623</v>
      </c>
      <c r="B10" s="31"/>
      <c r="C10" s="25" t="s">
        <v>68</v>
      </c>
      <c r="D10" s="25" t="s">
        <v>69</v>
      </c>
      <c r="E10" s="25" t="s">
        <v>70</v>
      </c>
      <c r="F10" s="26">
        <v>4659</v>
      </c>
      <c r="G10" s="48" t="s">
        <v>71</v>
      </c>
      <c r="H10" s="32"/>
      <c r="I10" s="32"/>
      <c r="J10" s="32"/>
      <c r="K10" s="32">
        <v>2600</v>
      </c>
      <c r="L10" s="33"/>
      <c r="M10" s="27">
        <f t="shared" si="0"/>
        <v>2321.4285714285711</v>
      </c>
      <c r="N10" s="27">
        <f t="shared" si="1"/>
        <v>278.5714285714285</v>
      </c>
      <c r="O10" s="27"/>
      <c r="P10" s="27"/>
      <c r="Q10" s="34">
        <v>2321.4299999999998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-2600.0014285714283</v>
      </c>
      <c r="AG10" s="28">
        <f t="shared" si="3"/>
        <v>-1.4285714282777917E-3</v>
      </c>
    </row>
    <row r="11" spans="1:33" s="12" customFormat="1" ht="23.25" customHeight="1" x14ac:dyDescent="0.2">
      <c r="A11" s="30">
        <v>43623</v>
      </c>
      <c r="B11" s="31"/>
      <c r="C11" s="25" t="s">
        <v>38</v>
      </c>
      <c r="D11" s="25" t="s">
        <v>39</v>
      </c>
      <c r="E11" s="25" t="s">
        <v>40</v>
      </c>
      <c r="F11" s="26">
        <v>157416</v>
      </c>
      <c r="G11" s="48" t="s">
        <v>72</v>
      </c>
      <c r="H11" s="32"/>
      <c r="I11" s="32"/>
      <c r="J11" s="32"/>
      <c r="K11" s="32">
        <v>1381.8</v>
      </c>
      <c r="L11" s="33"/>
      <c r="M11" s="27">
        <f t="shared" si="0"/>
        <v>1233.7499999999998</v>
      </c>
      <c r="N11" s="27">
        <f t="shared" si="1"/>
        <v>148.04999999999995</v>
      </c>
      <c r="O11" s="27">
        <f t="shared" ref="O11" si="10">-SUM(I11:J11,K11/1.12)*L11</f>
        <v>0</v>
      </c>
      <c r="P11" s="27">
        <v>1233.75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2"/>
        <v>-1381.8</v>
      </c>
      <c r="AG11" s="28">
        <f t="shared" si="3"/>
        <v>0</v>
      </c>
    </row>
    <row r="12" spans="1:33" s="12" customFormat="1" ht="23.25" customHeight="1" x14ac:dyDescent="0.2">
      <c r="A12" s="30">
        <v>43623</v>
      </c>
      <c r="B12" s="31"/>
      <c r="C12" s="25" t="s">
        <v>46</v>
      </c>
      <c r="D12" s="25" t="s">
        <v>47</v>
      </c>
      <c r="E12" s="25" t="s">
        <v>37</v>
      </c>
      <c r="F12" s="26">
        <v>95756</v>
      </c>
      <c r="G12" s="48" t="s">
        <v>73</v>
      </c>
      <c r="H12" s="32"/>
      <c r="I12" s="32"/>
      <c r="J12" s="32"/>
      <c r="K12" s="32">
        <v>107.64</v>
      </c>
      <c r="L12" s="33"/>
      <c r="M12" s="27">
        <f t="shared" si="0"/>
        <v>96.107142857142847</v>
      </c>
      <c r="N12" s="27">
        <f t="shared" si="1"/>
        <v>11.532857142857141</v>
      </c>
      <c r="O12" s="27"/>
      <c r="P12" s="27">
        <v>96.11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-107.64285714285714</v>
      </c>
      <c r="AG12" s="28">
        <f t="shared" si="3"/>
        <v>-2.8571428571382285E-3</v>
      </c>
    </row>
    <row r="13" spans="1:33" s="12" customFormat="1" ht="23.25" customHeight="1" x14ac:dyDescent="0.2">
      <c r="A13" s="30">
        <v>43623</v>
      </c>
      <c r="B13" s="31"/>
      <c r="C13" s="25" t="s">
        <v>74</v>
      </c>
      <c r="D13" s="25" t="s">
        <v>75</v>
      </c>
      <c r="E13" s="25" t="s">
        <v>76</v>
      </c>
      <c r="F13" s="26">
        <v>2351</v>
      </c>
      <c r="G13" s="48" t="s">
        <v>77</v>
      </c>
      <c r="H13" s="32"/>
      <c r="I13" s="32"/>
      <c r="J13" s="32"/>
      <c r="K13" s="32">
        <v>1320</v>
      </c>
      <c r="L13" s="33">
        <v>0.01</v>
      </c>
      <c r="M13" s="27">
        <f t="shared" si="0"/>
        <v>1178.5714285714284</v>
      </c>
      <c r="N13" s="27">
        <f t="shared" si="1"/>
        <v>141.42857142857142</v>
      </c>
      <c r="O13" s="27">
        <f t="shared" ref="O13:O14" si="11">-SUM(I13:J13,K13/1.12)*L13</f>
        <v>-11.785714285714285</v>
      </c>
      <c r="P13" s="27"/>
      <c r="Q13" s="34">
        <v>1178.57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-1308.212857142857</v>
      </c>
      <c r="AG13" s="28">
        <f t="shared" si="3"/>
        <v>1.4285714286685902E-3</v>
      </c>
    </row>
    <row r="14" spans="1:33" s="12" customFormat="1" ht="23.25" customHeight="1" x14ac:dyDescent="0.2">
      <c r="A14" s="30">
        <v>43623</v>
      </c>
      <c r="B14" s="31"/>
      <c r="C14" s="25" t="s">
        <v>52</v>
      </c>
      <c r="D14" s="25"/>
      <c r="E14" s="25"/>
      <c r="F14" s="26"/>
      <c r="G14" s="48" t="s">
        <v>53</v>
      </c>
      <c r="H14" s="32">
        <v>537</v>
      </c>
      <c r="I14" s="32"/>
      <c r="J14" s="32"/>
      <c r="K14" s="32"/>
      <c r="L14" s="33"/>
      <c r="M14" s="27">
        <f t="shared" si="0"/>
        <v>537</v>
      </c>
      <c r="N14" s="27">
        <f t="shared" si="1"/>
        <v>0</v>
      </c>
      <c r="O14" s="27">
        <f t="shared" si="11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>
        <v>537</v>
      </c>
      <c r="AC14" s="35"/>
      <c r="AD14" s="34"/>
      <c r="AE14" s="34"/>
      <c r="AF14" s="27">
        <f t="shared" ref="AF14" si="12">-SUM(N14:AE14)</f>
        <v>-537</v>
      </c>
      <c r="AG14" s="28">
        <f t="shared" ref="AG14" si="13">SUM(H14:K14)+AF14+O14</f>
        <v>0</v>
      </c>
    </row>
    <row r="15" spans="1:33" s="12" customFormat="1" ht="23.25" customHeight="1" x14ac:dyDescent="0.2">
      <c r="A15" s="30">
        <v>43624</v>
      </c>
      <c r="B15" s="31"/>
      <c r="C15" s="25" t="s">
        <v>50</v>
      </c>
      <c r="D15" s="25" t="s">
        <v>51</v>
      </c>
      <c r="E15" s="25" t="s">
        <v>40</v>
      </c>
      <c r="F15" s="26">
        <v>772</v>
      </c>
      <c r="G15" s="48" t="s">
        <v>45</v>
      </c>
      <c r="H15" s="32"/>
      <c r="I15" s="32"/>
      <c r="J15" s="32"/>
      <c r="K15" s="32">
        <v>40</v>
      </c>
      <c r="L15" s="33"/>
      <c r="M15" s="27">
        <f t="shared" si="0"/>
        <v>35.714285714285708</v>
      </c>
      <c r="N15" s="27">
        <f t="shared" si="1"/>
        <v>4.2857142857142847</v>
      </c>
      <c r="O15" s="27"/>
      <c r="P15" s="27"/>
      <c r="Q15" s="34">
        <v>35.71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4">-SUM(N15:AE15)</f>
        <v>-39.995714285714286</v>
      </c>
      <c r="AG15" s="28">
        <f t="shared" ref="AG15:AG16" si="15">SUM(H15:K15)+AF15+O15</f>
        <v>4.2857142857144481E-3</v>
      </c>
    </row>
    <row r="16" spans="1:33" s="12" customFormat="1" ht="23.25" customHeight="1" x14ac:dyDescent="0.2">
      <c r="A16" s="30">
        <v>43624</v>
      </c>
      <c r="B16" s="31"/>
      <c r="C16" s="25" t="s">
        <v>46</v>
      </c>
      <c r="D16" s="25" t="s">
        <v>47</v>
      </c>
      <c r="E16" s="25" t="s">
        <v>37</v>
      </c>
      <c r="F16" s="26">
        <v>35853</v>
      </c>
      <c r="G16" s="48" t="s">
        <v>78</v>
      </c>
      <c r="H16" s="32"/>
      <c r="I16" s="32"/>
      <c r="J16" s="32"/>
      <c r="K16" s="32">
        <v>139.5</v>
      </c>
      <c r="L16" s="33"/>
      <c r="M16" s="27">
        <f t="shared" si="0"/>
        <v>124.55357142857142</v>
      </c>
      <c r="N16" s="27">
        <f t="shared" si="1"/>
        <v>14.946428571428569</v>
      </c>
      <c r="O16" s="27"/>
      <c r="P16" s="27"/>
      <c r="Q16" s="34"/>
      <c r="R16" s="34">
        <v>124.55</v>
      </c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4"/>
        <v>-139.49642857142857</v>
      </c>
      <c r="AG16" s="28">
        <f t="shared" si="15"/>
        <v>3.5714285714334437E-3</v>
      </c>
    </row>
    <row r="17" spans="1:33" s="12" customFormat="1" ht="23.25" customHeight="1" x14ac:dyDescent="0.2">
      <c r="A17" s="30">
        <v>43626</v>
      </c>
      <c r="B17" s="31"/>
      <c r="C17" s="25" t="s">
        <v>42</v>
      </c>
      <c r="D17" s="25" t="s">
        <v>43</v>
      </c>
      <c r="E17" s="25" t="s">
        <v>44</v>
      </c>
      <c r="F17" s="26">
        <v>52423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6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7">-SUM(N17:AE17)</f>
        <v>-179.99571428571429</v>
      </c>
      <c r="AG17" s="28">
        <f t="shared" ref="AG17" si="18">SUM(H17:K17)+AF17+O17</f>
        <v>4.2857142857144481E-3</v>
      </c>
    </row>
    <row r="18" spans="1:33" s="12" customFormat="1" ht="23.25" customHeight="1" x14ac:dyDescent="0.2">
      <c r="A18" s="30">
        <v>43626</v>
      </c>
      <c r="B18" s="31"/>
      <c r="C18" s="25" t="s">
        <v>46</v>
      </c>
      <c r="D18" s="25" t="s">
        <v>47</v>
      </c>
      <c r="E18" s="25" t="s">
        <v>37</v>
      </c>
      <c r="F18" s="26">
        <v>358660</v>
      </c>
      <c r="G18" s="48" t="s">
        <v>79</v>
      </c>
      <c r="H18" s="32"/>
      <c r="I18" s="32"/>
      <c r="J18" s="32"/>
      <c r="K18" s="32">
        <v>473.7</v>
      </c>
      <c r="L18" s="33"/>
      <c r="M18" s="27">
        <f t="shared" si="0"/>
        <v>422.9464285714285</v>
      </c>
      <c r="N18" s="27">
        <f t="shared" si="1"/>
        <v>50.753571428571419</v>
      </c>
      <c r="O18" s="27"/>
      <c r="P18" s="27">
        <v>422.95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"/>
        <v>-473.70357142857142</v>
      </c>
      <c r="AG18" s="28">
        <f t="shared" si="3"/>
        <v>-3.5714285714334437E-3</v>
      </c>
    </row>
    <row r="19" spans="1:33" s="12" customFormat="1" ht="23.25" customHeight="1" x14ac:dyDescent="0.2">
      <c r="A19" s="30">
        <v>43627</v>
      </c>
      <c r="B19" s="31"/>
      <c r="C19" s="25" t="s">
        <v>42</v>
      </c>
      <c r="D19" s="25" t="s">
        <v>43</v>
      </c>
      <c r="E19" s="25" t="s">
        <v>44</v>
      </c>
      <c r="F19" s="26">
        <v>55827</v>
      </c>
      <c r="G19" s="29" t="s">
        <v>45</v>
      </c>
      <c r="H19" s="32"/>
      <c r="I19" s="32"/>
      <c r="J19" s="32"/>
      <c r="K19" s="32">
        <v>180</v>
      </c>
      <c r="L19" s="33"/>
      <c r="M19" s="27">
        <f t="shared" si="0"/>
        <v>160.71428571428569</v>
      </c>
      <c r="N19" s="27">
        <f t="shared" si="1"/>
        <v>19.285714285714281</v>
      </c>
      <c r="O19" s="27">
        <f t="shared" ref="O19" si="19">-SUM(I19:J19,K19/1.12)*L19</f>
        <v>0</v>
      </c>
      <c r="P19" s="27"/>
      <c r="Q19" s="34">
        <v>160.71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0">-SUM(N19:AE19)</f>
        <v>-179.99571428571429</v>
      </c>
      <c r="AG19" s="28">
        <f t="shared" ref="AG19" si="21">SUM(H19:K19)+AF19+O19</f>
        <v>4.2857142857144481E-3</v>
      </c>
    </row>
    <row r="20" spans="1:33" s="12" customFormat="1" ht="23.25" customHeight="1" x14ac:dyDescent="0.2">
      <c r="A20" s="30">
        <v>43627</v>
      </c>
      <c r="B20" s="31"/>
      <c r="C20" s="25" t="s">
        <v>38</v>
      </c>
      <c r="D20" s="25" t="s">
        <v>39</v>
      </c>
      <c r="E20" s="25" t="s">
        <v>40</v>
      </c>
      <c r="F20" s="26">
        <v>181493</v>
      </c>
      <c r="G20" s="48" t="s">
        <v>80</v>
      </c>
      <c r="H20" s="32"/>
      <c r="I20" s="32"/>
      <c r="J20" s="32"/>
      <c r="K20" s="32">
        <v>574.04999999999995</v>
      </c>
      <c r="L20" s="33"/>
      <c r="M20" s="27">
        <f t="shared" si="0"/>
        <v>512.54464285714278</v>
      </c>
      <c r="N20" s="27">
        <f t="shared" si="1"/>
        <v>61.505357142857129</v>
      </c>
      <c r="O20" s="27"/>
      <c r="P20" s="27">
        <v>512.54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-574.04535714285714</v>
      </c>
      <c r="AG20" s="28">
        <f t="shared" si="3"/>
        <v>4.6428571428123178E-3</v>
      </c>
    </row>
    <row r="21" spans="1:33" s="12" customFormat="1" ht="23.25" customHeight="1" x14ac:dyDescent="0.2">
      <c r="A21" s="30">
        <v>43629</v>
      </c>
      <c r="B21" s="31"/>
      <c r="C21" s="25" t="s">
        <v>42</v>
      </c>
      <c r="D21" s="25" t="s">
        <v>43</v>
      </c>
      <c r="E21" s="25" t="s">
        <v>44</v>
      </c>
      <c r="F21" s="26">
        <v>60557</v>
      </c>
      <c r="G21" s="29" t="s">
        <v>45</v>
      </c>
      <c r="H21" s="32"/>
      <c r="I21" s="32"/>
      <c r="J21" s="32"/>
      <c r="K21" s="32">
        <v>180</v>
      </c>
      <c r="L21" s="33"/>
      <c r="M21" s="27">
        <f t="shared" si="0"/>
        <v>160.71428571428569</v>
      </c>
      <c r="N21" s="27">
        <f t="shared" si="1"/>
        <v>19.285714285714281</v>
      </c>
      <c r="O21" s="27">
        <f t="shared" ref="O21:O22" si="22">-SUM(I21:J21,K21/1.12)*L21</f>
        <v>0</v>
      </c>
      <c r="P21" s="27"/>
      <c r="Q21" s="34">
        <v>160.71</v>
      </c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" si="23">-SUM(N21:AE21)</f>
        <v>-179.99571428571429</v>
      </c>
      <c r="AG21" s="28">
        <f t="shared" ref="AG21" si="24">SUM(H21:K21)+AF21+O21</f>
        <v>4.2857142857144481E-3</v>
      </c>
    </row>
    <row r="22" spans="1:33" s="12" customFormat="1" ht="23.25" customHeight="1" x14ac:dyDescent="0.2">
      <c r="A22" s="30"/>
      <c r="B22" s="31"/>
      <c r="C22" s="25"/>
      <c r="D22" s="25"/>
      <c r="E22" s="25"/>
      <c r="F22" s="26"/>
      <c r="G22" s="48"/>
      <c r="H22" s="32"/>
      <c r="I22" s="32"/>
      <c r="J22" s="32"/>
      <c r="K22" s="32"/>
      <c r="L22" s="33"/>
      <c r="M22" s="27">
        <f t="shared" si="0"/>
        <v>0</v>
      </c>
      <c r="N22" s="27">
        <f t="shared" si="1"/>
        <v>0</v>
      </c>
      <c r="O22" s="27">
        <f t="shared" si="2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ref="AF22" si="25">-SUM(N22:AE22)</f>
        <v>0</v>
      </c>
      <c r="AG22" s="28">
        <f t="shared" ref="AG22" si="26">SUM(H22:K22)+AF22+O22</f>
        <v>0</v>
      </c>
    </row>
    <row r="23" spans="1:33" s="12" customFormat="1" ht="19.5" customHeight="1" x14ac:dyDescent="0.2">
      <c r="A23" s="30"/>
      <c r="B23" s="31"/>
      <c r="C23" s="36"/>
      <c r="D23" s="36"/>
      <c r="E23" s="36"/>
      <c r="F23" s="26"/>
      <c r="G23" s="29"/>
      <c r="H23" s="32"/>
      <c r="I23" s="32"/>
      <c r="J23" s="32"/>
      <c r="K23" s="32"/>
      <c r="L23" s="33"/>
      <c r="M23" s="27">
        <f t="shared" si="0"/>
        <v>0</v>
      </c>
      <c r="N23" s="27">
        <f t="shared" si="1"/>
        <v>0</v>
      </c>
      <c r="O23" s="34">
        <f>-SUM(I23:J23,K23/1.12)*L23</f>
        <v>0</v>
      </c>
      <c r="P23" s="34"/>
      <c r="Q23" s="34"/>
      <c r="R23" s="34"/>
      <c r="S23" s="34"/>
      <c r="T23" s="35"/>
      <c r="U23" s="35"/>
      <c r="V23" s="35"/>
      <c r="W23" s="35"/>
      <c r="X23" s="35"/>
      <c r="Y23" s="37"/>
      <c r="Z23" s="34"/>
      <c r="AA23" s="34"/>
      <c r="AB23" s="34"/>
      <c r="AC23" s="35"/>
      <c r="AD23" s="35"/>
      <c r="AE23" s="38"/>
      <c r="AF23" s="27">
        <f t="shared" ref="AF23" si="27">-SUM(N23:AE23)</f>
        <v>0</v>
      </c>
      <c r="AG23" s="28">
        <f t="shared" ref="AG23" si="28">SUM(H23:K23)+AF23+O23</f>
        <v>0</v>
      </c>
    </row>
    <row r="24" spans="1:33" s="10" customFormat="1" ht="12" customHeight="1" thickBot="1" x14ac:dyDescent="0.25">
      <c r="A24" s="39"/>
      <c r="B24" s="40"/>
      <c r="C24" s="41"/>
      <c r="D24" s="42"/>
      <c r="E24" s="42"/>
      <c r="F24" s="43"/>
      <c r="G24" s="41"/>
      <c r="H24" s="44">
        <f t="shared" ref="H24:AG24" si="29">SUM(H5:H23)</f>
        <v>567</v>
      </c>
      <c r="I24" s="44">
        <f t="shared" si="29"/>
        <v>0</v>
      </c>
      <c r="J24" s="44">
        <f t="shared" si="29"/>
        <v>0</v>
      </c>
      <c r="K24" s="44">
        <f t="shared" si="29"/>
        <v>9489.69</v>
      </c>
      <c r="L24" s="44">
        <f t="shared" si="29"/>
        <v>0.01</v>
      </c>
      <c r="M24" s="44">
        <f t="shared" si="29"/>
        <v>9039.9375</v>
      </c>
      <c r="N24" s="44">
        <f t="shared" si="29"/>
        <v>1016.7524999999999</v>
      </c>
      <c r="O24" s="44">
        <f t="shared" si="29"/>
        <v>-11.785714285714285</v>
      </c>
      <c r="P24" s="44">
        <f t="shared" si="29"/>
        <v>2428.7399999999998</v>
      </c>
      <c r="Q24" s="44">
        <f t="shared" si="29"/>
        <v>5919.62</v>
      </c>
      <c r="R24" s="44">
        <f t="shared" si="29"/>
        <v>124.55</v>
      </c>
      <c r="S24" s="44">
        <f t="shared" si="29"/>
        <v>0</v>
      </c>
      <c r="T24" s="44">
        <f t="shared" si="29"/>
        <v>0</v>
      </c>
      <c r="U24" s="44">
        <f t="shared" si="29"/>
        <v>0</v>
      </c>
      <c r="V24" s="44">
        <f t="shared" si="29"/>
        <v>0</v>
      </c>
      <c r="W24" s="44">
        <f t="shared" si="29"/>
        <v>0</v>
      </c>
      <c r="X24" s="44">
        <f t="shared" si="29"/>
        <v>0</v>
      </c>
      <c r="Y24" s="44">
        <f t="shared" si="29"/>
        <v>0</v>
      </c>
      <c r="Z24" s="44">
        <f t="shared" si="29"/>
        <v>0</v>
      </c>
      <c r="AA24" s="44">
        <f t="shared" si="29"/>
        <v>30</v>
      </c>
      <c r="AB24" s="44">
        <f t="shared" si="29"/>
        <v>537</v>
      </c>
      <c r="AC24" s="44">
        <f t="shared" si="29"/>
        <v>0</v>
      </c>
      <c r="AD24" s="44">
        <f t="shared" si="29"/>
        <v>0</v>
      </c>
      <c r="AE24" s="44">
        <f t="shared" si="29"/>
        <v>0</v>
      </c>
      <c r="AF24" s="44">
        <f t="shared" si="29"/>
        <v>-10044.876785714288</v>
      </c>
      <c r="AG24" s="44">
        <f t="shared" si="29"/>
        <v>2.7500000000493685E-2</v>
      </c>
    </row>
    <row r="25" spans="1:33" ht="12" customHeight="1" thickTop="1" x14ac:dyDescent="0.2"/>
    <row r="26" spans="1:33" ht="12" x14ac:dyDescent="0.2">
      <c r="K26" s="45">
        <f>H24+I24+J24+K24</f>
        <v>10056.69</v>
      </c>
      <c r="L26" s="9"/>
      <c r="M26" s="8"/>
      <c r="AF26" s="46">
        <f>+AF24</f>
        <v>-10044.876785714288</v>
      </c>
    </row>
    <row r="27" spans="1:33" x14ac:dyDescent="0.2">
      <c r="K27" s="8"/>
      <c r="L27" s="9"/>
      <c r="M27" s="8"/>
    </row>
    <row r="28" spans="1:33" ht="12" x14ac:dyDescent="0.2">
      <c r="C28" s="47" t="s">
        <v>33</v>
      </c>
      <c r="G28" s="10"/>
      <c r="K28" s="63"/>
      <c r="L28" s="63"/>
      <c r="M28" s="63"/>
    </row>
    <row r="29" spans="1:33" x14ac:dyDescent="0.2">
      <c r="K29" s="8"/>
      <c r="L29" s="9"/>
      <c r="M29" s="8"/>
    </row>
    <row r="30" spans="1:33" x14ac:dyDescent="0.2">
      <c r="K30" s="8"/>
      <c r="L30" s="9"/>
      <c r="M30" s="8"/>
    </row>
    <row r="31" spans="1:33" x14ac:dyDescent="0.2">
      <c r="A31" s="1"/>
      <c r="B31" s="1"/>
      <c r="D31" s="1"/>
      <c r="E31" s="1"/>
      <c r="F31" s="1"/>
      <c r="H31" s="1"/>
      <c r="I31" s="1"/>
      <c r="J31" s="1"/>
      <c r="K31" s="8"/>
      <c r="L31" s="9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  <c r="AE31" s="1"/>
      <c r="AF31" s="1"/>
    </row>
    <row r="38" spans="1:32" x14ac:dyDescent="0.2">
      <c r="Q38" s="2">
        <v>0</v>
      </c>
    </row>
    <row r="39" spans="1:32" x14ac:dyDescent="0.2">
      <c r="A39" s="1"/>
      <c r="B39" s="1"/>
      <c r="D39" s="1"/>
      <c r="E39" s="1"/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Z39" s="1"/>
      <c r="AA39" s="1"/>
      <c r="AB39" s="1"/>
      <c r="AC39" s="1"/>
      <c r="AD39" s="1"/>
      <c r="AE39" s="1"/>
      <c r="AF39" s="1"/>
    </row>
  </sheetData>
  <mergeCells count="1">
    <mergeCell ref="K28:M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4"/>
  <sheetViews>
    <sheetView topLeftCell="A19" workbookViewId="0">
      <selection activeCell="A5" sqref="A5:XFD2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hidden="1" customWidth="1"/>
    <col min="5" max="5" width="28" style="5" hidden="1" customWidth="1"/>
    <col min="6" max="6" width="7.85546875" style="4" customWidth="1"/>
    <col min="7" max="7" width="26.7109375" style="1" customWidth="1"/>
    <col min="8" max="8" width="7.85546875" style="2" customWidth="1"/>
    <col min="9" max="9" width="8.42578125" style="2" hidden="1" customWidth="1"/>
    <col min="10" max="10" width="9.7109375" style="2" customWidth="1"/>
    <col min="11" max="11" width="10" style="2" bestFit="1" customWidth="1"/>
    <col min="12" max="12" width="5.140625" style="3" hidden="1" customWidth="1"/>
    <col min="13" max="13" width="9.28515625" style="2" bestFit="1" customWidth="1"/>
    <col min="14" max="14" width="8.140625" style="2" bestFit="1" customWidth="1"/>
    <col min="15" max="15" width="6.5703125" style="2" hidden="1" customWidth="1"/>
    <col min="16" max="16" width="8.140625" style="2" bestFit="1" customWidth="1"/>
    <col min="17" max="17" width="10" style="2" bestFit="1" customWidth="1"/>
    <col min="18" max="18" width="9.140625" style="2" bestFit="1" customWidth="1"/>
    <col min="19" max="19" width="8.140625" style="2" customWidth="1"/>
    <col min="20" max="20" width="9.140625" style="2" customWidth="1"/>
    <col min="21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hidden="1" customWidth="1"/>
    <col min="25" max="25" width="9.28515625" style="2" hidden="1" customWidth="1"/>
    <col min="26" max="26" width="8.28515625" style="2" hidden="1" customWidth="1"/>
    <col min="27" max="27" width="7.140625" style="2" bestFit="1" customWidth="1"/>
    <col min="28" max="28" width="9" style="2" bestFit="1" customWidth="1"/>
    <col min="29" max="29" width="8" style="2" hidden="1" customWidth="1"/>
    <col min="30" max="30" width="8" style="2" customWidth="1"/>
    <col min="31" max="31" width="10.140625" style="2" hidden="1" customWidth="1"/>
    <col min="32" max="32" width="10.5703125" style="2" bestFit="1" customWidth="1"/>
    <col min="33" max="33" width="6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43623</v>
      </c>
      <c r="B5" s="31"/>
      <c r="C5" s="62" t="s">
        <v>81</v>
      </c>
      <c r="D5" s="25"/>
      <c r="E5" s="25"/>
      <c r="F5" s="26"/>
      <c r="G5" s="48" t="s">
        <v>82</v>
      </c>
      <c r="H5" s="32"/>
      <c r="I5" s="32"/>
      <c r="J5" s="32"/>
      <c r="K5" s="32">
        <v>900</v>
      </c>
      <c r="L5" s="33"/>
      <c r="M5" s="27">
        <f t="shared" ref="M5:M28" si="0">SUM(H5:J5,K5/1.12)</f>
        <v>803.57142857142844</v>
      </c>
      <c r="N5" s="27">
        <f t="shared" ref="N5:N28" si="1">K5/1.12*0.12</f>
        <v>96.428571428571416</v>
      </c>
      <c r="O5" s="27"/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>
        <v>803.57</v>
      </c>
      <c r="AE5" s="34"/>
      <c r="AF5" s="27">
        <f t="shared" ref="AF5:AF20" si="2">-SUM(N5:AE5)</f>
        <v>-899.99857142857149</v>
      </c>
      <c r="AG5" s="28">
        <f t="shared" ref="AG5:AG20" si="3">SUM(H5:K5)+AF5+O5</f>
        <v>1.4285714285051654E-3</v>
      </c>
    </row>
    <row r="6" spans="1:33" s="12" customFormat="1" ht="23.25" customHeight="1" x14ac:dyDescent="0.2">
      <c r="A6" s="30">
        <v>43629</v>
      </c>
      <c r="B6" s="31"/>
      <c r="C6" s="25" t="s">
        <v>41</v>
      </c>
      <c r="D6" s="25"/>
      <c r="E6" s="25"/>
      <c r="F6" s="26"/>
      <c r="G6" s="48" t="s">
        <v>83</v>
      </c>
      <c r="H6" s="32">
        <v>120</v>
      </c>
      <c r="I6" s="32"/>
      <c r="J6" s="32"/>
      <c r="K6" s="32"/>
      <c r="L6" s="33"/>
      <c r="M6" s="27">
        <f t="shared" si="0"/>
        <v>120</v>
      </c>
      <c r="N6" s="27">
        <f t="shared" si="1"/>
        <v>0</v>
      </c>
      <c r="O6" s="27"/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120</v>
      </c>
      <c r="AB6" s="35"/>
      <c r="AC6" s="35"/>
      <c r="AD6" s="34"/>
      <c r="AE6" s="34"/>
      <c r="AF6" s="27">
        <f t="shared" si="2"/>
        <v>-120</v>
      </c>
      <c r="AG6" s="28">
        <f t="shared" si="3"/>
        <v>0</v>
      </c>
    </row>
    <row r="7" spans="1:33" s="12" customFormat="1" ht="23.25" customHeight="1" x14ac:dyDescent="0.2">
      <c r="A7" s="30">
        <v>43629</v>
      </c>
      <c r="B7" s="31"/>
      <c r="C7" s="25" t="s">
        <v>84</v>
      </c>
      <c r="D7" s="25"/>
      <c r="E7" s="25"/>
      <c r="F7" s="26"/>
      <c r="G7" s="29" t="s">
        <v>85</v>
      </c>
      <c r="H7" s="32"/>
      <c r="I7" s="32"/>
      <c r="J7" s="32">
        <v>70</v>
      </c>
      <c r="K7" s="32"/>
      <c r="L7" s="33"/>
      <c r="M7" s="27">
        <f t="shared" si="0"/>
        <v>70</v>
      </c>
      <c r="N7" s="27">
        <f t="shared" si="1"/>
        <v>0</v>
      </c>
      <c r="O7" s="27">
        <f t="shared" ref="O7" si="4">-SUM(I7:J7,K7/1.12)*L7</f>
        <v>0</v>
      </c>
      <c r="P7" s="27"/>
      <c r="Q7" s="34"/>
      <c r="R7" s="34">
        <v>70</v>
      </c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-70</v>
      </c>
      <c r="AG7" s="28">
        <f t="shared" ref="AG7" si="6">SUM(H7:K7)+AF7+O7</f>
        <v>0</v>
      </c>
    </row>
    <row r="8" spans="1:33" s="12" customFormat="1" ht="23.25" customHeight="1" x14ac:dyDescent="0.2">
      <c r="A8" s="30">
        <v>43629</v>
      </c>
      <c r="B8" s="31"/>
      <c r="C8" s="25" t="s">
        <v>84</v>
      </c>
      <c r="D8" s="25"/>
      <c r="E8" s="25"/>
      <c r="F8" s="26"/>
      <c r="G8" s="48" t="s">
        <v>86</v>
      </c>
      <c r="H8" s="32"/>
      <c r="I8" s="32"/>
      <c r="J8" s="32">
        <v>40</v>
      </c>
      <c r="K8" s="32"/>
      <c r="L8" s="33"/>
      <c r="M8" s="27">
        <f t="shared" si="0"/>
        <v>40</v>
      </c>
      <c r="N8" s="27">
        <f t="shared" si="1"/>
        <v>0</v>
      </c>
      <c r="O8" s="27"/>
      <c r="P8" s="27"/>
      <c r="Q8" s="34"/>
      <c r="R8" s="34"/>
      <c r="S8" s="35"/>
      <c r="T8" s="35">
        <v>40</v>
      </c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-40</v>
      </c>
      <c r="AG8" s="28">
        <f t="shared" si="3"/>
        <v>0</v>
      </c>
    </row>
    <row r="9" spans="1:33" s="12" customFormat="1" ht="23.25" customHeight="1" x14ac:dyDescent="0.2">
      <c r="A9" s="30">
        <v>43629</v>
      </c>
      <c r="B9" s="31"/>
      <c r="C9" s="25" t="s">
        <v>87</v>
      </c>
      <c r="D9" s="25" t="s">
        <v>88</v>
      </c>
      <c r="E9" s="25" t="s">
        <v>89</v>
      </c>
      <c r="F9" s="26">
        <v>2101</v>
      </c>
      <c r="G9" s="29" t="s">
        <v>85</v>
      </c>
      <c r="H9" s="32"/>
      <c r="I9" s="32"/>
      <c r="J9" s="32">
        <v>180</v>
      </c>
      <c r="K9" s="32"/>
      <c r="L9" s="33"/>
      <c r="M9" s="27">
        <f t="shared" si="0"/>
        <v>180</v>
      </c>
      <c r="N9" s="27">
        <f t="shared" si="1"/>
        <v>0</v>
      </c>
      <c r="O9" s="27">
        <f t="shared" ref="O9" si="7">-SUM(I9:J9,K9/1.12)*L9</f>
        <v>0</v>
      </c>
      <c r="P9" s="27"/>
      <c r="Q9" s="34"/>
      <c r="R9" s="34">
        <v>180</v>
      </c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-180</v>
      </c>
      <c r="AG9" s="28">
        <f t="shared" ref="AG9" si="9">SUM(H9:K9)+AF9+O9</f>
        <v>0</v>
      </c>
    </row>
    <row r="10" spans="1:33" s="12" customFormat="1" ht="23.25" customHeight="1" x14ac:dyDescent="0.2">
      <c r="A10" s="30">
        <v>43629</v>
      </c>
      <c r="B10" s="31"/>
      <c r="C10" s="25" t="s">
        <v>90</v>
      </c>
      <c r="D10" s="25" t="s">
        <v>91</v>
      </c>
      <c r="E10" s="25" t="s">
        <v>89</v>
      </c>
      <c r="F10" s="26">
        <v>17242</v>
      </c>
      <c r="G10" s="48" t="s">
        <v>92</v>
      </c>
      <c r="H10" s="32"/>
      <c r="I10" s="32"/>
      <c r="J10" s="32"/>
      <c r="K10" s="32">
        <v>2250</v>
      </c>
      <c r="L10" s="33"/>
      <c r="M10" s="27">
        <f t="shared" si="0"/>
        <v>2008.9285714285713</v>
      </c>
      <c r="N10" s="27">
        <f t="shared" si="1"/>
        <v>241.07142857142856</v>
      </c>
      <c r="O10" s="27"/>
      <c r="P10" s="27"/>
      <c r="Q10" s="34"/>
      <c r="R10" s="34"/>
      <c r="S10" s="35">
        <v>2008.93</v>
      </c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-2250.0014285714287</v>
      </c>
      <c r="AG10" s="28">
        <f t="shared" si="3"/>
        <v>-1.4285714287325391E-3</v>
      </c>
    </row>
    <row r="11" spans="1:33" s="12" customFormat="1" ht="23.25" customHeight="1" x14ac:dyDescent="0.2">
      <c r="A11" s="30">
        <v>43629</v>
      </c>
      <c r="B11" s="31"/>
      <c r="C11" s="25" t="s">
        <v>46</v>
      </c>
      <c r="D11" s="25" t="s">
        <v>47</v>
      </c>
      <c r="E11" s="25" t="s">
        <v>37</v>
      </c>
      <c r="F11" s="26">
        <v>95851</v>
      </c>
      <c r="G11" s="48" t="s">
        <v>58</v>
      </c>
      <c r="H11" s="32"/>
      <c r="I11" s="32"/>
      <c r="J11" s="32"/>
      <c r="K11" s="32">
        <v>115</v>
      </c>
      <c r="L11" s="33"/>
      <c r="M11" s="27">
        <f t="shared" si="0"/>
        <v>102.67857142857142</v>
      </c>
      <c r="N11" s="27">
        <f t="shared" si="1"/>
        <v>12.321428571428569</v>
      </c>
      <c r="O11" s="27">
        <f t="shared" ref="O11" si="10">-SUM(I11:J11,K11/1.12)*L11</f>
        <v>0</v>
      </c>
      <c r="P11" s="27">
        <v>102.68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2"/>
        <v>-115.00142857142858</v>
      </c>
      <c r="AG11" s="28">
        <f t="shared" si="3"/>
        <v>-1.4285714285762197E-3</v>
      </c>
    </row>
    <row r="12" spans="1:33" s="12" customFormat="1" ht="23.25" customHeight="1" x14ac:dyDescent="0.2">
      <c r="A12" s="30">
        <v>43629</v>
      </c>
      <c r="B12" s="31"/>
      <c r="C12" s="25" t="s">
        <v>38</v>
      </c>
      <c r="D12" s="25" t="s">
        <v>39</v>
      </c>
      <c r="E12" s="25" t="s">
        <v>40</v>
      </c>
      <c r="F12" s="26">
        <v>164850</v>
      </c>
      <c r="G12" s="48" t="s">
        <v>98</v>
      </c>
      <c r="H12" s="32"/>
      <c r="I12" s="32"/>
      <c r="J12" s="32">
        <v>37.21</v>
      </c>
      <c r="K12" s="32"/>
      <c r="L12" s="33"/>
      <c r="M12" s="27">
        <f t="shared" si="0"/>
        <v>37.21</v>
      </c>
      <c r="N12" s="27">
        <f t="shared" si="1"/>
        <v>0</v>
      </c>
      <c r="O12" s="27"/>
      <c r="P12" s="27">
        <v>37.21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-37.21</v>
      </c>
      <c r="AG12" s="28">
        <f t="shared" si="3"/>
        <v>0</v>
      </c>
    </row>
    <row r="13" spans="1:33" s="12" customFormat="1" ht="23.25" customHeight="1" x14ac:dyDescent="0.2">
      <c r="A13" s="30">
        <v>43629</v>
      </c>
      <c r="B13" s="31"/>
      <c r="C13" s="25" t="s">
        <v>38</v>
      </c>
      <c r="D13" s="25" t="s">
        <v>39</v>
      </c>
      <c r="E13" s="25" t="s">
        <v>40</v>
      </c>
      <c r="F13" s="26">
        <v>164850</v>
      </c>
      <c r="G13" s="48" t="s">
        <v>93</v>
      </c>
      <c r="H13" s="32"/>
      <c r="I13" s="32"/>
      <c r="J13" s="32"/>
      <c r="K13" s="32">
        <f>310.04+152.6</f>
        <v>462.64</v>
      </c>
      <c r="L13" s="33"/>
      <c r="M13" s="27">
        <f t="shared" si="0"/>
        <v>413.0714285714285</v>
      </c>
      <c r="N13" s="27">
        <f t="shared" si="1"/>
        <v>49.568571428571417</v>
      </c>
      <c r="O13" s="27">
        <f t="shared" ref="O13:O14" si="11">-SUM(I13:J13,K13/1.12)*L13</f>
        <v>0</v>
      </c>
      <c r="P13" s="27">
        <v>413.07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-462.63857142857142</v>
      </c>
      <c r="AG13" s="28">
        <f t="shared" si="3"/>
        <v>1.4285714285620088E-3</v>
      </c>
    </row>
    <row r="14" spans="1:33" s="12" customFormat="1" ht="23.25" customHeight="1" x14ac:dyDescent="0.2">
      <c r="A14" s="30">
        <v>43630</v>
      </c>
      <c r="B14" s="31"/>
      <c r="C14" s="25" t="s">
        <v>52</v>
      </c>
      <c r="D14" s="25"/>
      <c r="E14" s="25"/>
      <c r="F14" s="26"/>
      <c r="G14" s="48" t="s">
        <v>94</v>
      </c>
      <c r="H14" s="32">
        <v>537</v>
      </c>
      <c r="I14" s="32"/>
      <c r="J14" s="32"/>
      <c r="K14" s="32"/>
      <c r="L14" s="33"/>
      <c r="M14" s="27">
        <f t="shared" si="0"/>
        <v>537</v>
      </c>
      <c r="N14" s="27">
        <f t="shared" si="1"/>
        <v>0</v>
      </c>
      <c r="O14" s="27">
        <f t="shared" si="11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>
        <v>537</v>
      </c>
      <c r="AC14" s="35"/>
      <c r="AD14" s="34"/>
      <c r="AE14" s="34"/>
      <c r="AF14" s="27">
        <f t="shared" ref="AF14" si="12">-SUM(N14:AE14)</f>
        <v>-537</v>
      </c>
      <c r="AG14" s="28">
        <f t="shared" ref="AG14" si="13">SUM(H14:K14)+AF14+O14</f>
        <v>0</v>
      </c>
    </row>
    <row r="15" spans="1:33" s="12" customFormat="1" ht="23.25" customHeight="1" x14ac:dyDescent="0.2">
      <c r="A15" s="30">
        <v>43630</v>
      </c>
      <c r="B15" s="31"/>
      <c r="C15" s="25" t="s">
        <v>38</v>
      </c>
      <c r="D15" s="25" t="s">
        <v>39</v>
      </c>
      <c r="E15" s="25" t="s">
        <v>40</v>
      </c>
      <c r="F15" s="26">
        <v>196216</v>
      </c>
      <c r="G15" s="48" t="s">
        <v>99</v>
      </c>
      <c r="H15" s="32"/>
      <c r="I15" s="32"/>
      <c r="J15" s="32"/>
      <c r="K15" s="32">
        <v>253</v>
      </c>
      <c r="L15" s="33"/>
      <c r="M15" s="27">
        <f t="shared" si="0"/>
        <v>225.89285714285711</v>
      </c>
      <c r="N15" s="27">
        <f t="shared" si="1"/>
        <v>27.107142857142851</v>
      </c>
      <c r="O15" s="27"/>
      <c r="P15" s="27"/>
      <c r="Q15" s="34">
        <v>225.89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4">-SUM(N15:AE15)</f>
        <v>-252.99714285714285</v>
      </c>
      <c r="AG15" s="28">
        <f t="shared" ref="AG15:AG16" si="15">SUM(H15:K15)+AF15+O15</f>
        <v>2.8571428571524393E-3</v>
      </c>
    </row>
    <row r="16" spans="1:33" s="12" customFormat="1" ht="23.25" customHeight="1" x14ac:dyDescent="0.2">
      <c r="A16" s="30">
        <v>43630</v>
      </c>
      <c r="B16" s="31"/>
      <c r="C16" s="25" t="s">
        <v>38</v>
      </c>
      <c r="D16" s="25" t="s">
        <v>39</v>
      </c>
      <c r="E16" s="25" t="s">
        <v>40</v>
      </c>
      <c r="F16" s="26">
        <v>196216</v>
      </c>
      <c r="G16" s="48" t="s">
        <v>95</v>
      </c>
      <c r="H16" s="32"/>
      <c r="I16" s="32"/>
      <c r="J16" s="32"/>
      <c r="K16" s="32">
        <v>444.1</v>
      </c>
      <c r="L16" s="33"/>
      <c r="M16" s="27">
        <f t="shared" si="0"/>
        <v>396.51785714285711</v>
      </c>
      <c r="N16" s="27">
        <f t="shared" si="1"/>
        <v>47.582142857142848</v>
      </c>
      <c r="O16" s="27"/>
      <c r="P16" s="27"/>
      <c r="Q16" s="34"/>
      <c r="R16" s="34">
        <v>396.52</v>
      </c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4"/>
        <v>-444.10214285714284</v>
      </c>
      <c r="AG16" s="28">
        <f t="shared" si="15"/>
        <v>-2.1428571428145915E-3</v>
      </c>
    </row>
    <row r="17" spans="1:33" s="12" customFormat="1" ht="24.75" customHeight="1" x14ac:dyDescent="0.2">
      <c r="A17" s="30">
        <v>43630</v>
      </c>
      <c r="B17" s="31"/>
      <c r="C17" s="25" t="s">
        <v>42</v>
      </c>
      <c r="D17" s="25" t="s">
        <v>43</v>
      </c>
      <c r="E17" s="25" t="s">
        <v>44</v>
      </c>
      <c r="F17" s="26">
        <v>60514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6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7">-SUM(N17:AE17)</f>
        <v>-179.99571428571429</v>
      </c>
      <c r="AG17" s="28">
        <f t="shared" ref="AG17" si="18">SUM(H17:K17)+AF17+O17</f>
        <v>4.2857142857144481E-3</v>
      </c>
    </row>
    <row r="18" spans="1:33" s="12" customFormat="1" ht="23.25" customHeight="1" x14ac:dyDescent="0.2">
      <c r="A18" s="30">
        <v>43630</v>
      </c>
      <c r="B18" s="31"/>
      <c r="C18" s="25" t="s">
        <v>38</v>
      </c>
      <c r="D18" s="25" t="s">
        <v>39</v>
      </c>
      <c r="E18" s="25" t="s">
        <v>40</v>
      </c>
      <c r="F18" s="26">
        <v>173877</v>
      </c>
      <c r="G18" s="48" t="s">
        <v>100</v>
      </c>
      <c r="H18" s="32"/>
      <c r="I18" s="32"/>
      <c r="J18" s="32"/>
      <c r="K18" s="32">
        <f>52.25*2</f>
        <v>104.5</v>
      </c>
      <c r="L18" s="33"/>
      <c r="M18" s="27">
        <f t="shared" si="0"/>
        <v>93.303571428571416</v>
      </c>
      <c r="N18" s="27">
        <f t="shared" si="1"/>
        <v>11.196428571428569</v>
      </c>
      <c r="O18" s="27"/>
      <c r="P18" s="27">
        <v>93.3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"/>
        <v>-104.49642857142857</v>
      </c>
      <c r="AG18" s="28">
        <f t="shared" si="3"/>
        <v>3.5714285714334437E-3</v>
      </c>
    </row>
    <row r="19" spans="1:33" s="12" customFormat="1" ht="23.25" customHeight="1" x14ac:dyDescent="0.2">
      <c r="A19" s="30">
        <v>43630</v>
      </c>
      <c r="B19" s="31"/>
      <c r="C19" s="25" t="s">
        <v>38</v>
      </c>
      <c r="D19" s="25" t="s">
        <v>39</v>
      </c>
      <c r="E19" s="25" t="s">
        <v>40</v>
      </c>
      <c r="F19" s="26">
        <v>173877</v>
      </c>
      <c r="G19" s="29" t="s">
        <v>96</v>
      </c>
      <c r="H19" s="32"/>
      <c r="I19" s="32"/>
      <c r="J19" s="32"/>
      <c r="K19" s="32">
        <v>281.75</v>
      </c>
      <c r="L19" s="33"/>
      <c r="M19" s="27">
        <f t="shared" si="0"/>
        <v>251.56249999999997</v>
      </c>
      <c r="N19" s="27">
        <f t="shared" si="1"/>
        <v>30.187499999999996</v>
      </c>
      <c r="O19" s="27">
        <f t="shared" ref="O19:O27" si="19">-SUM(I19:J19,K19/1.12)*L19</f>
        <v>0</v>
      </c>
      <c r="P19" s="27"/>
      <c r="Q19" s="34"/>
      <c r="R19" s="34"/>
      <c r="S19" s="35">
        <v>251.56</v>
      </c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0">-SUM(N19:AE19)</f>
        <v>-281.7475</v>
      </c>
      <c r="AG19" s="28">
        <f t="shared" ref="AG19" si="21">SUM(H19:K19)+AF19+O19</f>
        <v>2.4999999999977263E-3</v>
      </c>
    </row>
    <row r="20" spans="1:33" s="12" customFormat="1" ht="23.25" customHeight="1" x14ac:dyDescent="0.2">
      <c r="A20" s="30">
        <v>43631</v>
      </c>
      <c r="B20" s="31"/>
      <c r="C20" s="25" t="s">
        <v>50</v>
      </c>
      <c r="D20" s="25" t="s">
        <v>51</v>
      </c>
      <c r="E20" s="25" t="s">
        <v>40</v>
      </c>
      <c r="F20" s="26">
        <v>796</v>
      </c>
      <c r="G20" s="48" t="s">
        <v>45</v>
      </c>
      <c r="H20" s="32"/>
      <c r="I20" s="32"/>
      <c r="J20" s="32"/>
      <c r="K20" s="32">
        <v>80</v>
      </c>
      <c r="L20" s="33"/>
      <c r="M20" s="27">
        <f t="shared" si="0"/>
        <v>71.428571428571416</v>
      </c>
      <c r="N20" s="27">
        <f t="shared" si="1"/>
        <v>8.5714285714285694</v>
      </c>
      <c r="O20" s="27">
        <f t="shared" si="19"/>
        <v>0</v>
      </c>
      <c r="P20" s="27"/>
      <c r="Q20" s="34">
        <v>71.430000000000007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-80.001428571428576</v>
      </c>
      <c r="AG20" s="28">
        <f t="shared" si="3"/>
        <v>-1.4285714285762197E-3</v>
      </c>
    </row>
    <row r="21" spans="1:33" s="12" customFormat="1" ht="23.25" customHeight="1" x14ac:dyDescent="0.2">
      <c r="A21" s="30">
        <v>43631</v>
      </c>
      <c r="B21" s="31"/>
      <c r="C21" s="25" t="s">
        <v>54</v>
      </c>
      <c r="D21" s="25" t="s">
        <v>55</v>
      </c>
      <c r="E21" s="25" t="s">
        <v>57</v>
      </c>
      <c r="F21" s="26">
        <v>3205</v>
      </c>
      <c r="G21" s="48" t="s">
        <v>101</v>
      </c>
      <c r="H21" s="32"/>
      <c r="I21" s="32"/>
      <c r="J21" s="32">
        <v>1900</v>
      </c>
      <c r="K21" s="32"/>
      <c r="L21" s="33"/>
      <c r="M21" s="27">
        <f t="shared" si="0"/>
        <v>1900</v>
      </c>
      <c r="N21" s="27">
        <f t="shared" si="1"/>
        <v>0</v>
      </c>
      <c r="O21" s="27">
        <f t="shared" si="19"/>
        <v>0</v>
      </c>
      <c r="P21" s="27">
        <v>1900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:AF24" si="22">-SUM(N21:AE21)</f>
        <v>-1900</v>
      </c>
      <c r="AG21" s="28">
        <f t="shared" ref="AG21:AG24" si="23">SUM(H21:K21)+AF21+O21</f>
        <v>0</v>
      </c>
    </row>
    <row r="22" spans="1:33" s="12" customFormat="1" ht="23.25" customHeight="1" x14ac:dyDescent="0.2">
      <c r="A22" s="30">
        <v>43631</v>
      </c>
      <c r="B22" s="31"/>
      <c r="C22" s="25" t="s">
        <v>56</v>
      </c>
      <c r="D22" s="25"/>
      <c r="E22" s="25"/>
      <c r="F22" s="26"/>
      <c r="G22" s="48" t="s">
        <v>97</v>
      </c>
      <c r="H22" s="32">
        <v>100</v>
      </c>
      <c r="I22" s="32"/>
      <c r="J22" s="32"/>
      <c r="K22" s="32"/>
      <c r="L22" s="33"/>
      <c r="M22" s="27">
        <f t="shared" si="0"/>
        <v>100</v>
      </c>
      <c r="N22" s="27">
        <f t="shared" si="1"/>
        <v>0</v>
      </c>
      <c r="O22" s="27">
        <f t="shared" si="19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100</v>
      </c>
      <c r="AB22" s="35"/>
      <c r="AC22" s="35"/>
      <c r="AD22" s="34"/>
      <c r="AE22" s="34"/>
      <c r="AF22" s="27">
        <f t="shared" si="22"/>
        <v>-100</v>
      </c>
      <c r="AG22" s="28">
        <f t="shared" si="23"/>
        <v>0</v>
      </c>
    </row>
    <row r="23" spans="1:33" s="12" customFormat="1" ht="23.25" customHeight="1" x14ac:dyDescent="0.2">
      <c r="A23" s="30">
        <v>43631</v>
      </c>
      <c r="B23" s="31"/>
      <c r="C23" s="25" t="s">
        <v>38</v>
      </c>
      <c r="D23" s="25" t="s">
        <v>39</v>
      </c>
      <c r="E23" s="25" t="s">
        <v>40</v>
      </c>
      <c r="F23" s="26">
        <v>194762</v>
      </c>
      <c r="G23" s="48" t="s">
        <v>102</v>
      </c>
      <c r="H23" s="32"/>
      <c r="I23" s="32"/>
      <c r="J23" s="32"/>
      <c r="K23" s="32">
        <f>800.27+96.03</f>
        <v>896.3</v>
      </c>
      <c r="L23" s="33"/>
      <c r="M23" s="27">
        <f t="shared" si="0"/>
        <v>800.267857142857</v>
      </c>
      <c r="N23" s="27">
        <f t="shared" si="1"/>
        <v>96.03214285714283</v>
      </c>
      <c r="O23" s="27">
        <f t="shared" si="19"/>
        <v>0</v>
      </c>
      <c r="P23" s="27">
        <v>800.27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22"/>
        <v>-896.30214285714283</v>
      </c>
      <c r="AG23" s="28">
        <f t="shared" si="23"/>
        <v>-2.1428571428714349E-3</v>
      </c>
    </row>
    <row r="24" spans="1:33" s="12" customFormat="1" ht="23.25" customHeight="1" x14ac:dyDescent="0.2">
      <c r="A24" s="30">
        <v>43631</v>
      </c>
      <c r="B24" s="31"/>
      <c r="C24" s="25" t="s">
        <v>38</v>
      </c>
      <c r="D24" s="25" t="s">
        <v>39</v>
      </c>
      <c r="E24" s="25" t="s">
        <v>40</v>
      </c>
      <c r="F24" s="26">
        <v>194762</v>
      </c>
      <c r="G24" s="48" t="s">
        <v>103</v>
      </c>
      <c r="H24" s="32"/>
      <c r="I24" s="32"/>
      <c r="J24" s="32">
        <v>79.05</v>
      </c>
      <c r="K24" s="32"/>
      <c r="L24" s="33"/>
      <c r="M24" s="27">
        <f t="shared" si="0"/>
        <v>79.05</v>
      </c>
      <c r="N24" s="27">
        <f t="shared" si="1"/>
        <v>0</v>
      </c>
      <c r="O24" s="27">
        <f t="shared" si="19"/>
        <v>0</v>
      </c>
      <c r="P24" s="27">
        <v>79.05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22"/>
        <v>-79.05</v>
      </c>
      <c r="AG24" s="28">
        <f t="shared" si="23"/>
        <v>0</v>
      </c>
    </row>
    <row r="25" spans="1:33" s="12" customFormat="1" ht="24.75" customHeight="1" x14ac:dyDescent="0.2">
      <c r="A25" s="30">
        <v>43633</v>
      </c>
      <c r="B25" s="31"/>
      <c r="C25" s="25" t="s">
        <v>42</v>
      </c>
      <c r="D25" s="25" t="s">
        <v>43</v>
      </c>
      <c r="E25" s="25" t="s">
        <v>44</v>
      </c>
      <c r="F25" s="26">
        <v>68103</v>
      </c>
      <c r="G25" s="29" t="s">
        <v>45</v>
      </c>
      <c r="H25" s="32"/>
      <c r="I25" s="32"/>
      <c r="J25" s="32"/>
      <c r="K25" s="32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19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ref="AF25" si="24">-SUM(N25:AE25)</f>
        <v>-179.99571428571429</v>
      </c>
      <c r="AG25" s="28">
        <f t="shared" ref="AG25" si="25">SUM(H25:K25)+AF25+O25</f>
        <v>4.2857142857144481E-3</v>
      </c>
    </row>
    <row r="26" spans="1:33" s="12" customFormat="1" ht="24.75" customHeight="1" x14ac:dyDescent="0.2">
      <c r="A26" s="30">
        <v>43634</v>
      </c>
      <c r="B26" s="31"/>
      <c r="C26" s="25" t="s">
        <v>42</v>
      </c>
      <c r="D26" s="25" t="s">
        <v>43</v>
      </c>
      <c r="E26" s="25" t="s">
        <v>44</v>
      </c>
      <c r="F26" s="26">
        <v>68161</v>
      </c>
      <c r="G26" s="29" t="s">
        <v>45</v>
      </c>
      <c r="H26" s="32"/>
      <c r="I26" s="32"/>
      <c r="J26" s="32"/>
      <c r="K26" s="32">
        <v>180</v>
      </c>
      <c r="L26" s="33"/>
      <c r="M26" s="27">
        <f t="shared" si="0"/>
        <v>160.71428571428569</v>
      </c>
      <c r="N26" s="27">
        <f t="shared" si="1"/>
        <v>19.285714285714281</v>
      </c>
      <c r="O26" s="27">
        <f t="shared" si="19"/>
        <v>0</v>
      </c>
      <c r="P26" s="27"/>
      <c r="Q26" s="34">
        <v>160.71</v>
      </c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:AF28" si="26">-SUM(N26:AE26)</f>
        <v>-179.99571428571429</v>
      </c>
      <c r="AG26" s="28">
        <f t="shared" ref="AG26:AG28" si="27">SUM(H26:K26)+AF26+O26</f>
        <v>4.2857142857144481E-3</v>
      </c>
    </row>
    <row r="27" spans="1:33" s="12" customFormat="1" ht="23.25" customHeight="1" x14ac:dyDescent="0.2">
      <c r="A27" s="30"/>
      <c r="B27" s="31"/>
      <c r="C27" s="25"/>
      <c r="D27" s="25"/>
      <c r="E27" s="25"/>
      <c r="F27" s="26"/>
      <c r="G27" s="48"/>
      <c r="H27" s="32"/>
      <c r="I27" s="32"/>
      <c r="J27" s="32"/>
      <c r="K27" s="32"/>
      <c r="L27" s="33"/>
      <c r="M27" s="27">
        <f t="shared" si="0"/>
        <v>0</v>
      </c>
      <c r="N27" s="27">
        <f t="shared" si="1"/>
        <v>0</v>
      </c>
      <c r="O27" s="27">
        <f t="shared" si="19"/>
        <v>0</v>
      </c>
      <c r="P27" s="27"/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6"/>
        <v>0</v>
      </c>
      <c r="AG27" s="28">
        <f t="shared" si="27"/>
        <v>0</v>
      </c>
    </row>
    <row r="28" spans="1:33" s="12" customFormat="1" ht="19.5" customHeight="1" x14ac:dyDescent="0.2">
      <c r="A28" s="30"/>
      <c r="B28" s="31"/>
      <c r="C28" s="36"/>
      <c r="D28" s="36"/>
      <c r="E28" s="36"/>
      <c r="F28" s="26"/>
      <c r="G28" s="29"/>
      <c r="H28" s="32"/>
      <c r="I28" s="32"/>
      <c r="J28" s="32"/>
      <c r="K28" s="32"/>
      <c r="L28" s="33"/>
      <c r="M28" s="27">
        <f t="shared" si="0"/>
        <v>0</v>
      </c>
      <c r="N28" s="27">
        <f t="shared" si="1"/>
        <v>0</v>
      </c>
      <c r="O28" s="34">
        <f>-SUM(I28:J28,K28/1.12)*L28</f>
        <v>0</v>
      </c>
      <c r="P28" s="34"/>
      <c r="Q28" s="34"/>
      <c r="R28" s="34"/>
      <c r="S28" s="34"/>
      <c r="T28" s="35"/>
      <c r="U28" s="35"/>
      <c r="V28" s="35"/>
      <c r="W28" s="35"/>
      <c r="X28" s="35"/>
      <c r="Y28" s="37"/>
      <c r="Z28" s="34"/>
      <c r="AA28" s="34"/>
      <c r="AB28" s="34"/>
      <c r="AC28" s="35"/>
      <c r="AD28" s="35"/>
      <c r="AE28" s="38"/>
      <c r="AF28" s="27">
        <f t="shared" si="26"/>
        <v>0</v>
      </c>
      <c r="AG28" s="28">
        <f t="shared" si="27"/>
        <v>0</v>
      </c>
    </row>
    <row r="29" spans="1:33" s="10" customFormat="1" ht="12" customHeight="1" thickBot="1" x14ac:dyDescent="0.25">
      <c r="A29" s="39"/>
      <c r="B29" s="40"/>
      <c r="C29" s="41"/>
      <c r="D29" s="42"/>
      <c r="E29" s="42"/>
      <c r="F29" s="43"/>
      <c r="G29" s="41"/>
      <c r="H29" s="44">
        <f t="shared" ref="H29:AG29" si="28">SUM(H5:H28)</f>
        <v>757</v>
      </c>
      <c r="I29" s="44">
        <f t="shared" si="28"/>
        <v>0</v>
      </c>
      <c r="J29" s="44">
        <f t="shared" si="28"/>
        <v>2306.2600000000002</v>
      </c>
      <c r="K29" s="44">
        <f t="shared" si="28"/>
        <v>6327.29</v>
      </c>
      <c r="L29" s="44">
        <f t="shared" si="28"/>
        <v>0</v>
      </c>
      <c r="M29" s="44">
        <f t="shared" si="28"/>
        <v>8712.6260714285709</v>
      </c>
      <c r="N29" s="44">
        <f t="shared" si="28"/>
        <v>677.92392857142852</v>
      </c>
      <c r="O29" s="44">
        <f t="shared" si="28"/>
        <v>0</v>
      </c>
      <c r="P29" s="44">
        <f t="shared" si="28"/>
        <v>3425.5800000000004</v>
      </c>
      <c r="Q29" s="44">
        <f t="shared" si="28"/>
        <v>779.45</v>
      </c>
      <c r="R29" s="44">
        <f t="shared" si="28"/>
        <v>646.52</v>
      </c>
      <c r="S29" s="44">
        <f t="shared" si="28"/>
        <v>2260.4900000000002</v>
      </c>
      <c r="T29" s="44">
        <f t="shared" si="28"/>
        <v>40</v>
      </c>
      <c r="U29" s="44">
        <f t="shared" si="28"/>
        <v>0</v>
      </c>
      <c r="V29" s="44">
        <f t="shared" si="28"/>
        <v>0</v>
      </c>
      <c r="W29" s="44">
        <f t="shared" si="28"/>
        <v>0</v>
      </c>
      <c r="X29" s="44">
        <f t="shared" si="28"/>
        <v>0</v>
      </c>
      <c r="Y29" s="44">
        <f t="shared" si="28"/>
        <v>0</v>
      </c>
      <c r="Z29" s="44">
        <f t="shared" si="28"/>
        <v>0</v>
      </c>
      <c r="AA29" s="44">
        <f t="shared" si="28"/>
        <v>220</v>
      </c>
      <c r="AB29" s="44">
        <f t="shared" si="28"/>
        <v>537</v>
      </c>
      <c r="AC29" s="44">
        <f t="shared" si="28"/>
        <v>0</v>
      </c>
      <c r="AD29" s="44">
        <f t="shared" si="28"/>
        <v>803.57</v>
      </c>
      <c r="AE29" s="44">
        <f t="shared" si="28"/>
        <v>0</v>
      </c>
      <c r="AF29" s="44">
        <f t="shared" si="28"/>
        <v>-9390.533928571429</v>
      </c>
      <c r="AG29" s="44">
        <f t="shared" si="28"/>
        <v>1.6071428571223123E-2</v>
      </c>
    </row>
    <row r="30" spans="1:33" ht="12" customHeight="1" thickTop="1" x14ac:dyDescent="0.2"/>
    <row r="31" spans="1:33" ht="12" x14ac:dyDescent="0.2">
      <c r="K31" s="45">
        <f>H29+I29+J29+K29</f>
        <v>9390.5499999999993</v>
      </c>
      <c r="L31" s="9"/>
      <c r="M31" s="8"/>
      <c r="AF31" s="46">
        <f>+AF29</f>
        <v>-9390.533928571429</v>
      </c>
    </row>
    <row r="32" spans="1:33" x14ac:dyDescent="0.2">
      <c r="K32" s="8"/>
      <c r="L32" s="9"/>
      <c r="M32" s="8"/>
    </row>
    <row r="33" spans="1:32" ht="12" x14ac:dyDescent="0.2">
      <c r="C33" s="47" t="s">
        <v>33</v>
      </c>
      <c r="G33" s="10"/>
      <c r="K33" s="63"/>
      <c r="L33" s="63"/>
      <c r="M33" s="63"/>
    </row>
    <row r="34" spans="1:32" x14ac:dyDescent="0.2">
      <c r="K34" s="8"/>
      <c r="L34" s="9"/>
      <c r="M34" s="8"/>
    </row>
    <row r="35" spans="1:32" x14ac:dyDescent="0.2">
      <c r="K35" s="8"/>
      <c r="L35" s="9"/>
      <c r="M35" s="8"/>
    </row>
    <row r="36" spans="1:32" x14ac:dyDescent="0.2">
      <c r="A36" s="1"/>
      <c r="B36" s="1"/>
      <c r="D36" s="1"/>
      <c r="E36" s="1"/>
      <c r="F36" s="1"/>
      <c r="H36" s="1"/>
      <c r="I36" s="1"/>
      <c r="J36" s="1"/>
      <c r="K36" s="8"/>
      <c r="L36" s="9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</row>
    <row r="43" spans="1:32" x14ac:dyDescent="0.2">
      <c r="Q43" s="2">
        <v>0</v>
      </c>
    </row>
    <row r="44" spans="1:32" x14ac:dyDescent="0.2">
      <c r="A44" s="1"/>
      <c r="B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Z44" s="1"/>
      <c r="AA44" s="1"/>
      <c r="AB44" s="1"/>
      <c r="AC44" s="1"/>
      <c r="AD44" s="1"/>
      <c r="AE44" s="1"/>
      <c r="AF44" s="1"/>
    </row>
  </sheetData>
  <mergeCells count="1">
    <mergeCell ref="K33:M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7"/>
  <sheetViews>
    <sheetView workbookViewId="0">
      <selection activeCell="C7" sqref="C7:E8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6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8.140625" style="2" bestFit="1" customWidth="1"/>
    <col min="17" max="17" width="10" style="2" bestFit="1" customWidth="1"/>
    <col min="18" max="18" width="9.140625" style="2" bestFit="1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bestFit="1" customWidth="1"/>
    <col min="29" max="30" width="8" style="2" customWidth="1"/>
    <col min="31" max="31" width="10.140625" style="2" customWidth="1"/>
    <col min="32" max="32" width="10.5703125" style="2" bestFit="1" customWidth="1"/>
    <col min="33" max="33" width="6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43634</v>
      </c>
      <c r="B5" s="31"/>
      <c r="C5" s="25" t="s">
        <v>38</v>
      </c>
      <c r="D5" s="25" t="s">
        <v>39</v>
      </c>
      <c r="E5" s="25" t="s">
        <v>40</v>
      </c>
      <c r="F5" s="26">
        <v>169183</v>
      </c>
      <c r="G5" s="48" t="s">
        <v>104</v>
      </c>
      <c r="H5" s="32"/>
      <c r="I5" s="32"/>
      <c r="J5" s="32"/>
      <c r="K5" s="32">
        <v>1381.8</v>
      </c>
      <c r="L5" s="33"/>
      <c r="M5" s="27">
        <f t="shared" ref="M5:M41" si="0">SUM(H5:J5,K5/1.12)</f>
        <v>1233.7499999999998</v>
      </c>
      <c r="N5" s="27">
        <f t="shared" ref="N5:N41" si="1">K5/1.12*0.12</f>
        <v>148.04999999999995</v>
      </c>
      <c r="O5" s="27"/>
      <c r="P5" s="27">
        <v>1233.75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0" si="2">-SUM(N5:AE5)</f>
        <v>-1381.8</v>
      </c>
      <c r="AG5" s="28">
        <f t="shared" ref="AG5:AG20" si="3">SUM(H5:K5)+AF5+O5</f>
        <v>0</v>
      </c>
    </row>
    <row r="6" spans="1:33" s="12" customFormat="1" ht="23.25" customHeight="1" x14ac:dyDescent="0.2">
      <c r="A6" s="30">
        <v>43634</v>
      </c>
      <c r="B6" s="31"/>
      <c r="C6" s="25" t="s">
        <v>46</v>
      </c>
      <c r="D6" s="25" t="s">
        <v>47</v>
      </c>
      <c r="E6" s="25" t="s">
        <v>37</v>
      </c>
      <c r="F6" s="26">
        <v>35994</v>
      </c>
      <c r="G6" s="48" t="s">
        <v>105</v>
      </c>
      <c r="H6" s="32"/>
      <c r="I6" s="32"/>
      <c r="J6" s="32"/>
      <c r="K6" s="32">
        <v>30.46</v>
      </c>
      <c r="L6" s="33"/>
      <c r="M6" s="27">
        <f t="shared" si="0"/>
        <v>27.196428571428569</v>
      </c>
      <c r="N6" s="27">
        <f t="shared" si="1"/>
        <v>3.2635714285714283</v>
      </c>
      <c r="O6" s="27"/>
      <c r="P6" s="27">
        <v>27.2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2"/>
        <v>-30.463571428571427</v>
      </c>
      <c r="AG6" s="28">
        <f t="shared" si="3"/>
        <v>-3.5714285714263383E-3</v>
      </c>
    </row>
    <row r="7" spans="1:33" s="12" customFormat="1" ht="23.25" customHeight="1" x14ac:dyDescent="0.2">
      <c r="A7" s="30">
        <v>43635</v>
      </c>
      <c r="B7" s="31"/>
      <c r="C7" s="25" t="s">
        <v>38</v>
      </c>
      <c r="D7" s="25" t="s">
        <v>39</v>
      </c>
      <c r="E7" s="25" t="s">
        <v>40</v>
      </c>
      <c r="F7" s="26">
        <v>149747</v>
      </c>
      <c r="G7" s="29" t="s">
        <v>106</v>
      </c>
      <c r="H7" s="32"/>
      <c r="I7" s="32"/>
      <c r="J7" s="32"/>
      <c r="K7" s="32">
        <f>1466.16+175.94</f>
        <v>1642.1000000000001</v>
      </c>
      <c r="L7" s="33"/>
      <c r="M7" s="27">
        <f t="shared" si="0"/>
        <v>1466.1607142857142</v>
      </c>
      <c r="N7" s="27">
        <f t="shared" si="1"/>
        <v>175.93928571428569</v>
      </c>
      <c r="O7" s="27">
        <f t="shared" ref="O7" si="4">-SUM(I7:J7,K7/1.12)*L7</f>
        <v>0</v>
      </c>
      <c r="P7" s="27">
        <v>1466.16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-1642.0992857142858</v>
      </c>
      <c r="AG7" s="28">
        <f t="shared" ref="AG7" si="6">SUM(H7:K7)+AF7+O7</f>
        <v>7.1428571436626953E-4</v>
      </c>
    </row>
    <row r="8" spans="1:33" s="12" customFormat="1" ht="23.25" customHeight="1" x14ac:dyDescent="0.2">
      <c r="A8" s="30">
        <v>43635</v>
      </c>
      <c r="B8" s="31"/>
      <c r="C8" s="25" t="s">
        <v>38</v>
      </c>
      <c r="D8" s="25" t="s">
        <v>39</v>
      </c>
      <c r="E8" s="25" t="s">
        <v>40</v>
      </c>
      <c r="F8" s="26">
        <v>149747</v>
      </c>
      <c r="G8" s="48" t="s">
        <v>107</v>
      </c>
      <c r="H8" s="32"/>
      <c r="I8" s="32"/>
      <c r="J8" s="32">
        <v>130</v>
      </c>
      <c r="K8" s="32"/>
      <c r="L8" s="33"/>
      <c r="M8" s="27">
        <f t="shared" si="0"/>
        <v>130</v>
      </c>
      <c r="N8" s="27">
        <f t="shared" si="1"/>
        <v>0</v>
      </c>
      <c r="O8" s="27"/>
      <c r="P8" s="27">
        <v>130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-130</v>
      </c>
      <c r="AG8" s="28">
        <f t="shared" si="3"/>
        <v>0</v>
      </c>
    </row>
    <row r="9" spans="1:33" s="12" customFormat="1" ht="23.25" customHeight="1" x14ac:dyDescent="0.2">
      <c r="A9" s="30">
        <v>43635</v>
      </c>
      <c r="B9" s="31"/>
      <c r="C9" s="25" t="s">
        <v>108</v>
      </c>
      <c r="D9" s="25" t="s">
        <v>109</v>
      </c>
      <c r="E9" s="25" t="s">
        <v>40</v>
      </c>
      <c r="F9" s="26">
        <v>43004</v>
      </c>
      <c r="G9" s="29" t="s">
        <v>110</v>
      </c>
      <c r="H9" s="32"/>
      <c r="I9" s="32"/>
      <c r="J9" s="32"/>
      <c r="K9" s="32">
        <v>1300</v>
      </c>
      <c r="L9" s="33"/>
      <c r="M9" s="27">
        <f t="shared" si="0"/>
        <v>1160.7142857142856</v>
      </c>
      <c r="N9" s="27">
        <f t="shared" si="1"/>
        <v>139.28571428571425</v>
      </c>
      <c r="O9" s="27">
        <f t="shared" ref="O9" si="7">-SUM(I9:J9,K9/1.12)*L9</f>
        <v>0</v>
      </c>
      <c r="P9" s="27"/>
      <c r="Q9" s="34"/>
      <c r="R9" s="34">
        <v>1160.71</v>
      </c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-1299.9957142857143</v>
      </c>
      <c r="AG9" s="28">
        <f t="shared" ref="AG9" si="9">SUM(H9:K9)+AF9+O9</f>
        <v>4.2857142857428698E-3</v>
      </c>
    </row>
    <row r="10" spans="1:33" s="12" customFormat="1" ht="24" customHeight="1" x14ac:dyDescent="0.2">
      <c r="A10" s="30">
        <v>43635</v>
      </c>
      <c r="B10" s="31"/>
      <c r="C10" s="25" t="s">
        <v>61</v>
      </c>
      <c r="D10" s="25" t="s">
        <v>62</v>
      </c>
      <c r="E10" s="25" t="s">
        <v>40</v>
      </c>
      <c r="F10" s="26">
        <v>908</v>
      </c>
      <c r="G10" s="48" t="s">
        <v>111</v>
      </c>
      <c r="H10" s="32"/>
      <c r="I10" s="32"/>
      <c r="J10" s="32"/>
      <c r="K10" s="32">
        <v>235</v>
      </c>
      <c r="L10" s="33"/>
      <c r="M10" s="27">
        <f t="shared" si="0"/>
        <v>209.82142857142856</v>
      </c>
      <c r="N10" s="27">
        <f t="shared" si="1"/>
        <v>25.178571428571427</v>
      </c>
      <c r="O10" s="27"/>
      <c r="P10" s="27"/>
      <c r="Q10" s="34"/>
      <c r="R10" s="34"/>
      <c r="S10" s="35">
        <v>209.82</v>
      </c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-234.99857142857141</v>
      </c>
      <c r="AG10" s="28">
        <f t="shared" si="3"/>
        <v>1.4285714285904305E-3</v>
      </c>
    </row>
    <row r="11" spans="1:33" s="12" customFormat="1" ht="24.75" customHeight="1" x14ac:dyDescent="0.2">
      <c r="A11" s="30">
        <v>43635</v>
      </c>
      <c r="B11" s="31"/>
      <c r="C11" s="25" t="s">
        <v>42</v>
      </c>
      <c r="D11" s="25" t="s">
        <v>43</v>
      </c>
      <c r="E11" s="25" t="s">
        <v>44</v>
      </c>
      <c r="F11" s="26">
        <v>68209</v>
      </c>
      <c r="G11" s="29" t="s">
        <v>45</v>
      </c>
      <c r="H11" s="32"/>
      <c r="I11" s="32"/>
      <c r="J11" s="32"/>
      <c r="K11" s="32">
        <v>180</v>
      </c>
      <c r="L11" s="33"/>
      <c r="M11" s="27">
        <f t="shared" si="0"/>
        <v>160.71428571428569</v>
      </c>
      <c r="N11" s="27">
        <f t="shared" si="1"/>
        <v>19.285714285714281</v>
      </c>
      <c r="O11" s="27">
        <f t="shared" ref="O11" si="10">-SUM(I11:J11,K11/1.12)*L11</f>
        <v>0</v>
      </c>
      <c r="P11" s="27"/>
      <c r="Q11" s="34">
        <v>160.71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" si="11">-SUM(N11:AE11)</f>
        <v>-179.99571428571429</v>
      </c>
      <c r="AG11" s="28">
        <f t="shared" ref="AG11" si="12">SUM(H11:K11)+AF11+O11</f>
        <v>4.2857142857144481E-3</v>
      </c>
    </row>
    <row r="12" spans="1:33" s="12" customFormat="1" ht="23.25" customHeight="1" x14ac:dyDescent="0.2">
      <c r="A12" s="30">
        <v>43636</v>
      </c>
      <c r="B12" s="31"/>
      <c r="C12" s="25" t="s">
        <v>46</v>
      </c>
      <c r="D12" s="25" t="s">
        <v>47</v>
      </c>
      <c r="E12" s="25" t="s">
        <v>37</v>
      </c>
      <c r="F12" s="26">
        <v>96017</v>
      </c>
      <c r="G12" s="48" t="s">
        <v>58</v>
      </c>
      <c r="H12" s="32"/>
      <c r="I12" s="32"/>
      <c r="J12" s="32"/>
      <c r="K12" s="32">
        <v>124.2</v>
      </c>
      <c r="L12" s="33"/>
      <c r="M12" s="27">
        <f t="shared" si="0"/>
        <v>110.89285714285714</v>
      </c>
      <c r="N12" s="27">
        <f t="shared" si="1"/>
        <v>13.307142857142857</v>
      </c>
      <c r="O12" s="27"/>
      <c r="P12" s="27">
        <v>110.89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-124.19714285714286</v>
      </c>
      <c r="AG12" s="28">
        <f t="shared" si="3"/>
        <v>2.8571428571382285E-3</v>
      </c>
    </row>
    <row r="13" spans="1:33" s="12" customFormat="1" ht="23.25" customHeight="1" x14ac:dyDescent="0.2">
      <c r="A13" s="30">
        <v>43636</v>
      </c>
      <c r="B13" s="31"/>
      <c r="C13" s="25" t="s">
        <v>38</v>
      </c>
      <c r="D13" s="25" t="s">
        <v>39</v>
      </c>
      <c r="E13" s="25" t="s">
        <v>40</v>
      </c>
      <c r="F13" s="26">
        <v>171530</v>
      </c>
      <c r="G13" s="48" t="s">
        <v>112</v>
      </c>
      <c r="H13" s="32"/>
      <c r="I13" s="32"/>
      <c r="J13" s="32"/>
      <c r="K13" s="32">
        <f>247.54+29.71</f>
        <v>277.25</v>
      </c>
      <c r="L13" s="33"/>
      <c r="M13" s="27">
        <f t="shared" si="0"/>
        <v>247.54464285714283</v>
      </c>
      <c r="N13" s="27">
        <f t="shared" si="1"/>
        <v>29.705357142857139</v>
      </c>
      <c r="O13" s="27">
        <f t="shared" ref="O13:O14" si="13">-SUM(I13:J13,K13/1.12)*L13</f>
        <v>0</v>
      </c>
      <c r="P13" s="27">
        <v>247.54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-277.24535714285713</v>
      </c>
      <c r="AG13" s="28">
        <f t="shared" si="3"/>
        <v>4.6428571428691612E-3</v>
      </c>
    </row>
    <row r="14" spans="1:33" s="12" customFormat="1" ht="23.25" customHeight="1" x14ac:dyDescent="0.2">
      <c r="A14" s="30">
        <v>43636</v>
      </c>
      <c r="B14" s="31"/>
      <c r="C14" s="25" t="s">
        <v>38</v>
      </c>
      <c r="D14" s="25" t="s">
        <v>39</v>
      </c>
      <c r="E14" s="25" t="s">
        <v>40</v>
      </c>
      <c r="F14" s="26">
        <v>171530</v>
      </c>
      <c r="G14" s="48" t="s">
        <v>113</v>
      </c>
      <c r="H14" s="32"/>
      <c r="I14" s="32"/>
      <c r="J14" s="32">
        <v>52.35</v>
      </c>
      <c r="K14" s="32"/>
      <c r="L14" s="33"/>
      <c r="M14" s="27">
        <f t="shared" si="0"/>
        <v>52.35</v>
      </c>
      <c r="N14" s="27">
        <f t="shared" si="1"/>
        <v>0</v>
      </c>
      <c r="O14" s="27">
        <f t="shared" si="13"/>
        <v>0</v>
      </c>
      <c r="P14" s="27">
        <v>52.35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" si="14">-SUM(N14:AE14)</f>
        <v>-52.35</v>
      </c>
      <c r="AG14" s="28">
        <f t="shared" ref="AG14" si="15">SUM(H14:K14)+AF14+O14</f>
        <v>0</v>
      </c>
    </row>
    <row r="15" spans="1:33" s="12" customFormat="1" ht="23.25" customHeight="1" x14ac:dyDescent="0.2">
      <c r="A15" s="30">
        <v>43636</v>
      </c>
      <c r="B15" s="31"/>
      <c r="C15" s="25" t="s">
        <v>46</v>
      </c>
      <c r="D15" s="25" t="s">
        <v>47</v>
      </c>
      <c r="E15" s="25" t="s">
        <v>37</v>
      </c>
      <c r="F15" s="26">
        <v>80570</v>
      </c>
      <c r="G15" s="48" t="s">
        <v>114</v>
      </c>
      <c r="H15" s="32"/>
      <c r="I15" s="32"/>
      <c r="J15" s="32"/>
      <c r="K15" s="32">
        <v>199</v>
      </c>
      <c r="L15" s="33"/>
      <c r="M15" s="27">
        <f t="shared" si="0"/>
        <v>177.67857142857142</v>
      </c>
      <c r="N15" s="27">
        <f t="shared" si="1"/>
        <v>21.321428571428569</v>
      </c>
      <c r="O15" s="27"/>
      <c r="P15" s="27"/>
      <c r="Q15" s="34">
        <v>177.68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6">-SUM(N15:AE15)</f>
        <v>-199.00142857142856</v>
      </c>
      <c r="AG15" s="28">
        <f t="shared" ref="AG15:AG16" si="17">SUM(H15:K15)+AF15+O15</f>
        <v>-1.4285714285620088E-3</v>
      </c>
    </row>
    <row r="16" spans="1:33" s="12" customFormat="1" ht="23.25" customHeight="1" x14ac:dyDescent="0.2">
      <c r="A16" s="30">
        <v>43636</v>
      </c>
      <c r="B16" s="31"/>
      <c r="C16" s="25" t="s">
        <v>46</v>
      </c>
      <c r="D16" s="25" t="s">
        <v>47</v>
      </c>
      <c r="E16" s="25" t="s">
        <v>37</v>
      </c>
      <c r="F16" s="26">
        <v>96018</v>
      </c>
      <c r="G16" s="48" t="s">
        <v>115</v>
      </c>
      <c r="H16" s="32"/>
      <c r="I16" s="32"/>
      <c r="J16" s="32"/>
      <c r="K16" s="32">
        <v>616</v>
      </c>
      <c r="L16" s="33"/>
      <c r="M16" s="27">
        <f t="shared" si="0"/>
        <v>550</v>
      </c>
      <c r="N16" s="27">
        <f t="shared" si="1"/>
        <v>66</v>
      </c>
      <c r="O16" s="27"/>
      <c r="P16" s="27">
        <v>550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6"/>
        <v>-616</v>
      </c>
      <c r="AG16" s="28">
        <f t="shared" si="17"/>
        <v>0</v>
      </c>
    </row>
    <row r="17" spans="1:33" s="12" customFormat="1" ht="24.75" customHeight="1" x14ac:dyDescent="0.2">
      <c r="A17" s="30">
        <v>43636</v>
      </c>
      <c r="B17" s="31"/>
      <c r="C17" s="25" t="s">
        <v>42</v>
      </c>
      <c r="D17" s="25" t="s">
        <v>43</v>
      </c>
      <c r="E17" s="25" t="s">
        <v>44</v>
      </c>
      <c r="F17" s="26">
        <v>72512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8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9">-SUM(N17:AE17)</f>
        <v>-179.99571428571429</v>
      </c>
      <c r="AG17" s="28">
        <f t="shared" ref="AG17" si="20">SUM(H17:K17)+AF17+O17</f>
        <v>4.2857142857144481E-3</v>
      </c>
    </row>
    <row r="18" spans="1:33" s="12" customFormat="1" ht="23.25" customHeight="1" x14ac:dyDescent="0.2">
      <c r="A18" s="30">
        <v>43636</v>
      </c>
      <c r="B18" s="31"/>
      <c r="C18" s="25" t="s">
        <v>52</v>
      </c>
      <c r="D18" s="25"/>
      <c r="E18" s="25"/>
      <c r="F18" s="26"/>
      <c r="G18" s="48" t="s">
        <v>53</v>
      </c>
      <c r="H18" s="32">
        <v>537</v>
      </c>
      <c r="I18" s="32"/>
      <c r="J18" s="32"/>
      <c r="K18" s="32"/>
      <c r="L18" s="33"/>
      <c r="M18" s="27">
        <f t="shared" si="0"/>
        <v>537</v>
      </c>
      <c r="N18" s="27">
        <f t="shared" si="1"/>
        <v>0</v>
      </c>
      <c r="O18" s="27"/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>
        <v>537</v>
      </c>
      <c r="AC18" s="35"/>
      <c r="AD18" s="34"/>
      <c r="AE18" s="34"/>
      <c r="AF18" s="27">
        <f t="shared" si="2"/>
        <v>-537</v>
      </c>
      <c r="AG18" s="28">
        <f t="shared" si="3"/>
        <v>0</v>
      </c>
    </row>
    <row r="19" spans="1:33" s="12" customFormat="1" ht="23.25" customHeight="1" x14ac:dyDescent="0.2">
      <c r="A19" s="30">
        <v>43637</v>
      </c>
      <c r="B19" s="31"/>
      <c r="C19" s="25" t="s">
        <v>68</v>
      </c>
      <c r="D19" s="25" t="s">
        <v>69</v>
      </c>
      <c r="E19" s="25" t="s">
        <v>70</v>
      </c>
      <c r="F19" s="26">
        <v>4673</v>
      </c>
      <c r="G19" s="29" t="s">
        <v>71</v>
      </c>
      <c r="H19" s="32"/>
      <c r="I19" s="32"/>
      <c r="J19" s="32"/>
      <c r="K19" s="32">
        <v>2600</v>
      </c>
      <c r="L19" s="33"/>
      <c r="M19" s="27">
        <f t="shared" si="0"/>
        <v>2321.4285714285711</v>
      </c>
      <c r="N19" s="27">
        <f t="shared" si="1"/>
        <v>278.5714285714285</v>
      </c>
      <c r="O19" s="27">
        <f t="shared" ref="O19:O39" si="21">-SUM(I19:J19,K19/1.12)*L19</f>
        <v>0</v>
      </c>
      <c r="P19" s="27"/>
      <c r="Q19" s="34">
        <v>2321.4299999999998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2">-SUM(N19:AE19)</f>
        <v>-2600.0014285714283</v>
      </c>
      <c r="AG19" s="28">
        <f t="shared" ref="AG19" si="23">SUM(H19:K19)+AF19+O19</f>
        <v>-1.4285714282777917E-3</v>
      </c>
    </row>
    <row r="20" spans="1:33" s="12" customFormat="1" ht="23.25" customHeight="1" x14ac:dyDescent="0.2">
      <c r="A20" s="30">
        <v>43637</v>
      </c>
      <c r="B20" s="31"/>
      <c r="C20" s="25" t="s">
        <v>38</v>
      </c>
      <c r="D20" s="25" t="s">
        <v>39</v>
      </c>
      <c r="E20" s="25" t="s">
        <v>40</v>
      </c>
      <c r="F20" s="26">
        <v>183277</v>
      </c>
      <c r="G20" s="48" t="s">
        <v>116</v>
      </c>
      <c r="H20" s="32"/>
      <c r="I20" s="32"/>
      <c r="J20" s="32"/>
      <c r="K20" s="32">
        <f>585.4+70.25</f>
        <v>655.65</v>
      </c>
      <c r="L20" s="33"/>
      <c r="M20" s="27">
        <f t="shared" si="0"/>
        <v>585.40178571428567</v>
      </c>
      <c r="N20" s="27">
        <f t="shared" si="1"/>
        <v>70.248214285714283</v>
      </c>
      <c r="O20" s="27">
        <f t="shared" si="21"/>
        <v>0</v>
      </c>
      <c r="P20" s="27">
        <v>585.4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-655.64821428571429</v>
      </c>
      <c r="AG20" s="28">
        <f t="shared" si="3"/>
        <v>1.7857142856883002E-3</v>
      </c>
    </row>
    <row r="21" spans="1:33" s="12" customFormat="1" ht="23.25" customHeight="1" x14ac:dyDescent="0.2">
      <c r="A21" s="30">
        <v>43637</v>
      </c>
      <c r="B21" s="31"/>
      <c r="C21" s="25" t="s">
        <v>38</v>
      </c>
      <c r="D21" s="25" t="s">
        <v>39</v>
      </c>
      <c r="E21" s="25" t="s">
        <v>40</v>
      </c>
      <c r="F21" s="26">
        <v>183277</v>
      </c>
      <c r="G21" s="48" t="s">
        <v>58</v>
      </c>
      <c r="H21" s="32"/>
      <c r="I21" s="32"/>
      <c r="J21" s="32">
        <v>53.5</v>
      </c>
      <c r="K21" s="32"/>
      <c r="L21" s="33"/>
      <c r="M21" s="27">
        <f t="shared" si="0"/>
        <v>53.5</v>
      </c>
      <c r="N21" s="27">
        <f t="shared" si="1"/>
        <v>0</v>
      </c>
      <c r="O21" s="27">
        <f t="shared" si="21"/>
        <v>0</v>
      </c>
      <c r="P21" s="27">
        <v>53.5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:AF39" si="24">-SUM(N21:AE21)</f>
        <v>-53.5</v>
      </c>
      <c r="AG21" s="28">
        <f t="shared" ref="AG21:AG39" si="25">SUM(H21:K21)+AF21+O21</f>
        <v>0</v>
      </c>
    </row>
    <row r="22" spans="1:33" s="12" customFormat="1" ht="24.75" customHeight="1" x14ac:dyDescent="0.2">
      <c r="A22" s="30">
        <v>43637</v>
      </c>
      <c r="B22" s="31"/>
      <c r="C22" s="25" t="s">
        <v>42</v>
      </c>
      <c r="D22" s="25" t="s">
        <v>43</v>
      </c>
      <c r="E22" s="25" t="s">
        <v>44</v>
      </c>
      <c r="F22" s="26">
        <v>72564</v>
      </c>
      <c r="G22" s="29" t="s">
        <v>45</v>
      </c>
      <c r="H22" s="32"/>
      <c r="I22" s="32"/>
      <c r="J22" s="32"/>
      <c r="K22" s="32">
        <v>180</v>
      </c>
      <c r="L22" s="33"/>
      <c r="M22" s="27">
        <f t="shared" si="0"/>
        <v>160.71428571428569</v>
      </c>
      <c r="N22" s="27">
        <f t="shared" si="1"/>
        <v>19.285714285714281</v>
      </c>
      <c r="O22" s="27">
        <f t="shared" si="21"/>
        <v>0</v>
      </c>
      <c r="P22" s="27"/>
      <c r="Q22" s="34">
        <v>160.71</v>
      </c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24"/>
        <v>-179.99571428571429</v>
      </c>
      <c r="AG22" s="28">
        <f t="shared" si="25"/>
        <v>4.2857142857144481E-3</v>
      </c>
    </row>
    <row r="23" spans="1:33" s="12" customFormat="1" ht="23.25" customHeight="1" x14ac:dyDescent="0.2">
      <c r="A23" s="30">
        <v>43637</v>
      </c>
      <c r="B23" s="31"/>
      <c r="C23" s="25" t="s">
        <v>52</v>
      </c>
      <c r="D23" s="25"/>
      <c r="E23" s="25"/>
      <c r="F23" s="26"/>
      <c r="G23" s="48" t="s">
        <v>53</v>
      </c>
      <c r="H23" s="32">
        <v>537</v>
      </c>
      <c r="I23" s="32"/>
      <c r="J23" s="32"/>
      <c r="K23" s="32"/>
      <c r="L23" s="33"/>
      <c r="M23" s="27">
        <f t="shared" si="0"/>
        <v>537</v>
      </c>
      <c r="N23" s="27">
        <f t="shared" si="1"/>
        <v>0</v>
      </c>
      <c r="O23" s="27"/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>
        <v>537</v>
      </c>
      <c r="AC23" s="35"/>
      <c r="AD23" s="34"/>
      <c r="AE23" s="34"/>
      <c r="AF23" s="27">
        <f t="shared" ref="AF23" si="26">-SUM(N23:AE23)</f>
        <v>-537</v>
      </c>
      <c r="AG23" s="28">
        <f t="shared" ref="AG23" si="27">SUM(H23:K23)+AF23+O23</f>
        <v>0</v>
      </c>
    </row>
    <row r="24" spans="1:33" s="12" customFormat="1" ht="23.25" customHeight="1" x14ac:dyDescent="0.2">
      <c r="A24" s="30">
        <v>43638</v>
      </c>
      <c r="B24" s="31"/>
      <c r="C24" s="25" t="s">
        <v>117</v>
      </c>
      <c r="D24" s="25" t="s">
        <v>59</v>
      </c>
      <c r="E24" s="25" t="s">
        <v>40</v>
      </c>
      <c r="F24" s="26">
        <v>990</v>
      </c>
      <c r="G24" s="48" t="s">
        <v>45</v>
      </c>
      <c r="H24" s="32"/>
      <c r="I24" s="32"/>
      <c r="J24" s="32"/>
      <c r="K24" s="32">
        <v>40</v>
      </c>
      <c r="L24" s="33"/>
      <c r="M24" s="27">
        <f t="shared" si="0"/>
        <v>35.714285714285708</v>
      </c>
      <c r="N24" s="27">
        <f t="shared" si="1"/>
        <v>4.2857142857142847</v>
      </c>
      <c r="O24" s="27">
        <f t="shared" si="21"/>
        <v>0</v>
      </c>
      <c r="P24" s="27">
        <v>35.71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24"/>
        <v>-39.995714285714286</v>
      </c>
      <c r="AG24" s="28">
        <f t="shared" si="25"/>
        <v>4.2857142857144481E-3</v>
      </c>
    </row>
    <row r="25" spans="1:33" s="12" customFormat="1" ht="24.75" customHeight="1" x14ac:dyDescent="0.2">
      <c r="A25" s="30">
        <v>43641</v>
      </c>
      <c r="B25" s="31"/>
      <c r="C25" s="25" t="s">
        <v>42</v>
      </c>
      <c r="D25" s="25" t="s">
        <v>43</v>
      </c>
      <c r="E25" s="25" t="s">
        <v>44</v>
      </c>
      <c r="F25" s="26">
        <v>75807</v>
      </c>
      <c r="G25" s="29" t="s">
        <v>45</v>
      </c>
      <c r="H25" s="32"/>
      <c r="I25" s="32"/>
      <c r="J25" s="32"/>
      <c r="K25" s="32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21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24"/>
        <v>-179.99571428571429</v>
      </c>
      <c r="AG25" s="28">
        <f t="shared" si="25"/>
        <v>4.2857142857144481E-3</v>
      </c>
    </row>
    <row r="26" spans="1:33" s="12" customFormat="1" ht="24.75" customHeight="1" x14ac:dyDescent="0.2">
      <c r="A26" s="30">
        <v>43641</v>
      </c>
      <c r="B26" s="31"/>
      <c r="C26" s="25" t="s">
        <v>46</v>
      </c>
      <c r="D26" s="25" t="s">
        <v>47</v>
      </c>
      <c r="E26" s="25" t="s">
        <v>37</v>
      </c>
      <c r="F26" s="26">
        <v>36005</v>
      </c>
      <c r="G26" s="29" t="s">
        <v>118</v>
      </c>
      <c r="H26" s="32"/>
      <c r="I26" s="32"/>
      <c r="J26" s="32"/>
      <c r="K26" s="32">
        <v>175</v>
      </c>
      <c r="L26" s="33"/>
      <c r="M26" s="27">
        <f t="shared" si="0"/>
        <v>156.24999999999997</v>
      </c>
      <c r="N26" s="27">
        <f t="shared" si="1"/>
        <v>18.749999999999996</v>
      </c>
      <c r="O26" s="27">
        <f t="shared" si="21"/>
        <v>0</v>
      </c>
      <c r="P26" s="27">
        <v>156.25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24"/>
        <v>-175</v>
      </c>
      <c r="AG26" s="28">
        <f t="shared" si="25"/>
        <v>0</v>
      </c>
    </row>
    <row r="27" spans="1:33" s="12" customFormat="1" ht="23.25" customHeight="1" x14ac:dyDescent="0.2">
      <c r="A27" s="30">
        <v>43641</v>
      </c>
      <c r="B27" s="31"/>
      <c r="C27" s="25" t="s">
        <v>119</v>
      </c>
      <c r="D27" s="25" t="s">
        <v>120</v>
      </c>
      <c r="E27" s="25" t="s">
        <v>40</v>
      </c>
      <c r="F27" s="26">
        <v>179247</v>
      </c>
      <c r="G27" s="48" t="s">
        <v>121</v>
      </c>
      <c r="H27" s="32"/>
      <c r="I27" s="32"/>
      <c r="J27" s="32"/>
      <c r="K27" s="32">
        <v>1385</v>
      </c>
      <c r="L27" s="33"/>
      <c r="M27" s="27">
        <f t="shared" si="0"/>
        <v>1236.6071428571427</v>
      </c>
      <c r="N27" s="27">
        <f t="shared" si="1"/>
        <v>148.39285714285711</v>
      </c>
      <c r="O27" s="27">
        <f t="shared" si="21"/>
        <v>0</v>
      </c>
      <c r="P27" s="27"/>
      <c r="Q27" s="34"/>
      <c r="R27" s="34"/>
      <c r="S27" s="35">
        <v>1236.6099999999999</v>
      </c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4"/>
        <v>-1385.002857142857</v>
      </c>
      <c r="AG27" s="28">
        <f t="shared" si="25"/>
        <v>-2.8571428570103308E-3</v>
      </c>
    </row>
    <row r="28" spans="1:33" s="12" customFormat="1" ht="23.25" customHeight="1" x14ac:dyDescent="0.2">
      <c r="A28" s="30">
        <v>43641</v>
      </c>
      <c r="B28" s="31"/>
      <c r="C28" s="25" t="s">
        <v>41</v>
      </c>
      <c r="D28" s="25"/>
      <c r="E28" s="25"/>
      <c r="F28" s="26"/>
      <c r="G28" s="48" t="s">
        <v>122</v>
      </c>
      <c r="H28" s="32">
        <v>65</v>
      </c>
      <c r="I28" s="32"/>
      <c r="J28" s="32"/>
      <c r="K28" s="32"/>
      <c r="L28" s="33"/>
      <c r="M28" s="27">
        <f t="shared" si="0"/>
        <v>65</v>
      </c>
      <c r="N28" s="27">
        <f t="shared" si="1"/>
        <v>0</v>
      </c>
      <c r="O28" s="27">
        <f t="shared" si="21"/>
        <v>0</v>
      </c>
      <c r="P28" s="27"/>
      <c r="Q28" s="34"/>
      <c r="R28" s="34"/>
      <c r="S28" s="35"/>
      <c r="T28" s="35"/>
      <c r="U28" s="35"/>
      <c r="V28" s="35"/>
      <c r="W28" s="35"/>
      <c r="X28" s="35"/>
      <c r="Y28" s="34"/>
      <c r="Z28" s="34"/>
      <c r="AA28" s="34">
        <v>65</v>
      </c>
      <c r="AB28" s="35"/>
      <c r="AC28" s="35"/>
      <c r="AD28" s="35"/>
      <c r="AE28" s="34"/>
      <c r="AF28" s="27">
        <f t="shared" si="24"/>
        <v>-65</v>
      </c>
      <c r="AG28" s="28">
        <f t="shared" si="25"/>
        <v>0</v>
      </c>
    </row>
    <row r="29" spans="1:33" s="12" customFormat="1" ht="24.75" customHeight="1" x14ac:dyDescent="0.2">
      <c r="A29" s="30">
        <v>43641</v>
      </c>
      <c r="B29" s="31"/>
      <c r="C29" s="25" t="s">
        <v>42</v>
      </c>
      <c r="D29" s="25" t="s">
        <v>43</v>
      </c>
      <c r="E29" s="25" t="s">
        <v>44</v>
      </c>
      <c r="F29" s="26">
        <v>75859</v>
      </c>
      <c r="G29" s="29" t="s">
        <v>45</v>
      </c>
      <c r="H29" s="32"/>
      <c r="I29" s="32"/>
      <c r="J29" s="32"/>
      <c r="K29" s="32">
        <v>180</v>
      </c>
      <c r="L29" s="33"/>
      <c r="M29" s="27">
        <f t="shared" si="0"/>
        <v>160.71428571428569</v>
      </c>
      <c r="N29" s="27">
        <f t="shared" si="1"/>
        <v>19.285714285714281</v>
      </c>
      <c r="O29" s="27">
        <f t="shared" si="21"/>
        <v>0</v>
      </c>
      <c r="P29" s="27"/>
      <c r="Q29" s="34">
        <v>160.71</v>
      </c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24"/>
        <v>-179.99571428571429</v>
      </c>
      <c r="AG29" s="28">
        <f t="shared" si="25"/>
        <v>4.2857142857144481E-3</v>
      </c>
    </row>
    <row r="30" spans="1:33" s="12" customFormat="1" ht="23.25" customHeight="1" x14ac:dyDescent="0.2">
      <c r="A30" s="30">
        <v>43641</v>
      </c>
      <c r="B30" s="31"/>
      <c r="C30" s="25" t="s">
        <v>54</v>
      </c>
      <c r="D30" s="25" t="s">
        <v>55</v>
      </c>
      <c r="E30" s="25" t="s">
        <v>57</v>
      </c>
      <c r="F30" s="26">
        <v>3226</v>
      </c>
      <c r="G30" s="48" t="s">
        <v>123</v>
      </c>
      <c r="H30" s="32"/>
      <c r="I30" s="32"/>
      <c r="J30" s="32">
        <v>930</v>
      </c>
      <c r="K30" s="32"/>
      <c r="L30" s="33"/>
      <c r="M30" s="27">
        <f t="shared" si="0"/>
        <v>930</v>
      </c>
      <c r="N30" s="27">
        <f t="shared" si="1"/>
        <v>0</v>
      </c>
      <c r="O30" s="27">
        <f t="shared" si="21"/>
        <v>0</v>
      </c>
      <c r="P30" s="27">
        <v>930</v>
      </c>
      <c r="Q30" s="34"/>
      <c r="R30" s="34"/>
      <c r="S30" s="35"/>
      <c r="T30" s="35"/>
      <c r="U30" s="35"/>
      <c r="V30" s="35"/>
      <c r="W30" s="35"/>
      <c r="X30" s="35"/>
      <c r="Y30" s="34"/>
      <c r="Z30" s="34"/>
      <c r="AA30" s="34"/>
      <c r="AB30" s="35"/>
      <c r="AC30" s="35"/>
      <c r="AD30" s="35"/>
      <c r="AE30" s="34"/>
      <c r="AF30" s="27">
        <f t="shared" si="24"/>
        <v>-930</v>
      </c>
      <c r="AG30" s="28">
        <f t="shared" si="25"/>
        <v>0</v>
      </c>
    </row>
    <row r="31" spans="1:33" s="12" customFormat="1" ht="23.25" customHeight="1" x14ac:dyDescent="0.2">
      <c r="A31" s="30">
        <v>43641</v>
      </c>
      <c r="B31" s="31"/>
      <c r="C31" s="25" t="s">
        <v>56</v>
      </c>
      <c r="D31" s="25"/>
      <c r="E31" s="25"/>
      <c r="F31" s="26"/>
      <c r="G31" s="48" t="s">
        <v>124</v>
      </c>
      <c r="H31" s="32">
        <v>100</v>
      </c>
      <c r="I31" s="32"/>
      <c r="J31" s="32"/>
      <c r="K31" s="32"/>
      <c r="L31" s="33"/>
      <c r="M31" s="27">
        <f t="shared" si="0"/>
        <v>100</v>
      </c>
      <c r="N31" s="27">
        <f t="shared" si="1"/>
        <v>0</v>
      </c>
      <c r="O31" s="27">
        <f t="shared" si="21"/>
        <v>0</v>
      </c>
      <c r="P31" s="27"/>
      <c r="Q31" s="34"/>
      <c r="R31" s="34"/>
      <c r="S31" s="35"/>
      <c r="T31" s="35"/>
      <c r="U31" s="35"/>
      <c r="V31" s="35"/>
      <c r="W31" s="35"/>
      <c r="X31" s="35"/>
      <c r="Y31" s="34"/>
      <c r="Z31" s="34"/>
      <c r="AA31" s="34">
        <v>100</v>
      </c>
      <c r="AB31" s="35"/>
      <c r="AC31" s="35"/>
      <c r="AD31" s="35"/>
      <c r="AE31" s="34"/>
      <c r="AF31" s="27">
        <f t="shared" si="24"/>
        <v>-100</v>
      </c>
      <c r="AG31" s="28">
        <f t="shared" si="25"/>
        <v>0</v>
      </c>
    </row>
    <row r="32" spans="1:33" s="12" customFormat="1" ht="23.25" customHeight="1" x14ac:dyDescent="0.2">
      <c r="A32" s="30">
        <v>43641</v>
      </c>
      <c r="B32" s="31"/>
      <c r="C32" s="25" t="s">
        <v>38</v>
      </c>
      <c r="D32" s="25" t="s">
        <v>39</v>
      </c>
      <c r="E32" s="25" t="s">
        <v>40</v>
      </c>
      <c r="F32" s="26">
        <v>175981</v>
      </c>
      <c r="G32" s="48" t="s">
        <v>125</v>
      </c>
      <c r="H32" s="32"/>
      <c r="I32" s="32"/>
      <c r="J32" s="32"/>
      <c r="K32" s="32">
        <v>96.6</v>
      </c>
      <c r="L32" s="33"/>
      <c r="M32" s="27">
        <f t="shared" si="0"/>
        <v>86.249999999999986</v>
      </c>
      <c r="N32" s="27">
        <f t="shared" si="1"/>
        <v>10.349999999999998</v>
      </c>
      <c r="O32" s="27">
        <f t="shared" si="21"/>
        <v>0</v>
      </c>
      <c r="P32" s="27"/>
      <c r="Q32" s="34"/>
      <c r="R32" s="34"/>
      <c r="S32" s="35">
        <v>86.25</v>
      </c>
      <c r="T32" s="35"/>
      <c r="U32" s="35"/>
      <c r="V32" s="35"/>
      <c r="W32" s="35"/>
      <c r="X32" s="35"/>
      <c r="Y32" s="34"/>
      <c r="Z32" s="34"/>
      <c r="AA32" s="34"/>
      <c r="AB32" s="35"/>
      <c r="AC32" s="35"/>
      <c r="AD32" s="35"/>
      <c r="AE32" s="34"/>
      <c r="AF32" s="27">
        <f t="shared" si="24"/>
        <v>-96.6</v>
      </c>
      <c r="AG32" s="28">
        <f t="shared" si="25"/>
        <v>0</v>
      </c>
    </row>
    <row r="33" spans="1:33" s="12" customFormat="1" ht="23.25" customHeight="1" x14ac:dyDescent="0.2">
      <c r="A33" s="30">
        <v>43641</v>
      </c>
      <c r="B33" s="31"/>
      <c r="C33" s="25" t="s">
        <v>46</v>
      </c>
      <c r="D33" s="25" t="s">
        <v>47</v>
      </c>
      <c r="E33" s="25" t="s">
        <v>37</v>
      </c>
      <c r="F33" s="26">
        <v>36128</v>
      </c>
      <c r="G33" s="48" t="s">
        <v>126</v>
      </c>
      <c r="H33" s="32"/>
      <c r="I33" s="32"/>
      <c r="J33" s="32"/>
      <c r="K33" s="32">
        <v>232.48</v>
      </c>
      <c r="L33" s="33"/>
      <c r="M33" s="27">
        <f t="shared" si="0"/>
        <v>207.57142857142856</v>
      </c>
      <c r="N33" s="27">
        <f t="shared" si="1"/>
        <v>24.908571428571427</v>
      </c>
      <c r="O33" s="27">
        <f t="shared" si="21"/>
        <v>0</v>
      </c>
      <c r="P33" s="27">
        <v>207.57</v>
      </c>
      <c r="Q33" s="34"/>
      <c r="R33" s="34"/>
      <c r="S33" s="35"/>
      <c r="T33" s="35"/>
      <c r="U33" s="35"/>
      <c r="V33" s="35"/>
      <c r="W33" s="35"/>
      <c r="X33" s="35"/>
      <c r="Y33" s="34"/>
      <c r="Z33" s="34"/>
      <c r="AA33" s="34"/>
      <c r="AB33" s="35"/>
      <c r="AC33" s="35"/>
      <c r="AD33" s="35"/>
      <c r="AE33" s="34"/>
      <c r="AF33" s="27">
        <f t="shared" si="24"/>
        <v>-232.47857142857143</v>
      </c>
      <c r="AG33" s="28">
        <f t="shared" si="25"/>
        <v>1.4285714285620088E-3</v>
      </c>
    </row>
    <row r="34" spans="1:33" s="12" customFormat="1" ht="24.75" customHeight="1" x14ac:dyDescent="0.2">
      <c r="A34" s="30">
        <v>43642</v>
      </c>
      <c r="B34" s="31"/>
      <c r="C34" s="25" t="s">
        <v>42</v>
      </c>
      <c r="D34" s="25" t="s">
        <v>43</v>
      </c>
      <c r="E34" s="25" t="s">
        <v>44</v>
      </c>
      <c r="F34" s="26">
        <v>180011</v>
      </c>
      <c r="G34" s="29" t="s">
        <v>45</v>
      </c>
      <c r="H34" s="32"/>
      <c r="I34" s="32"/>
      <c r="J34" s="32"/>
      <c r="K34" s="32">
        <v>180</v>
      </c>
      <c r="L34" s="33"/>
      <c r="M34" s="27">
        <f t="shared" si="0"/>
        <v>160.71428571428569</v>
      </c>
      <c r="N34" s="27">
        <f t="shared" si="1"/>
        <v>19.285714285714281</v>
      </c>
      <c r="O34" s="27">
        <f t="shared" si="21"/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24"/>
        <v>-179.99571428571429</v>
      </c>
      <c r="AG34" s="28">
        <f t="shared" si="25"/>
        <v>4.2857142857144481E-3</v>
      </c>
    </row>
    <row r="35" spans="1:33" s="12" customFormat="1" ht="23.25" customHeight="1" x14ac:dyDescent="0.2">
      <c r="A35" s="30">
        <v>43642</v>
      </c>
      <c r="B35" s="31"/>
      <c r="C35" s="25" t="s">
        <v>38</v>
      </c>
      <c r="D35" s="25" t="s">
        <v>39</v>
      </c>
      <c r="E35" s="25" t="s">
        <v>40</v>
      </c>
      <c r="F35" s="26">
        <v>161480</v>
      </c>
      <c r="G35" s="48" t="s">
        <v>127</v>
      </c>
      <c r="H35" s="32"/>
      <c r="I35" s="32"/>
      <c r="J35" s="32"/>
      <c r="K35" s="32">
        <f>661.38+79.37</f>
        <v>740.75</v>
      </c>
      <c r="L35" s="33"/>
      <c r="M35" s="27">
        <f t="shared" si="0"/>
        <v>661.38392857142856</v>
      </c>
      <c r="N35" s="27">
        <f t="shared" si="1"/>
        <v>79.366071428571431</v>
      </c>
      <c r="O35" s="27">
        <f t="shared" si="21"/>
        <v>0</v>
      </c>
      <c r="P35" s="27">
        <v>661.38</v>
      </c>
      <c r="Q35" s="34"/>
      <c r="R35" s="34"/>
      <c r="S35" s="35"/>
      <c r="T35" s="35"/>
      <c r="U35" s="35"/>
      <c r="V35" s="35"/>
      <c r="W35" s="35"/>
      <c r="X35" s="35"/>
      <c r="Y35" s="34"/>
      <c r="Z35" s="34"/>
      <c r="AA35" s="34"/>
      <c r="AB35" s="35"/>
      <c r="AC35" s="35"/>
      <c r="AD35" s="35"/>
      <c r="AE35" s="34"/>
      <c r="AF35" s="27">
        <f t="shared" si="24"/>
        <v>-740.74607142857144</v>
      </c>
      <c r="AG35" s="28">
        <f t="shared" si="25"/>
        <v>3.9285714285597351E-3</v>
      </c>
    </row>
    <row r="36" spans="1:33" s="12" customFormat="1" ht="23.25" customHeight="1" x14ac:dyDescent="0.2">
      <c r="A36" s="30">
        <v>43642</v>
      </c>
      <c r="B36" s="31"/>
      <c r="C36" s="25" t="s">
        <v>38</v>
      </c>
      <c r="D36" s="25" t="s">
        <v>39</v>
      </c>
      <c r="E36" s="25" t="s">
        <v>40</v>
      </c>
      <c r="F36" s="26">
        <v>161480</v>
      </c>
      <c r="G36" s="48" t="s">
        <v>128</v>
      </c>
      <c r="H36" s="32"/>
      <c r="I36" s="32"/>
      <c r="J36" s="32">
        <v>250</v>
      </c>
      <c r="K36" s="32"/>
      <c r="L36" s="33"/>
      <c r="M36" s="27">
        <f t="shared" si="0"/>
        <v>250</v>
      </c>
      <c r="N36" s="27">
        <f t="shared" si="1"/>
        <v>0</v>
      </c>
      <c r="O36" s="27">
        <f t="shared" si="21"/>
        <v>0</v>
      </c>
      <c r="P36" s="27">
        <v>250</v>
      </c>
      <c r="Q36" s="34"/>
      <c r="R36" s="34"/>
      <c r="S36" s="35"/>
      <c r="T36" s="35"/>
      <c r="U36" s="35"/>
      <c r="V36" s="35"/>
      <c r="W36" s="35"/>
      <c r="X36" s="35"/>
      <c r="Y36" s="34"/>
      <c r="Z36" s="34"/>
      <c r="AA36" s="34"/>
      <c r="AB36" s="35"/>
      <c r="AC36" s="35"/>
      <c r="AD36" s="35"/>
      <c r="AE36" s="34"/>
      <c r="AF36" s="27">
        <f t="shared" si="24"/>
        <v>-250</v>
      </c>
      <c r="AG36" s="28">
        <f t="shared" si="25"/>
        <v>0</v>
      </c>
    </row>
    <row r="37" spans="1:33" s="12" customFormat="1" ht="23.25" customHeight="1" x14ac:dyDescent="0.2">
      <c r="A37" s="30">
        <v>43642</v>
      </c>
      <c r="B37" s="31"/>
      <c r="C37" s="25" t="s">
        <v>46</v>
      </c>
      <c r="D37" s="25" t="s">
        <v>47</v>
      </c>
      <c r="E37" s="25" t="s">
        <v>37</v>
      </c>
      <c r="F37" s="26">
        <v>36144</v>
      </c>
      <c r="G37" s="48" t="s">
        <v>129</v>
      </c>
      <c r="H37" s="32"/>
      <c r="I37" s="32"/>
      <c r="J37" s="32"/>
      <c r="K37" s="32">
        <v>172</v>
      </c>
      <c r="L37" s="33"/>
      <c r="M37" s="27">
        <f t="shared" si="0"/>
        <v>153.57142857142856</v>
      </c>
      <c r="N37" s="27">
        <f t="shared" si="1"/>
        <v>18.428571428571427</v>
      </c>
      <c r="O37" s="27">
        <f t="shared" si="21"/>
        <v>0</v>
      </c>
      <c r="P37" s="27">
        <v>153.57</v>
      </c>
      <c r="Q37" s="34"/>
      <c r="R37" s="34"/>
      <c r="S37" s="35"/>
      <c r="T37" s="35"/>
      <c r="U37" s="35"/>
      <c r="V37" s="35"/>
      <c r="W37" s="35"/>
      <c r="X37" s="35"/>
      <c r="Y37" s="34"/>
      <c r="Z37" s="34"/>
      <c r="AA37" s="34"/>
      <c r="AB37" s="35"/>
      <c r="AC37" s="35"/>
      <c r="AD37" s="35"/>
      <c r="AE37" s="34"/>
      <c r="AF37" s="27">
        <f t="shared" si="24"/>
        <v>-171.99857142857141</v>
      </c>
      <c r="AG37" s="28">
        <f t="shared" si="25"/>
        <v>1.4285714285904305E-3</v>
      </c>
    </row>
    <row r="38" spans="1:33" s="12" customFormat="1" ht="23.25" customHeight="1" x14ac:dyDescent="0.2">
      <c r="A38" s="30">
        <v>43642</v>
      </c>
      <c r="B38" s="31"/>
      <c r="C38" s="25" t="s">
        <v>54</v>
      </c>
      <c r="D38" s="25" t="s">
        <v>55</v>
      </c>
      <c r="E38" s="25" t="s">
        <v>57</v>
      </c>
      <c r="F38" s="26">
        <v>3229</v>
      </c>
      <c r="G38" s="48" t="s">
        <v>60</v>
      </c>
      <c r="H38" s="32"/>
      <c r="I38" s="32"/>
      <c r="J38" s="32">
        <v>880</v>
      </c>
      <c r="K38" s="32"/>
      <c r="L38" s="33"/>
      <c r="M38" s="27">
        <f t="shared" si="0"/>
        <v>880</v>
      </c>
      <c r="N38" s="27">
        <f t="shared" si="1"/>
        <v>0</v>
      </c>
      <c r="O38" s="27">
        <f t="shared" si="21"/>
        <v>0</v>
      </c>
      <c r="P38" s="27">
        <v>880</v>
      </c>
      <c r="Q38" s="34"/>
      <c r="R38" s="34"/>
      <c r="S38" s="35"/>
      <c r="T38" s="35"/>
      <c r="U38" s="35"/>
      <c r="V38" s="35"/>
      <c r="W38" s="35"/>
      <c r="X38" s="35"/>
      <c r="Y38" s="34"/>
      <c r="Z38" s="34"/>
      <c r="AA38" s="34"/>
      <c r="AB38" s="35"/>
      <c r="AC38" s="35"/>
      <c r="AD38" s="35"/>
      <c r="AE38" s="34"/>
      <c r="AF38" s="27">
        <f t="shared" si="24"/>
        <v>-880</v>
      </c>
      <c r="AG38" s="28">
        <f t="shared" si="25"/>
        <v>0</v>
      </c>
    </row>
    <row r="39" spans="1:33" s="12" customFormat="1" ht="23.25" customHeight="1" x14ac:dyDescent="0.2">
      <c r="A39" s="30">
        <v>43642</v>
      </c>
      <c r="B39" s="31"/>
      <c r="C39" s="25" t="s">
        <v>56</v>
      </c>
      <c r="D39" s="25"/>
      <c r="E39" s="25"/>
      <c r="F39" s="26"/>
      <c r="G39" s="48" t="s">
        <v>124</v>
      </c>
      <c r="H39" s="32">
        <v>100</v>
      </c>
      <c r="I39" s="32"/>
      <c r="J39" s="32"/>
      <c r="K39" s="32"/>
      <c r="L39" s="33"/>
      <c r="M39" s="27">
        <f t="shared" si="0"/>
        <v>100</v>
      </c>
      <c r="N39" s="27">
        <f t="shared" si="1"/>
        <v>0</v>
      </c>
      <c r="O39" s="27">
        <f t="shared" si="21"/>
        <v>0</v>
      </c>
      <c r="P39" s="27"/>
      <c r="Q39" s="34"/>
      <c r="R39" s="34"/>
      <c r="S39" s="35"/>
      <c r="T39" s="35"/>
      <c r="U39" s="35"/>
      <c r="V39" s="35"/>
      <c r="W39" s="35"/>
      <c r="X39" s="35"/>
      <c r="Y39" s="34"/>
      <c r="Z39" s="34"/>
      <c r="AA39" s="34">
        <v>100</v>
      </c>
      <c r="AB39" s="35"/>
      <c r="AC39" s="35"/>
      <c r="AD39" s="35"/>
      <c r="AE39" s="34"/>
      <c r="AF39" s="27">
        <f t="shared" si="24"/>
        <v>-100</v>
      </c>
      <c r="AG39" s="28">
        <f t="shared" si="25"/>
        <v>0</v>
      </c>
    </row>
    <row r="40" spans="1:33" s="12" customFormat="1" ht="23.25" customHeight="1" x14ac:dyDescent="0.2">
      <c r="A40" s="30"/>
      <c r="B40" s="31"/>
      <c r="C40" s="25"/>
      <c r="D40" s="25"/>
      <c r="E40" s="25"/>
      <c r="F40" s="26"/>
      <c r="G40" s="48"/>
      <c r="H40" s="32"/>
      <c r="I40" s="32"/>
      <c r="J40" s="32"/>
      <c r="K40" s="32"/>
      <c r="L40" s="33"/>
      <c r="M40" s="27"/>
      <c r="N40" s="27"/>
      <c r="O40" s="27"/>
      <c r="P40" s="27"/>
      <c r="Q40" s="34"/>
      <c r="R40" s="34"/>
      <c r="S40" s="35"/>
      <c r="T40" s="35"/>
      <c r="U40" s="35"/>
      <c r="V40" s="35"/>
      <c r="W40" s="35"/>
      <c r="X40" s="35"/>
      <c r="Y40" s="34"/>
      <c r="Z40" s="34"/>
      <c r="AA40" s="34"/>
      <c r="AB40" s="35"/>
      <c r="AC40" s="35"/>
      <c r="AD40" s="35"/>
      <c r="AE40" s="34"/>
      <c r="AF40" s="27"/>
      <c r="AG40" s="28"/>
    </row>
    <row r="41" spans="1:33" s="12" customFormat="1" ht="19.5" customHeight="1" x14ac:dyDescent="0.2">
      <c r="A41" s="30"/>
      <c r="B41" s="31"/>
      <c r="C41" s="36"/>
      <c r="D41" s="36"/>
      <c r="E41" s="36"/>
      <c r="F41" s="26"/>
      <c r="G41" s="29"/>
      <c r="H41" s="32"/>
      <c r="I41" s="32"/>
      <c r="J41" s="32"/>
      <c r="K41" s="32"/>
      <c r="L41" s="33"/>
      <c r="M41" s="27">
        <f t="shared" si="0"/>
        <v>0</v>
      </c>
      <c r="N41" s="27">
        <f t="shared" si="1"/>
        <v>0</v>
      </c>
      <c r="O41" s="34">
        <f>-SUM(I41:J41,K41/1.12)*L41</f>
        <v>0</v>
      </c>
      <c r="P41" s="34"/>
      <c r="Q41" s="34"/>
      <c r="R41" s="34"/>
      <c r="S41" s="34"/>
      <c r="T41" s="35"/>
      <c r="U41" s="35"/>
      <c r="V41" s="35"/>
      <c r="W41" s="35"/>
      <c r="X41" s="35"/>
      <c r="Y41" s="37"/>
      <c r="Z41" s="34"/>
      <c r="AA41" s="34"/>
      <c r="AB41" s="34"/>
      <c r="AC41" s="35"/>
      <c r="AD41" s="35"/>
      <c r="AE41" s="38"/>
      <c r="AF41" s="27">
        <f t="shared" ref="AF41" si="28">-SUM(N41:AE41)</f>
        <v>0</v>
      </c>
      <c r="AG41" s="28">
        <f t="shared" ref="AG41" si="29">SUM(H41:K41)+AF41+O41</f>
        <v>0</v>
      </c>
    </row>
    <row r="42" spans="1:33" s="10" customFormat="1" ht="12" customHeight="1" thickBot="1" x14ac:dyDescent="0.25">
      <c r="A42" s="39"/>
      <c r="B42" s="40"/>
      <c r="C42" s="41"/>
      <c r="D42" s="42"/>
      <c r="E42" s="42"/>
      <c r="F42" s="43"/>
      <c r="G42" s="41"/>
      <c r="H42" s="44">
        <f t="shared" ref="H42:AG42" si="30">SUM(H5:H41)</f>
        <v>1339</v>
      </c>
      <c r="I42" s="44">
        <f t="shared" si="30"/>
        <v>0</v>
      </c>
      <c r="J42" s="44">
        <f t="shared" si="30"/>
        <v>2295.85</v>
      </c>
      <c r="K42" s="44">
        <f t="shared" si="30"/>
        <v>12983.29</v>
      </c>
      <c r="L42" s="44">
        <f t="shared" si="30"/>
        <v>0</v>
      </c>
      <c r="M42" s="44">
        <f t="shared" si="30"/>
        <v>15227.07321428572</v>
      </c>
      <c r="N42" s="44">
        <f t="shared" si="30"/>
        <v>1391.0667857142848</v>
      </c>
      <c r="O42" s="44">
        <f t="shared" si="30"/>
        <v>0</v>
      </c>
      <c r="P42" s="44">
        <f t="shared" si="30"/>
        <v>7731.2699999999995</v>
      </c>
      <c r="Q42" s="44">
        <f t="shared" si="30"/>
        <v>3463.37</v>
      </c>
      <c r="R42" s="44">
        <f t="shared" si="30"/>
        <v>1160.71</v>
      </c>
      <c r="S42" s="44">
        <f t="shared" si="30"/>
        <v>1532.6799999999998</v>
      </c>
      <c r="T42" s="44">
        <f t="shared" si="30"/>
        <v>0</v>
      </c>
      <c r="U42" s="44">
        <f t="shared" si="30"/>
        <v>0</v>
      </c>
      <c r="V42" s="44">
        <f t="shared" si="30"/>
        <v>0</v>
      </c>
      <c r="W42" s="44">
        <f t="shared" si="30"/>
        <v>0</v>
      </c>
      <c r="X42" s="44">
        <f t="shared" si="30"/>
        <v>0</v>
      </c>
      <c r="Y42" s="44">
        <f t="shared" si="30"/>
        <v>0</v>
      </c>
      <c r="Z42" s="44">
        <f t="shared" si="30"/>
        <v>0</v>
      </c>
      <c r="AA42" s="44">
        <f t="shared" si="30"/>
        <v>265</v>
      </c>
      <c r="AB42" s="44">
        <f t="shared" si="30"/>
        <v>1074</v>
      </c>
      <c r="AC42" s="44">
        <f t="shared" si="30"/>
        <v>0</v>
      </c>
      <c r="AD42" s="44">
        <f t="shared" si="30"/>
        <v>0</v>
      </c>
      <c r="AE42" s="44">
        <f t="shared" si="30"/>
        <v>0</v>
      </c>
      <c r="AF42" s="44">
        <f t="shared" si="30"/>
        <v>-16618.09678571429</v>
      </c>
      <c r="AG42" s="44">
        <f t="shared" si="30"/>
        <v>4.3214285714832101E-2</v>
      </c>
    </row>
    <row r="43" spans="1:33" ht="12" customHeight="1" thickTop="1" x14ac:dyDescent="0.2"/>
    <row r="44" spans="1:33" ht="12" x14ac:dyDescent="0.2">
      <c r="K44" s="45">
        <f>H42+I42+J42+K42</f>
        <v>16618.14</v>
      </c>
      <c r="L44" s="9"/>
      <c r="M44" s="8"/>
      <c r="AF44" s="46">
        <f>+AF42</f>
        <v>-16618.09678571429</v>
      </c>
    </row>
    <row r="45" spans="1:33" x14ac:dyDescent="0.2">
      <c r="K45" s="8"/>
      <c r="L45" s="9"/>
      <c r="M45" s="8"/>
    </row>
    <row r="46" spans="1:33" ht="12" x14ac:dyDescent="0.2">
      <c r="C46" s="47" t="s">
        <v>33</v>
      </c>
      <c r="G46" s="10"/>
      <c r="K46" s="63"/>
      <c r="L46" s="63"/>
      <c r="M46" s="63"/>
    </row>
    <row r="47" spans="1:33" x14ac:dyDescent="0.2">
      <c r="K47" s="8"/>
      <c r="L47" s="9"/>
      <c r="M47" s="8"/>
    </row>
    <row r="48" spans="1:33" x14ac:dyDescent="0.2">
      <c r="K48" s="8"/>
      <c r="L48" s="9"/>
      <c r="M48" s="8"/>
    </row>
    <row r="49" spans="1:32" x14ac:dyDescent="0.2">
      <c r="A49" s="1"/>
      <c r="B49" s="1"/>
      <c r="D49" s="1"/>
      <c r="E49" s="1"/>
      <c r="F49" s="1"/>
      <c r="H49" s="1"/>
      <c r="I49" s="1"/>
      <c r="J49" s="1"/>
      <c r="K49" s="8"/>
      <c r="L49" s="9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</row>
    <row r="56" spans="1:32" x14ac:dyDescent="0.2">
      <c r="Q56" s="2">
        <v>0</v>
      </c>
    </row>
    <row r="57" spans="1:32" x14ac:dyDescent="0.2">
      <c r="A57" s="1"/>
      <c r="B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Z57" s="1"/>
      <c r="AA57" s="1"/>
      <c r="AB57" s="1"/>
      <c r="AC57" s="1"/>
      <c r="AD57" s="1"/>
      <c r="AE57" s="1"/>
      <c r="AF57" s="1"/>
    </row>
  </sheetData>
  <mergeCells count="1">
    <mergeCell ref="K46:M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2"/>
  <sheetViews>
    <sheetView workbookViewId="0">
      <selection activeCell="A5" sqref="A5:XFD11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5.85546875" style="1" customWidth="1"/>
    <col min="4" max="4" width="14" style="5" customWidth="1"/>
    <col min="5" max="5" width="28" style="5" customWidth="1"/>
    <col min="6" max="6" width="7.85546875" style="4" customWidth="1"/>
    <col min="7" max="7" width="32.140625" style="1" customWidth="1"/>
    <col min="8" max="8" width="8.7109375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6.5703125" style="3" customWidth="1"/>
    <col min="13" max="13" width="9.7109375" style="2" customWidth="1"/>
    <col min="14" max="14" width="8.5703125" style="2" customWidth="1"/>
    <col min="15" max="15" width="8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5703125" style="2" customWidth="1"/>
    <col min="28" max="28" width="8.28515625" style="2" customWidth="1"/>
    <col min="29" max="30" width="8" style="2" customWidth="1"/>
    <col min="31" max="31" width="10.140625" style="2" customWidth="1"/>
    <col min="32" max="32" width="10.2851562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43643</v>
      </c>
      <c r="B5" s="31"/>
      <c r="C5" s="25" t="s">
        <v>46</v>
      </c>
      <c r="D5" s="25" t="s">
        <v>47</v>
      </c>
      <c r="E5" s="25" t="s">
        <v>37</v>
      </c>
      <c r="F5" s="26">
        <v>36049</v>
      </c>
      <c r="G5" s="61" t="s">
        <v>134</v>
      </c>
      <c r="H5" s="32"/>
      <c r="I5" s="32"/>
      <c r="J5" s="32"/>
      <c r="K5" s="32">
        <v>398</v>
      </c>
      <c r="L5" s="33"/>
      <c r="M5" s="27">
        <f t="shared" ref="M5:M46" si="0">SUM(H5:J5,K5/1.12)</f>
        <v>355.35714285714283</v>
      </c>
      <c r="N5" s="27">
        <f t="shared" ref="N5:N46" si="1">K5/1.12*0.12</f>
        <v>42.642857142857139</v>
      </c>
      <c r="O5" s="27">
        <f t="shared" ref="O5:O23" si="2">-SUM(I5:J5,K5/1.12)*L5</f>
        <v>0</v>
      </c>
      <c r="P5" s="27"/>
      <c r="Q5" s="34">
        <v>355.36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2" si="3">-SUM(N5:AE5)</f>
        <v>-398.00285714285712</v>
      </c>
      <c r="AG5" s="28">
        <f t="shared" ref="AG5:AG22" si="4">SUM(H5:K5)+AF5+O5</f>
        <v>-2.8571428571240176E-3</v>
      </c>
    </row>
    <row r="6" spans="1:33" s="12" customFormat="1" ht="24.75" customHeight="1" x14ac:dyDescent="0.2">
      <c r="A6" s="30">
        <v>43643</v>
      </c>
      <c r="B6" s="31"/>
      <c r="C6" s="25" t="s">
        <v>42</v>
      </c>
      <c r="D6" s="25" t="s">
        <v>43</v>
      </c>
      <c r="E6" s="25" t="s">
        <v>44</v>
      </c>
      <c r="F6" s="26">
        <v>75758</v>
      </c>
      <c r="G6" s="29" t="s">
        <v>45</v>
      </c>
      <c r="H6" s="32"/>
      <c r="I6" s="32"/>
      <c r="J6" s="32"/>
      <c r="K6" s="32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-179.99571428571429</v>
      </c>
      <c r="AG6" s="28">
        <f t="shared" si="4"/>
        <v>4.2857142857144481E-3</v>
      </c>
    </row>
    <row r="7" spans="1:33" s="12" customFormat="1" ht="23.25" customHeight="1" x14ac:dyDescent="0.2">
      <c r="A7" s="30">
        <v>43644</v>
      </c>
      <c r="B7" s="31"/>
      <c r="C7" s="25" t="s">
        <v>130</v>
      </c>
      <c r="D7" s="25"/>
      <c r="E7" s="25"/>
      <c r="F7" s="26"/>
      <c r="G7" s="61" t="s">
        <v>131</v>
      </c>
      <c r="H7" s="32">
        <v>268.5</v>
      </c>
      <c r="I7" s="32"/>
      <c r="J7" s="32"/>
      <c r="K7" s="32"/>
      <c r="L7" s="33"/>
      <c r="M7" s="27">
        <f t="shared" ref="M7:M8" si="5">SUM(H7:J7,K7/1.12)</f>
        <v>268.5</v>
      </c>
      <c r="N7" s="27">
        <f t="shared" ref="N7:N8" si="6">K7/1.12*0.12</f>
        <v>0</v>
      </c>
      <c r="O7" s="27">
        <f t="shared" ref="O7:O8" si="7">-SUM(I7:J7,K7/1.12)*L7</f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>
        <v>268.5</v>
      </c>
      <c r="AC7" s="35"/>
      <c r="AD7" s="34"/>
      <c r="AE7" s="34"/>
      <c r="AF7" s="27">
        <f t="shared" ref="AF7:AF8" si="8">-SUM(N7:AE7)</f>
        <v>-268.5</v>
      </c>
      <c r="AG7" s="28">
        <f t="shared" ref="AG7:AG8" si="9">SUM(H7:K7)+AF7+O7</f>
        <v>0</v>
      </c>
    </row>
    <row r="8" spans="1:33" s="12" customFormat="1" ht="23.25" customHeight="1" x14ac:dyDescent="0.2">
      <c r="A8" s="30">
        <v>43644</v>
      </c>
      <c r="B8" s="31"/>
      <c r="C8" s="25" t="s">
        <v>132</v>
      </c>
      <c r="D8" s="25"/>
      <c r="E8" s="25"/>
      <c r="F8" s="26"/>
      <c r="G8" s="48" t="s">
        <v>133</v>
      </c>
      <c r="H8" s="32">
        <v>537</v>
      </c>
      <c r="I8" s="32"/>
      <c r="J8" s="32"/>
      <c r="K8" s="32"/>
      <c r="L8" s="33"/>
      <c r="M8" s="27">
        <f t="shared" si="5"/>
        <v>537</v>
      </c>
      <c r="N8" s="27">
        <f t="shared" si="6"/>
        <v>0</v>
      </c>
      <c r="O8" s="27">
        <f t="shared" si="7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>
        <v>537</v>
      </c>
      <c r="AC8" s="35"/>
      <c r="AD8" s="34"/>
      <c r="AE8" s="34"/>
      <c r="AF8" s="27">
        <f t="shared" si="8"/>
        <v>-537</v>
      </c>
      <c r="AG8" s="28">
        <f t="shared" si="9"/>
        <v>0</v>
      </c>
    </row>
    <row r="9" spans="1:33" s="12" customFormat="1" ht="23.25" customHeight="1" x14ac:dyDescent="0.2">
      <c r="A9" s="30">
        <v>43644</v>
      </c>
      <c r="B9" s="31"/>
      <c r="C9" s="25" t="s">
        <v>38</v>
      </c>
      <c r="D9" s="25" t="s">
        <v>39</v>
      </c>
      <c r="E9" s="25" t="s">
        <v>40</v>
      </c>
      <c r="F9" s="26">
        <v>196404</v>
      </c>
      <c r="G9" s="25" t="s">
        <v>135</v>
      </c>
      <c r="H9" s="32"/>
      <c r="I9" s="32"/>
      <c r="J9" s="32"/>
      <c r="K9" s="32">
        <f>900.18+108.02</f>
        <v>1008.1999999999999</v>
      </c>
      <c r="L9" s="33"/>
      <c r="M9" s="27">
        <f t="shared" si="0"/>
        <v>900.17857142857133</v>
      </c>
      <c r="N9" s="27">
        <f t="shared" si="1"/>
        <v>108.02142857142856</v>
      </c>
      <c r="O9" s="27">
        <f t="shared" si="2"/>
        <v>0</v>
      </c>
      <c r="P9" s="27">
        <v>900.18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-1008.2014285714286</v>
      </c>
      <c r="AG9" s="28">
        <f t="shared" si="4"/>
        <v>-1.4285714286188522E-3</v>
      </c>
    </row>
    <row r="10" spans="1:33" s="12" customFormat="1" ht="23.25" customHeight="1" x14ac:dyDescent="0.2">
      <c r="A10" s="30">
        <v>43644</v>
      </c>
      <c r="B10" s="31"/>
      <c r="C10" s="25" t="s">
        <v>38</v>
      </c>
      <c r="D10" s="25" t="s">
        <v>39</v>
      </c>
      <c r="E10" s="25" t="s">
        <v>40</v>
      </c>
      <c r="F10" s="26">
        <v>196404</v>
      </c>
      <c r="G10" s="48" t="s">
        <v>136</v>
      </c>
      <c r="H10" s="32"/>
      <c r="I10" s="32"/>
      <c r="J10" s="32">
        <v>183.5</v>
      </c>
      <c r="K10" s="32"/>
      <c r="L10" s="33"/>
      <c r="M10" s="27">
        <f t="shared" si="0"/>
        <v>183.5</v>
      </c>
      <c r="N10" s="27">
        <f t="shared" si="1"/>
        <v>0</v>
      </c>
      <c r="O10" s="27">
        <f t="shared" si="2"/>
        <v>0</v>
      </c>
      <c r="P10" s="27">
        <v>183.5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-183.5</v>
      </c>
      <c r="AG10" s="28">
        <f t="shared" si="4"/>
        <v>0</v>
      </c>
    </row>
    <row r="11" spans="1:33" s="12" customFormat="1" ht="24.75" customHeight="1" x14ac:dyDescent="0.2">
      <c r="A11" s="30">
        <v>43644</v>
      </c>
      <c r="B11" s="31"/>
      <c r="C11" s="25" t="s">
        <v>42</v>
      </c>
      <c r="D11" s="25" t="s">
        <v>43</v>
      </c>
      <c r="E11" s="25" t="s">
        <v>44</v>
      </c>
      <c r="F11" s="26">
        <v>185715</v>
      </c>
      <c r="G11" s="29" t="s">
        <v>45</v>
      </c>
      <c r="H11" s="32"/>
      <c r="I11" s="32"/>
      <c r="J11" s="32"/>
      <c r="K11" s="32">
        <v>180</v>
      </c>
      <c r="L11" s="33"/>
      <c r="M11" s="27">
        <f t="shared" ref="M11" si="10">SUM(H11:J11,K11/1.12)</f>
        <v>160.71428571428569</v>
      </c>
      <c r="N11" s="27">
        <f t="shared" ref="N11" si="11">K11/1.12*0.12</f>
        <v>19.285714285714281</v>
      </c>
      <c r="O11" s="27">
        <f t="shared" ref="O11" si="12">-SUM(I11:J11,K11/1.12)*L11</f>
        <v>0</v>
      </c>
      <c r="P11" s="27"/>
      <c r="Q11" s="34">
        <v>160.71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" si="13">-SUM(N11:AE11)</f>
        <v>-179.99571428571429</v>
      </c>
      <c r="AG11" s="28">
        <f t="shared" ref="AG11" si="14">SUM(H11:K11)+AF11+O11</f>
        <v>4.2857142857144481E-3</v>
      </c>
    </row>
    <row r="12" spans="1:33" s="12" customFormat="1" ht="23.25" customHeight="1" x14ac:dyDescent="0.2">
      <c r="A12" s="30"/>
      <c r="B12" s="31"/>
      <c r="C12" s="25"/>
      <c r="D12" s="25"/>
      <c r="E12" s="25"/>
      <c r="F12" s="26"/>
      <c r="G12" s="48"/>
      <c r="H12" s="32"/>
      <c r="I12" s="32"/>
      <c r="J12" s="32"/>
      <c r="K12" s="32"/>
      <c r="L12" s="33"/>
      <c r="M12" s="27">
        <f t="shared" si="0"/>
        <v>0</v>
      </c>
      <c r="N12" s="27">
        <f t="shared" si="1"/>
        <v>0</v>
      </c>
      <c r="O12" s="27">
        <f t="shared" si="2"/>
        <v>0</v>
      </c>
      <c r="P12" s="27"/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ref="AF12" si="15">-SUM(N12:AE12)</f>
        <v>0</v>
      </c>
      <c r="AG12" s="28">
        <f t="shared" ref="AG12" si="16">SUM(H12:K12)+AF12+O12</f>
        <v>0</v>
      </c>
    </row>
    <row r="13" spans="1:33" s="12" customFormat="1" ht="23.25" customHeight="1" x14ac:dyDescent="0.2">
      <c r="A13" s="30"/>
      <c r="B13" s="31"/>
      <c r="C13" s="25"/>
      <c r="D13" s="25"/>
      <c r="E13" s="25"/>
      <c r="F13" s="26"/>
      <c r="G13" s="48"/>
      <c r="H13" s="32"/>
      <c r="I13" s="32"/>
      <c r="J13" s="32"/>
      <c r="K13" s="32"/>
      <c r="L13" s="33"/>
      <c r="M13" s="27">
        <f t="shared" si="0"/>
        <v>0</v>
      </c>
      <c r="N13" s="27">
        <f t="shared" si="1"/>
        <v>0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0</v>
      </c>
      <c r="AG13" s="28">
        <f t="shared" si="4"/>
        <v>0</v>
      </c>
    </row>
    <row r="14" spans="1:33" s="12" customFormat="1" ht="23.25" customHeight="1" x14ac:dyDescent="0.2">
      <c r="A14" s="30"/>
      <c r="B14" s="31"/>
      <c r="C14" s="25"/>
      <c r="D14" s="25"/>
      <c r="E14" s="25"/>
      <c r="F14" s="26"/>
      <c r="G14" s="48"/>
      <c r="H14" s="32"/>
      <c r="I14" s="32"/>
      <c r="J14" s="32"/>
      <c r="K14" s="32"/>
      <c r="L14" s="33"/>
      <c r="M14" s="27">
        <f t="shared" si="0"/>
        <v>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0</v>
      </c>
      <c r="AG14" s="28">
        <f t="shared" si="4"/>
        <v>0</v>
      </c>
    </row>
    <row r="15" spans="1:33" s="12" customFormat="1" ht="23.25" customHeight="1" x14ac:dyDescent="0.2">
      <c r="A15" s="30"/>
      <c r="B15" s="31"/>
      <c r="C15" s="25"/>
      <c r="D15" s="25"/>
      <c r="E15" s="25"/>
      <c r="F15" s="26"/>
      <c r="G15" s="48"/>
      <c r="H15" s="32"/>
      <c r="I15" s="32"/>
      <c r="J15" s="32"/>
      <c r="K15" s="32"/>
      <c r="L15" s="33"/>
      <c r="M15" s="27">
        <f t="shared" si="0"/>
        <v>0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0</v>
      </c>
      <c r="AG15" s="28">
        <f t="shared" si="4"/>
        <v>0</v>
      </c>
    </row>
    <row r="16" spans="1:33" s="12" customFormat="1" ht="23.25" customHeight="1" x14ac:dyDescent="0.2">
      <c r="A16" s="30"/>
      <c r="B16" s="31"/>
      <c r="C16" s="25"/>
      <c r="D16" s="25"/>
      <c r="E16" s="25"/>
      <c r="F16" s="26"/>
      <c r="G16" s="48"/>
      <c r="H16" s="32"/>
      <c r="I16" s="32"/>
      <c r="J16" s="32"/>
      <c r="K16" s="32"/>
      <c r="L16" s="33"/>
      <c r="M16" s="27">
        <f t="shared" si="0"/>
        <v>0</v>
      </c>
      <c r="N16" s="27">
        <f t="shared" si="1"/>
        <v>0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0</v>
      </c>
      <c r="AG16" s="28">
        <f t="shared" si="4"/>
        <v>0</v>
      </c>
    </row>
    <row r="17" spans="1:33" s="12" customFormat="1" ht="23.25" customHeight="1" x14ac:dyDescent="0.2">
      <c r="A17" s="30"/>
      <c r="B17" s="31"/>
      <c r="C17" s="25"/>
      <c r="D17" s="25"/>
      <c r="E17" s="25"/>
      <c r="F17" s="26"/>
      <c r="G17" s="48"/>
      <c r="H17" s="32"/>
      <c r="I17" s="32"/>
      <c r="J17" s="32"/>
      <c r="K17" s="32"/>
      <c r="L17" s="33"/>
      <c r="M17" s="27">
        <f t="shared" si="0"/>
        <v>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0</v>
      </c>
      <c r="AG17" s="28">
        <f t="shared" si="4"/>
        <v>0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48"/>
      <c r="H18" s="32"/>
      <c r="I18" s="32"/>
      <c r="J18" s="32"/>
      <c r="K18" s="32"/>
      <c r="L18" s="33"/>
      <c r="M18" s="27">
        <f t="shared" si="0"/>
        <v>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" si="17">-SUM(N18:AE18)</f>
        <v>0</v>
      </c>
      <c r="AG18" s="28">
        <f t="shared" ref="AG18" si="18">SUM(H18:K18)+AF18+O18</f>
        <v>0</v>
      </c>
    </row>
    <row r="19" spans="1:33" s="12" customFormat="1" ht="23.25" customHeight="1" x14ac:dyDescent="0.2">
      <c r="A19" s="30"/>
      <c r="B19" s="31"/>
      <c r="C19" s="25"/>
      <c r="D19" s="25"/>
      <c r="E19" s="25"/>
      <c r="F19" s="26"/>
      <c r="G19" s="48"/>
      <c r="H19" s="32"/>
      <c r="I19" s="32"/>
      <c r="J19" s="32"/>
      <c r="K19" s="32"/>
      <c r="L19" s="33"/>
      <c r="M19" s="27">
        <f t="shared" si="0"/>
        <v>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3"/>
        <v>0</v>
      </c>
      <c r="AG19" s="28">
        <f t="shared" si="4"/>
        <v>0</v>
      </c>
    </row>
    <row r="20" spans="1:33" s="12" customFormat="1" ht="23.25" customHeight="1" x14ac:dyDescent="0.2">
      <c r="A20" s="30"/>
      <c r="B20" s="31"/>
      <c r="C20" s="25"/>
      <c r="D20" s="25"/>
      <c r="E20" s="25"/>
      <c r="F20" s="26"/>
      <c r="G20" s="48"/>
      <c r="H20" s="32"/>
      <c r="I20" s="32"/>
      <c r="J20" s="32"/>
      <c r="K20" s="32"/>
      <c r="L20" s="33"/>
      <c r="M20" s="27">
        <f t="shared" si="0"/>
        <v>0</v>
      </c>
      <c r="N20" s="27">
        <f t="shared" si="1"/>
        <v>0</v>
      </c>
      <c r="O20" s="27">
        <f t="shared" si="2"/>
        <v>0</v>
      </c>
      <c r="P20" s="27"/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0</v>
      </c>
      <c r="AG20" s="28">
        <f t="shared" si="4"/>
        <v>0</v>
      </c>
    </row>
    <row r="21" spans="1:33" s="12" customFormat="1" ht="22.5" customHeight="1" x14ac:dyDescent="0.2">
      <c r="A21" s="30"/>
      <c r="B21" s="31"/>
      <c r="C21" s="25"/>
      <c r="D21" s="25"/>
      <c r="E21" s="25"/>
      <c r="F21" s="26"/>
      <c r="G21" s="48"/>
      <c r="H21" s="32"/>
      <c r="I21" s="32"/>
      <c r="J21" s="32"/>
      <c r="K21" s="32"/>
      <c r="L21" s="33"/>
      <c r="M21" s="27">
        <f t="shared" si="0"/>
        <v>0</v>
      </c>
      <c r="N21" s="27">
        <f t="shared" si="1"/>
        <v>0</v>
      </c>
      <c r="O21" s="27">
        <f t="shared" si="2"/>
        <v>0</v>
      </c>
      <c r="P21" s="27"/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0</v>
      </c>
      <c r="AG21" s="28">
        <f t="shared" si="4"/>
        <v>0</v>
      </c>
    </row>
    <row r="22" spans="1:33" s="12" customFormat="1" ht="22.5" customHeight="1" x14ac:dyDescent="0.2">
      <c r="A22" s="30"/>
      <c r="B22" s="31"/>
      <c r="C22" s="25"/>
      <c r="D22" s="25"/>
      <c r="E22" s="25"/>
      <c r="F22" s="26"/>
      <c r="G22" s="48"/>
      <c r="H22" s="32"/>
      <c r="I22" s="32"/>
      <c r="J22" s="32"/>
      <c r="K22" s="32"/>
      <c r="L22" s="33"/>
      <c r="M22" s="27">
        <f t="shared" si="0"/>
        <v>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0</v>
      </c>
      <c r="AG22" s="28">
        <f t="shared" si="4"/>
        <v>0</v>
      </c>
    </row>
    <row r="23" spans="1:33" s="12" customFormat="1" ht="23.25" customHeight="1" x14ac:dyDescent="0.2">
      <c r="A23" s="30"/>
      <c r="B23" s="31"/>
      <c r="C23" s="25"/>
      <c r="D23" s="25"/>
      <c r="E23" s="25"/>
      <c r="F23" s="26"/>
      <c r="G23" s="29"/>
      <c r="H23" s="32"/>
      <c r="I23" s="32"/>
      <c r="J23" s="32"/>
      <c r="K23" s="32"/>
      <c r="L23" s="33"/>
      <c r="M23" s="27">
        <f t="shared" si="0"/>
        <v>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ref="AF23" si="19">-SUM(N23:AE23)</f>
        <v>0</v>
      </c>
      <c r="AG23" s="28">
        <f t="shared" ref="AG23" si="20">SUM(H23:K23)+AF23+O23</f>
        <v>0</v>
      </c>
    </row>
    <row r="24" spans="1:33" s="12" customFormat="1" ht="23.25" customHeight="1" x14ac:dyDescent="0.2">
      <c r="A24" s="30"/>
      <c r="B24" s="31"/>
      <c r="C24" s="25"/>
      <c r="D24" s="25"/>
      <c r="E24" s="25"/>
      <c r="F24" s="26"/>
      <c r="G24" s="48"/>
      <c r="H24" s="32"/>
      <c r="I24" s="32"/>
      <c r="J24" s="32"/>
      <c r="K24" s="32"/>
      <c r="L24" s="33"/>
      <c r="M24" s="27">
        <f t="shared" si="0"/>
        <v>0</v>
      </c>
      <c r="N24" s="27">
        <f t="shared" si="1"/>
        <v>0</v>
      </c>
      <c r="O24" s="27"/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:AF45" si="21">-SUM(N24:AE24)</f>
        <v>0</v>
      </c>
      <c r="AG24" s="28">
        <f t="shared" ref="AG24:AG45" si="22">SUM(H24:K24)+AF24+O24</f>
        <v>0</v>
      </c>
    </row>
    <row r="25" spans="1:33" s="12" customFormat="1" ht="23.25" customHeight="1" x14ac:dyDescent="0.2">
      <c r="A25" s="30"/>
      <c r="B25" s="31"/>
      <c r="C25" s="25"/>
      <c r="D25" s="25"/>
      <c r="E25" s="25"/>
      <c r="F25" s="26"/>
      <c r="G25" s="48"/>
      <c r="H25" s="32"/>
      <c r="I25" s="32"/>
      <c r="J25" s="32"/>
      <c r="K25" s="32"/>
      <c r="L25" s="33"/>
      <c r="M25" s="27">
        <f t="shared" si="0"/>
        <v>0</v>
      </c>
      <c r="N25" s="27">
        <f t="shared" si="1"/>
        <v>0</v>
      </c>
      <c r="O25" s="27"/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21"/>
        <v>0</v>
      </c>
      <c r="AG25" s="28">
        <f t="shared" si="22"/>
        <v>0</v>
      </c>
    </row>
    <row r="26" spans="1:33" s="12" customFormat="1" ht="23.25" customHeight="1" x14ac:dyDescent="0.2">
      <c r="A26" s="30"/>
      <c r="B26" s="31"/>
      <c r="C26" s="25"/>
      <c r="D26" s="25"/>
      <c r="E26" s="25"/>
      <c r="F26" s="26"/>
      <c r="G26" s="48"/>
      <c r="H26" s="32"/>
      <c r="I26" s="32"/>
      <c r="J26" s="32"/>
      <c r="K26" s="32"/>
      <c r="L26" s="33"/>
      <c r="M26" s="27">
        <f t="shared" si="0"/>
        <v>0</v>
      </c>
      <c r="N26" s="27">
        <f t="shared" si="1"/>
        <v>0</v>
      </c>
      <c r="O26" s="27"/>
      <c r="P26" s="27"/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21"/>
        <v>0</v>
      </c>
      <c r="AG26" s="28">
        <f t="shared" si="22"/>
        <v>0</v>
      </c>
    </row>
    <row r="27" spans="1:33" s="12" customFormat="1" ht="23.25" customHeight="1" x14ac:dyDescent="0.2">
      <c r="A27" s="30"/>
      <c r="B27" s="31"/>
      <c r="C27" s="25"/>
      <c r="D27" s="25"/>
      <c r="E27" s="25"/>
      <c r="F27" s="26"/>
      <c r="G27" s="48"/>
      <c r="H27" s="32"/>
      <c r="I27" s="32"/>
      <c r="J27" s="32"/>
      <c r="K27" s="32"/>
      <c r="L27" s="33"/>
      <c r="M27" s="27">
        <f t="shared" si="0"/>
        <v>0</v>
      </c>
      <c r="N27" s="27">
        <f t="shared" si="1"/>
        <v>0</v>
      </c>
      <c r="O27" s="27"/>
      <c r="P27" s="27"/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1"/>
        <v>0</v>
      </c>
      <c r="AG27" s="28">
        <f t="shared" si="22"/>
        <v>0</v>
      </c>
    </row>
    <row r="28" spans="1:33" s="12" customFormat="1" ht="23.25" customHeight="1" x14ac:dyDescent="0.2">
      <c r="A28" s="30"/>
      <c r="B28" s="31"/>
      <c r="C28" s="25"/>
      <c r="D28" s="25"/>
      <c r="E28" s="25"/>
      <c r="F28" s="26"/>
      <c r="G28" s="48"/>
      <c r="H28" s="32"/>
      <c r="I28" s="32"/>
      <c r="J28" s="32"/>
      <c r="K28" s="32"/>
      <c r="L28" s="33"/>
      <c r="M28" s="27">
        <f t="shared" si="0"/>
        <v>0</v>
      </c>
      <c r="N28" s="27">
        <f t="shared" si="1"/>
        <v>0</v>
      </c>
      <c r="O28" s="27"/>
      <c r="P28" s="27"/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21"/>
        <v>0</v>
      </c>
      <c r="AG28" s="28">
        <f t="shared" si="22"/>
        <v>0</v>
      </c>
    </row>
    <row r="29" spans="1:33" s="12" customFormat="1" ht="23.25" customHeight="1" x14ac:dyDescent="0.2">
      <c r="A29" s="30"/>
      <c r="B29" s="31"/>
      <c r="C29" s="25"/>
      <c r="D29" s="25"/>
      <c r="E29" s="25"/>
      <c r="F29" s="26"/>
      <c r="G29" s="48"/>
      <c r="H29" s="32"/>
      <c r="I29" s="32"/>
      <c r="J29" s="32"/>
      <c r="K29" s="32"/>
      <c r="L29" s="33"/>
      <c r="M29" s="27">
        <f t="shared" si="0"/>
        <v>0</v>
      </c>
      <c r="N29" s="27">
        <f t="shared" si="1"/>
        <v>0</v>
      </c>
      <c r="O29" s="27"/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21"/>
        <v>0</v>
      </c>
      <c r="AG29" s="28">
        <f t="shared" si="22"/>
        <v>0</v>
      </c>
    </row>
    <row r="30" spans="1:33" s="12" customFormat="1" ht="23.25" customHeight="1" x14ac:dyDescent="0.2">
      <c r="A30" s="30"/>
      <c r="B30" s="31"/>
      <c r="C30" s="25"/>
      <c r="D30" s="25"/>
      <c r="E30" s="25"/>
      <c r="F30" s="26"/>
      <c r="G30" s="48"/>
      <c r="H30" s="32"/>
      <c r="I30" s="32"/>
      <c r="J30" s="32"/>
      <c r="K30" s="32"/>
      <c r="L30" s="33"/>
      <c r="M30" s="27">
        <f t="shared" si="0"/>
        <v>0</v>
      </c>
      <c r="N30" s="27">
        <f t="shared" si="1"/>
        <v>0</v>
      </c>
      <c r="O30" s="27">
        <f t="shared" ref="O30" si="23">-SUM(I30:J30,K30/1.12)*L30</f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21"/>
        <v>0</v>
      </c>
      <c r="AG30" s="28">
        <f t="shared" si="22"/>
        <v>0</v>
      </c>
    </row>
    <row r="31" spans="1:33" s="12" customFormat="1" ht="23.25" customHeight="1" x14ac:dyDescent="0.2">
      <c r="A31" s="30"/>
      <c r="B31" s="31"/>
      <c r="C31" s="25"/>
      <c r="D31" s="25"/>
      <c r="E31" s="25"/>
      <c r="F31" s="26"/>
      <c r="G31" s="48"/>
      <c r="H31" s="32"/>
      <c r="I31" s="32"/>
      <c r="J31" s="32"/>
      <c r="K31" s="32"/>
      <c r="L31" s="33"/>
      <c r="M31" s="27">
        <f t="shared" si="0"/>
        <v>0</v>
      </c>
      <c r="N31" s="27">
        <f t="shared" si="1"/>
        <v>0</v>
      </c>
      <c r="O31" s="27"/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21"/>
        <v>0</v>
      </c>
      <c r="AG31" s="28">
        <f t="shared" si="22"/>
        <v>0</v>
      </c>
    </row>
    <row r="32" spans="1:33" s="12" customFormat="1" ht="23.25" customHeight="1" x14ac:dyDescent="0.2">
      <c r="A32" s="30"/>
      <c r="B32" s="31"/>
      <c r="C32" s="25"/>
      <c r="D32" s="25"/>
      <c r="E32" s="25"/>
      <c r="F32" s="26"/>
      <c r="G32" s="48"/>
      <c r="H32" s="32"/>
      <c r="I32" s="32"/>
      <c r="J32" s="32"/>
      <c r="K32" s="32"/>
      <c r="L32" s="33"/>
      <c r="M32" s="27">
        <f t="shared" si="0"/>
        <v>0</v>
      </c>
      <c r="N32" s="27">
        <f t="shared" si="1"/>
        <v>0</v>
      </c>
      <c r="O32" s="27"/>
      <c r="P32" s="27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21"/>
        <v>0</v>
      </c>
      <c r="AG32" s="28">
        <f t="shared" si="22"/>
        <v>0</v>
      </c>
    </row>
    <row r="33" spans="1:33" s="12" customFormat="1" ht="23.25" customHeight="1" x14ac:dyDescent="0.2">
      <c r="A33" s="30"/>
      <c r="B33" s="31"/>
      <c r="C33" s="25"/>
      <c r="D33" s="25"/>
      <c r="E33" s="25"/>
      <c r="F33" s="26"/>
      <c r="G33" s="48"/>
      <c r="H33" s="32"/>
      <c r="I33" s="32"/>
      <c r="J33" s="32"/>
      <c r="K33" s="32"/>
      <c r="L33" s="33"/>
      <c r="M33" s="27">
        <f t="shared" si="0"/>
        <v>0</v>
      </c>
      <c r="N33" s="27">
        <f t="shared" si="1"/>
        <v>0</v>
      </c>
      <c r="O33" s="27">
        <f t="shared" ref="O33" si="24">-SUM(I33:J33,K33/1.12)*L33</f>
        <v>0</v>
      </c>
      <c r="P33" s="27"/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ref="AF33" si="25">-SUM(N33:AE33)</f>
        <v>0</v>
      </c>
      <c r="AG33" s="28">
        <f t="shared" ref="AG33" si="26">SUM(H33:K33)+AF33+O33</f>
        <v>0</v>
      </c>
    </row>
    <row r="34" spans="1:33" s="12" customFormat="1" ht="23.25" customHeight="1" x14ac:dyDescent="0.2">
      <c r="A34" s="30"/>
      <c r="B34" s="31"/>
      <c r="C34" s="25"/>
      <c r="D34" s="25"/>
      <c r="E34" s="25"/>
      <c r="F34" s="26"/>
      <c r="G34" s="48"/>
      <c r="H34" s="32"/>
      <c r="I34" s="32"/>
      <c r="J34" s="32"/>
      <c r="K34" s="32"/>
      <c r="L34" s="33"/>
      <c r="M34" s="27">
        <f t="shared" si="0"/>
        <v>0</v>
      </c>
      <c r="N34" s="27">
        <f t="shared" si="1"/>
        <v>0</v>
      </c>
      <c r="O34" s="27"/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:AF36" si="27">-SUM(N34:AE34)</f>
        <v>0</v>
      </c>
      <c r="AG34" s="28">
        <f t="shared" ref="AG34:AG36" si="28">SUM(H34:K34)+AF34+O34</f>
        <v>0</v>
      </c>
    </row>
    <row r="35" spans="1:33" s="12" customFormat="1" ht="23.25" customHeight="1" x14ac:dyDescent="0.2">
      <c r="A35" s="30"/>
      <c r="B35" s="31"/>
      <c r="C35" s="25"/>
      <c r="D35" s="25"/>
      <c r="E35" s="25"/>
      <c r="F35" s="26"/>
      <c r="G35" s="48"/>
      <c r="H35" s="32"/>
      <c r="I35" s="32"/>
      <c r="J35" s="32"/>
      <c r="K35" s="32"/>
      <c r="L35" s="33"/>
      <c r="M35" s="27">
        <f t="shared" si="0"/>
        <v>0</v>
      </c>
      <c r="N35" s="27">
        <f t="shared" si="1"/>
        <v>0</v>
      </c>
      <c r="O35" s="27"/>
      <c r="P35" s="27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27"/>
        <v>0</v>
      </c>
      <c r="AG35" s="28">
        <f t="shared" si="28"/>
        <v>0</v>
      </c>
    </row>
    <row r="36" spans="1:33" s="12" customFormat="1" ht="23.25" customHeight="1" x14ac:dyDescent="0.2">
      <c r="A36" s="30"/>
      <c r="B36" s="31"/>
      <c r="C36" s="25"/>
      <c r="D36" s="25"/>
      <c r="E36" s="25"/>
      <c r="F36" s="26"/>
      <c r="G36" s="48"/>
      <c r="H36" s="32"/>
      <c r="I36" s="32"/>
      <c r="J36" s="32"/>
      <c r="K36" s="32"/>
      <c r="L36" s="33"/>
      <c r="M36" s="27">
        <f t="shared" si="0"/>
        <v>0</v>
      </c>
      <c r="N36" s="27">
        <f t="shared" si="1"/>
        <v>0</v>
      </c>
      <c r="O36" s="27"/>
      <c r="P36" s="27"/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27"/>
        <v>0</v>
      </c>
      <c r="AG36" s="28">
        <f t="shared" si="28"/>
        <v>0</v>
      </c>
    </row>
    <row r="37" spans="1:33" s="12" customFormat="1" ht="23.25" customHeight="1" x14ac:dyDescent="0.2">
      <c r="A37" s="30"/>
      <c r="B37" s="31"/>
      <c r="C37" s="25"/>
      <c r="D37" s="25"/>
      <c r="E37" s="25"/>
      <c r="F37" s="26"/>
      <c r="G37" s="48"/>
      <c r="H37" s="32"/>
      <c r="I37" s="32"/>
      <c r="J37" s="32"/>
      <c r="K37" s="32"/>
      <c r="L37" s="33"/>
      <c r="M37" s="27">
        <f t="shared" si="0"/>
        <v>0</v>
      </c>
      <c r="N37" s="27">
        <f t="shared" si="1"/>
        <v>0</v>
      </c>
      <c r="O37" s="27"/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21"/>
        <v>0</v>
      </c>
      <c r="AG37" s="28">
        <f t="shared" si="22"/>
        <v>0</v>
      </c>
    </row>
    <row r="38" spans="1:33" s="12" customFormat="1" ht="23.25" customHeight="1" x14ac:dyDescent="0.2">
      <c r="A38" s="30"/>
      <c r="B38" s="31"/>
      <c r="C38" s="25"/>
      <c r="D38" s="25"/>
      <c r="E38" s="25"/>
      <c r="F38" s="26"/>
      <c r="G38" s="48"/>
      <c r="H38" s="32"/>
      <c r="I38" s="32"/>
      <c r="J38" s="32"/>
      <c r="K38" s="32"/>
      <c r="L38" s="33"/>
      <c r="M38" s="27">
        <f t="shared" si="0"/>
        <v>0</v>
      </c>
      <c r="N38" s="27">
        <f t="shared" si="1"/>
        <v>0</v>
      </c>
      <c r="O38" s="27">
        <f t="shared" ref="O38" si="29">-SUM(I38:J38,K38/1.12)*L38</f>
        <v>0</v>
      </c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21"/>
        <v>0</v>
      </c>
      <c r="AG38" s="28">
        <f t="shared" si="22"/>
        <v>0</v>
      </c>
    </row>
    <row r="39" spans="1:33" s="12" customFormat="1" ht="23.25" customHeight="1" x14ac:dyDescent="0.2">
      <c r="A39" s="30"/>
      <c r="B39" s="31"/>
      <c r="C39" s="25"/>
      <c r="D39" s="25"/>
      <c r="E39" s="25"/>
      <c r="F39" s="26"/>
      <c r="G39" s="48"/>
      <c r="H39" s="32"/>
      <c r="I39" s="32"/>
      <c r="J39" s="32"/>
      <c r="K39" s="32"/>
      <c r="L39" s="33"/>
      <c r="M39" s="27">
        <f t="shared" si="0"/>
        <v>0</v>
      </c>
      <c r="N39" s="27">
        <f t="shared" si="1"/>
        <v>0</v>
      </c>
      <c r="O39" s="27"/>
      <c r="P39" s="27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21"/>
        <v>0</v>
      </c>
      <c r="AG39" s="28">
        <f t="shared" si="22"/>
        <v>0</v>
      </c>
    </row>
    <row r="40" spans="1:33" s="12" customFormat="1" ht="23.25" customHeight="1" x14ac:dyDescent="0.2">
      <c r="A40" s="30"/>
      <c r="B40" s="31"/>
      <c r="C40" s="25"/>
      <c r="D40" s="25"/>
      <c r="E40" s="25"/>
      <c r="F40" s="26"/>
      <c r="G40" s="48"/>
      <c r="H40" s="32"/>
      <c r="I40" s="32"/>
      <c r="J40" s="32"/>
      <c r="K40" s="32"/>
      <c r="L40" s="33"/>
      <c r="M40" s="27">
        <f t="shared" si="0"/>
        <v>0</v>
      </c>
      <c r="N40" s="27">
        <f t="shared" si="1"/>
        <v>0</v>
      </c>
      <c r="O40" s="27"/>
      <c r="P40" s="27"/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21"/>
        <v>0</v>
      </c>
      <c r="AG40" s="28">
        <f t="shared" si="22"/>
        <v>0</v>
      </c>
    </row>
    <row r="41" spans="1:33" s="12" customFormat="1" ht="23.25" customHeight="1" x14ac:dyDescent="0.2">
      <c r="A41" s="30"/>
      <c r="B41" s="31"/>
      <c r="C41" s="25"/>
      <c r="D41" s="25"/>
      <c r="E41" s="25"/>
      <c r="F41" s="26"/>
      <c r="G41" s="48"/>
      <c r="H41" s="32"/>
      <c r="I41" s="32"/>
      <c r="J41" s="32"/>
      <c r="K41" s="32"/>
      <c r="L41" s="33"/>
      <c r="M41" s="27">
        <f t="shared" si="0"/>
        <v>0</v>
      </c>
      <c r="N41" s="27">
        <f t="shared" si="1"/>
        <v>0</v>
      </c>
      <c r="O41" s="27"/>
      <c r="P41" s="27"/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21"/>
        <v>0</v>
      </c>
      <c r="AG41" s="28">
        <f t="shared" si="22"/>
        <v>0</v>
      </c>
    </row>
    <row r="42" spans="1:33" s="12" customFormat="1" ht="23.25" customHeight="1" x14ac:dyDescent="0.2">
      <c r="A42" s="30"/>
      <c r="B42" s="31"/>
      <c r="C42" s="25"/>
      <c r="D42" s="25"/>
      <c r="E42" s="25"/>
      <c r="F42" s="26"/>
      <c r="G42" s="48"/>
      <c r="H42" s="32"/>
      <c r="I42" s="32"/>
      <c r="J42" s="32"/>
      <c r="K42" s="32"/>
      <c r="L42" s="33"/>
      <c r="M42" s="27">
        <f t="shared" si="0"/>
        <v>0</v>
      </c>
      <c r="N42" s="27">
        <f t="shared" si="1"/>
        <v>0</v>
      </c>
      <c r="O42" s="27"/>
      <c r="P42" s="27"/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21"/>
        <v>0</v>
      </c>
      <c r="AG42" s="28">
        <f t="shared" si="22"/>
        <v>0</v>
      </c>
    </row>
    <row r="43" spans="1:33" s="12" customFormat="1" ht="23.25" customHeight="1" x14ac:dyDescent="0.2">
      <c r="A43" s="30"/>
      <c r="B43" s="31"/>
      <c r="C43" s="25"/>
      <c r="D43" s="25"/>
      <c r="E43" s="25"/>
      <c r="F43" s="26"/>
      <c r="G43" s="48"/>
      <c r="H43" s="32"/>
      <c r="I43" s="32"/>
      <c r="J43" s="32"/>
      <c r="K43" s="32"/>
      <c r="L43" s="33"/>
      <c r="M43" s="27">
        <f t="shared" si="0"/>
        <v>0</v>
      </c>
      <c r="N43" s="27">
        <f t="shared" si="1"/>
        <v>0</v>
      </c>
      <c r="O43" s="27"/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21"/>
        <v>0</v>
      </c>
      <c r="AG43" s="28">
        <f t="shared" si="22"/>
        <v>0</v>
      </c>
    </row>
    <row r="44" spans="1:33" s="12" customFormat="1" ht="23.25" customHeight="1" x14ac:dyDescent="0.2">
      <c r="A44" s="30"/>
      <c r="B44" s="31"/>
      <c r="C44" s="25"/>
      <c r="D44" s="25"/>
      <c r="E44" s="25"/>
      <c r="F44" s="26"/>
      <c r="G44" s="48"/>
      <c r="H44" s="32"/>
      <c r="I44" s="32"/>
      <c r="J44" s="32"/>
      <c r="K44" s="32"/>
      <c r="L44" s="33"/>
      <c r="M44" s="27">
        <f t="shared" si="0"/>
        <v>0</v>
      </c>
      <c r="N44" s="27">
        <f t="shared" si="1"/>
        <v>0</v>
      </c>
      <c r="O44" s="27"/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21"/>
        <v>0</v>
      </c>
      <c r="AG44" s="28">
        <f t="shared" si="22"/>
        <v>0</v>
      </c>
    </row>
    <row r="45" spans="1:33" s="12" customFormat="1" ht="23.25" customHeight="1" x14ac:dyDescent="0.2">
      <c r="A45" s="30"/>
      <c r="B45" s="31"/>
      <c r="C45" s="25"/>
      <c r="D45" s="25"/>
      <c r="E45" s="25"/>
      <c r="F45" s="26"/>
      <c r="G45" s="48"/>
      <c r="H45" s="32"/>
      <c r="I45" s="32"/>
      <c r="J45" s="32"/>
      <c r="K45" s="32"/>
      <c r="L45" s="33"/>
      <c r="M45" s="27">
        <f t="shared" si="0"/>
        <v>0</v>
      </c>
      <c r="N45" s="27">
        <f t="shared" si="1"/>
        <v>0</v>
      </c>
      <c r="O45" s="27">
        <f t="shared" ref="O45" si="30">-SUM(I45:J45,K45/1.12)*L45</f>
        <v>0</v>
      </c>
      <c r="P45" s="27"/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21"/>
        <v>0</v>
      </c>
      <c r="AG45" s="28">
        <f t="shared" si="22"/>
        <v>0</v>
      </c>
    </row>
    <row r="46" spans="1:33" s="12" customFormat="1" ht="19.5" customHeight="1" x14ac:dyDescent="0.2">
      <c r="A46" s="30"/>
      <c r="B46" s="31"/>
      <c r="C46" s="36"/>
      <c r="D46" s="36"/>
      <c r="E46" s="36"/>
      <c r="F46" s="26"/>
      <c r="G46" s="29"/>
      <c r="H46" s="32"/>
      <c r="I46" s="32"/>
      <c r="J46" s="32"/>
      <c r="K46" s="32"/>
      <c r="L46" s="33"/>
      <c r="M46" s="27">
        <f t="shared" si="0"/>
        <v>0</v>
      </c>
      <c r="N46" s="27">
        <f t="shared" si="1"/>
        <v>0</v>
      </c>
      <c r="O46" s="34">
        <f>-SUM(I46:J46,K46/1.12)*L46</f>
        <v>0</v>
      </c>
      <c r="P46" s="34"/>
      <c r="Q46" s="34"/>
      <c r="R46" s="34"/>
      <c r="S46" s="34"/>
      <c r="T46" s="35"/>
      <c r="U46" s="35"/>
      <c r="V46" s="35"/>
      <c r="W46" s="35"/>
      <c r="X46" s="35"/>
      <c r="Y46" s="37"/>
      <c r="Z46" s="34"/>
      <c r="AA46" s="34"/>
      <c r="AB46" s="34"/>
      <c r="AC46" s="35"/>
      <c r="AD46" s="35"/>
      <c r="AE46" s="38"/>
      <c r="AF46" s="27">
        <f t="shared" ref="AF46" si="31">-SUM(N46:AE46)</f>
        <v>0</v>
      </c>
      <c r="AG46" s="28">
        <f t="shared" ref="AG46" si="32">SUM(H46:K46)+AF46+O46</f>
        <v>0</v>
      </c>
    </row>
    <row r="47" spans="1:33" s="10" customFormat="1" ht="12" customHeight="1" thickBot="1" x14ac:dyDescent="0.25">
      <c r="A47" s="39"/>
      <c r="B47" s="40"/>
      <c r="C47" s="41"/>
      <c r="D47" s="42"/>
      <c r="E47" s="42"/>
      <c r="F47" s="43"/>
      <c r="G47" s="41"/>
      <c r="H47" s="44">
        <f t="shared" ref="H47:AG47" si="33">SUM(H5:H46)</f>
        <v>805.5</v>
      </c>
      <c r="I47" s="44">
        <f t="shared" si="33"/>
        <v>0</v>
      </c>
      <c r="J47" s="44">
        <f t="shared" si="33"/>
        <v>183.5</v>
      </c>
      <c r="K47" s="44">
        <f t="shared" si="33"/>
        <v>1766.1999999999998</v>
      </c>
      <c r="L47" s="44">
        <f t="shared" si="33"/>
        <v>0</v>
      </c>
      <c r="M47" s="44">
        <f t="shared" si="33"/>
        <v>2565.9642857142858</v>
      </c>
      <c r="N47" s="44">
        <f t="shared" si="33"/>
        <v>189.23571428571427</v>
      </c>
      <c r="O47" s="44">
        <f t="shared" si="33"/>
        <v>0</v>
      </c>
      <c r="P47" s="44">
        <f t="shared" si="33"/>
        <v>1083.6799999999998</v>
      </c>
      <c r="Q47" s="44">
        <f t="shared" si="33"/>
        <v>676.78000000000009</v>
      </c>
      <c r="R47" s="44">
        <f t="shared" si="33"/>
        <v>0</v>
      </c>
      <c r="S47" s="44">
        <f t="shared" si="33"/>
        <v>0</v>
      </c>
      <c r="T47" s="44">
        <f t="shared" si="33"/>
        <v>0</v>
      </c>
      <c r="U47" s="44">
        <f t="shared" si="33"/>
        <v>0</v>
      </c>
      <c r="V47" s="44">
        <f t="shared" si="33"/>
        <v>0</v>
      </c>
      <c r="W47" s="44">
        <f t="shared" si="33"/>
        <v>0</v>
      </c>
      <c r="X47" s="44">
        <f t="shared" si="33"/>
        <v>0</v>
      </c>
      <c r="Y47" s="44">
        <f t="shared" si="33"/>
        <v>0</v>
      </c>
      <c r="Z47" s="44">
        <f t="shared" si="33"/>
        <v>0</v>
      </c>
      <c r="AA47" s="44">
        <f t="shared" si="33"/>
        <v>0</v>
      </c>
      <c r="AB47" s="44">
        <f t="shared" si="33"/>
        <v>805.5</v>
      </c>
      <c r="AC47" s="44">
        <f t="shared" si="33"/>
        <v>0</v>
      </c>
      <c r="AD47" s="44">
        <f t="shared" si="33"/>
        <v>0</v>
      </c>
      <c r="AE47" s="44">
        <f t="shared" si="33"/>
        <v>0</v>
      </c>
      <c r="AF47" s="44">
        <f t="shared" si="33"/>
        <v>-2755.1957142857141</v>
      </c>
      <c r="AG47" s="44">
        <f t="shared" si="33"/>
        <v>4.2857142856860264E-3</v>
      </c>
    </row>
    <row r="48" spans="1:33" ht="12" customHeight="1" thickTop="1" x14ac:dyDescent="0.2"/>
    <row r="49" spans="1:32" ht="12" x14ac:dyDescent="0.2">
      <c r="K49" s="45">
        <f>H47+I47+J47+K47</f>
        <v>2755.2</v>
      </c>
      <c r="L49" s="9"/>
      <c r="M49" s="8"/>
      <c r="AF49" s="46">
        <f>+AF47</f>
        <v>-2755.1957142857141</v>
      </c>
    </row>
    <row r="50" spans="1:32" x14ac:dyDescent="0.2">
      <c r="K50" s="8"/>
      <c r="L50" s="9"/>
      <c r="M50" s="8"/>
    </row>
    <row r="51" spans="1:32" ht="12" x14ac:dyDescent="0.2">
      <c r="C51" s="47" t="s">
        <v>33</v>
      </c>
      <c r="G51" s="10"/>
      <c r="K51" s="63"/>
      <c r="L51" s="63"/>
      <c r="M51" s="63"/>
    </row>
    <row r="52" spans="1:32" x14ac:dyDescent="0.2">
      <c r="K52" s="8"/>
      <c r="L52" s="9"/>
      <c r="M52" s="8"/>
    </row>
    <row r="53" spans="1:32" x14ac:dyDescent="0.2">
      <c r="K53" s="8"/>
      <c r="L53" s="9"/>
      <c r="M53" s="8"/>
    </row>
    <row r="54" spans="1:32" x14ac:dyDescent="0.2">
      <c r="A54" s="1"/>
      <c r="B54" s="1"/>
      <c r="D54" s="1"/>
      <c r="E54" s="1"/>
      <c r="F54" s="1"/>
      <c r="H54" s="1"/>
      <c r="I54" s="1"/>
      <c r="J54" s="1"/>
      <c r="K54" s="8"/>
      <c r="L54" s="9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</row>
    <row r="61" spans="1:32" x14ac:dyDescent="0.2">
      <c r="Q61" s="2">
        <v>0</v>
      </c>
    </row>
    <row r="62" spans="1:32" x14ac:dyDescent="0.2">
      <c r="A62" s="1"/>
      <c r="B62" s="1"/>
      <c r="D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Z62" s="1"/>
      <c r="AA62" s="1"/>
      <c r="AB62" s="1"/>
      <c r="AC62" s="1"/>
      <c r="AD62" s="1"/>
      <c r="AE62" s="1"/>
      <c r="AF62" s="1"/>
    </row>
  </sheetData>
  <mergeCells count="1">
    <mergeCell ref="K51:M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June 6-11</vt:lpstr>
      <vt:lpstr>June 13-18</vt:lpstr>
      <vt:lpstr>June 18-25</vt:lpstr>
      <vt:lpstr>June 25-29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2019-04-10T05:58:22Z</cp:lastPrinted>
  <dcterms:created xsi:type="dcterms:W3CDTF">2014-11-05T03:52:28Z</dcterms:created>
  <dcterms:modified xsi:type="dcterms:W3CDTF">2019-07-16T22:22:35Z</dcterms:modified>
</cp:coreProperties>
</file>