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7 Files\monthlyreportsjuly2019\done\"/>
    </mc:Choice>
  </mc:AlternateContent>
  <xr:revisionPtr revIDLastSave="0" documentId="13_ncr:1_{F6D73FCA-8971-4403-9D57-94CF8D944568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Jul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1" l="1"/>
  <c r="M40" i="1" l="1"/>
  <c r="K36" i="1"/>
  <c r="M36" i="1"/>
  <c r="N36" i="1"/>
  <c r="M22" i="1"/>
  <c r="L22" i="1"/>
  <c r="N22" i="1" s="1"/>
  <c r="N40" i="1" s="1"/>
  <c r="M19" i="1"/>
  <c r="K19" i="1"/>
  <c r="L19" i="1" s="1"/>
  <c r="N19" i="1" s="1"/>
  <c r="M14" i="1"/>
  <c r="K14" i="1"/>
  <c r="L14" i="1" s="1"/>
  <c r="N14" i="1" s="1"/>
  <c r="M11" i="1"/>
  <c r="K11" i="1"/>
  <c r="L11" i="1" s="1"/>
  <c r="N11" i="1" s="1"/>
  <c r="N7" i="1"/>
  <c r="M7" i="1"/>
  <c r="L7" i="1"/>
  <c r="K7" i="1"/>
  <c r="L40" i="1" l="1"/>
  <c r="F7" i="1"/>
  <c r="E7" i="1"/>
  <c r="G43" i="1" l="1"/>
  <c r="F43" i="1"/>
  <c r="F23" i="1"/>
  <c r="F22" i="1"/>
  <c r="F19" i="1"/>
  <c r="F14" i="1"/>
  <c r="F11" i="1"/>
  <c r="E43" i="1"/>
  <c r="H40" i="1" l="1"/>
  <c r="E37" i="1"/>
  <c r="E23" i="1"/>
  <c r="E22" i="1"/>
  <c r="E19" i="1"/>
  <c r="E14" i="1"/>
  <c r="E11" i="1"/>
  <c r="G48" i="1" l="1"/>
  <c r="D48" i="1"/>
  <c r="G46" i="1"/>
  <c r="D46" i="1"/>
  <c r="D23" i="1"/>
  <c r="G23" i="1" s="1"/>
  <c r="H23" i="1" s="1"/>
  <c r="D22" i="1"/>
  <c r="G22" i="1" s="1"/>
  <c r="H22" i="1" s="1"/>
  <c r="G19" i="1"/>
  <c r="H19" i="1" s="1"/>
  <c r="G37" i="1"/>
  <c r="H37" i="1" s="1"/>
  <c r="G14" i="1"/>
  <c r="G36" i="1" l="1"/>
  <c r="H36" i="1" s="1"/>
  <c r="H14" i="1"/>
  <c r="G11" i="1"/>
  <c r="H11" i="1" s="1"/>
  <c r="G7" i="1"/>
  <c r="H7" i="1" s="1"/>
  <c r="G40" i="1" l="1"/>
</calcChain>
</file>

<file path=xl/sharedStrings.xml><?xml version="1.0" encoding="utf-8"?>
<sst xmlns="http://schemas.openxmlformats.org/spreadsheetml/2006/main" count="42" uniqueCount="42">
  <si>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</si>
  <si>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</si>
  <si>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</si>
  <si>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</si>
  <si>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</si>
  <si>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</si>
  <si>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</si>
  <si>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</si>
  <si>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</si>
  <si>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</si>
  <si>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</si>
  <si>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</si>
  <si>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</si>
  <si>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</si>
  <si>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</si>
  <si>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</si>
  <si>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</si>
  <si>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</si>
  <si>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</si>
  <si>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</si>
  <si>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</si>
  <si>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</si>
  <si>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</si>
  <si>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</si>
  <si>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</si>
  <si>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</si>
  <si>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</si>
  <si>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</si>
  <si>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</si>
  <si>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</si>
  <si>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</si>
  <si>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Directors Fee for June 2019</t>
  </si>
  <si>
    <t>EXPANDED JULY 2019</t>
  </si>
  <si>
    <t>June 26-July 10</t>
  </si>
  <si>
    <t>July 11-25</t>
  </si>
  <si>
    <t>ROYALTY &amp; MARKETING FEE</t>
  </si>
  <si>
    <t>QC</t>
  </si>
  <si>
    <t>Marketing Fee month of Feb 2018</t>
  </si>
  <si>
    <t>Marketing Fee month of Mar 2018</t>
  </si>
  <si>
    <t>HIGIADZO SYSTEM INC.</t>
  </si>
  <si>
    <t>Exempt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</si>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</sst>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2" fontId="0" fillId="0" borderId="0" xfId="0" applyNumberFormat="1"/>
    <xf numFmtId="2" fontId="2" fillId="0" borderId="2" xfId="0" applyNumberFormat="1" applyFont="1" applyFill="1" applyBorder="1" applyAlignment="1">
      <alignment horizontal="center"/>
    </xf>
    <xf numFmtId="2" fontId="0" fillId="0" borderId="2" xfId="0" applyNumberFormat="1" applyBorder="1"/>
    <xf numFmtId="2" fontId="7" fillId="0" borderId="2" xfId="1" applyNumberFormat="1" applyFont="1" applyBorder="1"/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6" fillId="3" borderId="2" xfId="1" applyNumberFormat="1" applyFont="1" applyFill="1" applyBorder="1" applyAlignment="1">
      <alignment horizontal="center"/>
    </xf>
    <xf numFmtId="2" fontId="0" fillId="0" borderId="2" xfId="1" applyNumberFormat="1" applyFont="1" applyFill="1" applyBorder="1" applyAlignment="1">
      <alignment horizontal="center"/>
    </xf>
    <xf numFmtId="2" fontId="5" fillId="3" borderId="2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N40" sqref="N40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6" width="18.42578125" style="30" customWidth="1"/>
    <col min="7" max="7" width="14" customWidth="1"/>
    <col min="8" max="8" width="13.42578125" customWidth="1"/>
    <col min="9" max="9" width="28.42578125" customWidth="1"/>
    <col min="10" max="10" width="12.85546875" customWidth="1"/>
    <col min="11" max="11" width="16.85546875" customWidth="1"/>
    <col min="13" max="13" width="9.85546875" bestFit="1" customWidth="1"/>
  </cols>
  <sheetData>
    <row r="1" spans="1:14" ht="18" x14ac:dyDescent="0.25">
      <c r="A1" s="3" t="s">
        <v>10</v>
      </c>
    </row>
    <row r="2" spans="1:14" ht="18" x14ac:dyDescent="0.25">
      <c r="A2" s="3" t="s">
        <v>12</v>
      </c>
    </row>
    <row r="3" spans="1:14" ht="18" x14ac:dyDescent="0.25">
      <c r="A3" s="3" t="s">
        <v>32</v>
      </c>
    </row>
    <row r="4" spans="1:14" x14ac:dyDescent="0.2">
      <c r="A4" s="4"/>
      <c r="K4" s="14"/>
    </row>
    <row r="5" spans="1:14" x14ac:dyDescent="0.2">
      <c r="A5" s="15" t="s">
        <v>2</v>
      </c>
      <c r="B5" s="15" t="s">
        <v>0</v>
      </c>
      <c r="C5" s="15" t="s">
        <v>1</v>
      </c>
      <c r="D5" s="31" t="s">
        <v>6</v>
      </c>
      <c r="E5" s="31"/>
      <c r="F5" s="31"/>
      <c r="G5" s="16" t="s">
        <v>8</v>
      </c>
      <c r="H5" s="16" t="s">
        <v>7</v>
      </c>
    </row>
    <row r="6" spans="1:14" x14ac:dyDescent="0.2">
      <c r="A6" s="15" t="s">
        <v>9</v>
      </c>
      <c r="B6" s="17" t="s">
        <v>3</v>
      </c>
      <c r="C6" s="17" t="s">
        <v>4</v>
      </c>
      <c r="D6" s="32"/>
      <c r="E6" s="32"/>
      <c r="F6" s="32"/>
      <c r="G6" s="18"/>
      <c r="H6" s="18"/>
    </row>
    <row r="7" spans="1:14" x14ac:dyDescent="0.2">
      <c r="A7" s="17"/>
      <c r="B7" s="18"/>
      <c r="C7" s="17" t="s">
        <v>5</v>
      </c>
      <c r="D7" s="33">
        <v>188721.2</v>
      </c>
      <c r="E7" s="37">
        <f>+D7/1.12</f>
        <v>168501.07142857142</v>
      </c>
      <c r="F7" s="37">
        <f>+E7*0.12</f>
        <v>20220.12857142857</v>
      </c>
      <c r="G7" s="13">
        <f>D7/1.12*0.05</f>
        <v>8425.0535714285706</v>
      </c>
      <c r="H7" s="13">
        <f>D7-G7</f>
        <v>180296.14642857143</v>
      </c>
      <c r="I7" t="s">
        <v>30</v>
      </c>
      <c r="K7">
        <f>D7/1.12</f>
        <v>168501.07142857142</v>
      </c>
      <c r="L7">
        <f>K7*0.12</f>
        <v>20220.12857142857</v>
      </c>
      <c r="M7" s="11">
        <f>-G7</f>
        <v>-8425.0535714285706</v>
      </c>
      <c r="N7">
        <f>-SUM(K7:M7)</f>
        <v>-180296.1464285714</v>
      </c>
    </row>
    <row r="8" spans="1:14" x14ac:dyDescent="0.2">
      <c r="A8" s="17"/>
      <c r="B8" s="18"/>
      <c r="C8" s="17"/>
      <c r="D8" s="34"/>
      <c r="E8" s="34"/>
      <c r="F8" s="34"/>
      <c r="G8" s="18"/>
      <c r="H8" s="18"/>
    </row>
    <row r="9" spans="1:14" x14ac:dyDescent="0.2">
      <c r="A9" s="17"/>
      <c r="B9" s="17"/>
      <c r="C9" s="17" t="s">
        <v>13</v>
      </c>
      <c r="D9" s="35"/>
      <c r="E9" s="35"/>
      <c r="F9" s="35"/>
      <c r="G9" s="18"/>
      <c r="H9" s="18"/>
      <c r="I9" s="6"/>
      <c r="J9" s="6"/>
    </row>
    <row r="10" spans="1:14" x14ac:dyDescent="0.2">
      <c r="A10" s="26" t="s">
        <v>17</v>
      </c>
      <c r="B10" s="25"/>
      <c r="C10" s="25"/>
      <c r="D10" s="36"/>
      <c r="E10" s="36"/>
      <c r="F10" s="36"/>
      <c r="G10" s="24"/>
      <c r="H10" s="24"/>
      <c r="I10" s="6"/>
      <c r="J10" s="6"/>
    </row>
    <row r="11" spans="1:14" x14ac:dyDescent="0.2">
      <c r="A11" s="17" t="s">
        <v>18</v>
      </c>
      <c r="B11" s="17" t="s">
        <v>19</v>
      </c>
      <c r="C11" s="17" t="s">
        <v>20</v>
      </c>
      <c r="D11" s="37">
        <v>3360</v>
      </c>
      <c r="E11" s="37">
        <f>+D11/1.12</f>
        <v>2999.9999999999995</v>
      </c>
      <c r="F11" s="37">
        <f>+E11*0.12</f>
        <v>359.99999999999994</v>
      </c>
      <c r="G11" s="12">
        <f>D11/1.12*0.05</f>
        <v>149.99999999999997</v>
      </c>
      <c r="H11" s="13">
        <f>D11-G11</f>
        <v>3210</v>
      </c>
      <c r="I11" s="5"/>
      <c r="J11" s="23"/>
      <c r="K11">
        <f>D11/1.12</f>
        <v>2999.9999999999995</v>
      </c>
      <c r="L11">
        <f>K11*0.12</f>
        <v>359.99999999999994</v>
      </c>
      <c r="M11" s="11">
        <f>-G11</f>
        <v>-149.99999999999997</v>
      </c>
      <c r="N11">
        <f>-SUM(K11:M11)</f>
        <v>-3209.9999999999995</v>
      </c>
    </row>
    <row r="12" spans="1:14" x14ac:dyDescent="0.2">
      <c r="A12" s="17"/>
      <c r="B12" s="17"/>
      <c r="C12" s="17" t="s">
        <v>21</v>
      </c>
      <c r="D12" s="37"/>
      <c r="E12" s="37"/>
      <c r="F12" s="37"/>
      <c r="G12" s="12"/>
      <c r="H12" s="13"/>
      <c r="I12" s="5"/>
      <c r="J12" s="5"/>
    </row>
    <row r="13" spans="1:14" x14ac:dyDescent="0.2">
      <c r="A13" s="17"/>
      <c r="B13" s="17"/>
      <c r="C13" s="17"/>
      <c r="D13" s="37"/>
      <c r="E13" s="37"/>
      <c r="F13" s="37"/>
      <c r="G13" s="12"/>
      <c r="H13" s="13"/>
      <c r="I13" s="5"/>
      <c r="J13" s="5"/>
    </row>
    <row r="14" spans="1:14" ht="25.5" x14ac:dyDescent="0.2">
      <c r="A14" s="15" t="s">
        <v>26</v>
      </c>
      <c r="B14" s="21" t="s">
        <v>27</v>
      </c>
      <c r="C14" s="27" t="s">
        <v>28</v>
      </c>
      <c r="D14" s="37">
        <v>16800</v>
      </c>
      <c r="E14" s="37">
        <f>+D14/1.12</f>
        <v>14999.999999999998</v>
      </c>
      <c r="F14" s="37">
        <f>+E14*0.12</f>
        <v>1799.9999999999998</v>
      </c>
      <c r="G14" s="12">
        <f>D14/1.12*5%</f>
        <v>750</v>
      </c>
      <c r="H14" s="13">
        <f>D14-G14</f>
        <v>16050</v>
      </c>
      <c r="I14" s="5" t="s">
        <v>29</v>
      </c>
      <c r="J14" s="5"/>
      <c r="K14">
        <f>D14/1.12</f>
        <v>14999.999999999998</v>
      </c>
      <c r="L14">
        <f>K14*0.12</f>
        <v>1799.9999999999998</v>
      </c>
      <c r="M14" s="11">
        <f>-G14</f>
        <v>-750</v>
      </c>
      <c r="N14">
        <f>-SUM(K14:M14)</f>
        <v>-16049.999999999996</v>
      </c>
    </row>
    <row r="15" spans="1:14" x14ac:dyDescent="0.2">
      <c r="A15" s="15"/>
      <c r="B15" s="21"/>
      <c r="C15" s="27"/>
      <c r="D15" s="37"/>
      <c r="E15" s="37"/>
      <c r="F15" s="37"/>
      <c r="G15" s="12"/>
      <c r="H15" s="13"/>
      <c r="I15" s="5"/>
      <c r="J15" s="5"/>
    </row>
    <row r="16" spans="1:14" hidden="1" x14ac:dyDescent="0.2">
      <c r="A16" s="17"/>
      <c r="B16" s="17"/>
      <c r="C16" s="17"/>
      <c r="D16" s="37"/>
      <c r="E16" s="37"/>
      <c r="F16" s="37"/>
      <c r="G16" s="12"/>
      <c r="H16" s="13"/>
      <c r="I16" s="5"/>
      <c r="J16" s="5"/>
    </row>
    <row r="17" spans="1:14" x14ac:dyDescent="0.2">
      <c r="A17" s="17"/>
      <c r="B17" s="17"/>
      <c r="C17" s="17"/>
      <c r="D17" s="37"/>
      <c r="E17" s="37"/>
      <c r="F17" s="37"/>
      <c r="G17" s="12"/>
      <c r="H17" s="13"/>
      <c r="I17" s="5"/>
      <c r="J17" s="5"/>
    </row>
    <row r="18" spans="1:14" x14ac:dyDescent="0.2">
      <c r="A18" s="15" t="s">
        <v>23</v>
      </c>
      <c r="B18" s="17"/>
      <c r="C18" s="17"/>
      <c r="D18" s="37"/>
      <c r="E18" s="37"/>
      <c r="F18" s="37"/>
      <c r="G18" s="12"/>
      <c r="H18" s="13"/>
      <c r="I18" s="5"/>
      <c r="J18" s="5"/>
    </row>
    <row r="19" spans="1:14" x14ac:dyDescent="0.2">
      <c r="A19" s="21" t="s">
        <v>25</v>
      </c>
      <c r="B19" s="21" t="s">
        <v>22</v>
      </c>
      <c r="C19" s="21" t="s">
        <v>24</v>
      </c>
      <c r="D19" s="37">
        <v>23550.86</v>
      </c>
      <c r="E19" s="37">
        <f>+D19/1.12</f>
        <v>21027.553571428569</v>
      </c>
      <c r="F19" s="37">
        <f>+E19*0.12</f>
        <v>2523.3064285714281</v>
      </c>
      <c r="G19" s="12">
        <f>D19/1.12*10%</f>
        <v>2102.7553571428571</v>
      </c>
      <c r="H19" s="13">
        <f>D19-G19</f>
        <v>21448.104642857143</v>
      </c>
      <c r="I19" s="5" t="s">
        <v>31</v>
      </c>
      <c r="J19" s="5"/>
      <c r="K19">
        <f>D19/1.12</f>
        <v>21027.553571428569</v>
      </c>
      <c r="L19">
        <f>K19*0.12</f>
        <v>2523.3064285714281</v>
      </c>
      <c r="M19" s="11">
        <f>-G19</f>
        <v>-2102.7553571428571</v>
      </c>
      <c r="N19">
        <f>-SUM(K19:M19)</f>
        <v>-21448.104642857139</v>
      </c>
    </row>
    <row r="20" spans="1:14" x14ac:dyDescent="0.2">
      <c r="A20" s="21"/>
      <c r="B20" s="21"/>
      <c r="C20" s="21"/>
      <c r="D20" s="37"/>
      <c r="E20" s="37"/>
      <c r="F20" s="37"/>
      <c r="G20" s="12"/>
      <c r="H20" s="13"/>
      <c r="I20" s="5"/>
      <c r="J20" s="5"/>
    </row>
    <row r="21" spans="1:14" x14ac:dyDescent="0.2">
      <c r="A21" s="15"/>
      <c r="B21" s="21"/>
      <c r="C21" s="21"/>
      <c r="D21" s="37"/>
      <c r="E21" s="37"/>
      <c r="F21" s="37"/>
      <c r="G21" s="12"/>
      <c r="H21" s="13"/>
      <c r="I21" s="5"/>
      <c r="J21" s="5"/>
    </row>
    <row r="22" spans="1:14" x14ac:dyDescent="0.2">
      <c r="A22" s="15" t="s">
        <v>35</v>
      </c>
      <c r="B22" s="21"/>
      <c r="C22" s="21" t="s">
        <v>36</v>
      </c>
      <c r="D22" s="37">
        <f>16950.26+2034.03</f>
        <v>18984.289999999997</v>
      </c>
      <c r="E22" s="37">
        <f t="shared" ref="E22:E23" si="0">+D22/1.12</f>
        <v>16950.258928571424</v>
      </c>
      <c r="F22" s="37">
        <f t="shared" ref="F22:F23" si="1">+E22*0.12</f>
        <v>2034.0310714285708</v>
      </c>
      <c r="G22" s="12">
        <f>D22/1.12*15%</f>
        <v>2542.5388392857135</v>
      </c>
      <c r="H22" s="13">
        <f>D22-G22</f>
        <v>16441.751160714284</v>
      </c>
      <c r="I22" s="28" t="s">
        <v>37</v>
      </c>
      <c r="J22" s="5"/>
      <c r="K22" s="30">
        <f>(D22+D23)/1.12</f>
        <v>32891.857142857138</v>
      </c>
      <c r="L22">
        <f>K22*0.12</f>
        <v>3947.0228571428565</v>
      </c>
      <c r="M22" s="11">
        <f>-G22</f>
        <v>-2542.5388392857135</v>
      </c>
      <c r="N22">
        <f>-SUM(K22:M22)</f>
        <v>-34296.341160714284</v>
      </c>
    </row>
    <row r="23" spans="1:14" x14ac:dyDescent="0.2">
      <c r="A23" s="21" t="s">
        <v>39</v>
      </c>
      <c r="B23" s="21"/>
      <c r="C23" s="21"/>
      <c r="D23" s="37">
        <f>15941.6+1912.99</f>
        <v>17854.59</v>
      </c>
      <c r="E23" s="37">
        <f t="shared" si="0"/>
        <v>15941.598214285714</v>
      </c>
      <c r="F23" s="37">
        <f t="shared" si="1"/>
        <v>1912.9917857142855</v>
      </c>
      <c r="G23" s="12">
        <f>D23/1.12*15%</f>
        <v>2391.2397321428571</v>
      </c>
      <c r="H23" s="13">
        <f>D23-G23</f>
        <v>15463.350267857142</v>
      </c>
      <c r="I23" s="28" t="s">
        <v>38</v>
      </c>
      <c r="J23" s="5"/>
    </row>
    <row r="24" spans="1:14" x14ac:dyDescent="0.2">
      <c r="A24" s="21"/>
      <c r="B24" s="21"/>
      <c r="C24" s="21"/>
      <c r="D24" s="37"/>
      <c r="E24" s="37"/>
      <c r="F24" s="37"/>
      <c r="G24" s="12"/>
      <c r="H24" s="13"/>
      <c r="I24" s="5"/>
      <c r="J24" s="5"/>
    </row>
    <row r="25" spans="1:14" hidden="1" x14ac:dyDescent="0.2">
      <c r="A25" s="15"/>
      <c r="B25" s="17"/>
      <c r="C25" s="17"/>
      <c r="D25" s="38"/>
      <c r="E25" s="38"/>
      <c r="F25" s="38"/>
      <c r="G25" s="12"/>
      <c r="H25" s="13"/>
      <c r="I25" s="5"/>
      <c r="J25" s="5"/>
    </row>
    <row r="26" spans="1:14" ht="16.5" hidden="1" customHeight="1" x14ac:dyDescent="0.2">
      <c r="A26" s="15"/>
      <c r="B26" s="17"/>
      <c r="C26" s="17"/>
      <c r="D26" s="38"/>
      <c r="E26" s="38"/>
      <c r="F26" s="38"/>
      <c r="G26" s="12"/>
      <c r="H26" s="13"/>
      <c r="I26" s="5"/>
      <c r="J26" s="5"/>
    </row>
    <row r="27" spans="1:14" hidden="1" x14ac:dyDescent="0.2">
      <c r="A27" s="15"/>
      <c r="B27" s="17"/>
      <c r="C27" s="17"/>
      <c r="D27" s="38"/>
      <c r="E27" s="38"/>
      <c r="F27" s="38"/>
      <c r="G27" s="12"/>
      <c r="H27" s="13"/>
      <c r="I27" s="5"/>
      <c r="J27" s="5"/>
    </row>
    <row r="28" spans="1:14" hidden="1" x14ac:dyDescent="0.2">
      <c r="A28" s="15"/>
      <c r="B28" s="17"/>
      <c r="C28" s="17"/>
      <c r="D28" s="38"/>
      <c r="E28" s="38"/>
      <c r="F28" s="38"/>
      <c r="G28" s="12"/>
      <c r="H28" s="13"/>
      <c r="I28" s="5"/>
      <c r="J28" s="5"/>
    </row>
    <row r="29" spans="1:14" hidden="1" x14ac:dyDescent="0.2">
      <c r="A29" s="17"/>
      <c r="B29" s="17"/>
      <c r="C29" s="17"/>
      <c r="D29" s="38"/>
      <c r="E29" s="38"/>
      <c r="F29" s="38"/>
      <c r="G29" s="12"/>
      <c r="H29" s="13"/>
      <c r="I29" s="5"/>
      <c r="J29" s="5"/>
    </row>
    <row r="30" spans="1:14" hidden="1" x14ac:dyDescent="0.2">
      <c r="A30" s="17"/>
      <c r="B30" s="17"/>
      <c r="C30" s="17"/>
      <c r="D30" s="38"/>
      <c r="E30" s="38"/>
      <c r="F30" s="38"/>
      <c r="G30" s="12"/>
      <c r="H30" s="13"/>
      <c r="I30" s="5"/>
      <c r="J30" s="5"/>
    </row>
    <row r="31" spans="1:14" hidden="1" x14ac:dyDescent="0.2">
      <c r="A31" s="17"/>
      <c r="B31" s="17"/>
      <c r="C31" s="17"/>
      <c r="D31" s="38"/>
      <c r="E31" s="38"/>
      <c r="F31" s="38"/>
      <c r="G31" s="12"/>
      <c r="H31" s="13"/>
      <c r="I31" s="5"/>
      <c r="J31" s="5"/>
    </row>
    <row r="32" spans="1:14" hidden="1" x14ac:dyDescent="0.2">
      <c r="A32" s="17"/>
      <c r="B32" s="17"/>
      <c r="C32" s="17"/>
      <c r="D32" s="38"/>
      <c r="E32" s="38"/>
      <c r="F32" s="38"/>
      <c r="G32" s="12"/>
      <c r="H32" s="13"/>
      <c r="I32" s="5"/>
      <c r="J32" s="5"/>
    </row>
    <row r="33" spans="1:14" hidden="1" x14ac:dyDescent="0.2">
      <c r="A33" s="17"/>
      <c r="B33" s="17"/>
      <c r="C33" s="17"/>
      <c r="D33" s="38"/>
      <c r="E33" s="38"/>
      <c r="F33" s="38"/>
      <c r="G33" s="12"/>
      <c r="H33" s="13"/>
      <c r="I33" s="5"/>
      <c r="J33" s="5"/>
    </row>
    <row r="34" spans="1:14" x14ac:dyDescent="0.2">
      <c r="A34" s="17"/>
      <c r="B34" s="17"/>
      <c r="C34" s="17"/>
      <c r="D34" s="39"/>
      <c r="E34" s="39"/>
      <c r="F34" s="39"/>
      <c r="G34" s="12"/>
      <c r="H34" s="13"/>
      <c r="K34" s="9"/>
      <c r="L34" s="5"/>
      <c r="M34" s="5"/>
    </row>
    <row r="35" spans="1:14" x14ac:dyDescent="0.2">
      <c r="A35" s="17"/>
      <c r="B35" s="17"/>
      <c r="C35" s="21"/>
      <c r="D35" s="40"/>
      <c r="E35" s="40"/>
      <c r="F35" s="40"/>
      <c r="G35" s="22"/>
      <c r="H35" s="13"/>
      <c r="K35" s="9"/>
      <c r="L35" s="5"/>
      <c r="M35" s="5"/>
    </row>
    <row r="36" spans="1:14" x14ac:dyDescent="0.2">
      <c r="A36" s="15" t="s">
        <v>14</v>
      </c>
      <c r="B36" s="17"/>
      <c r="C36" s="21" t="s">
        <v>15</v>
      </c>
      <c r="D36" s="41">
        <v>13552.38</v>
      </c>
      <c r="E36" s="41"/>
      <c r="F36" s="41"/>
      <c r="G36" s="22">
        <f>D36*0.02</f>
        <v>271.04759999999999</v>
      </c>
      <c r="H36" s="13">
        <f>D36-G36</f>
        <v>13281.332399999999</v>
      </c>
      <c r="I36" s="5" t="s">
        <v>33</v>
      </c>
      <c r="K36" s="30">
        <f>D36+D37</f>
        <v>29047.64</v>
      </c>
      <c r="M36" s="11">
        <f>-G36</f>
        <v>-271.04759999999999</v>
      </c>
      <c r="N36">
        <f>-SUM(K36:M36)</f>
        <v>-28776.592399999998</v>
      </c>
    </row>
    <row r="37" spans="1:14" x14ac:dyDescent="0.2">
      <c r="A37" s="17"/>
      <c r="B37" s="17"/>
      <c r="C37" s="21" t="s">
        <v>16</v>
      </c>
      <c r="D37" s="42">
        <v>15495.26</v>
      </c>
      <c r="E37" s="41">
        <f>+D36+D37</f>
        <v>29047.64</v>
      </c>
      <c r="F37" s="41"/>
      <c r="G37" s="22">
        <f>D37*0.02</f>
        <v>309.90520000000004</v>
      </c>
      <c r="H37" s="13">
        <f>D37-G37</f>
        <v>15185.354800000001</v>
      </c>
      <c r="I37" s="5" t="s">
        <v>34</v>
      </c>
      <c r="K37" s="9"/>
      <c r="L37" s="5"/>
      <c r="M37" s="5"/>
    </row>
    <row r="38" spans="1:14" hidden="1" x14ac:dyDescent="0.2">
      <c r="A38" s="17"/>
      <c r="B38" s="17"/>
      <c r="C38" s="17"/>
      <c r="D38" s="41"/>
      <c r="E38" s="41"/>
      <c r="F38" s="41"/>
      <c r="G38" s="19"/>
      <c r="H38" s="20"/>
      <c r="K38" s="9"/>
      <c r="L38" s="5"/>
      <c r="M38" s="5"/>
    </row>
    <row r="39" spans="1:14" x14ac:dyDescent="0.2">
      <c r="A39" s="1"/>
      <c r="B39" s="1"/>
      <c r="C39" s="1"/>
      <c r="D39" s="43"/>
      <c r="E39" s="43"/>
      <c r="F39" s="43"/>
      <c r="G39" s="7"/>
      <c r="H39" s="8"/>
      <c r="K39" s="5"/>
      <c r="L39" s="5"/>
      <c r="M39" s="5"/>
    </row>
    <row r="40" spans="1:14" ht="13.5" thickBot="1" x14ac:dyDescent="0.25">
      <c r="D40" s="44" t="s">
        <v>11</v>
      </c>
      <c r="E40" s="44"/>
      <c r="F40" s="44"/>
      <c r="G40" s="10">
        <f>SUM(G7:G39)</f>
        <v>16942.540300000001</v>
      </c>
      <c r="H40" s="11">
        <f>+G40-G7</f>
        <v>8517.4867285714299</v>
      </c>
      <c r="I40" s="11"/>
      <c r="L40">
        <f t="shared" ref="L40:M40" si="2">SUM(L7:L39)</f>
        <v>28850.457857142854</v>
      </c>
      <c r="M40">
        <f t="shared" si="2"/>
        <v>-14241.39536785714</v>
      </c>
      <c r="N40">
        <f>SUM(N7:N39)</f>
        <v>-284077.18463214283</v>
      </c>
    </row>
    <row r="41" spans="1:14" ht="13.5" thickTop="1" x14ac:dyDescent="0.2"/>
    <row r="43" spans="1:14" x14ac:dyDescent="0.2">
      <c r="E43" s="30">
        <f>+E11+E14+E19+E22+E23</f>
        <v>71919.410714285696</v>
      </c>
      <c r="F43" s="30">
        <f>SUM(F11:F42)</f>
        <v>8630.3292857142842</v>
      </c>
      <c r="G43">
        <f>+F43/E43</f>
        <v>0.12000000000000001</v>
      </c>
    </row>
    <row r="44" spans="1:14" x14ac:dyDescent="0.2">
      <c r="D44" s="30" t="s">
        <v>40</v>
      </c>
      <c r="G44" t="s">
        <v>41</v>
      </c>
    </row>
    <row r="45" spans="1:14" x14ac:dyDescent="0.2">
      <c r="A45" s="1"/>
      <c r="B45" s="1"/>
      <c r="C45" s="1"/>
      <c r="D45" s="45">
        <v>51758.33</v>
      </c>
      <c r="E45" s="45"/>
      <c r="F45" s="45"/>
      <c r="G45">
        <v>51209.81</v>
      </c>
    </row>
    <row r="46" spans="1:14" x14ac:dyDescent="0.2">
      <c r="A46" s="1"/>
      <c r="B46" s="1"/>
      <c r="C46" s="1"/>
      <c r="D46" s="45">
        <f>+D36+D37</f>
        <v>29047.64</v>
      </c>
      <c r="E46" s="45"/>
      <c r="F46" s="45"/>
      <c r="G46" s="11">
        <f>+SUM(D7:D23)</f>
        <v>269270.94</v>
      </c>
    </row>
    <row r="47" spans="1:14" x14ac:dyDescent="0.2">
      <c r="A47" s="2"/>
      <c r="B47" s="2"/>
      <c r="C47" s="2"/>
      <c r="D47" s="45"/>
      <c r="E47" s="45"/>
      <c r="F47" s="45"/>
    </row>
    <row r="48" spans="1:14" x14ac:dyDescent="0.2">
      <c r="A48" s="2"/>
      <c r="B48" s="2"/>
      <c r="C48" s="2"/>
      <c r="D48" s="45">
        <f>+D45+D46</f>
        <v>80805.97</v>
      </c>
      <c r="E48" s="45"/>
      <c r="F48" s="45"/>
      <c r="G48" s="29">
        <f>+G45+G46</f>
        <v>320480.75</v>
      </c>
    </row>
    <row r="49" spans="1:6" x14ac:dyDescent="0.2">
      <c r="A49" s="2"/>
      <c r="B49" s="2"/>
      <c r="C49" s="2"/>
      <c r="D49" s="45"/>
      <c r="E49" s="45"/>
      <c r="F49" s="45"/>
    </row>
    <row r="50" spans="1:6" x14ac:dyDescent="0.2">
      <c r="A50" s="2"/>
      <c r="B50" s="2"/>
      <c r="C50" s="2"/>
      <c r="D50" s="45"/>
      <c r="E50" s="45"/>
      <c r="F50" s="45"/>
    </row>
    <row r="51" spans="1:6" x14ac:dyDescent="0.2">
      <c r="A51" s="2"/>
      <c r="B51" s="2"/>
      <c r="C51" s="2"/>
      <c r="D51" s="45"/>
      <c r="E51" s="45"/>
      <c r="F51" s="45"/>
    </row>
    <row r="52" spans="1:6" x14ac:dyDescent="0.2">
      <c r="A52" s="2"/>
      <c r="B52" s="2"/>
      <c r="C52" s="2"/>
      <c r="D52" s="45"/>
      <c r="E52" s="45"/>
      <c r="F52" s="45"/>
    </row>
    <row r="53" spans="1:6" x14ac:dyDescent="0.2">
      <c r="A53" s="2"/>
      <c r="B53" s="2"/>
      <c r="C53" s="2"/>
      <c r="D53" s="45"/>
      <c r="E53" s="45"/>
      <c r="F53" s="45"/>
    </row>
    <row r="54" spans="1:6" x14ac:dyDescent="0.2">
      <c r="A54" s="2"/>
      <c r="B54" s="2"/>
      <c r="C54" s="2"/>
      <c r="D54" s="46"/>
      <c r="E54" s="46"/>
      <c r="F54" s="46"/>
    </row>
    <row r="55" spans="1:6" x14ac:dyDescent="0.2">
      <c r="B55" s="2"/>
    </row>
    <row r="56" spans="1:6" x14ac:dyDescent="0.2">
      <c r="B56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default</cp:lastModifiedBy>
  <dcterms:created xsi:type="dcterms:W3CDTF">1996-10-14T23:33:28Z</dcterms:created>
  <dcterms:modified xsi:type="dcterms:W3CDTF">2020-05-31T12:20:37Z</dcterms:modified>
</cp:coreProperties>
</file>