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8 Files\payroll\"/>
    </mc:Choice>
  </mc:AlternateContent>
  <xr:revisionPtr revIDLastSave="0" documentId="13_ncr:1_{99B4AD36-D433-478B-BB42-54645E8E930E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Sheet1!$A$100:$H$131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5" i="79" l="1"/>
  <c r="N92" i="79"/>
  <c r="N59" i="79"/>
  <c r="N26" i="79"/>
  <c r="F26" i="79"/>
  <c r="H11" i="20" l="1"/>
  <c r="F118" i="79"/>
  <c r="N85" i="79"/>
  <c r="F85" i="79"/>
  <c r="N52" i="79"/>
  <c r="F52" i="79"/>
  <c r="N19" i="79"/>
  <c r="E110" i="79" l="1"/>
  <c r="M77" i="79"/>
  <c r="E77" i="79" l="1"/>
  <c r="M44" i="79"/>
  <c r="E44" i="79"/>
  <c r="M11" i="79"/>
  <c r="N13" i="79"/>
  <c r="F21" i="79" l="1"/>
  <c r="F19" i="79"/>
  <c r="E11" i="79"/>
  <c r="F80" i="79"/>
  <c r="H76" i="79" l="1"/>
  <c r="P43" i="79"/>
  <c r="P10" i="79"/>
  <c r="H10" i="79"/>
  <c r="N159" i="79" l="1"/>
  <c r="F159" i="79"/>
  <c r="N158" i="79"/>
  <c r="F158" i="79"/>
  <c r="N157" i="79"/>
  <c r="F157" i="79"/>
  <c r="N156" i="79"/>
  <c r="F156" i="79"/>
  <c r="N155" i="79"/>
  <c r="F155" i="79"/>
  <c r="N154" i="79"/>
  <c r="F154" i="79"/>
  <c r="N153" i="79"/>
  <c r="F153" i="79"/>
  <c r="N152" i="79"/>
  <c r="F152" i="79"/>
  <c r="N151" i="79"/>
  <c r="F151" i="79"/>
  <c r="N149" i="79"/>
  <c r="F149" i="79"/>
  <c r="N148" i="79"/>
  <c r="F148" i="79"/>
  <c r="N147" i="79"/>
  <c r="F147" i="79"/>
  <c r="N146" i="79"/>
  <c r="F146" i="79"/>
  <c r="N145" i="79"/>
  <c r="F145" i="79"/>
  <c r="H149" i="79" s="1"/>
  <c r="M143" i="79"/>
  <c r="E143" i="79"/>
  <c r="P142" i="79"/>
  <c r="L142" i="79"/>
  <c r="H142" i="79"/>
  <c r="L141" i="79"/>
  <c r="D141" i="79"/>
  <c r="L140" i="79"/>
  <c r="D140" i="79"/>
  <c r="L139" i="79"/>
  <c r="D139" i="79"/>
  <c r="J135" i="79"/>
  <c r="B135" i="79"/>
  <c r="J134" i="79"/>
  <c r="B134" i="79"/>
  <c r="N126" i="79"/>
  <c r="F126" i="79"/>
  <c r="N125" i="79"/>
  <c r="N124" i="79"/>
  <c r="N123" i="79"/>
  <c r="N122" i="79"/>
  <c r="N121" i="79"/>
  <c r="F121" i="79"/>
  <c r="N120" i="79"/>
  <c r="N119" i="79"/>
  <c r="N118" i="79"/>
  <c r="N116" i="79"/>
  <c r="N115" i="79"/>
  <c r="N114" i="79"/>
  <c r="N113" i="79"/>
  <c r="N112" i="79"/>
  <c r="M110" i="79"/>
  <c r="P109" i="79"/>
  <c r="L108" i="79"/>
  <c r="D108" i="79"/>
  <c r="L107" i="79"/>
  <c r="H109" i="79"/>
  <c r="L106" i="79"/>
  <c r="D106" i="79"/>
  <c r="J102" i="79"/>
  <c r="B102" i="79"/>
  <c r="J101" i="79"/>
  <c r="B101" i="79"/>
  <c r="N93" i="79"/>
  <c r="F93" i="79"/>
  <c r="F92" i="79"/>
  <c r="N88" i="79"/>
  <c r="F88" i="79"/>
  <c r="N82" i="79"/>
  <c r="D75" i="79"/>
  <c r="L75" i="79" s="1"/>
  <c r="P76" i="79"/>
  <c r="L73" i="79"/>
  <c r="D73" i="79"/>
  <c r="J69" i="79"/>
  <c r="B69" i="79"/>
  <c r="J68" i="79"/>
  <c r="B68" i="79"/>
  <c r="N60" i="79"/>
  <c r="F60" i="79"/>
  <c r="N48" i="79"/>
  <c r="F48" i="79"/>
  <c r="N46" i="79"/>
  <c r="F46" i="79"/>
  <c r="H43" i="79"/>
  <c r="D42" i="79"/>
  <c r="L42" i="79" s="1"/>
  <c r="D41" i="79"/>
  <c r="L40" i="79"/>
  <c r="D40" i="79"/>
  <c r="J36" i="79"/>
  <c r="B36" i="79"/>
  <c r="J35" i="79"/>
  <c r="B35" i="79"/>
  <c r="N27" i="79"/>
  <c r="F27" i="79"/>
  <c r="N22" i="79"/>
  <c r="F22" i="79"/>
  <c r="N16" i="79"/>
  <c r="N15" i="79"/>
  <c r="F15" i="79"/>
  <c r="F13" i="79"/>
  <c r="D9" i="79"/>
  <c r="L9" i="79" s="1"/>
  <c r="L7" i="79"/>
  <c r="D7" i="79"/>
  <c r="J3" i="79"/>
  <c r="B3" i="79"/>
  <c r="J2" i="79"/>
  <c r="B2" i="79"/>
  <c r="H20" i="78"/>
  <c r="C20" i="78"/>
  <c r="H18" i="78"/>
  <c r="C10" i="78"/>
  <c r="H8" i="78"/>
  <c r="H10" i="78" s="1"/>
  <c r="F41" i="5"/>
  <c r="E41" i="5"/>
  <c r="D41" i="5"/>
  <c r="C41" i="5"/>
  <c r="O39" i="5"/>
  <c r="M39" i="5"/>
  <c r="G39" i="5"/>
  <c r="A39" i="5"/>
  <c r="O38" i="5"/>
  <c r="M38" i="5"/>
  <c r="G38" i="5"/>
  <c r="A38" i="5"/>
  <c r="O37" i="5"/>
  <c r="O41" i="5" s="1"/>
  <c r="M37" i="5"/>
  <c r="M41" i="5" s="1"/>
  <c r="G37" i="5"/>
  <c r="G41" i="5" s="1"/>
  <c r="A37" i="5"/>
  <c r="F36" i="5"/>
  <c r="E36" i="5"/>
  <c r="D36" i="5"/>
  <c r="C36" i="5"/>
  <c r="O34" i="5"/>
  <c r="O36" i="5" s="1"/>
  <c r="M34" i="5"/>
  <c r="M36" i="5" s="1"/>
  <c r="A34" i="5"/>
  <c r="U27" i="5"/>
  <c r="T27" i="5"/>
  <c r="S27" i="5"/>
  <c r="R27" i="5"/>
  <c r="O27" i="5"/>
  <c r="P27" i="5" s="1"/>
  <c r="L27" i="5"/>
  <c r="K27" i="5"/>
  <c r="A27" i="5"/>
  <c r="U26" i="5"/>
  <c r="T26" i="5"/>
  <c r="S26" i="5"/>
  <c r="R26" i="5"/>
  <c r="O26" i="5"/>
  <c r="P26" i="5" s="1"/>
  <c r="L26" i="5"/>
  <c r="K26" i="5"/>
  <c r="A26" i="5"/>
  <c r="U25" i="5"/>
  <c r="T25" i="5"/>
  <c r="S25" i="5"/>
  <c r="R25" i="5"/>
  <c r="O25" i="5"/>
  <c r="P25" i="5" s="1"/>
  <c r="L25" i="5"/>
  <c r="K25" i="5"/>
  <c r="A25" i="5"/>
  <c r="U24" i="5"/>
  <c r="T24" i="5"/>
  <c r="S24" i="5"/>
  <c r="R24" i="5"/>
  <c r="O24" i="5"/>
  <c r="P24" i="5" s="1"/>
  <c r="L24" i="5"/>
  <c r="K24" i="5"/>
  <c r="A24" i="5"/>
  <c r="U23" i="5"/>
  <c r="T23" i="5"/>
  <c r="S23" i="5"/>
  <c r="R23" i="5"/>
  <c r="O23" i="5"/>
  <c r="P23" i="5" s="1"/>
  <c r="L23" i="5"/>
  <c r="K23" i="5"/>
  <c r="A23" i="5"/>
  <c r="U22" i="5"/>
  <c r="T22" i="5"/>
  <c r="S22" i="5"/>
  <c r="R22" i="5"/>
  <c r="O22" i="5"/>
  <c r="P22" i="5" s="1"/>
  <c r="M22" i="5"/>
  <c r="N22" i="5" s="1"/>
  <c r="L22" i="5"/>
  <c r="K22" i="5"/>
  <c r="A22" i="5"/>
  <c r="U21" i="5"/>
  <c r="T21" i="5"/>
  <c r="R21" i="5"/>
  <c r="O21" i="5"/>
  <c r="P21" i="5" s="1"/>
  <c r="M21" i="5"/>
  <c r="N21" i="5" s="1"/>
  <c r="L21" i="5"/>
  <c r="K21" i="5"/>
  <c r="U20" i="5"/>
  <c r="T20" i="5"/>
  <c r="R20" i="5"/>
  <c r="Q20" i="5"/>
  <c r="O20" i="5"/>
  <c r="P20" i="5" s="1"/>
  <c r="M20" i="5"/>
  <c r="N20" i="5" s="1"/>
  <c r="L20" i="5"/>
  <c r="K20" i="5"/>
  <c r="U19" i="5"/>
  <c r="T19" i="5"/>
  <c r="S19" i="5"/>
  <c r="R19" i="5"/>
  <c r="Q19" i="5"/>
  <c r="O19" i="5"/>
  <c r="P19" i="5" s="1"/>
  <c r="M19" i="5"/>
  <c r="N19" i="5" s="1"/>
  <c r="L19" i="5"/>
  <c r="K19" i="5"/>
  <c r="A19" i="5"/>
  <c r="U18" i="5"/>
  <c r="T18" i="5"/>
  <c r="R18" i="5"/>
  <c r="O18" i="5"/>
  <c r="P18" i="5" s="1"/>
  <c r="M18" i="5"/>
  <c r="N18" i="5" s="1"/>
  <c r="L18" i="5"/>
  <c r="K18" i="5"/>
  <c r="A15" i="5"/>
  <c r="A14" i="5"/>
  <c r="N159" i="64"/>
  <c r="F159" i="64"/>
  <c r="N158" i="64"/>
  <c r="F158" i="64"/>
  <c r="N157" i="64"/>
  <c r="N156" i="64"/>
  <c r="F156" i="64"/>
  <c r="N155" i="64"/>
  <c r="F155" i="64"/>
  <c r="N154" i="64"/>
  <c r="N153" i="64"/>
  <c r="N152" i="64"/>
  <c r="F152" i="64"/>
  <c r="N151" i="64"/>
  <c r="N149" i="64"/>
  <c r="N148" i="64"/>
  <c r="N147" i="64"/>
  <c r="N146" i="64"/>
  <c r="N145" i="64"/>
  <c r="M143" i="64"/>
  <c r="E143" i="64"/>
  <c r="P142" i="64"/>
  <c r="L142" i="64"/>
  <c r="L141" i="64"/>
  <c r="D141" i="64"/>
  <c r="L140" i="64"/>
  <c r="L139" i="64"/>
  <c r="D139" i="64"/>
  <c r="J134" i="64"/>
  <c r="B134" i="64"/>
  <c r="N126" i="64"/>
  <c r="F126" i="64"/>
  <c r="N125" i="64"/>
  <c r="F125" i="64"/>
  <c r="N123" i="64"/>
  <c r="F123" i="64"/>
  <c r="N122" i="64"/>
  <c r="F122" i="64"/>
  <c r="N119" i="64"/>
  <c r="F119" i="64"/>
  <c r="M110" i="64"/>
  <c r="E110" i="64"/>
  <c r="L108" i="64"/>
  <c r="D108" i="64"/>
  <c r="L107" i="64"/>
  <c r="D106" i="64"/>
  <c r="J101" i="64"/>
  <c r="B101" i="64"/>
  <c r="N93" i="64"/>
  <c r="F93" i="64"/>
  <c r="N92" i="64"/>
  <c r="F92" i="64"/>
  <c r="N90" i="64"/>
  <c r="F90" i="64"/>
  <c r="N89" i="64"/>
  <c r="F89" i="64"/>
  <c r="F87" i="64"/>
  <c r="N86" i="64"/>
  <c r="F86" i="64"/>
  <c r="M77" i="64"/>
  <c r="E77" i="64"/>
  <c r="L75" i="64"/>
  <c r="D75" i="64"/>
  <c r="L74" i="64"/>
  <c r="L73" i="64"/>
  <c r="D73" i="64"/>
  <c r="J68" i="64"/>
  <c r="B68" i="64"/>
  <c r="N60" i="64"/>
  <c r="F60" i="64"/>
  <c r="N59" i="64"/>
  <c r="F59" i="64"/>
  <c r="N57" i="64"/>
  <c r="F57" i="64"/>
  <c r="F55" i="64"/>
  <c r="N54" i="64"/>
  <c r="F54" i="64"/>
  <c r="N53" i="64"/>
  <c r="F53" i="64"/>
  <c r="M44" i="64"/>
  <c r="E44" i="64"/>
  <c r="L42" i="64"/>
  <c r="D42" i="64"/>
  <c r="J35" i="64"/>
  <c r="B35" i="64"/>
  <c r="N27" i="64"/>
  <c r="F27" i="64"/>
  <c r="N26" i="64"/>
  <c r="F26" i="64"/>
  <c r="N24" i="64"/>
  <c r="F24" i="64"/>
  <c r="N23" i="64"/>
  <c r="N22" i="64"/>
  <c r="N21" i="64"/>
  <c r="F21" i="64"/>
  <c r="N20" i="64"/>
  <c r="F20" i="64"/>
  <c r="M11" i="64"/>
  <c r="E11" i="64"/>
  <c r="L9" i="64"/>
  <c r="D9" i="64"/>
  <c r="L7" i="64"/>
  <c r="J2" i="64"/>
  <c r="B2" i="64"/>
  <c r="I67" i="63"/>
  <c r="G67" i="63"/>
  <c r="F67" i="63"/>
  <c r="E67" i="63"/>
  <c r="B64" i="63"/>
  <c r="C62" i="63"/>
  <c r="M60" i="63"/>
  <c r="K60" i="63"/>
  <c r="B60" i="63"/>
  <c r="M59" i="63"/>
  <c r="H59" i="63"/>
  <c r="N56" i="64" s="1"/>
  <c r="M58" i="63"/>
  <c r="H58" i="63"/>
  <c r="F56" i="64" s="1"/>
  <c r="M57" i="63"/>
  <c r="K57" i="63"/>
  <c r="M56" i="63"/>
  <c r="H56" i="63"/>
  <c r="M43" i="63"/>
  <c r="P39" i="63"/>
  <c r="L60" i="63" s="1"/>
  <c r="P38" i="63"/>
  <c r="L59" i="63" s="1"/>
  <c r="O38" i="63"/>
  <c r="K59" i="63" s="1"/>
  <c r="P37" i="63"/>
  <c r="L58" i="63" s="1"/>
  <c r="O37" i="63"/>
  <c r="K58" i="63" s="1"/>
  <c r="P36" i="63"/>
  <c r="L57" i="63" s="1"/>
  <c r="P35" i="63"/>
  <c r="L56" i="63" s="1"/>
  <c r="O35" i="63"/>
  <c r="K56" i="63" s="1"/>
  <c r="N33" i="63"/>
  <c r="M33" i="63"/>
  <c r="K33" i="63"/>
  <c r="I33" i="63"/>
  <c r="E33" i="63"/>
  <c r="O31" i="63"/>
  <c r="Q27" i="5" s="1"/>
  <c r="L31" i="63"/>
  <c r="M27" i="5" s="1"/>
  <c r="N27" i="5" s="1"/>
  <c r="J31" i="63"/>
  <c r="J27" i="5" s="1"/>
  <c r="C31" i="63"/>
  <c r="C65" i="63" s="1"/>
  <c r="B31" i="63"/>
  <c r="M44" i="63" s="1"/>
  <c r="O30" i="63"/>
  <c r="F154" i="64" s="1"/>
  <c r="L30" i="63"/>
  <c r="F153" i="64" s="1"/>
  <c r="J30" i="63"/>
  <c r="J26" i="5" s="1"/>
  <c r="C30" i="63"/>
  <c r="C64" i="63" s="1"/>
  <c r="B30" i="63"/>
  <c r="O29" i="63"/>
  <c r="N121" i="64" s="1"/>
  <c r="L29" i="63"/>
  <c r="N120" i="64" s="1"/>
  <c r="J29" i="63"/>
  <c r="J25" i="5" s="1"/>
  <c r="C29" i="63"/>
  <c r="C63" i="63" s="1"/>
  <c r="B29" i="63"/>
  <c r="L106" i="64" s="1"/>
  <c r="O28" i="63"/>
  <c r="Q24" i="5" s="1"/>
  <c r="L28" i="63"/>
  <c r="M24" i="5" s="1"/>
  <c r="N24" i="5" s="1"/>
  <c r="J28" i="63"/>
  <c r="J24" i="5" s="1"/>
  <c r="C28" i="63"/>
  <c r="B28" i="63"/>
  <c r="M41" i="63" s="1"/>
  <c r="O27" i="63"/>
  <c r="N88" i="64" s="1"/>
  <c r="L27" i="63"/>
  <c r="N87" i="64" s="1"/>
  <c r="J27" i="63"/>
  <c r="J23" i="5" s="1"/>
  <c r="H27" i="63"/>
  <c r="C27" i="63"/>
  <c r="C61" i="63" s="1"/>
  <c r="B27" i="63"/>
  <c r="M40" i="63" s="1"/>
  <c r="O26" i="63"/>
  <c r="Q22" i="5" s="1"/>
  <c r="J26" i="63"/>
  <c r="J22" i="5" s="1"/>
  <c r="C26" i="63"/>
  <c r="C60" i="63" s="1"/>
  <c r="B26" i="63"/>
  <c r="M39" i="63" s="1"/>
  <c r="O25" i="63"/>
  <c r="N55" i="64" s="1"/>
  <c r="J25" i="63"/>
  <c r="J21" i="5" s="1"/>
  <c r="J24" i="63"/>
  <c r="J20" i="5" s="1"/>
  <c r="J23" i="63"/>
  <c r="J19" i="5" s="1"/>
  <c r="C23" i="63"/>
  <c r="C57" i="63" s="1"/>
  <c r="B23" i="63"/>
  <c r="M36" i="63" s="1"/>
  <c r="O22" i="63"/>
  <c r="K22" i="63"/>
  <c r="J22" i="63"/>
  <c r="J18" i="5" s="1"/>
  <c r="R21" i="63"/>
  <c r="X17" i="63"/>
  <c r="P16" i="63"/>
  <c r="H16" i="63"/>
  <c r="G16" i="63"/>
  <c r="E16" i="63"/>
  <c r="F31" i="63" s="1"/>
  <c r="H15" i="63"/>
  <c r="G15" i="63"/>
  <c r="E15" i="63"/>
  <c r="H30" i="63" s="1"/>
  <c r="P14" i="63"/>
  <c r="N112" i="64" s="1"/>
  <c r="H14" i="63"/>
  <c r="N113" i="64" s="1"/>
  <c r="G14" i="63"/>
  <c r="P109" i="64" s="1"/>
  <c r="E14" i="63"/>
  <c r="R14" i="63" s="1"/>
  <c r="N114" i="64" s="1"/>
  <c r="H13" i="63"/>
  <c r="F113" i="64" s="1"/>
  <c r="G13" i="63"/>
  <c r="H109" i="64" s="1"/>
  <c r="E13" i="63"/>
  <c r="D107" i="64" s="1"/>
  <c r="P12" i="63"/>
  <c r="H12" i="63"/>
  <c r="N80" i="64" s="1"/>
  <c r="G12" i="63"/>
  <c r="P76" i="64" s="1"/>
  <c r="E12" i="63"/>
  <c r="F27" i="63" s="1"/>
  <c r="P11" i="63"/>
  <c r="F79" i="64" s="1"/>
  <c r="H11" i="63"/>
  <c r="F80" i="64" s="1"/>
  <c r="D11" i="63"/>
  <c r="E11" i="63" s="1"/>
  <c r="D74" i="64" s="1"/>
  <c r="H10" i="63"/>
  <c r="N47" i="64" s="1"/>
  <c r="D10" i="63"/>
  <c r="G10" i="63" s="1"/>
  <c r="C10" i="63"/>
  <c r="C25" i="63" s="1"/>
  <c r="C59" i="63" s="1"/>
  <c r="B10" i="63"/>
  <c r="A21" i="5" s="1"/>
  <c r="I9" i="63"/>
  <c r="I18" i="63" s="1"/>
  <c r="H9" i="63"/>
  <c r="F47" i="64" s="1"/>
  <c r="D9" i="63"/>
  <c r="G9" i="63" s="1"/>
  <c r="H43" i="64" s="1"/>
  <c r="C9" i="63"/>
  <c r="C24" i="63" s="1"/>
  <c r="C58" i="63" s="1"/>
  <c r="B9" i="63"/>
  <c r="B24" i="63" s="1"/>
  <c r="H8" i="63"/>
  <c r="N14" i="64" s="1"/>
  <c r="D8" i="63"/>
  <c r="E8" i="63" s="1"/>
  <c r="R8" i="63" s="1"/>
  <c r="N15" i="64" s="1"/>
  <c r="H7" i="63"/>
  <c r="D7" i="63"/>
  <c r="G7" i="63" s="1"/>
  <c r="C7" i="63"/>
  <c r="C22" i="63" s="1"/>
  <c r="C56" i="63" s="1"/>
  <c r="B7" i="63"/>
  <c r="A18" i="5" s="1"/>
  <c r="D2" i="63"/>
  <c r="J135" i="64" s="1"/>
  <c r="N159" i="21"/>
  <c r="F159" i="21"/>
  <c r="N158" i="21"/>
  <c r="F158" i="21"/>
  <c r="N157" i="21"/>
  <c r="N156" i="21"/>
  <c r="F156" i="21"/>
  <c r="N155" i="21"/>
  <c r="F155" i="21"/>
  <c r="N154" i="21"/>
  <c r="F154" i="21"/>
  <c r="N153" i="21"/>
  <c r="F153" i="21"/>
  <c r="N152" i="21"/>
  <c r="F152" i="21"/>
  <c r="N151" i="21"/>
  <c r="F151" i="21"/>
  <c r="N149" i="21"/>
  <c r="N148" i="21"/>
  <c r="N147" i="21"/>
  <c r="N146" i="21"/>
  <c r="N145" i="21"/>
  <c r="M143" i="21"/>
  <c r="E143" i="21"/>
  <c r="P142" i="21"/>
  <c r="L142" i="21"/>
  <c r="L141" i="21"/>
  <c r="D141" i="21"/>
  <c r="L140" i="21"/>
  <c r="L139" i="21"/>
  <c r="D139" i="21"/>
  <c r="J135" i="21"/>
  <c r="B135" i="21"/>
  <c r="J134" i="21"/>
  <c r="B134" i="21"/>
  <c r="N126" i="21"/>
  <c r="F126" i="21"/>
  <c r="N125" i="21"/>
  <c r="F125" i="21"/>
  <c r="N123" i="21"/>
  <c r="F123" i="21"/>
  <c r="N122" i="21"/>
  <c r="F122" i="21"/>
  <c r="N121" i="21"/>
  <c r="F121" i="21"/>
  <c r="N120" i="21"/>
  <c r="F120" i="21"/>
  <c r="N119" i="21"/>
  <c r="F119" i="21"/>
  <c r="N118" i="21"/>
  <c r="F118" i="21"/>
  <c r="M110" i="21"/>
  <c r="E110" i="21"/>
  <c r="L108" i="21"/>
  <c r="D108" i="21"/>
  <c r="D106" i="21"/>
  <c r="J102" i="21"/>
  <c r="B102" i="21"/>
  <c r="J101" i="21"/>
  <c r="B101" i="21"/>
  <c r="N93" i="21"/>
  <c r="F93" i="21"/>
  <c r="N92" i="21"/>
  <c r="F92" i="21"/>
  <c r="N90" i="21"/>
  <c r="F90" i="21"/>
  <c r="N89" i="21"/>
  <c r="F89" i="21"/>
  <c r="N88" i="21"/>
  <c r="F88" i="21"/>
  <c r="N87" i="21"/>
  <c r="F87" i="21"/>
  <c r="N86" i="21"/>
  <c r="F86" i="21"/>
  <c r="N85" i="21"/>
  <c r="F85" i="21"/>
  <c r="F80" i="21"/>
  <c r="M77" i="21"/>
  <c r="E77" i="21"/>
  <c r="L75" i="21"/>
  <c r="D75" i="21"/>
  <c r="L73" i="21"/>
  <c r="D73" i="21"/>
  <c r="J69" i="21"/>
  <c r="B69" i="21"/>
  <c r="J68" i="21"/>
  <c r="B68" i="21"/>
  <c r="N60" i="21"/>
  <c r="F60" i="21"/>
  <c r="N59" i="21"/>
  <c r="F59" i="21"/>
  <c r="N57" i="21"/>
  <c r="F57" i="21"/>
  <c r="N55" i="21"/>
  <c r="F55" i="21"/>
  <c r="N54" i="21"/>
  <c r="F54" i="21"/>
  <c r="N53" i="21"/>
  <c r="F53" i="21"/>
  <c r="N52" i="21"/>
  <c r="F52" i="21"/>
  <c r="M44" i="21"/>
  <c r="E44" i="21"/>
  <c r="L42" i="21"/>
  <c r="D42" i="21"/>
  <c r="L40" i="21"/>
  <c r="J36" i="21"/>
  <c r="B36" i="21"/>
  <c r="J35" i="21"/>
  <c r="B35" i="21"/>
  <c r="N27" i="21"/>
  <c r="F27" i="21"/>
  <c r="N26" i="21"/>
  <c r="F26" i="21"/>
  <c r="N24" i="21"/>
  <c r="F24" i="21"/>
  <c r="N23" i="21"/>
  <c r="F23" i="21"/>
  <c r="N22" i="21"/>
  <c r="F22" i="21"/>
  <c r="N21" i="21"/>
  <c r="F21" i="21"/>
  <c r="N20" i="21"/>
  <c r="F20" i="21"/>
  <c r="N19" i="21"/>
  <c r="F19" i="21"/>
  <c r="M11" i="21"/>
  <c r="E11" i="21"/>
  <c r="L9" i="21"/>
  <c r="D9" i="21"/>
  <c r="L7" i="21"/>
  <c r="D7" i="21"/>
  <c r="J3" i="21"/>
  <c r="B3" i="21"/>
  <c r="J2" i="21"/>
  <c r="B2" i="21"/>
  <c r="H67" i="20"/>
  <c r="F67" i="20"/>
  <c r="E66" i="20"/>
  <c r="E67" i="20" s="1"/>
  <c r="D67" i="20"/>
  <c r="L60" i="20"/>
  <c r="K60" i="20"/>
  <c r="J60" i="20"/>
  <c r="L59" i="20"/>
  <c r="S21" i="5"/>
  <c r="L58" i="20"/>
  <c r="K58" i="20"/>
  <c r="G67" i="20"/>
  <c r="L57" i="20"/>
  <c r="J57" i="20"/>
  <c r="L56" i="20"/>
  <c r="K59" i="20"/>
  <c r="O38" i="20"/>
  <c r="P39" i="5" s="1"/>
  <c r="O37" i="20"/>
  <c r="P34" i="5" s="1"/>
  <c r="P36" i="5" s="1"/>
  <c r="O35" i="20"/>
  <c r="J56" i="20" s="1"/>
  <c r="O33" i="20"/>
  <c r="N33" i="20"/>
  <c r="M33" i="20"/>
  <c r="L33" i="20"/>
  <c r="K33" i="20"/>
  <c r="J33" i="20"/>
  <c r="I33" i="20"/>
  <c r="C31" i="20"/>
  <c r="C65" i="20" s="1"/>
  <c r="B31" i="20"/>
  <c r="B65" i="20" s="1"/>
  <c r="C30" i="20"/>
  <c r="C64" i="20" s="1"/>
  <c r="B30" i="20"/>
  <c r="M43" i="20" s="1"/>
  <c r="C29" i="20"/>
  <c r="C63" i="20" s="1"/>
  <c r="B29" i="20"/>
  <c r="L106" i="21" s="1"/>
  <c r="C28" i="20"/>
  <c r="C62" i="20" s="1"/>
  <c r="B28" i="20"/>
  <c r="M41" i="20" s="1"/>
  <c r="C27" i="20"/>
  <c r="C61" i="20" s="1"/>
  <c r="B27" i="20"/>
  <c r="B61" i="20" s="1"/>
  <c r="C26" i="20"/>
  <c r="C60" i="20" s="1"/>
  <c r="B26" i="20"/>
  <c r="B60" i="20" s="1"/>
  <c r="C25" i="20"/>
  <c r="C59" i="20" s="1"/>
  <c r="B25" i="20"/>
  <c r="B59" i="20" s="1"/>
  <c r="C24" i="20"/>
  <c r="C58" i="20" s="1"/>
  <c r="B24" i="20"/>
  <c r="D40" i="21" s="1"/>
  <c r="C23" i="20"/>
  <c r="C57" i="20" s="1"/>
  <c r="B23" i="20"/>
  <c r="B57" i="20" s="1"/>
  <c r="C22" i="20"/>
  <c r="C56" i="20" s="1"/>
  <c r="B22" i="20"/>
  <c r="B56" i="20" s="1"/>
  <c r="R21" i="20"/>
  <c r="X17" i="20"/>
  <c r="H16" i="20"/>
  <c r="G16" i="20"/>
  <c r="E16" i="20"/>
  <c r="H31" i="20" s="1"/>
  <c r="H15" i="20"/>
  <c r="F146" i="21" s="1"/>
  <c r="G15" i="20"/>
  <c r="E15" i="20"/>
  <c r="F30" i="20" s="1"/>
  <c r="H14" i="20"/>
  <c r="N113" i="21" s="1"/>
  <c r="G14" i="20"/>
  <c r="P109" i="21" s="1"/>
  <c r="E14" i="20"/>
  <c r="H29" i="20" s="1"/>
  <c r="O13" i="20"/>
  <c r="N13" i="20"/>
  <c r="K13" i="20"/>
  <c r="H13" i="20" s="1"/>
  <c r="E13" i="20"/>
  <c r="D107" i="21" s="1"/>
  <c r="O12" i="20"/>
  <c r="N12" i="20"/>
  <c r="L12" i="20"/>
  <c r="K12" i="20"/>
  <c r="E12" i="20"/>
  <c r="H27" i="20" s="1"/>
  <c r="N91" i="79" s="1"/>
  <c r="E11" i="20"/>
  <c r="G10" i="20"/>
  <c r="B39" i="5" s="1"/>
  <c r="E10" i="20"/>
  <c r="H25" i="20" s="1"/>
  <c r="N58" i="79" s="1"/>
  <c r="N9" i="20"/>
  <c r="I9" i="20"/>
  <c r="D9" i="20"/>
  <c r="D18" i="20" s="1"/>
  <c r="S8" i="20"/>
  <c r="G8" i="20"/>
  <c r="P10" i="21" s="1"/>
  <c r="E8" i="20"/>
  <c r="H23" i="20" s="1"/>
  <c r="N25" i="79" s="1"/>
  <c r="S7" i="20"/>
  <c r="M7" i="20"/>
  <c r="K7" i="20"/>
  <c r="H7" i="20" s="1"/>
  <c r="G7" i="20"/>
  <c r="H10" i="21" s="1"/>
  <c r="E7" i="20"/>
  <c r="D8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S11" i="20" s="1"/>
  <c r="V28" i="77"/>
  <c r="U28" i="77"/>
  <c r="T28" i="77"/>
  <c r="S28" i="77"/>
  <c r="R28" i="77"/>
  <c r="Q28" i="77"/>
  <c r="O11" i="20" s="1"/>
  <c r="P28" i="77"/>
  <c r="N11" i="20" s="1"/>
  <c r="O28" i="77"/>
  <c r="N28" i="77"/>
  <c r="L28" i="77"/>
  <c r="K28" i="77"/>
  <c r="J28" i="77"/>
  <c r="I28" i="77"/>
  <c r="H28" i="77"/>
  <c r="M13" i="77"/>
  <c r="M11" i="77"/>
  <c r="M28" i="77" s="1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S10" i="20" s="1"/>
  <c r="V250" i="76"/>
  <c r="U250" i="76"/>
  <c r="T250" i="76"/>
  <c r="S250" i="76"/>
  <c r="R250" i="76"/>
  <c r="Q250" i="76"/>
  <c r="O10" i="20" s="1"/>
  <c r="P250" i="76"/>
  <c r="N10" i="20" s="1"/>
  <c r="O250" i="76"/>
  <c r="N250" i="76"/>
  <c r="M250" i="76"/>
  <c r="L250" i="76"/>
  <c r="K250" i="76"/>
  <c r="J250" i="76"/>
  <c r="L10" i="20" s="1"/>
  <c r="H10" i="20" s="1"/>
  <c r="I250" i="76"/>
  <c r="H250" i="76"/>
  <c r="X229" i="76"/>
  <c r="W229" i="76"/>
  <c r="V229" i="76"/>
  <c r="U229" i="76"/>
  <c r="T229" i="76"/>
  <c r="S229" i="76"/>
  <c r="R229" i="76"/>
  <c r="E23" i="20" s="1"/>
  <c r="Q229" i="76"/>
  <c r="O8" i="20" s="1"/>
  <c r="P229" i="76"/>
  <c r="N8" i="20" s="1"/>
  <c r="O229" i="76"/>
  <c r="N229" i="76"/>
  <c r="M229" i="76"/>
  <c r="L229" i="76"/>
  <c r="K229" i="76"/>
  <c r="J229" i="76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O71" i="76"/>
  <c r="N71" i="76"/>
  <c r="M71" i="76"/>
  <c r="L71" i="76"/>
  <c r="K71" i="76"/>
  <c r="J71" i="76"/>
  <c r="L9" i="20" s="1"/>
  <c r="H9" i="20" s="1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V25" i="76"/>
  <c r="U25" i="76"/>
  <c r="T25" i="76"/>
  <c r="S25" i="76"/>
  <c r="R25" i="76"/>
  <c r="Q25" i="76"/>
  <c r="O7" i="20" s="1"/>
  <c r="P25" i="76"/>
  <c r="N7" i="20" s="1"/>
  <c r="O25" i="76"/>
  <c r="N25" i="76"/>
  <c r="M25" i="76"/>
  <c r="L25" i="76"/>
  <c r="K25" i="76"/>
  <c r="J25" i="76"/>
  <c r="I25" i="76"/>
  <c r="H25" i="76"/>
  <c r="N91" i="64" l="1"/>
  <c r="T12" i="63"/>
  <c r="N82" i="64" s="1"/>
  <c r="T14" i="63"/>
  <c r="N115" i="64" s="1"/>
  <c r="T16" i="63"/>
  <c r="F29" i="63"/>
  <c r="D140" i="64"/>
  <c r="T13" i="63"/>
  <c r="F115" i="64" s="1"/>
  <c r="T15" i="63"/>
  <c r="F148" i="64" s="1"/>
  <c r="H28" i="63"/>
  <c r="E10" i="63"/>
  <c r="R10" i="63" s="1"/>
  <c r="N48" i="64" s="1"/>
  <c r="V13" i="63"/>
  <c r="F116" i="64" s="1"/>
  <c r="P116" i="64"/>
  <c r="V15" i="63"/>
  <c r="F149" i="64" s="1"/>
  <c r="F30" i="63"/>
  <c r="F157" i="64" s="1"/>
  <c r="M48" i="77"/>
  <c r="M119" i="76"/>
  <c r="M173" i="76"/>
  <c r="M201" i="76"/>
  <c r="V12" i="63"/>
  <c r="N83" i="64" s="1"/>
  <c r="P13" i="63"/>
  <c r="F112" i="64" s="1"/>
  <c r="V14" i="63"/>
  <c r="N116" i="64" s="1"/>
  <c r="P15" i="63"/>
  <c r="F145" i="64" s="1"/>
  <c r="V16" i="63"/>
  <c r="F28" i="63"/>
  <c r="F124" i="64" s="1"/>
  <c r="H29" i="63"/>
  <c r="H31" i="63"/>
  <c r="B62" i="63"/>
  <c r="P159" i="79"/>
  <c r="G8" i="63"/>
  <c r="V8" i="63"/>
  <c r="N17" i="64" s="1"/>
  <c r="X14" i="63"/>
  <c r="D29" i="63" s="1"/>
  <c r="J63" i="63" s="1"/>
  <c r="D18" i="63"/>
  <c r="R29" i="63"/>
  <c r="H25" i="5" s="1"/>
  <c r="B65" i="63"/>
  <c r="H10" i="64"/>
  <c r="N79" i="64"/>
  <c r="F146" i="64"/>
  <c r="H149" i="64" s="1"/>
  <c r="E7" i="63"/>
  <c r="E9" i="63"/>
  <c r="P10" i="63"/>
  <c r="N46" i="64" s="1"/>
  <c r="F26" i="63"/>
  <c r="R11" i="63"/>
  <c r="F81" i="64" s="1"/>
  <c r="H83" i="64" s="1"/>
  <c r="T11" i="63"/>
  <c r="F82" i="64" s="1"/>
  <c r="H26" i="63"/>
  <c r="M42" i="63"/>
  <c r="B63" i="63"/>
  <c r="L8" i="64"/>
  <c r="G34" i="5"/>
  <c r="G36" i="5" s="1"/>
  <c r="H18" i="63"/>
  <c r="P8" i="63"/>
  <c r="N13" i="64" s="1"/>
  <c r="G11" i="63"/>
  <c r="V11" i="63"/>
  <c r="F83" i="64" s="1"/>
  <c r="G18" i="63"/>
  <c r="F23" i="63"/>
  <c r="B61" i="63"/>
  <c r="F14" i="64"/>
  <c r="P43" i="64"/>
  <c r="H142" i="64"/>
  <c r="T8" i="63"/>
  <c r="N16" i="64" s="1"/>
  <c r="F25" i="63"/>
  <c r="T10" i="63"/>
  <c r="N49" i="64" s="1"/>
  <c r="V10" i="63"/>
  <c r="N50" i="64" s="1"/>
  <c r="H23" i="63"/>
  <c r="H25" i="63"/>
  <c r="S18" i="5"/>
  <c r="F23" i="64"/>
  <c r="H67" i="63"/>
  <c r="B57" i="63"/>
  <c r="L41" i="64"/>
  <c r="P149" i="79"/>
  <c r="R12" i="63"/>
  <c r="N81" i="64" s="1"/>
  <c r="R13" i="63"/>
  <c r="F114" i="64" s="1"/>
  <c r="H116" i="64" s="1"/>
  <c r="R15" i="63"/>
  <c r="F147" i="64" s="1"/>
  <c r="R16" i="63"/>
  <c r="P149" i="64"/>
  <c r="P160" i="64" s="1"/>
  <c r="H159" i="79"/>
  <c r="H160" i="79" s="1"/>
  <c r="T160" i="79" s="1"/>
  <c r="H8" i="20"/>
  <c r="H38" i="5" s="1"/>
  <c r="H12" i="20"/>
  <c r="N80" i="79" s="1"/>
  <c r="D74" i="21"/>
  <c r="G11" i="20"/>
  <c r="O33" i="63"/>
  <c r="P93" i="79"/>
  <c r="H37" i="5"/>
  <c r="F14" i="79"/>
  <c r="F47" i="21"/>
  <c r="F47" i="79"/>
  <c r="H39" i="5"/>
  <c r="N14" i="79"/>
  <c r="N47" i="79"/>
  <c r="P149" i="21"/>
  <c r="P159" i="21"/>
  <c r="J29" i="5"/>
  <c r="P159" i="64"/>
  <c r="K29" i="5"/>
  <c r="U29" i="5"/>
  <c r="P126" i="79"/>
  <c r="O29" i="5"/>
  <c r="D44" i="5"/>
  <c r="F44" i="5"/>
  <c r="P60" i="79"/>
  <c r="R7" i="20"/>
  <c r="F15" i="21" s="1"/>
  <c r="G9" i="20"/>
  <c r="R10" i="20"/>
  <c r="J39" i="5" s="1"/>
  <c r="P14" i="20"/>
  <c r="N112" i="21" s="1"/>
  <c r="P116" i="21" s="1"/>
  <c r="T14" i="20"/>
  <c r="N115" i="21" s="1"/>
  <c r="R15" i="20"/>
  <c r="F147" i="21" s="1"/>
  <c r="V15" i="20"/>
  <c r="F149" i="21" s="1"/>
  <c r="R16" i="20"/>
  <c r="V16" i="20"/>
  <c r="I18" i="20"/>
  <c r="F29" i="20"/>
  <c r="N124" i="21" s="1"/>
  <c r="P126" i="21" s="1"/>
  <c r="H30" i="20"/>
  <c r="F157" i="21" s="1"/>
  <c r="H159" i="21" s="1"/>
  <c r="F31" i="20"/>
  <c r="A37" i="20"/>
  <c r="M37" i="20"/>
  <c r="M38" i="20"/>
  <c r="M40" i="20"/>
  <c r="M42" i="20"/>
  <c r="J58" i="20"/>
  <c r="J59" i="20"/>
  <c r="B62" i="20"/>
  <c r="B63" i="20"/>
  <c r="B64" i="20"/>
  <c r="F56" i="21"/>
  <c r="L107" i="21"/>
  <c r="D140" i="21"/>
  <c r="H142" i="21"/>
  <c r="R29" i="5"/>
  <c r="T29" i="5"/>
  <c r="S20" i="5"/>
  <c r="E9" i="20"/>
  <c r="H24" i="20" s="1"/>
  <c r="T10" i="20"/>
  <c r="K39" i="5" s="1"/>
  <c r="R14" i="20"/>
  <c r="N114" i="21" s="1"/>
  <c r="V14" i="20"/>
  <c r="N116" i="21" s="1"/>
  <c r="P15" i="20"/>
  <c r="F145" i="21" s="1"/>
  <c r="T15" i="20"/>
  <c r="F148" i="21" s="1"/>
  <c r="P16" i="20"/>
  <c r="T16" i="20"/>
  <c r="M35" i="20"/>
  <c r="M36" i="20"/>
  <c r="D37" i="20"/>
  <c r="M39" i="20"/>
  <c r="M44" i="20"/>
  <c r="B58" i="20"/>
  <c r="N56" i="21"/>
  <c r="S29" i="5"/>
  <c r="P29" i="5"/>
  <c r="O44" i="5"/>
  <c r="C44" i="5"/>
  <c r="E44" i="5"/>
  <c r="L29" i="5"/>
  <c r="P10" i="20"/>
  <c r="I39" i="5" s="1"/>
  <c r="V10" i="20"/>
  <c r="T11" i="20"/>
  <c r="F82" i="21" s="1"/>
  <c r="T12" i="20"/>
  <c r="N82" i="21" s="1"/>
  <c r="T13" i="20"/>
  <c r="F115" i="21" s="1"/>
  <c r="F25" i="20"/>
  <c r="F26" i="20"/>
  <c r="F27" i="20"/>
  <c r="N91" i="21" s="1"/>
  <c r="P93" i="21" s="1"/>
  <c r="F28" i="20"/>
  <c r="L41" i="21"/>
  <c r="P43" i="21"/>
  <c r="L74" i="21"/>
  <c r="G12" i="20"/>
  <c r="P76" i="21" s="1"/>
  <c r="P11" i="20"/>
  <c r="R11" i="20"/>
  <c r="V11" i="20"/>
  <c r="P12" i="20"/>
  <c r="N79" i="79" s="1"/>
  <c r="R12" i="20"/>
  <c r="V12" i="20"/>
  <c r="H109" i="21"/>
  <c r="P13" i="20"/>
  <c r="F112" i="79" s="1"/>
  <c r="R13" i="20"/>
  <c r="V13" i="20"/>
  <c r="H26" i="20"/>
  <c r="F91" i="79" s="1"/>
  <c r="H93" i="79" s="1"/>
  <c r="H28" i="20"/>
  <c r="P8" i="20"/>
  <c r="N13" i="21" s="1"/>
  <c r="R8" i="20"/>
  <c r="V8" i="20"/>
  <c r="L8" i="21"/>
  <c r="B38" i="5"/>
  <c r="T8" i="20"/>
  <c r="P7" i="20"/>
  <c r="V7" i="20"/>
  <c r="B37" i="5"/>
  <c r="T7" i="20"/>
  <c r="F16" i="21" s="1"/>
  <c r="H22" i="20"/>
  <c r="L33" i="63"/>
  <c r="F85" i="64"/>
  <c r="F120" i="64"/>
  <c r="M23" i="5"/>
  <c r="N23" i="5" s="1"/>
  <c r="P116" i="79"/>
  <c r="Q21" i="5"/>
  <c r="M25" i="5"/>
  <c r="N25" i="5" s="1"/>
  <c r="M26" i="5"/>
  <c r="N26" i="5" s="1"/>
  <c r="P27" i="79"/>
  <c r="P37" i="5"/>
  <c r="P38" i="5"/>
  <c r="K57" i="20"/>
  <c r="B58" i="63"/>
  <c r="M37" i="63"/>
  <c r="D40" i="64"/>
  <c r="D37" i="63"/>
  <c r="M44" i="5"/>
  <c r="F22" i="20"/>
  <c r="F23" i="20"/>
  <c r="E33" i="20"/>
  <c r="N14" i="21"/>
  <c r="N47" i="21"/>
  <c r="B25" i="63"/>
  <c r="J3" i="64"/>
  <c r="B36" i="64"/>
  <c r="J69" i="64"/>
  <c r="J102" i="64"/>
  <c r="B135" i="64"/>
  <c r="A11" i="5"/>
  <c r="A20" i="5"/>
  <c r="H34" i="5"/>
  <c r="H36" i="5" s="1"/>
  <c r="F14" i="21"/>
  <c r="B22" i="63"/>
  <c r="B3" i="64"/>
  <c r="D7" i="64"/>
  <c r="J36" i="64"/>
  <c r="L40" i="64"/>
  <c r="B69" i="64"/>
  <c r="B102" i="64"/>
  <c r="J33" i="63"/>
  <c r="F19" i="64"/>
  <c r="F22" i="64"/>
  <c r="F52" i="64"/>
  <c r="F88" i="64"/>
  <c r="F118" i="64"/>
  <c r="F121" i="64"/>
  <c r="Q18" i="5"/>
  <c r="Q23" i="5"/>
  <c r="Q25" i="5"/>
  <c r="Q26" i="5"/>
  <c r="P29" i="63"/>
  <c r="N19" i="64"/>
  <c r="N52" i="64"/>
  <c r="N85" i="64"/>
  <c r="P93" i="64" s="1"/>
  <c r="N118" i="64"/>
  <c r="F151" i="64"/>
  <c r="H159" i="64" s="1"/>
  <c r="R30" i="63" l="1"/>
  <c r="H26" i="5" s="1"/>
  <c r="X16" i="63"/>
  <c r="D31" i="63" s="1"/>
  <c r="P126" i="64"/>
  <c r="P127" i="64" s="1"/>
  <c r="E18" i="20"/>
  <c r="R31" i="63"/>
  <c r="H27" i="5" s="1"/>
  <c r="N124" i="64"/>
  <c r="P160" i="79"/>
  <c r="V160" i="79" s="1"/>
  <c r="P31" i="63"/>
  <c r="D65" i="63" s="1"/>
  <c r="J65" i="63"/>
  <c r="N58" i="64"/>
  <c r="P60" i="64" s="1"/>
  <c r="P10" i="64"/>
  <c r="R23" i="63"/>
  <c r="H19" i="5" s="1"/>
  <c r="X8" i="63"/>
  <c r="D23" i="63" s="1"/>
  <c r="H160" i="64"/>
  <c r="R25" i="63"/>
  <c r="H21" i="5" s="1"/>
  <c r="T7" i="63"/>
  <c r="K37" i="5" s="1"/>
  <c r="K41" i="5" s="1"/>
  <c r="P7" i="63"/>
  <c r="H22" i="63"/>
  <c r="F22" i="63"/>
  <c r="E18" i="63"/>
  <c r="V7" i="63"/>
  <c r="D8" i="64"/>
  <c r="R7" i="63"/>
  <c r="J37" i="5" s="1"/>
  <c r="R27" i="63"/>
  <c r="H23" i="5" s="1"/>
  <c r="P17" i="64"/>
  <c r="F91" i="64"/>
  <c r="X10" i="63"/>
  <c r="D25" i="63" s="1"/>
  <c r="X12" i="63"/>
  <c r="D27" i="63" s="1"/>
  <c r="R26" i="63"/>
  <c r="H22" i="5" s="1"/>
  <c r="H76" i="64"/>
  <c r="X11" i="63"/>
  <c r="D26" i="63" s="1"/>
  <c r="D41" i="64"/>
  <c r="H24" i="63"/>
  <c r="R9" i="63"/>
  <c r="F48" i="64" s="1"/>
  <c r="F24" i="63"/>
  <c r="V9" i="63"/>
  <c r="F50" i="64" s="1"/>
  <c r="T9" i="63"/>
  <c r="F49" i="64" s="1"/>
  <c r="P9" i="63"/>
  <c r="N46" i="21"/>
  <c r="K38" i="5"/>
  <c r="R28" i="63"/>
  <c r="H24" i="5" s="1"/>
  <c r="N25" i="64"/>
  <c r="P27" i="64" s="1"/>
  <c r="X13" i="63"/>
  <c r="D28" i="63" s="1"/>
  <c r="P50" i="64"/>
  <c r="P83" i="64"/>
  <c r="P94" i="64" s="1"/>
  <c r="X15" i="63"/>
  <c r="D30" i="63" s="1"/>
  <c r="N80" i="21"/>
  <c r="F124" i="79"/>
  <c r="H126" i="79" s="1"/>
  <c r="F58" i="79"/>
  <c r="H60" i="79" s="1"/>
  <c r="N49" i="21"/>
  <c r="R31" i="20"/>
  <c r="G27" i="5" s="1"/>
  <c r="I27" i="5" s="1"/>
  <c r="F13" i="21"/>
  <c r="N48" i="21"/>
  <c r="X16" i="20"/>
  <c r="D31" i="20" s="1"/>
  <c r="P31" i="20" s="1"/>
  <c r="S44" i="20" s="1"/>
  <c r="T9" i="20"/>
  <c r="T18" i="20" s="1"/>
  <c r="P160" i="21"/>
  <c r="O31" i="5"/>
  <c r="K31" i="5"/>
  <c r="F25" i="79"/>
  <c r="H27" i="79" s="1"/>
  <c r="P127" i="21"/>
  <c r="H41" i="5"/>
  <c r="H44" i="5" s="1"/>
  <c r="P127" i="79"/>
  <c r="V127" i="79" s="1"/>
  <c r="L38" i="5"/>
  <c r="N17" i="79"/>
  <c r="P17" i="79" s="1"/>
  <c r="P28" i="79" s="1"/>
  <c r="V28" i="79" s="1"/>
  <c r="F83" i="21"/>
  <c r="F83" i="79"/>
  <c r="L39" i="5"/>
  <c r="N50" i="79"/>
  <c r="P50" i="79" s="1"/>
  <c r="P61" i="79" s="1"/>
  <c r="V61" i="79" s="1"/>
  <c r="L37" i="5"/>
  <c r="F17" i="79"/>
  <c r="H17" i="79" s="1"/>
  <c r="F116" i="21"/>
  <c r="F116" i="79"/>
  <c r="N83" i="21"/>
  <c r="N83" i="79"/>
  <c r="F81" i="21"/>
  <c r="F81" i="79"/>
  <c r="F114" i="21"/>
  <c r="F114" i="79"/>
  <c r="N81" i="21"/>
  <c r="N81" i="79"/>
  <c r="F79" i="21"/>
  <c r="F79" i="79"/>
  <c r="F113" i="21"/>
  <c r="F113" i="79"/>
  <c r="R25" i="20"/>
  <c r="G21" i="5" s="1"/>
  <c r="N16" i="21"/>
  <c r="H18" i="20"/>
  <c r="H93" i="64"/>
  <c r="H94" i="64" s="1"/>
  <c r="H76" i="21"/>
  <c r="X11" i="20"/>
  <c r="D26" i="20" s="1"/>
  <c r="P26" i="20" s="1"/>
  <c r="M29" i="5"/>
  <c r="R22" i="20"/>
  <c r="G18" i="5" s="1"/>
  <c r="X8" i="20"/>
  <c r="D23" i="20" s="1"/>
  <c r="I57" i="20" s="1"/>
  <c r="N57" i="20" s="1"/>
  <c r="I38" i="5"/>
  <c r="D41" i="21"/>
  <c r="V9" i="20"/>
  <c r="R9" i="20"/>
  <c r="R18" i="20" s="1"/>
  <c r="F24" i="20"/>
  <c r="R23" i="20"/>
  <c r="G19" i="5" s="1"/>
  <c r="I19" i="5" s="1"/>
  <c r="N17" i="21"/>
  <c r="X14" i="20"/>
  <c r="D29" i="20" s="1"/>
  <c r="P29" i="20" s="1"/>
  <c r="S42" i="20" s="1"/>
  <c r="R29" i="20"/>
  <c r="G25" i="5" s="1"/>
  <c r="I25" i="5" s="1"/>
  <c r="B41" i="5"/>
  <c r="H149" i="21"/>
  <c r="H160" i="21" s="1"/>
  <c r="R30" i="20"/>
  <c r="G26" i="5" s="1"/>
  <c r="I26" i="5" s="1"/>
  <c r="P9" i="20"/>
  <c r="P18" i="20" s="1"/>
  <c r="X15" i="20"/>
  <c r="D30" i="20" s="1"/>
  <c r="B34" i="5"/>
  <c r="B36" i="5" s="1"/>
  <c r="H43" i="21"/>
  <c r="X12" i="20"/>
  <c r="D27" i="20" s="1"/>
  <c r="X7" i="20"/>
  <c r="D22" i="20" s="1"/>
  <c r="F17" i="21"/>
  <c r="R27" i="20"/>
  <c r="G23" i="5" s="1"/>
  <c r="N79" i="21"/>
  <c r="N29" i="5"/>
  <c r="X13" i="20"/>
  <c r="D28" i="20" s="1"/>
  <c r="F112" i="21"/>
  <c r="F124" i="21"/>
  <c r="H126" i="21" s="1"/>
  <c r="R26" i="20"/>
  <c r="G22" i="5" s="1"/>
  <c r="I22" i="5" s="1"/>
  <c r="N39" i="5"/>
  <c r="N58" i="21"/>
  <c r="P60" i="21" s="1"/>
  <c r="F91" i="21"/>
  <c r="H93" i="21" s="1"/>
  <c r="X10" i="20"/>
  <c r="D25" i="20" s="1"/>
  <c r="P25" i="20" s="1"/>
  <c r="R28" i="20"/>
  <c r="G24" i="5" s="1"/>
  <c r="I24" i="5" s="1"/>
  <c r="G18" i="20"/>
  <c r="N50" i="21"/>
  <c r="P50" i="21" s="1"/>
  <c r="H33" i="20"/>
  <c r="J38" i="5"/>
  <c r="N15" i="21"/>
  <c r="B56" i="63"/>
  <c r="M35" i="63"/>
  <c r="B59" i="63"/>
  <c r="A37" i="63"/>
  <c r="M38" i="63"/>
  <c r="N38" i="5"/>
  <c r="N25" i="21"/>
  <c r="P27" i="21" s="1"/>
  <c r="N37" i="5"/>
  <c r="F25" i="21"/>
  <c r="H27" i="21" s="1"/>
  <c r="H126" i="64"/>
  <c r="H127" i="64" s="1"/>
  <c r="P41" i="5"/>
  <c r="P44" i="5" s="1"/>
  <c r="D63" i="63"/>
  <c r="S42" i="63"/>
  <c r="Q29" i="5"/>
  <c r="I23" i="5" l="1"/>
  <c r="P28" i="64"/>
  <c r="P61" i="64"/>
  <c r="S44" i="63"/>
  <c r="V160" i="64" s="1"/>
  <c r="F33" i="63"/>
  <c r="V127" i="64"/>
  <c r="H17" i="21"/>
  <c r="H28" i="21" s="1"/>
  <c r="J41" i="5"/>
  <c r="L41" i="5"/>
  <c r="F58" i="64"/>
  <c r="H60" i="64" s="1"/>
  <c r="J60" i="63"/>
  <c r="O60" i="63" s="1"/>
  <c r="P26" i="63"/>
  <c r="P25" i="63"/>
  <c r="J59" i="63"/>
  <c r="O59" i="63" s="1"/>
  <c r="F17" i="64"/>
  <c r="V18" i="63"/>
  <c r="F13" i="64"/>
  <c r="P18" i="63"/>
  <c r="R22" i="63"/>
  <c r="H18" i="5" s="1"/>
  <c r="H29" i="5" s="1"/>
  <c r="X7" i="63"/>
  <c r="N34" i="5"/>
  <c r="N36" i="5" s="1"/>
  <c r="I65" i="20"/>
  <c r="F46" i="64"/>
  <c r="H50" i="64" s="1"/>
  <c r="X9" i="63"/>
  <c r="D24" i="63" s="1"/>
  <c r="R24" i="63"/>
  <c r="H20" i="5" s="1"/>
  <c r="T18" i="63"/>
  <c r="F16" i="64"/>
  <c r="P23" i="63"/>
  <c r="J57" i="63"/>
  <c r="O57" i="63" s="1"/>
  <c r="P28" i="63"/>
  <c r="J62" i="63"/>
  <c r="F15" i="64"/>
  <c r="R18" i="63"/>
  <c r="I21" i="5"/>
  <c r="J64" i="63"/>
  <c r="P30" i="63"/>
  <c r="P27" i="63"/>
  <c r="J61" i="63"/>
  <c r="O61" i="63" s="1"/>
  <c r="I37" i="5"/>
  <c r="I41" i="5" s="1"/>
  <c r="L50" i="5" s="1"/>
  <c r="M50" i="5" s="1"/>
  <c r="N50" i="5" s="1"/>
  <c r="F25" i="64"/>
  <c r="H27" i="64" s="1"/>
  <c r="H33" i="63"/>
  <c r="V160" i="21"/>
  <c r="K34" i="5"/>
  <c r="K36" i="5" s="1"/>
  <c r="K44" i="5" s="1"/>
  <c r="F49" i="21"/>
  <c r="F33" i="20"/>
  <c r="V127" i="21"/>
  <c r="H83" i="21"/>
  <c r="H94" i="21" s="1"/>
  <c r="H116" i="21"/>
  <c r="H127" i="21" s="1"/>
  <c r="P83" i="21"/>
  <c r="P94" i="21" s="1"/>
  <c r="H28" i="79"/>
  <c r="T28" i="79" s="1"/>
  <c r="I63" i="20"/>
  <c r="V18" i="20"/>
  <c r="F50" i="79"/>
  <c r="H50" i="79" s="1"/>
  <c r="H61" i="79" s="1"/>
  <c r="T61" i="79" s="1"/>
  <c r="P83" i="79"/>
  <c r="P94" i="79" s="1"/>
  <c r="V94" i="79" s="1"/>
  <c r="H116" i="79"/>
  <c r="H127" i="79" s="1"/>
  <c r="T127" i="79" s="1"/>
  <c r="H83" i="79"/>
  <c r="H94" i="79" s="1"/>
  <c r="T94" i="79" s="1"/>
  <c r="P28" i="20"/>
  <c r="S41" i="20" s="1"/>
  <c r="I62" i="20"/>
  <c r="N62" i="20" s="1"/>
  <c r="P27" i="20"/>
  <c r="S40" i="20" s="1"/>
  <c r="V94" i="21" s="1"/>
  <c r="I61" i="20"/>
  <c r="N61" i="20" s="1"/>
  <c r="I60" i="20"/>
  <c r="N60" i="20" s="1"/>
  <c r="S39" i="20"/>
  <c r="L51" i="5"/>
  <c r="M51" i="5" s="1"/>
  <c r="N51" i="5" s="1"/>
  <c r="M31" i="5"/>
  <c r="P17" i="21"/>
  <c r="P28" i="21" s="1"/>
  <c r="P23" i="20"/>
  <c r="S36" i="20" s="1"/>
  <c r="S38" i="20"/>
  <c r="I59" i="20"/>
  <c r="N59" i="20" s="1"/>
  <c r="P30" i="20"/>
  <c r="S43" i="20" s="1"/>
  <c r="T160" i="21" s="1"/>
  <c r="I64" i="20"/>
  <c r="L34" i="5"/>
  <c r="L36" i="5" s="1"/>
  <c r="L44" i="5" s="1"/>
  <c r="F50" i="21"/>
  <c r="F58" i="21"/>
  <c r="H60" i="21" s="1"/>
  <c r="R24" i="20"/>
  <c r="G20" i="5" s="1"/>
  <c r="I20" i="5" s="1"/>
  <c r="I34" i="5"/>
  <c r="X9" i="20"/>
  <c r="D24" i="20" s="1"/>
  <c r="F46" i="21"/>
  <c r="J34" i="5"/>
  <c r="J36" i="5" s="1"/>
  <c r="F48" i="21"/>
  <c r="B44" i="5"/>
  <c r="P61" i="21"/>
  <c r="N41" i="5"/>
  <c r="N44" i="5" s="1"/>
  <c r="I56" i="20"/>
  <c r="P22" i="20"/>
  <c r="Q31" i="5"/>
  <c r="L54" i="5"/>
  <c r="L56" i="5" s="1"/>
  <c r="J44" i="5" l="1"/>
  <c r="I18" i="5"/>
  <c r="D57" i="63"/>
  <c r="S36" i="63"/>
  <c r="V28" i="64" s="1"/>
  <c r="D60" i="63"/>
  <c r="S39" i="63"/>
  <c r="T94" i="64" s="1"/>
  <c r="I29" i="5"/>
  <c r="M48" i="5" s="1"/>
  <c r="D62" i="63"/>
  <c r="S41" i="63"/>
  <c r="T127" i="64" s="1"/>
  <c r="D61" i="63"/>
  <c r="S40" i="63"/>
  <c r="V94" i="64" s="1"/>
  <c r="H61" i="64"/>
  <c r="P24" i="63"/>
  <c r="J58" i="63"/>
  <c r="O58" i="63" s="1"/>
  <c r="D22" i="63"/>
  <c r="X18" i="63"/>
  <c r="D64" i="63"/>
  <c r="S43" i="63"/>
  <c r="T160" i="64" s="1"/>
  <c r="H17" i="64"/>
  <c r="H28" i="64" s="1"/>
  <c r="D59" i="63"/>
  <c r="S38" i="63"/>
  <c r="V61" i="64" s="1"/>
  <c r="T127" i="21"/>
  <c r="V28" i="21"/>
  <c r="T94" i="21"/>
  <c r="X18" i="20"/>
  <c r="V61" i="21"/>
  <c r="I58" i="20"/>
  <c r="N58" i="20" s="1"/>
  <c r="P24" i="20"/>
  <c r="S37" i="20" s="1"/>
  <c r="I36" i="5"/>
  <c r="I44" i="5" s="1"/>
  <c r="Q44" i="5" s="1"/>
  <c r="L52" i="5"/>
  <c r="D33" i="20"/>
  <c r="G29" i="5"/>
  <c r="H50" i="21"/>
  <c r="H61" i="21" s="1"/>
  <c r="L49" i="5"/>
  <c r="M49" i="5" s="1"/>
  <c r="S35" i="20"/>
  <c r="T28" i="21" s="1"/>
  <c r="N56" i="20"/>
  <c r="M52" i="5" l="1"/>
  <c r="N52" i="5" s="1"/>
  <c r="D58" i="63"/>
  <c r="S37" i="63"/>
  <c r="T61" i="64" s="1"/>
  <c r="D33" i="63"/>
  <c r="P22" i="63"/>
  <c r="J56" i="63"/>
  <c r="T61" i="21"/>
  <c r="N67" i="20"/>
  <c r="I67" i="20"/>
  <c r="P33" i="20"/>
  <c r="P46" i="20" s="1"/>
  <c r="L48" i="5"/>
  <c r="N48" i="5" s="1"/>
  <c r="N49" i="5"/>
  <c r="O56" i="63" l="1"/>
  <c r="O67" i="63" s="1"/>
  <c r="J67" i="63"/>
  <c r="D56" i="63"/>
  <c r="D67" i="63" s="1"/>
  <c r="P33" i="63"/>
  <c r="P46" i="63" s="1"/>
  <c r="S35" i="63"/>
  <c r="T28" i="6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<sst xmlns="http://schemas.openxmlformats.org/spreadsheetml/2006/main" count="2084" uniqueCount="295">
  <si>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</si>
  <si>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</si>
  <si>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</si>
  <si>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</si>
  <si>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</si>
  <si>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</si>
  <si>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</si>
  <si>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</si>
  <si>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</si>
  <si>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</si>
  <si>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</si>
  <si>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</si>
  <si>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</si>
  <si>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</si>
  <si>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</si>
  <si>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</si>
  <si>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</si>
  <si>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</si>
  <si>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</si>
  <si>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</si>
  <si>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</si>
  <si>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</si>
  <si>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</si>
  <si>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</si>
  <si>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</si>
  <si>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</si>
  <si>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</si>
  <si>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</si>
  <si>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</si>
  <si>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</si>
  <si>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</si>
  <si>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</si>
  <si>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</si>
  <si>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</si>
  <si>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</si>
  <si>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</si>
  <si>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</si>
  <si>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</si>
  <si>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</si>
  <si>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</si>
  <si>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</si>
  <si>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</si>
  <si>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</si>
  <si>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</si>
  <si>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</si>
  <si>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</si>
  <si>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</si>
  <si>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</si>
  <si>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</si>
  <si>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</si>
  <si>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</si>
  <si>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</si>
  <si>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</si>
  <si>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</si>
  <si>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</si>
  <si>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</si>
  <si>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</si>
  <si>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</si>
  <si>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</si>
  <si>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</si>
  <si>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</si>
  <si>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</si>
  <si>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</si>
  <si>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</si>
  <si>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</si>
  <si>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</si>
  <si>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</si>
  <si>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</si>
  <si>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</si>
  <si>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</si>
  <si>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</si>
  <si>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</si>
  <si>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</si>
  <si>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</si>
  <si>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</si>
  <si>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</si>
  <si>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</si>
  <si>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</si>
  <si>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</si>
  <si>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</si>
  <si>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</si>
  <si>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</si>
  <si>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</si>
  <si>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</si>
  <si>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</si>
  <si>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</si>
  <si>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</si>
  <si>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</si>
  <si>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</si>
  <si>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</si>
  <si>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</si>
  <si>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</si>
  <si>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</si>
  <si>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</si>
  <si>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</si>
  <si>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</si>
  <si>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</si>
  <si>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</si>
  <si>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</si>
  <si>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</si>
  <si>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</si>
  <si>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</si>
  <si>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</si>
  <si>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</si>
  <si>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</si>
  <si>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</si>
  <si>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</si>
  <si>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</si>
  <si>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</si>
  <si>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</si>
  <si>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</si>
  <si>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</si>
  <si>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</si>
  <si>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</si>
  <si>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</si>
  <si>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</si>
  <si>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</si>
  <si>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</si>
  <si>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</si>
  <si>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</si>
  <si>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</si>
  <si>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</si>
  <si>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</si>
  <si>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</si>
  <si>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</si>
  <si>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</si>
  <si>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</si>
  <si>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</si>
  <si>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</si>
  <si>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</si>
  <si>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</si>
  <si>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</si>
  <si>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</si>
  <si>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</si>
  <si>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</si>
  <si>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</si>
  <si>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</si>
  <si>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</si>
  <si>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</si>
  <si>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</si>
  <si>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</si>
  <si>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</si>
  <si>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</si>
  <si>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</si>
  <si>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</si>
  <si>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</si>
  <si>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</si>
  <si>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</si>
  <si>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</si>
  <si>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</si>
  <si>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</si>
  <si>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</si>
  <si>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</si>
  <si>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</si>
  <si>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</si>
  <si>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</si>
  <si>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</si>
  <si>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</si>
  <si>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</si>
  <si>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</si>
  <si>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</si>
  <si>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</si>
  <si>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</si>
  <si>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</si>
  <si>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</si>
  <si>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</si>
  <si>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</si>
  <si>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</si>
  <si>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</si>
  <si>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</si>
  <si>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</si>
  <si>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</si>
  <si>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</si>
  <si>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</si>
  <si>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</si>
  <si>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</si>
  <si>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</si>
  <si>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</si>
  <si>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</si>
  <si>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</si>
  <si>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</si>
  <si>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</si>
  <si>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</si>
  <si>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</si>
  <si>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</si>
  <si>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</si>
  <si>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</si>
  <si>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</si>
  <si>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</si>
  <si>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</si>
  <si>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</si>
  <si>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</si>
  <si>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</si>
  <si>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</si>
  <si>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</si>
  <si>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</si>
  <si>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</si>
  <si>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</si>
  <si>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</si>
  <si>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</si>
  <si>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</si>
  <si>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</si>
  <si>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</si>
  <si>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</si>
  <si>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</si>
  <si>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</si>
  <si>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</si>
  <si>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</si>
  <si>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</si>
  <si>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</si>
  <si>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</si>
  <si>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</si>
  <si>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</si>
  <si>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</si>
  <si>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</si>
  <si>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</si>
  <si>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</si>
  <si>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</si>
  <si>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</si>
  <si>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</si>
  <si>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</si>
  <si>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</si>
  <si>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</si>
  <si>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</si>
  <si>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</si>
  <si>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</si>
  <si>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</si>
  <si>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</si>
  <si>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</si>
  <si>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</si>
  <si>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</si>
  <si>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</si>
  <si>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</si>
  <si>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</si>
  <si>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</si>
  <si>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</si>
  <si>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</si>
  <si>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</si>
  <si>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</si>
  <si>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</si>
  <si>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</si>
  <si>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</si>
  <si>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</si>
  <si>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</si>
  <si>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</si>
  <si>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</si>
  <si>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</si>
  <si>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</si>
  <si>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</si>
  <si>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</si>
  <si>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</si>
  <si>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</si>
  <si>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</si>
  <si>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</si>
  <si>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</si>
  <si>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</si>
  <si>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</si>
  <si>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</si>
  <si>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</si>
  <si>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</si>
  <si>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</si>
  <si>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</si>
  <si>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</si>
  <si>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</si>
  <si>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</si>
  <si>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</si>
  <si>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</si>
  <si>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</si>
  <si>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</si>
  <si>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</si>
  <si>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</si>
  <si>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</si>
  <si>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</si>
  <si>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</si>
  <si>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</si>
  <si>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</si>
  <si>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</si>
  <si>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</si>
  <si>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</si>
  <si>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</si>
  <si>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</si>
  <si>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</si>
  <si>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</si>
  <si>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</si>
  <si>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</si>
  <si>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</si>
  <si>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</si>
  <si>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</si>
  <si>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</si>
  <si>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</si>
  <si>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</si>
  <si>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</si>
  <si>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</si>
  <si>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August  11-25,2019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</si>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</sst>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5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35</xdr:row>
      <xdr:rowOff>19050</xdr:rowOff>
    </xdr:from>
    <xdr:to>
      <xdr:col>8</xdr:col>
      <xdr:colOff>250190</xdr:colOff>
      <xdr:row>38</xdr:row>
      <xdr:rowOff>112395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F14855CB-13A7-4FD8-BABC-555EB5D10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38700" y="5734050"/>
          <a:ext cx="955040" cy="579120"/>
        </a:xfrm>
        <a:prstGeom prst="rect">
          <a:avLst/>
        </a:prstGeom>
        <a:noFill/>
      </xdr:spPr>
    </xdr:pic>
    <xdr:clientData/>
  </xdr:twoCellAnchor>
  <xdr:oneCellAnchor>
    <xdr:from>
      <xdr:col>7</xdr:col>
      <xdr:colOff>64770</xdr:colOff>
      <xdr:row>36</xdr:row>
      <xdr:rowOff>104775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347AFE-9046-4863-8D9B-5A196F19AC0C}"/>
            </a:ext>
          </a:extLst>
        </xdr:cNvPr>
        <xdr:cNvSpPr txBox="1"/>
      </xdr:nvSpPr>
      <xdr:spPr>
        <a:xfrm>
          <a:off x="4922520" y="5981700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  <cell r="T12">
            <v>0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94" t="s">
        <v>152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75" t="s">
        <v>174</v>
      </c>
      <c r="G11" s="37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78" t="s">
        <v>221</v>
      </c>
      <c r="G12" s="378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78" t="s">
        <v>224</v>
      </c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75" t="s">
        <v>224</v>
      </c>
      <c r="G15" s="37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75" t="s">
        <v>173</v>
      </c>
      <c r="G19" s="37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78" t="s">
        <v>235</v>
      </c>
      <c r="G22" s="378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75" t="s">
        <v>235</v>
      </c>
      <c r="G23" s="37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78" t="s">
        <v>235</v>
      </c>
      <c r="G24" s="378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91" t="s">
        <v>91</v>
      </c>
      <c r="I27" s="392"/>
      <c r="J27" s="392"/>
      <c r="K27" s="393"/>
      <c r="L27" s="384" t="s">
        <v>90</v>
      </c>
      <c r="M27" s="380" t="s">
        <v>157</v>
      </c>
      <c r="N27" s="380" t="s">
        <v>158</v>
      </c>
      <c r="O27" s="386" t="s">
        <v>159</v>
      </c>
      <c r="P27" s="387"/>
      <c r="Q27" s="388"/>
      <c r="R27" s="380" t="s">
        <v>160</v>
      </c>
      <c r="S27" s="386" t="s">
        <v>19</v>
      </c>
      <c r="T27" s="387"/>
      <c r="U27" s="388"/>
      <c r="V27" s="380" t="s">
        <v>124</v>
      </c>
      <c r="W27" s="380" t="s">
        <v>125</v>
      </c>
      <c r="X27" s="382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5"/>
      <c r="M28" s="381"/>
      <c r="N28" s="381"/>
      <c r="O28" s="284" t="s">
        <v>167</v>
      </c>
      <c r="P28" s="284" t="s">
        <v>168</v>
      </c>
      <c r="Q28" s="315" t="s">
        <v>125</v>
      </c>
      <c r="R28" s="381"/>
      <c r="S28" s="284" t="s">
        <v>167</v>
      </c>
      <c r="T28" s="284" t="s">
        <v>168</v>
      </c>
      <c r="U28" s="315" t="s">
        <v>125</v>
      </c>
      <c r="V28" s="381"/>
      <c r="W28" s="381"/>
      <c r="X28" s="383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75" t="s">
        <v>173</v>
      </c>
      <c r="G33" s="37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78" t="s">
        <v>173</v>
      </c>
      <c r="G34" s="378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75" t="s">
        <v>224</v>
      </c>
      <c r="G37" s="37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78" t="s">
        <v>224</v>
      </c>
      <c r="G38" s="378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75" t="s">
        <v>173</v>
      </c>
      <c r="G43" s="37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78" t="s">
        <v>173</v>
      </c>
      <c r="G44" s="378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78" t="s">
        <v>239</v>
      </c>
      <c r="G48" s="378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75" t="s">
        <v>239</v>
      </c>
      <c r="G49" s="37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78" t="s">
        <v>239</v>
      </c>
      <c r="G50" s="378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91" t="s">
        <v>91</v>
      </c>
      <c r="I53" s="392"/>
      <c r="J53" s="392"/>
      <c r="K53" s="393"/>
      <c r="L53" s="384" t="s">
        <v>90</v>
      </c>
      <c r="M53" s="380" t="s">
        <v>157</v>
      </c>
      <c r="N53" s="380" t="s">
        <v>158</v>
      </c>
      <c r="O53" s="386" t="s">
        <v>159</v>
      </c>
      <c r="P53" s="387"/>
      <c r="Q53" s="388"/>
      <c r="R53" s="380" t="s">
        <v>160</v>
      </c>
      <c r="S53" s="386" t="s">
        <v>19</v>
      </c>
      <c r="T53" s="387"/>
      <c r="U53" s="388"/>
      <c r="V53" s="380" t="s">
        <v>124</v>
      </c>
      <c r="W53" s="380" t="s">
        <v>125</v>
      </c>
      <c r="X53" s="382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5"/>
      <c r="M54" s="381"/>
      <c r="N54" s="381"/>
      <c r="O54" s="284" t="s">
        <v>167</v>
      </c>
      <c r="P54" s="284" t="s">
        <v>168</v>
      </c>
      <c r="Q54" s="315" t="s">
        <v>125</v>
      </c>
      <c r="R54" s="381"/>
      <c r="S54" s="284" t="s">
        <v>167</v>
      </c>
      <c r="T54" s="284" t="s">
        <v>168</v>
      </c>
      <c r="U54" s="315" t="s">
        <v>125</v>
      </c>
      <c r="V54" s="381"/>
      <c r="W54" s="381"/>
      <c r="X54" s="383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90" t="s">
        <v>177</v>
      </c>
      <c r="G56" s="378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75" t="s">
        <v>173</v>
      </c>
      <c r="G57" s="37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78" t="s">
        <v>224</v>
      </c>
      <c r="G60" s="378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75" t="s">
        <v>224</v>
      </c>
      <c r="G61" s="37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78" t="s">
        <v>174</v>
      </c>
      <c r="G64" s="378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75" t="s">
        <v>173</v>
      </c>
      <c r="G65" s="37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75" t="s">
        <v>165</v>
      </c>
      <c r="G67" s="37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78" t="s">
        <v>244</v>
      </c>
      <c r="G68" s="378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75" t="s">
        <v>244</v>
      </c>
      <c r="G69" s="37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78" t="s">
        <v>244</v>
      </c>
      <c r="G70" s="378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91" t="s">
        <v>91</v>
      </c>
      <c r="I73" s="392"/>
      <c r="J73" s="392"/>
      <c r="K73" s="393"/>
      <c r="L73" s="384" t="s">
        <v>90</v>
      </c>
      <c r="M73" s="380" t="s">
        <v>157</v>
      </c>
      <c r="N73" s="380" t="s">
        <v>158</v>
      </c>
      <c r="O73" s="386" t="s">
        <v>159</v>
      </c>
      <c r="P73" s="387"/>
      <c r="Q73" s="388"/>
      <c r="R73" s="380" t="s">
        <v>160</v>
      </c>
      <c r="S73" s="386" t="s">
        <v>19</v>
      </c>
      <c r="T73" s="387"/>
      <c r="U73" s="388"/>
      <c r="V73" s="380" t="s">
        <v>124</v>
      </c>
      <c r="W73" s="380" t="s">
        <v>125</v>
      </c>
      <c r="X73" s="382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5"/>
      <c r="M74" s="381"/>
      <c r="N74" s="381"/>
      <c r="O74" s="284" t="s">
        <v>167</v>
      </c>
      <c r="P74" s="284" t="s">
        <v>168</v>
      </c>
      <c r="Q74" s="315" t="s">
        <v>125</v>
      </c>
      <c r="R74" s="381"/>
      <c r="S74" s="284" t="s">
        <v>167</v>
      </c>
      <c r="T74" s="284" t="s">
        <v>168</v>
      </c>
      <c r="U74" s="315" t="s">
        <v>125</v>
      </c>
      <c r="V74" s="381"/>
      <c r="W74" s="381"/>
      <c r="X74" s="383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75" t="s">
        <v>173</v>
      </c>
      <c r="G79" s="37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78" t="s">
        <v>173</v>
      </c>
      <c r="G80" s="378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75" t="s">
        <v>224</v>
      </c>
      <c r="G83" s="37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78" t="s">
        <v>224</v>
      </c>
      <c r="G84" s="378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75"/>
      <c r="G91" s="37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75" t="s">
        <v>239</v>
      </c>
      <c r="G95" s="37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75" t="s">
        <v>239</v>
      </c>
      <c r="G96" s="37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75" t="s">
        <v>239</v>
      </c>
      <c r="G97" s="37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91" t="s">
        <v>91</v>
      </c>
      <c r="I100" s="392"/>
      <c r="J100" s="392"/>
      <c r="K100" s="393"/>
      <c r="L100" s="384" t="s">
        <v>90</v>
      </c>
      <c r="M100" s="380" t="s">
        <v>157</v>
      </c>
      <c r="N100" s="380" t="s">
        <v>158</v>
      </c>
      <c r="O100" s="386" t="s">
        <v>159</v>
      </c>
      <c r="P100" s="387"/>
      <c r="Q100" s="388"/>
      <c r="R100" s="380" t="s">
        <v>160</v>
      </c>
      <c r="S100" s="386" t="s">
        <v>19</v>
      </c>
      <c r="T100" s="387"/>
      <c r="U100" s="388"/>
      <c r="V100" s="380" t="s">
        <v>124</v>
      </c>
      <c r="W100" s="380" t="s">
        <v>125</v>
      </c>
      <c r="X100" s="382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5"/>
      <c r="M101" s="381"/>
      <c r="N101" s="381"/>
      <c r="O101" s="284" t="s">
        <v>167</v>
      </c>
      <c r="P101" s="284" t="s">
        <v>168</v>
      </c>
      <c r="Q101" s="315" t="s">
        <v>125</v>
      </c>
      <c r="R101" s="381"/>
      <c r="S101" s="284" t="s">
        <v>167</v>
      </c>
      <c r="T101" s="284" t="s">
        <v>168</v>
      </c>
      <c r="U101" s="315" t="s">
        <v>125</v>
      </c>
      <c r="V101" s="381"/>
      <c r="W101" s="381"/>
      <c r="X101" s="383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78" t="s">
        <v>173</v>
      </c>
      <c r="G105" s="378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75" t="s">
        <v>173</v>
      </c>
      <c r="G106" s="37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75" t="s">
        <v>224</v>
      </c>
      <c r="G108" s="37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78" t="s">
        <v>224</v>
      </c>
      <c r="G109" s="378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75" t="s">
        <v>173</v>
      </c>
      <c r="G112" s="37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78" t="s">
        <v>173</v>
      </c>
      <c r="G113" s="378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77" t="s">
        <v>235</v>
      </c>
      <c r="G115" s="377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75" t="s">
        <v>248</v>
      </c>
      <c r="G116" s="37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77" t="s">
        <v>235</v>
      </c>
      <c r="G117" s="377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75" t="s">
        <v>248</v>
      </c>
      <c r="G118" s="37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91" t="s">
        <v>91</v>
      </c>
      <c r="I121" s="392"/>
      <c r="J121" s="392"/>
      <c r="K121" s="393"/>
      <c r="L121" s="384" t="s">
        <v>90</v>
      </c>
      <c r="M121" s="380" t="s">
        <v>157</v>
      </c>
      <c r="N121" s="380" t="s">
        <v>158</v>
      </c>
      <c r="O121" s="386" t="s">
        <v>159</v>
      </c>
      <c r="P121" s="387"/>
      <c r="Q121" s="388"/>
      <c r="R121" s="380" t="s">
        <v>160</v>
      </c>
      <c r="S121" s="386" t="s">
        <v>19</v>
      </c>
      <c r="T121" s="387"/>
      <c r="U121" s="388"/>
      <c r="V121" s="380" t="s">
        <v>124</v>
      </c>
      <c r="W121" s="380" t="s">
        <v>125</v>
      </c>
      <c r="X121" s="382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5"/>
      <c r="M122" s="381"/>
      <c r="N122" s="381"/>
      <c r="O122" s="284" t="s">
        <v>167</v>
      </c>
      <c r="P122" s="284" t="s">
        <v>168</v>
      </c>
      <c r="Q122" s="315" t="s">
        <v>125</v>
      </c>
      <c r="R122" s="381"/>
      <c r="S122" s="284" t="s">
        <v>167</v>
      </c>
      <c r="T122" s="284" t="s">
        <v>168</v>
      </c>
      <c r="U122" s="315" t="s">
        <v>125</v>
      </c>
      <c r="V122" s="381"/>
      <c r="W122" s="381"/>
      <c r="X122" s="383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75" t="s">
        <v>173</v>
      </c>
      <c r="G129" s="37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75" t="s">
        <v>224</v>
      </c>
      <c r="G132" s="37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78" t="s">
        <v>224</v>
      </c>
      <c r="G133" s="378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78" t="s">
        <v>173</v>
      </c>
      <c r="G138" s="378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75" t="s">
        <v>173</v>
      </c>
      <c r="G139" s="37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8" t="s">
        <v>239</v>
      </c>
      <c r="G142" s="378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75" t="s">
        <v>249</v>
      </c>
      <c r="G143" s="37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78" t="s">
        <v>239</v>
      </c>
      <c r="G144" s="378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75" t="s">
        <v>249</v>
      </c>
      <c r="G145" s="37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91" t="s">
        <v>91</v>
      </c>
      <c r="I148" s="392"/>
      <c r="J148" s="392"/>
      <c r="K148" s="393"/>
      <c r="L148" s="384" t="s">
        <v>90</v>
      </c>
      <c r="M148" s="380" t="s">
        <v>157</v>
      </c>
      <c r="N148" s="380" t="s">
        <v>158</v>
      </c>
      <c r="O148" s="386" t="s">
        <v>159</v>
      </c>
      <c r="P148" s="387"/>
      <c r="Q148" s="388"/>
      <c r="R148" s="380" t="s">
        <v>160</v>
      </c>
      <c r="S148" s="386" t="s">
        <v>19</v>
      </c>
      <c r="T148" s="387"/>
      <c r="U148" s="388"/>
      <c r="V148" s="380" t="s">
        <v>124</v>
      </c>
      <c r="W148" s="380" t="s">
        <v>125</v>
      </c>
      <c r="X148" s="382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5"/>
      <c r="M149" s="381"/>
      <c r="N149" s="381"/>
      <c r="O149" s="284" t="s">
        <v>167</v>
      </c>
      <c r="P149" s="284" t="s">
        <v>168</v>
      </c>
      <c r="Q149" s="315" t="s">
        <v>125</v>
      </c>
      <c r="R149" s="381"/>
      <c r="S149" s="284" t="s">
        <v>167</v>
      </c>
      <c r="T149" s="284" t="s">
        <v>168</v>
      </c>
      <c r="U149" s="315" t="s">
        <v>125</v>
      </c>
      <c r="V149" s="381"/>
      <c r="W149" s="381"/>
      <c r="X149" s="383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78" t="s">
        <v>173</v>
      </c>
      <c r="G157" s="378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75" t="s">
        <v>224</v>
      </c>
      <c r="G160" s="37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78" t="s">
        <v>224</v>
      </c>
      <c r="G161" s="378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75" t="s">
        <v>22</v>
      </c>
      <c r="G164" s="37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78" t="s">
        <v>173</v>
      </c>
      <c r="G165" s="378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75" t="s">
        <v>173</v>
      </c>
      <c r="G166" s="37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77" t="s">
        <v>239</v>
      </c>
      <c r="G169" s="377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75" t="s">
        <v>239</v>
      </c>
      <c r="G170" s="37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77" t="s">
        <v>239</v>
      </c>
      <c r="G171" s="377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75" t="s">
        <v>239</v>
      </c>
      <c r="G172" s="37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91" t="s">
        <v>91</v>
      </c>
      <c r="I175" s="392"/>
      <c r="J175" s="392"/>
      <c r="K175" s="393"/>
      <c r="L175" s="384" t="s">
        <v>90</v>
      </c>
      <c r="M175" s="380" t="s">
        <v>157</v>
      </c>
      <c r="N175" s="380" t="s">
        <v>158</v>
      </c>
      <c r="O175" s="386" t="s">
        <v>159</v>
      </c>
      <c r="P175" s="387"/>
      <c r="Q175" s="388"/>
      <c r="R175" s="380" t="s">
        <v>160</v>
      </c>
      <c r="S175" s="386" t="s">
        <v>19</v>
      </c>
      <c r="T175" s="387"/>
      <c r="U175" s="388"/>
      <c r="V175" s="380" t="s">
        <v>124</v>
      </c>
      <c r="W175" s="380" t="s">
        <v>125</v>
      </c>
      <c r="X175" s="382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5"/>
      <c r="M176" s="381"/>
      <c r="N176" s="381"/>
      <c r="O176" s="284" t="s">
        <v>167</v>
      </c>
      <c r="P176" s="284" t="s">
        <v>168</v>
      </c>
      <c r="Q176" s="315" t="s">
        <v>125</v>
      </c>
      <c r="R176" s="381"/>
      <c r="S176" s="284" t="s">
        <v>167</v>
      </c>
      <c r="T176" s="284" t="s">
        <v>168</v>
      </c>
      <c r="U176" s="315" t="s">
        <v>125</v>
      </c>
      <c r="V176" s="381"/>
      <c r="W176" s="381"/>
      <c r="X176" s="383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78" t="s">
        <v>173</v>
      </c>
      <c r="G182" s="378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75" t="s">
        <v>224</v>
      </c>
      <c r="G185" s="37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78" t="s">
        <v>224</v>
      </c>
      <c r="G186" s="378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75" t="s">
        <v>173</v>
      </c>
      <c r="G193" s="37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76" t="s">
        <v>251</v>
      </c>
      <c r="G197" s="377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90" t="s">
        <v>251</v>
      </c>
      <c r="G198" s="378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74" t="s">
        <v>251</v>
      </c>
      <c r="G199" s="37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90" t="s">
        <v>251</v>
      </c>
      <c r="G200" s="378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91" t="s">
        <v>91</v>
      </c>
      <c r="I203" s="392"/>
      <c r="J203" s="392"/>
      <c r="K203" s="393"/>
      <c r="L203" s="384" t="s">
        <v>90</v>
      </c>
      <c r="M203" s="380" t="s">
        <v>157</v>
      </c>
      <c r="N203" s="380" t="s">
        <v>158</v>
      </c>
      <c r="O203" s="386" t="s">
        <v>159</v>
      </c>
      <c r="P203" s="387"/>
      <c r="Q203" s="388"/>
      <c r="R203" s="380" t="s">
        <v>160</v>
      </c>
      <c r="S203" s="386" t="s">
        <v>19</v>
      </c>
      <c r="T203" s="387"/>
      <c r="U203" s="388"/>
      <c r="V203" s="380" t="s">
        <v>124</v>
      </c>
      <c r="W203" s="380" t="s">
        <v>125</v>
      </c>
      <c r="X203" s="382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5"/>
      <c r="M204" s="381"/>
      <c r="N204" s="381"/>
      <c r="O204" s="284" t="s">
        <v>167</v>
      </c>
      <c r="P204" s="284" t="s">
        <v>168</v>
      </c>
      <c r="Q204" s="315" t="s">
        <v>125</v>
      </c>
      <c r="R204" s="381"/>
      <c r="S204" s="284" t="s">
        <v>167</v>
      </c>
      <c r="T204" s="284" t="s">
        <v>168</v>
      </c>
      <c r="U204" s="315" t="s">
        <v>125</v>
      </c>
      <c r="V204" s="381"/>
      <c r="W204" s="381"/>
      <c r="X204" s="383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78" t="s">
        <v>173</v>
      </c>
      <c r="G210" s="378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75" t="s">
        <v>224</v>
      </c>
      <c r="G213" s="37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78" t="s">
        <v>224</v>
      </c>
      <c r="G214" s="378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75" t="s">
        <v>173</v>
      </c>
      <c r="G221" s="37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76" t="s">
        <v>177</v>
      </c>
      <c r="G225" s="377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90" t="s">
        <v>177</v>
      </c>
      <c r="G226" s="378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74" t="s">
        <v>177</v>
      </c>
      <c r="G227" s="37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90" t="s">
        <v>177</v>
      </c>
      <c r="G228" s="378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91" t="s">
        <v>91</v>
      </c>
      <c r="I231" s="392"/>
      <c r="J231" s="392"/>
      <c r="K231" s="393"/>
      <c r="L231" s="384" t="s">
        <v>90</v>
      </c>
      <c r="M231" s="380" t="s">
        <v>157</v>
      </c>
      <c r="N231" s="380" t="s">
        <v>158</v>
      </c>
      <c r="O231" s="386" t="s">
        <v>159</v>
      </c>
      <c r="P231" s="387"/>
      <c r="Q231" s="388"/>
      <c r="R231" s="380" t="s">
        <v>160</v>
      </c>
      <c r="S231" s="386" t="s">
        <v>19</v>
      </c>
      <c r="T231" s="387"/>
      <c r="U231" s="388"/>
      <c r="V231" s="380" t="s">
        <v>124</v>
      </c>
      <c r="W231" s="380" t="s">
        <v>125</v>
      </c>
      <c r="X231" s="382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5"/>
      <c r="M232" s="381"/>
      <c r="N232" s="381"/>
      <c r="O232" s="284" t="s">
        <v>167</v>
      </c>
      <c r="P232" s="284" t="s">
        <v>168</v>
      </c>
      <c r="Q232" s="315" t="s">
        <v>125</v>
      </c>
      <c r="R232" s="381"/>
      <c r="S232" s="284" t="s">
        <v>167</v>
      </c>
      <c r="T232" s="284" t="s">
        <v>168</v>
      </c>
      <c r="U232" s="315" t="s">
        <v>125</v>
      </c>
      <c r="V232" s="381"/>
      <c r="W232" s="381"/>
      <c r="X232" s="383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75" t="s">
        <v>173</v>
      </c>
      <c r="G237" s="37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75" t="s">
        <v>224</v>
      </c>
      <c r="G239" s="37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78" t="s">
        <v>224</v>
      </c>
      <c r="G240" s="378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75" t="s">
        <v>165</v>
      </c>
      <c r="G241" s="37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75" t="s">
        <v>174</v>
      </c>
      <c r="G243" s="37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78" t="s">
        <v>173</v>
      </c>
      <c r="G244" s="378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77" t="s">
        <v>255</v>
      </c>
      <c r="G246" s="377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77" t="s">
        <v>255</v>
      </c>
      <c r="G248" s="377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91" t="s">
        <v>91</v>
      </c>
      <c r="I252" s="392"/>
      <c r="J252" s="392"/>
      <c r="K252" s="393"/>
      <c r="L252" s="384" t="s">
        <v>90</v>
      </c>
      <c r="M252" s="380" t="s">
        <v>157</v>
      </c>
      <c r="N252" s="380" t="s">
        <v>158</v>
      </c>
      <c r="O252" s="386" t="s">
        <v>159</v>
      </c>
      <c r="P252" s="387"/>
      <c r="Q252" s="388"/>
      <c r="R252" s="380" t="s">
        <v>160</v>
      </c>
      <c r="S252" s="386" t="s">
        <v>19</v>
      </c>
      <c r="T252" s="387"/>
      <c r="U252" s="388"/>
      <c r="V252" s="380" t="s">
        <v>124</v>
      </c>
      <c r="W252" s="380" t="s">
        <v>125</v>
      </c>
      <c r="X252" s="382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5"/>
      <c r="M253" s="381"/>
      <c r="N253" s="381"/>
      <c r="O253" s="284" t="s">
        <v>167</v>
      </c>
      <c r="P253" s="284" t="s">
        <v>168</v>
      </c>
      <c r="Q253" s="315" t="s">
        <v>125</v>
      </c>
      <c r="R253" s="381"/>
      <c r="S253" s="284" t="s">
        <v>167</v>
      </c>
      <c r="T253" s="284" t="s">
        <v>168</v>
      </c>
      <c r="U253" s="315" t="s">
        <v>125</v>
      </c>
      <c r="V253" s="381"/>
      <c r="W253" s="381"/>
      <c r="X253" s="383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75" t="s">
        <v>173</v>
      </c>
      <c r="G258" s="37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78" t="s">
        <v>173</v>
      </c>
      <c r="G259" s="378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75" t="s">
        <v>224</v>
      </c>
      <c r="G262" s="37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78" t="s">
        <v>224</v>
      </c>
      <c r="G263" s="378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75" t="s">
        <v>173</v>
      </c>
      <c r="G268" s="37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78" t="s">
        <v>173</v>
      </c>
      <c r="G269" s="378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77"/>
      <c r="G272" s="377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9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74" t="s">
        <v>177</v>
      </c>
      <c r="G274" s="37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90" t="s">
        <v>177</v>
      </c>
      <c r="G275" s="378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74" t="s">
        <v>177</v>
      </c>
      <c r="G276" s="37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91" t="s">
        <v>91</v>
      </c>
      <c r="I279" s="392"/>
      <c r="J279" s="392"/>
      <c r="K279" s="393"/>
      <c r="L279" s="384" t="s">
        <v>90</v>
      </c>
      <c r="M279" s="380" t="s">
        <v>157</v>
      </c>
      <c r="N279" s="380" t="s">
        <v>158</v>
      </c>
      <c r="O279" s="386" t="s">
        <v>159</v>
      </c>
      <c r="P279" s="387"/>
      <c r="Q279" s="388"/>
      <c r="R279" s="380" t="s">
        <v>160</v>
      </c>
      <c r="S279" s="386" t="s">
        <v>19</v>
      </c>
      <c r="T279" s="387"/>
      <c r="U279" s="388"/>
      <c r="V279" s="380" t="s">
        <v>124</v>
      </c>
      <c r="W279" s="380" t="s">
        <v>125</v>
      </c>
      <c r="X279" s="382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5"/>
      <c r="M280" s="381"/>
      <c r="N280" s="381"/>
      <c r="O280" s="284" t="s">
        <v>167</v>
      </c>
      <c r="P280" s="284" t="s">
        <v>168</v>
      </c>
      <c r="Q280" s="315" t="s">
        <v>125</v>
      </c>
      <c r="R280" s="381"/>
      <c r="S280" s="284" t="s">
        <v>167</v>
      </c>
      <c r="T280" s="284" t="s">
        <v>168</v>
      </c>
      <c r="U280" s="315" t="s">
        <v>125</v>
      </c>
      <c r="V280" s="381"/>
      <c r="W280" s="381"/>
      <c r="X280" s="383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78" t="s">
        <v>173</v>
      </c>
      <c r="G284" s="378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75" t="s">
        <v>173</v>
      </c>
      <c r="G285" s="37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75" t="s">
        <v>224</v>
      </c>
      <c r="G289" s="37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78" t="s">
        <v>224</v>
      </c>
      <c r="G290" s="378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75" t="s">
        <v>173</v>
      </c>
      <c r="G297" s="37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76" t="s">
        <v>257</v>
      </c>
      <c r="G299" s="377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76" t="s">
        <v>257</v>
      </c>
      <c r="G300" s="377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74" t="s">
        <v>257</v>
      </c>
      <c r="G301" s="37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76" t="s">
        <v>257</v>
      </c>
      <c r="G302" s="377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74" t="s">
        <v>257</v>
      </c>
      <c r="G303" s="37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94" t="s">
        <v>258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394"/>
      <c r="S1" s="394"/>
      <c r="T1" s="394"/>
      <c r="U1" s="394"/>
      <c r="V1" s="394"/>
      <c r="W1" s="394"/>
      <c r="X1" s="394"/>
      <c r="Y1" s="394"/>
      <c r="Z1" s="394"/>
      <c r="AA1" s="394"/>
    </row>
    <row r="2" spans="1:27" s="276" customFormat="1" ht="26.25" x14ac:dyDescent="0.2">
      <c r="A2" s="394" t="s">
        <v>214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94"/>
      <c r="U2" s="394"/>
      <c r="V2" s="394"/>
      <c r="W2" s="394"/>
      <c r="X2" s="394"/>
      <c r="Y2" s="394"/>
      <c r="Z2" s="394"/>
      <c r="AA2" s="394"/>
    </row>
    <row r="3" spans="1:27" s="276" customFormat="1" ht="26.25" x14ac:dyDescent="0.2">
      <c r="A3" s="394" t="s">
        <v>215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95" t="s">
        <v>153</v>
      </c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91" t="s">
        <v>91</v>
      </c>
      <c r="I5" s="392"/>
      <c r="J5" s="392"/>
      <c r="K5" s="393"/>
      <c r="L5" s="384" t="s">
        <v>90</v>
      </c>
      <c r="M5" s="380" t="s">
        <v>157</v>
      </c>
      <c r="N5" s="380" t="s">
        <v>158</v>
      </c>
      <c r="O5" s="386" t="s">
        <v>159</v>
      </c>
      <c r="P5" s="387"/>
      <c r="Q5" s="388"/>
      <c r="R5" s="380" t="s">
        <v>160</v>
      </c>
      <c r="S5" s="386" t="s">
        <v>19</v>
      </c>
      <c r="T5" s="387"/>
      <c r="U5" s="388"/>
      <c r="V5" s="380" t="s">
        <v>124</v>
      </c>
      <c r="W5" s="380" t="s">
        <v>125</v>
      </c>
      <c r="X5" s="382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5"/>
      <c r="M6" s="381"/>
      <c r="N6" s="381"/>
      <c r="O6" s="284" t="s">
        <v>167</v>
      </c>
      <c r="P6" s="284" t="s">
        <v>168</v>
      </c>
      <c r="Q6" s="315" t="s">
        <v>125</v>
      </c>
      <c r="R6" s="381"/>
      <c r="S6" s="284" t="s">
        <v>167</v>
      </c>
      <c r="T6" s="284" t="s">
        <v>168</v>
      </c>
      <c r="U6" s="315" t="s">
        <v>125</v>
      </c>
      <c r="V6" s="381"/>
      <c r="W6" s="381"/>
      <c r="X6" s="383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78"/>
      <c r="G14" s="378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78" t="s">
        <v>224</v>
      </c>
      <c r="G16" s="378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75" t="s">
        <v>224</v>
      </c>
      <c r="G17" s="37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78" t="s">
        <v>173</v>
      </c>
      <c r="G22" s="378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75" t="s">
        <v>235</v>
      </c>
      <c r="G25" s="37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78" t="s">
        <v>235</v>
      </c>
      <c r="G26" s="378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75" t="s">
        <v>235</v>
      </c>
      <c r="G27" s="37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91" t="s">
        <v>91</v>
      </c>
      <c r="I30" s="392"/>
      <c r="J30" s="392"/>
      <c r="K30" s="393"/>
      <c r="L30" s="384" t="s">
        <v>90</v>
      </c>
      <c r="M30" s="380" t="s">
        <v>157</v>
      </c>
      <c r="N30" s="380" t="s">
        <v>158</v>
      </c>
      <c r="O30" s="386" t="s">
        <v>159</v>
      </c>
      <c r="P30" s="387"/>
      <c r="Q30" s="388"/>
      <c r="R30" s="380" t="s">
        <v>160</v>
      </c>
      <c r="S30" s="386" t="s">
        <v>19</v>
      </c>
      <c r="T30" s="387"/>
      <c r="U30" s="388"/>
      <c r="V30" s="380" t="s">
        <v>124</v>
      </c>
      <c r="W30" s="380" t="s">
        <v>125</v>
      </c>
      <c r="X30" s="382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5"/>
      <c r="M31" s="381"/>
      <c r="N31" s="381"/>
      <c r="O31" s="284" t="s">
        <v>167</v>
      </c>
      <c r="P31" s="284" t="s">
        <v>168</v>
      </c>
      <c r="Q31" s="315" t="s">
        <v>125</v>
      </c>
      <c r="R31" s="381"/>
      <c r="S31" s="284" t="s">
        <v>167</v>
      </c>
      <c r="T31" s="284" t="s">
        <v>168</v>
      </c>
      <c r="U31" s="315" t="s">
        <v>125</v>
      </c>
      <c r="V31" s="381"/>
      <c r="W31" s="381"/>
      <c r="X31" s="383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75" t="s">
        <v>263</v>
      </c>
      <c r="G32" s="37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0" t="s">
        <v>207</v>
      </c>
      <c r="G33" s="39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75" t="s">
        <v>173</v>
      </c>
      <c r="G34" s="37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78" t="s">
        <v>173</v>
      </c>
      <c r="G35" s="378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74" t="s">
        <v>201</v>
      </c>
      <c r="G36" s="37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78" t="s">
        <v>224</v>
      </c>
      <c r="G37" s="378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78" t="s">
        <v>224</v>
      </c>
      <c r="G38" s="378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0" t="s">
        <v>201</v>
      </c>
      <c r="G39" s="378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74" t="s">
        <v>201</v>
      </c>
      <c r="G40" s="37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78" t="s">
        <v>173</v>
      </c>
      <c r="G41" s="378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75" t="s">
        <v>173</v>
      </c>
      <c r="G42" s="37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0" t="s">
        <v>201</v>
      </c>
      <c r="G43" s="378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74" t="s">
        <v>201</v>
      </c>
      <c r="G44" s="37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90" t="s">
        <v>201</v>
      </c>
      <c r="G45" s="378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74" t="s">
        <v>201</v>
      </c>
      <c r="G46" s="37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90" t="s">
        <v>201</v>
      </c>
      <c r="G47" s="378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91" t="s">
        <v>91</v>
      </c>
      <c r="I50" s="392"/>
      <c r="J50" s="392"/>
      <c r="K50" s="393"/>
      <c r="L50" s="384" t="s">
        <v>90</v>
      </c>
      <c r="M50" s="380" t="s">
        <v>157</v>
      </c>
      <c r="N50" s="380" t="s">
        <v>158</v>
      </c>
      <c r="O50" s="386" t="s">
        <v>159</v>
      </c>
      <c r="P50" s="387"/>
      <c r="Q50" s="388"/>
      <c r="R50" s="380" t="s">
        <v>160</v>
      </c>
      <c r="S50" s="386" t="s">
        <v>19</v>
      </c>
      <c r="T50" s="387"/>
      <c r="U50" s="388"/>
      <c r="V50" s="380" t="s">
        <v>124</v>
      </c>
      <c r="W50" s="380" t="s">
        <v>125</v>
      </c>
      <c r="X50" s="382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5"/>
      <c r="M51" s="381"/>
      <c r="N51" s="381"/>
      <c r="O51" s="284" t="s">
        <v>167</v>
      </c>
      <c r="P51" s="284" t="s">
        <v>168</v>
      </c>
      <c r="Q51" s="315" t="s">
        <v>125</v>
      </c>
      <c r="R51" s="381"/>
      <c r="S51" s="284" t="s">
        <v>167</v>
      </c>
      <c r="T51" s="284" t="s">
        <v>168</v>
      </c>
      <c r="U51" s="315" t="s">
        <v>125</v>
      </c>
      <c r="V51" s="381"/>
      <c r="W51" s="381"/>
      <c r="X51" s="383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74" t="s">
        <v>201</v>
      </c>
      <c r="G52" s="37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0" t="s">
        <v>201</v>
      </c>
      <c r="G53" s="39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75" t="s">
        <v>173</v>
      </c>
      <c r="G54" s="37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78" t="s">
        <v>173</v>
      </c>
      <c r="G55" s="378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74" t="s">
        <v>201</v>
      </c>
      <c r="G56" s="37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78" t="s">
        <v>224</v>
      </c>
      <c r="G57" s="378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75" t="s">
        <v>224</v>
      </c>
      <c r="G58" s="37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0" t="s">
        <v>201</v>
      </c>
      <c r="G59" s="378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74" t="s">
        <v>201</v>
      </c>
      <c r="G60" s="37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78" t="s">
        <v>173</v>
      </c>
      <c r="G61" s="378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75" t="s">
        <v>173</v>
      </c>
      <c r="G62" s="37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0" t="s">
        <v>201</v>
      </c>
      <c r="G63" s="378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74" t="s">
        <v>201</v>
      </c>
      <c r="G64" s="37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90" t="s">
        <v>201</v>
      </c>
      <c r="G65" s="378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74" t="s">
        <v>201</v>
      </c>
      <c r="G66" s="37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90" t="s">
        <v>201</v>
      </c>
      <c r="G67" s="378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70"/>
  <sheetViews>
    <sheetView workbookViewId="0">
      <pane ySplit="6" topLeftCell="A53" activePane="bottomLeft" state="frozen"/>
      <selection pane="bottomLeft" activeCell="N67" sqref="N67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 x14ac:dyDescent="0.25">
      <c r="A3" s="237" t="s">
        <v>11</v>
      </c>
      <c r="B3" s="237"/>
      <c r="C3" s="240"/>
      <c r="D3" s="125" t="s">
        <v>293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/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120</v>
      </c>
      <c r="I7" s="20"/>
      <c r="J7" s="133">
        <v>1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77</v>
      </c>
      <c r="V7" s="21">
        <f>(E7/8/10)*U7</f>
        <v>507.23750000000001</v>
      </c>
      <c r="W7" s="136"/>
      <c r="X7" s="137">
        <f>+G7+H7+P7+R7+T7+V7+W7+I7</f>
        <v>7478.2375000000002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12</v>
      </c>
      <c r="G8" s="141">
        <f>+D8</f>
        <v>6851</v>
      </c>
      <c r="H8" s="20">
        <f t="shared" ref="H8:H13" si="0">(F8+J8+K8+L8+Q8)*10</f>
        <v>120</v>
      </c>
      <c r="I8" s="21"/>
      <c r="J8" s="352">
        <v>0</v>
      </c>
      <c r="K8" s="73">
        <f>+'10.26-11.10'!I229</f>
        <v>0</v>
      </c>
      <c r="L8" s="73">
        <v>0</v>
      </c>
      <c r="M8" s="73">
        <v>2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164.6875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0</v>
      </c>
      <c r="V8" s="21">
        <f t="shared" ref="V8:V16" si="4">(E8/8/10)*U8</f>
        <v>0</v>
      </c>
      <c r="W8" s="15"/>
      <c r="X8" s="137">
        <f t="shared" ref="X8:X16" si="5">+G8+H8+P8+R8+T8+V8+W8+I8</f>
        <v>7135.6875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11</v>
      </c>
      <c r="G9" s="141">
        <f>D9</f>
        <v>10273</v>
      </c>
      <c r="H9" s="20">
        <f t="shared" si="0"/>
        <v>120</v>
      </c>
      <c r="I9" s="21">
        <f>50</f>
        <v>50</v>
      </c>
      <c r="J9" s="73">
        <v>1</v>
      </c>
      <c r="K9" s="73">
        <v>0</v>
      </c>
      <c r="L9" s="73">
        <f>+'10.26-11.10'!J71</f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0</v>
      </c>
      <c r="V9" s="21">
        <f t="shared" si="4"/>
        <v>0</v>
      </c>
      <c r="W9" s="15"/>
      <c r="X9" s="137">
        <f t="shared" si="5"/>
        <v>10443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10</v>
      </c>
      <c r="G10" s="141">
        <f t="shared" ref="G10:G16" si="6">+D10</f>
        <v>6851</v>
      </c>
      <c r="H10" s="20">
        <f t="shared" si="0"/>
        <v>120</v>
      </c>
      <c r="I10" s="21"/>
      <c r="J10" s="73"/>
      <c r="K10" s="73">
        <v>2</v>
      </c>
      <c r="L10" s="73">
        <f>+'10.26-11.10'!J250</f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0</v>
      </c>
      <c r="V10" s="21">
        <f t="shared" si="4"/>
        <v>0</v>
      </c>
      <c r="W10" s="15"/>
      <c r="X10" s="137">
        <f t="shared" si="5"/>
        <v>6971</v>
      </c>
      <c r="Y10" s="142"/>
      <c r="Z10" s="142"/>
    </row>
    <row r="11" spans="1:26" s="138" customFormat="1" ht="12" customHeight="1" thickBot="1" x14ac:dyDescent="0.25">
      <c r="A11" s="139" t="s">
        <v>294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6</v>
      </c>
      <c r="G11" s="141">
        <f>E11*F11</f>
        <v>3162</v>
      </c>
      <c r="H11" s="20">
        <f t="shared" si="0"/>
        <v>60</v>
      </c>
      <c r="I11" s="21"/>
      <c r="J11" s="73">
        <v>0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2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2">
        <v>0</v>
      </c>
      <c r="V11" s="21">
        <f t="shared" si="4"/>
        <v>0</v>
      </c>
      <c r="W11" s="15"/>
      <c r="X11" s="137">
        <f>+G11+H11+P11+R11+T11+V11+W11+I11</f>
        <v>3222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/>
      <c r="G12" s="141">
        <f t="shared" ref="G12" si="8">E12*F12</f>
        <v>0</v>
      </c>
      <c r="H12" s="20">
        <f t="shared" si="0"/>
        <v>0</v>
      </c>
      <c r="I12" s="21"/>
      <c r="J12" s="73">
        <v>0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0</v>
      </c>
      <c r="V12" s="21">
        <f>(E12/8/10)*U12</f>
        <v>0</v>
      </c>
      <c r="W12" s="15"/>
      <c r="X12" s="137">
        <f>+G12+H12+P12+R12+T12+V12+W12+I12</f>
        <v>0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/>
      <c r="G13" s="141">
        <v>0</v>
      </c>
      <c r="H13" s="20">
        <f t="shared" si="0"/>
        <v>0</v>
      </c>
      <c r="I13" s="21"/>
      <c r="J13" s="73">
        <v>0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0</v>
      </c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9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33988</v>
      </c>
      <c r="H18" s="3">
        <f>SUM(H7:H16)</f>
        <v>540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164.6875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507.23750000000001</v>
      </c>
      <c r="W18" s="4"/>
      <c r="X18" s="3">
        <f>SUM(X7:X16)</f>
        <v>35249.925000000003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4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43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 11-25,2019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1">+X7</f>
        <v>7478.2375000000002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5387.7775000000001</v>
      </c>
      <c r="R22" s="71">
        <f t="shared" ref="R22:R31" si="12">G7+H7+P7+R7+T7+V7+W7-F22-H22</f>
        <v>7478.2375000000002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1"/>
        <v>7135.6875</v>
      </c>
      <c r="E23" s="352">
        <f>+'10.26-11.10'!R229</f>
        <v>0</v>
      </c>
      <c r="F23" s="355">
        <f t="shared" ref="F23:F31" si="13">+E23*E8</f>
        <v>0</v>
      </c>
      <c r="G23" s="352">
        <v>0</v>
      </c>
      <c r="H23" s="355">
        <f t="shared" ref="H23:H31" si="14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5893.1875</v>
      </c>
      <c r="R23" s="71">
        <f t="shared" si="12"/>
        <v>7135.6875</v>
      </c>
    </row>
    <row r="24" spans="1:24" s="138" customFormat="1" ht="11.25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1"/>
        <v>10443</v>
      </c>
      <c r="E24" s="352">
        <v>0</v>
      </c>
      <c r="F24" s="355">
        <f t="shared" si="13"/>
        <v>0</v>
      </c>
      <c r="G24" s="352">
        <v>1</v>
      </c>
      <c r="H24" s="355">
        <f>(+E9/8)*G24</f>
        <v>98.77884615384616</v>
      </c>
      <c r="I24" s="352"/>
      <c r="J24" s="371">
        <v>800</v>
      </c>
      <c r="K24" s="372">
        <v>1476.64</v>
      </c>
      <c r="L24" s="15">
        <v>275</v>
      </c>
      <c r="M24" s="18"/>
      <c r="N24" s="372">
        <v>1962.61</v>
      </c>
      <c r="O24" s="18"/>
      <c r="P24" s="157">
        <f t="shared" ref="P24" si="15">+D24-F24-H24-J24-K24-L24-M24-N24-O24-I24</f>
        <v>5829.9711538461543</v>
      </c>
      <c r="R24" s="71">
        <f t="shared" si="12"/>
        <v>10294.221153846154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1"/>
        <v>6971</v>
      </c>
      <c r="E25" s="352">
        <v>0</v>
      </c>
      <c r="F25" s="355">
        <f t="shared" si="13"/>
        <v>0</v>
      </c>
      <c r="G25" s="352">
        <v>0</v>
      </c>
      <c r="H25" s="355">
        <f t="shared" ref="H25" si="16">(+E10/8)*G25</f>
        <v>0</v>
      </c>
      <c r="I25" s="352"/>
      <c r="J25" s="371">
        <v>540</v>
      </c>
      <c r="K25" s="372"/>
      <c r="L25" s="15">
        <v>162.5</v>
      </c>
      <c r="M25" s="18"/>
      <c r="N25" s="15">
        <v>692.5</v>
      </c>
      <c r="O25" s="18"/>
      <c r="P25" s="157">
        <f t="shared" ref="P25:P31" si="17">+D25-F25-H25-J25-K25-L25-M25-N25-O25-I25</f>
        <v>5576</v>
      </c>
      <c r="R25" s="71">
        <f t="shared" si="12"/>
        <v>6971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7" t="str">
        <f t="shared" ref="C26:C31" si="19">C11</f>
        <v>Asst. Cook</v>
      </c>
      <c r="D26" s="141">
        <f t="shared" si="11"/>
        <v>3222</v>
      </c>
      <c r="E26" s="352">
        <v>0</v>
      </c>
      <c r="F26" s="355">
        <f t="shared" si="13"/>
        <v>0</v>
      </c>
      <c r="G26" s="352">
        <v>0</v>
      </c>
      <c r="H26" s="355">
        <f t="shared" si="14"/>
        <v>0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2592</v>
      </c>
      <c r="R26" s="71">
        <f t="shared" si="12"/>
        <v>3222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7" t="str">
        <f t="shared" si="19"/>
        <v>Cook</v>
      </c>
      <c r="D27" s="141">
        <f>+X12</f>
        <v>0</v>
      </c>
      <c r="E27" s="352">
        <v>0</v>
      </c>
      <c r="F27" s="355">
        <f t="shared" si="13"/>
        <v>0</v>
      </c>
      <c r="G27" s="352">
        <v>0</v>
      </c>
      <c r="H27" s="355">
        <f t="shared" ref="H27" si="20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7"/>
        <v>-1630.4099999999999</v>
      </c>
      <c r="R27" s="71">
        <f>G12+H12+P12+R12+T12+V12+W12-F27-H27</f>
        <v>0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7" t="str">
        <f t="shared" si="19"/>
        <v>Cashier</v>
      </c>
      <c r="D28" s="141">
        <f t="shared" si="11"/>
        <v>0</v>
      </c>
      <c r="E28" s="352">
        <v>0</v>
      </c>
      <c r="F28" s="355">
        <f t="shared" si="13"/>
        <v>0</v>
      </c>
      <c r="G28" s="352">
        <v>0</v>
      </c>
      <c r="H28" s="355">
        <f>(+E13/8)*G28</f>
        <v>0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7"/>
        <v>-1013</v>
      </c>
      <c r="R28" s="71">
        <f t="shared" si="12"/>
        <v>0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7">
        <f t="shared" si="19"/>
        <v>0</v>
      </c>
      <c r="D29" s="141">
        <f t="shared" si="11"/>
        <v>0</v>
      </c>
      <c r="E29" s="352"/>
      <c r="F29" s="355">
        <f t="shared" si="13"/>
        <v>0</v>
      </c>
      <c r="G29" s="352"/>
      <c r="H29" s="355">
        <f t="shared" si="14"/>
        <v>0</v>
      </c>
      <c r="I29" s="352"/>
      <c r="J29" s="15"/>
      <c r="K29" s="15"/>
      <c r="L29" s="15"/>
      <c r="M29" s="18"/>
      <c r="N29" s="15"/>
      <c r="O29" s="18"/>
      <c r="P29" s="157">
        <f t="shared" si="17"/>
        <v>0</v>
      </c>
      <c r="R29" s="71">
        <f t="shared" si="12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7">
        <f t="shared" si="19"/>
        <v>0</v>
      </c>
      <c r="D30" s="141">
        <f t="shared" si="11"/>
        <v>0</v>
      </c>
      <c r="E30" s="352"/>
      <c r="F30" s="355">
        <f t="shared" si="13"/>
        <v>0</v>
      </c>
      <c r="G30" s="352"/>
      <c r="H30" s="355">
        <f t="shared" si="14"/>
        <v>0</v>
      </c>
      <c r="I30" s="352"/>
      <c r="J30" s="15"/>
      <c r="K30" s="15"/>
      <c r="L30" s="15"/>
      <c r="M30" s="18"/>
      <c r="N30" s="15"/>
      <c r="O30" s="18"/>
      <c r="P30" s="157">
        <f t="shared" si="17"/>
        <v>0</v>
      </c>
      <c r="R30" s="71">
        <f t="shared" si="12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7">
        <f t="shared" si="19"/>
        <v>0</v>
      </c>
      <c r="D31" s="141">
        <f t="shared" si="11"/>
        <v>0</v>
      </c>
      <c r="E31" s="15"/>
      <c r="F31" s="21">
        <f t="shared" si="13"/>
        <v>0</v>
      </c>
      <c r="G31" s="158"/>
      <c r="H31" s="21">
        <f t="shared" si="14"/>
        <v>0</v>
      </c>
      <c r="I31" s="122"/>
      <c r="J31" s="15"/>
      <c r="K31" s="15"/>
      <c r="L31" s="15"/>
      <c r="M31" s="18"/>
      <c r="N31" s="15"/>
      <c r="O31" s="18"/>
      <c r="P31" s="157">
        <f t="shared" si="17"/>
        <v>0</v>
      </c>
      <c r="R31" s="71">
        <f t="shared" si="12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 x14ac:dyDescent="0.25">
      <c r="A33" s="160"/>
      <c r="B33" s="147"/>
      <c r="C33" s="148"/>
      <c r="D33" s="3">
        <f>SUM(D22:D32)</f>
        <v>35249.925000000003</v>
      </c>
      <c r="E33" s="4">
        <f>+SUM(E22:E32)</f>
        <v>0</v>
      </c>
      <c r="F33" s="3">
        <f>SUM(F22:F32)</f>
        <v>0</v>
      </c>
      <c r="G33" s="4"/>
      <c r="H33" s="3">
        <f>SUM(H22:H32)</f>
        <v>98.77884615384616</v>
      </c>
      <c r="I33" s="3">
        <f>+SUM(I22:I32)</f>
        <v>0</v>
      </c>
      <c r="J33" s="3">
        <f t="shared" ref="J33:O33" si="21">+SUM(J22:J32)</f>
        <v>3860</v>
      </c>
      <c r="K33" s="3">
        <f>+SUM(K22:K32)</f>
        <v>2607.2000000000003</v>
      </c>
      <c r="L33" s="3">
        <f t="shared" si="21"/>
        <v>1212.5</v>
      </c>
      <c r="M33" s="3">
        <f t="shared" si="21"/>
        <v>0</v>
      </c>
      <c r="N33" s="3">
        <f t="shared" si="21"/>
        <v>4835.92</v>
      </c>
      <c r="O33" s="3">
        <f t="shared" si="21"/>
        <v>0</v>
      </c>
      <c r="P33" s="5">
        <f>+SUM(P22:P32)</f>
        <v>22635.526153846153</v>
      </c>
      <c r="R33" s="51"/>
      <c r="S33" s="248" t="s">
        <v>102</v>
      </c>
      <c r="T33" s="162"/>
    </row>
    <row r="34" spans="1:25" x14ac:dyDescent="0.2">
      <c r="O34" s="19" t="s">
        <v>114</v>
      </c>
      <c r="P34" s="19" t="s">
        <v>115</v>
      </c>
      <c r="Q34" s="19" t="s">
        <v>116</v>
      </c>
      <c r="R34" s="163"/>
      <c r="S34" s="167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2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 t="shared" ref="S35:S44" si="23">+P22+(SUM(O35:Q35))</f>
        <v>6421.7775000000001</v>
      </c>
    </row>
    <row r="36" spans="1:25" x14ac:dyDescent="0.2">
      <c r="M36" s="16" t="str">
        <f t="shared" si="22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si="23"/>
        <v>6393.1875</v>
      </c>
    </row>
    <row r="37" spans="1:25" x14ac:dyDescent="0.2">
      <c r="A37" s="164" t="str">
        <f>+B25</f>
        <v xml:space="preserve">Sosa, Anna Marie </v>
      </c>
      <c r="D37" s="164" t="str">
        <f>B24</f>
        <v>Dino, Joyce</v>
      </c>
      <c r="M37" s="16" t="str">
        <f t="shared" si="22"/>
        <v>Dino, Joyce</v>
      </c>
      <c r="N37" s="164"/>
      <c r="O37" s="16">
        <f>500/2</f>
        <v>250</v>
      </c>
      <c r="P37" s="16">
        <v>1000</v>
      </c>
      <c r="Q37" s="16">
        <v>0</v>
      </c>
      <c r="S37" s="165">
        <f t="shared" si="23"/>
        <v>7079.9711538461543</v>
      </c>
    </row>
    <row r="38" spans="1:25" x14ac:dyDescent="0.2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/>
      <c r="I38" s="166"/>
      <c r="M38" s="16" t="str">
        <f t="shared" si="22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3"/>
        <v>6610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2"/>
        <v>Briones, Christian Joy</v>
      </c>
      <c r="O39" s="16">
        <v>0</v>
      </c>
      <c r="P39" s="16">
        <v>0</v>
      </c>
      <c r="Q39" s="16">
        <v>0</v>
      </c>
      <c r="S39" s="165">
        <f t="shared" si="23"/>
        <v>2592</v>
      </c>
      <c r="T39" s="333"/>
      <c r="U39" s="333"/>
      <c r="V39" s="333"/>
      <c r="W39" s="333"/>
      <c r="X39" s="333"/>
      <c r="Y39" s="333"/>
    </row>
    <row r="40" spans="1:25" x14ac:dyDescent="0.2">
      <c r="M40" s="16" t="str">
        <f t="shared" si="22"/>
        <v>Cahilig,Benzen</v>
      </c>
      <c r="O40" s="16">
        <v>0</v>
      </c>
      <c r="P40" s="16">
        <v>0</v>
      </c>
      <c r="Q40" s="16">
        <v>0</v>
      </c>
      <c r="S40" s="165">
        <f t="shared" si="23"/>
        <v>-1630.4099999999999</v>
      </c>
    </row>
    <row r="41" spans="1:25" x14ac:dyDescent="0.2">
      <c r="M41" s="16" t="str">
        <f t="shared" si="22"/>
        <v>Pantoja,Nancy</v>
      </c>
      <c r="O41" s="16">
        <v>0</v>
      </c>
      <c r="P41" s="16">
        <v>0</v>
      </c>
      <c r="Q41" s="16">
        <v>0</v>
      </c>
      <c r="S41" s="165">
        <f t="shared" si="23"/>
        <v>-1013</v>
      </c>
    </row>
    <row r="42" spans="1:25" x14ac:dyDescent="0.2">
      <c r="M42" s="16">
        <f t="shared" si="22"/>
        <v>0</v>
      </c>
      <c r="O42" s="16">
        <v>0</v>
      </c>
      <c r="P42" s="16">
        <v>0</v>
      </c>
      <c r="Q42" s="16">
        <v>0</v>
      </c>
      <c r="S42" s="165">
        <f t="shared" si="23"/>
        <v>0</v>
      </c>
    </row>
    <row r="43" spans="1:25" x14ac:dyDescent="0.2">
      <c r="M43" s="16">
        <f t="shared" si="22"/>
        <v>0</v>
      </c>
      <c r="O43" s="16">
        <v>0</v>
      </c>
      <c r="P43" s="16">
        <v>0</v>
      </c>
      <c r="Q43" s="16">
        <v>0</v>
      </c>
      <c r="S43" s="165">
        <f t="shared" si="23"/>
        <v>0</v>
      </c>
    </row>
    <row r="44" spans="1:25" x14ac:dyDescent="0.2">
      <c r="M44" s="16">
        <f t="shared" si="22"/>
        <v>0</v>
      </c>
      <c r="O44" s="16">
        <v>0</v>
      </c>
      <c r="P44" s="16">
        <v>0</v>
      </c>
      <c r="Q44" s="16">
        <v>0</v>
      </c>
      <c r="S44" s="165">
        <f t="shared" si="23"/>
        <v>0</v>
      </c>
    </row>
    <row r="46" spans="1:25" x14ac:dyDescent="0.2">
      <c r="P46" s="168">
        <f>+P33+(SUM(O35:Q44))</f>
        <v>26453.526153846153</v>
      </c>
    </row>
    <row r="53" spans="1:14" ht="13.5" thickBot="1" x14ac:dyDescent="0.25"/>
    <row r="54" spans="1:14" ht="13.5" thickBot="1" x14ac:dyDescent="0.25">
      <c r="A54" s="408"/>
      <c r="B54" s="410" t="s">
        <v>0</v>
      </c>
      <c r="C54" s="412" t="s">
        <v>1</v>
      </c>
      <c r="D54" s="398" t="s">
        <v>45</v>
      </c>
      <c r="E54" s="396" t="s">
        <v>151</v>
      </c>
      <c r="F54" s="416" t="s">
        <v>112</v>
      </c>
      <c r="G54" s="417"/>
      <c r="H54" s="421"/>
      <c r="I54" s="418" t="s">
        <v>3</v>
      </c>
      <c r="J54" s="420" t="s">
        <v>114</v>
      </c>
      <c r="K54" s="415" t="s">
        <v>115</v>
      </c>
      <c r="L54" s="415" t="s">
        <v>116</v>
      </c>
      <c r="N54" s="429" t="s">
        <v>102</v>
      </c>
    </row>
    <row r="55" spans="1:14" ht="13.5" thickBot="1" x14ac:dyDescent="0.25">
      <c r="A55" s="409"/>
      <c r="B55" s="411"/>
      <c r="C55" s="413"/>
      <c r="D55" s="399"/>
      <c r="E55" s="397"/>
      <c r="F55" s="244" t="s">
        <v>113</v>
      </c>
      <c r="G55" s="245" t="s">
        <v>148</v>
      </c>
      <c r="H55" s="422"/>
      <c r="I55" s="419"/>
      <c r="J55" s="420"/>
      <c r="K55" s="415"/>
      <c r="L55" s="415"/>
      <c r="N55" s="429"/>
    </row>
    <row r="56" spans="1:14" ht="13.5" thickBot="1" x14ac:dyDescent="0.25">
      <c r="A56" s="153">
        <v>1</v>
      </c>
      <c r="B56" s="49" t="str">
        <f t="shared" ref="B56:C65" si="24">+B22</f>
        <v>Biarcal, Ronald Glenn</v>
      </c>
      <c r="C56" s="49" t="str">
        <f t="shared" si="24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5387.7775000000001</v>
      </c>
      <c r="J56" s="273">
        <f>+O35</f>
        <v>150</v>
      </c>
      <c r="K56" s="273">
        <v>884</v>
      </c>
      <c r="L56" s="273">
        <f t="shared" ref="L56:L60" si="25">+Q35</f>
        <v>0</v>
      </c>
      <c r="N56" s="164">
        <f t="shared" ref="N56:N62" si="26">+I56+J56+K56</f>
        <v>6421.7775000000001</v>
      </c>
    </row>
    <row r="57" spans="1:14" ht="13.5" thickBot="1" x14ac:dyDescent="0.25">
      <c r="A57" s="139">
        <v>2</v>
      </c>
      <c r="B57" s="22" t="str">
        <f t="shared" si="24"/>
        <v>Sanchez, Angelo</v>
      </c>
      <c r="C57" s="247" t="str">
        <f t="shared" si="24"/>
        <v>Head Cook</v>
      </c>
      <c r="D57" s="73"/>
      <c r="E57" s="122"/>
      <c r="F57" s="122"/>
      <c r="G57" s="122"/>
      <c r="H57" s="156">
        <v>0</v>
      </c>
      <c r="I57" s="157">
        <f t="shared" ref="I57:I59" si="27">+D23-F23-H23-D57-J23-K23-L23-M23-N23-O23-E57-H57-F57-G57-I23</f>
        <v>5893.1875</v>
      </c>
      <c r="J57" s="273">
        <f>+O36</f>
        <v>0</v>
      </c>
      <c r="K57" s="273">
        <f>+P36</f>
        <v>500</v>
      </c>
      <c r="L57" s="273">
        <f t="shared" si="25"/>
        <v>0</v>
      </c>
      <c r="N57" s="164">
        <f t="shared" si="26"/>
        <v>6393.1875</v>
      </c>
    </row>
    <row r="58" spans="1:14" ht="13.5" thickBot="1" x14ac:dyDescent="0.25">
      <c r="A58" s="139">
        <v>3</v>
      </c>
      <c r="B58" s="22" t="str">
        <f t="shared" si="24"/>
        <v>Dino, Joyce</v>
      </c>
      <c r="C58" s="247" t="str">
        <f t="shared" si="24"/>
        <v>Store Manager</v>
      </c>
      <c r="D58" s="73"/>
      <c r="E58" s="122"/>
      <c r="F58" s="18"/>
      <c r="G58" s="18"/>
      <c r="H58" s="156">
        <v>0</v>
      </c>
      <c r="I58" s="157">
        <f t="shared" si="27"/>
        <v>5829.9711538461543</v>
      </c>
      <c r="J58" s="273">
        <f>+O37</f>
        <v>250</v>
      </c>
      <c r="K58" s="273">
        <f>+P37</f>
        <v>1000</v>
      </c>
      <c r="L58" s="273">
        <f t="shared" si="25"/>
        <v>0</v>
      </c>
      <c r="N58" s="164">
        <f t="shared" si="26"/>
        <v>7079.9711538461543</v>
      </c>
    </row>
    <row r="59" spans="1:14" ht="13.5" thickBot="1" x14ac:dyDescent="0.25">
      <c r="A59" s="139">
        <v>4</v>
      </c>
      <c r="B59" s="22" t="str">
        <f t="shared" si="24"/>
        <v xml:space="preserve">Sosa, Anna Marie </v>
      </c>
      <c r="C59" s="247" t="str">
        <f t="shared" si="24"/>
        <v>M.T.Bookkeeper</v>
      </c>
      <c r="D59" s="73"/>
      <c r="E59" s="122"/>
      <c r="F59" s="122"/>
      <c r="G59" s="122"/>
      <c r="H59" s="156">
        <v>0</v>
      </c>
      <c r="I59" s="157">
        <f t="shared" si="27"/>
        <v>5576</v>
      </c>
      <c r="J59" s="273">
        <f>+O38</f>
        <v>150</v>
      </c>
      <c r="K59" s="273">
        <f>+P38</f>
        <v>884</v>
      </c>
      <c r="L59" s="273">
        <f t="shared" si="25"/>
        <v>0</v>
      </c>
      <c r="N59" s="164">
        <f t="shared" si="26"/>
        <v>6610</v>
      </c>
    </row>
    <row r="60" spans="1:14" s="333" customFormat="1" ht="13.5" thickBot="1" x14ac:dyDescent="0.25">
      <c r="A60" s="361">
        <v>5</v>
      </c>
      <c r="B60" s="362" t="str">
        <f t="shared" si="24"/>
        <v>Briones, Christian Joy</v>
      </c>
      <c r="C60" s="363" t="str">
        <f t="shared" si="24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2592</v>
      </c>
      <c r="J60" s="367">
        <f>+O39</f>
        <v>0</v>
      </c>
      <c r="K60" s="367">
        <f>+P39</f>
        <v>0</v>
      </c>
      <c r="L60" s="367">
        <f t="shared" si="25"/>
        <v>0</v>
      </c>
      <c r="N60" s="368">
        <f t="shared" si="26"/>
        <v>2592</v>
      </c>
    </row>
    <row r="61" spans="1:14" ht="13.5" thickBot="1" x14ac:dyDescent="0.25">
      <c r="A61" s="139">
        <v>6</v>
      </c>
      <c r="B61" s="22" t="str">
        <f t="shared" si="24"/>
        <v>Cahilig,Benzen</v>
      </c>
      <c r="C61" s="247" t="str">
        <f t="shared" si="24"/>
        <v>Cook</v>
      </c>
      <c r="D61" s="73"/>
      <c r="E61" s="122"/>
      <c r="F61" s="122"/>
      <c r="G61" s="122"/>
      <c r="H61" s="156">
        <v>0</v>
      </c>
      <c r="I61" s="366">
        <f>+D27-F27-H27-D61-J27-K27-L27-M27-N27-O27-E61-H61-F61-G61-I27</f>
        <v>-1630.4099999999999</v>
      </c>
      <c r="N61" s="164">
        <f t="shared" si="26"/>
        <v>-1630.4099999999999</v>
      </c>
    </row>
    <row r="62" spans="1:14" x14ac:dyDescent="0.2">
      <c r="A62" s="139">
        <v>7</v>
      </c>
      <c r="B62" s="22" t="str">
        <f t="shared" si="24"/>
        <v>Pantoja,Nancy</v>
      </c>
      <c r="C62" s="247" t="str">
        <f t="shared" si="24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-1013</v>
      </c>
      <c r="N62" s="164">
        <f t="shared" si="26"/>
        <v>-1013</v>
      </c>
    </row>
    <row r="63" spans="1:14" x14ac:dyDescent="0.2">
      <c r="A63" s="139">
        <v>8</v>
      </c>
      <c r="B63" s="22">
        <f t="shared" si="24"/>
        <v>0</v>
      </c>
      <c r="C63" s="247">
        <f t="shared" si="24"/>
        <v>0</v>
      </c>
      <c r="D63" s="73"/>
      <c r="E63" s="122"/>
      <c r="F63" s="122"/>
      <c r="G63" s="122"/>
      <c r="H63" s="15">
        <v>0</v>
      </c>
      <c r="I63" s="157">
        <f>+D29-F29-H29-D63-J29-K29-L29-M29-N29-O29-E62-H63-F63-G63-I29</f>
        <v>0</v>
      </c>
    </row>
    <row r="64" spans="1:14" x14ac:dyDescent="0.2">
      <c r="A64" s="139">
        <v>9</v>
      </c>
      <c r="B64" s="22">
        <f t="shared" si="24"/>
        <v>0</v>
      </c>
      <c r="C64" s="247">
        <f t="shared" si="24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 x14ac:dyDescent="0.2">
      <c r="A65" s="139">
        <v>10</v>
      </c>
      <c r="B65" s="22">
        <f t="shared" si="24"/>
        <v>0</v>
      </c>
      <c r="C65" s="247">
        <f t="shared" si="24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 x14ac:dyDescent="0.2">
      <c r="A66" s="159"/>
      <c r="B66" s="143"/>
      <c r="C66" s="144"/>
      <c r="D66" s="22"/>
      <c r="E66" s="360">
        <f>+SUM(E56:E65)</f>
        <v>0</v>
      </c>
      <c r="F66" s="15"/>
      <c r="G66" s="15"/>
      <c r="H66" s="15"/>
      <c r="I66" s="157"/>
    </row>
    <row r="67" spans="1:14" ht="13.5" thickBot="1" x14ac:dyDescent="0.25">
      <c r="A67" s="160"/>
      <c r="B67" s="147"/>
      <c r="C67" s="148"/>
      <c r="D67" s="358">
        <f>SUM(D56:D66)</f>
        <v>0</v>
      </c>
      <c r="E67" s="358">
        <f>SUM(E56:E66)</f>
        <v>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22635.526153846153</v>
      </c>
      <c r="N67" s="274">
        <f>SUM(N56:N66)</f>
        <v>26453.526153846153</v>
      </c>
    </row>
    <row r="70" spans="1:14" x14ac:dyDescent="0.2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'26-10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'26-10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'26-10 payroll'!D2</f>
        <v>VALERO</v>
      </c>
      <c r="C3" s="451"/>
      <c r="D3" s="451"/>
      <c r="E3" s="451"/>
      <c r="F3" s="451"/>
      <c r="G3" s="451"/>
      <c r="H3" s="452"/>
      <c r="I3" s="177"/>
      <c r="J3" s="450" t="str">
        <f>'26-10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'26-10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'26-10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'26-10 payroll'!E7</f>
        <v>527</v>
      </c>
      <c r="E8" s="457"/>
      <c r="F8" s="457"/>
      <c r="G8" s="55"/>
      <c r="H8" s="195"/>
      <c r="I8" s="194"/>
      <c r="J8" s="191" t="s">
        <v>28</v>
      </c>
      <c r="K8" s="192" t="s">
        <v>27</v>
      </c>
      <c r="L8" s="457">
        <f>'26-10 payroll'!E8</f>
        <v>527</v>
      </c>
      <c r="M8" s="457"/>
      <c r="N8" s="457"/>
      <c r="O8" s="9"/>
      <c r="P8" s="195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August 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'26-10 payroll'!D3</f>
        <v>August 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164.6875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120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1541.2375</v>
      </c>
      <c r="G17" s="55"/>
      <c r="H17" s="56">
        <f>SUM(F13:F17)</f>
        <v>1661.2375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500</v>
      </c>
      <c r="O17" s="9"/>
      <c r="P17" s="10">
        <f>SUM(N13:N17)</f>
        <v>784.6875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6421.7774999999992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6393.1875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'26-10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'26-10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'26-10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'26-10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'26-10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'26-10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'26-10 payroll'!E9</f>
        <v>790.23076923076928</v>
      </c>
      <c r="E41" s="457"/>
      <c r="F41" s="457"/>
      <c r="G41" s="55"/>
      <c r="H41" s="195"/>
      <c r="I41" s="194"/>
      <c r="J41" s="191" t="s">
        <v>28</v>
      </c>
      <c r="K41" s="192" t="s">
        <v>27</v>
      </c>
      <c r="L41" s="457">
        <f>'26-10 payroll'!E10</f>
        <v>527</v>
      </c>
      <c r="M41" s="457"/>
      <c r="N41" s="457"/>
      <c r="O41" s="9"/>
      <c r="P41" s="195"/>
    </row>
    <row r="42" spans="2:17" x14ac:dyDescent="0.2">
      <c r="B42" s="191" t="s">
        <v>29</v>
      </c>
      <c r="C42" s="192" t="s">
        <v>27</v>
      </c>
      <c r="D42" s="458" t="str">
        <f>'26-10 payroll'!D3</f>
        <v>August 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'26-10 payroll'!D3</f>
        <v>August 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120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120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1250</v>
      </c>
      <c r="G50" s="55"/>
      <c r="H50" s="56">
        <f>SUM(F46:F50)</f>
        <v>1370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1034</v>
      </c>
      <c r="O50" s="9"/>
      <c r="P50" s="10">
        <f>SUM(N46:N50)</f>
        <v>1154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+'26-10 payroll'!E58+'26-10 payroll'!F58+'26-10 payroll'!G58+'26-10 payroll'!H58</f>
        <v>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payroll'!F24+'26-10 payroll'!H24</f>
        <v>98.77884615384616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'26-10 payroll'!N24</f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-4613.0288461538466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7029.9711538461534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-50.000000000000909</v>
      </c>
      <c r="V61" s="236" t="e">
        <f>+P61-'26-10 payroll'!S38</f>
        <v>#REF!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'26-10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'26-10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'26-10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'26-10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'26-10 payroll'!B11</f>
        <v>Briones, Christian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'26-10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'26-10 payroll'!E11</f>
        <v>527</v>
      </c>
      <c r="E74" s="457"/>
      <c r="F74" s="457"/>
      <c r="G74" s="55"/>
      <c r="H74" s="195"/>
      <c r="I74" s="194"/>
      <c r="J74" s="191" t="s">
        <v>28</v>
      </c>
      <c r="K74" s="192" t="s">
        <v>27</v>
      </c>
      <c r="L74" s="457">
        <f>'26-10 payroll'!E12</f>
        <v>527</v>
      </c>
      <c r="M74" s="457"/>
      <c r="N74" s="457"/>
      <c r="O74" s="9"/>
      <c r="P74" s="195"/>
    </row>
    <row r="75" spans="2:17" x14ac:dyDescent="0.2">
      <c r="B75" s="191" t="s">
        <v>29</v>
      </c>
      <c r="C75" s="192" t="s">
        <v>27</v>
      </c>
      <c r="D75" s="458" t="str">
        <f>'26-10 payroll'!D3</f>
        <v>August 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'26-10 payroll'!D3</f>
        <v>August 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'26-10 payroll'!G11</f>
        <v>3162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6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60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0</v>
      </c>
      <c r="G83" s="55"/>
      <c r="H83" s="56">
        <f>SUM(F79:F83)</f>
        <v>60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payroll'!F26+'26-10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-630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2592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-1630.4099999999999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'26-10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'26-10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'26-10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'26-10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'26-10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'26-10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'26-10 payroll'!E13</f>
        <v>527</v>
      </c>
      <c r="E107" s="457"/>
      <c r="F107" s="457"/>
      <c r="G107" s="55"/>
      <c r="H107" s="195"/>
      <c r="I107" s="194"/>
      <c r="J107" s="191" t="s">
        <v>28</v>
      </c>
      <c r="K107" s="192" t="s">
        <v>27</v>
      </c>
      <c r="L107" s="457">
        <f>'26-10 payroll'!E14</f>
        <v>0</v>
      </c>
      <c r="M107" s="457"/>
      <c r="N107" s="457"/>
      <c r="O107" s="9"/>
      <c r="P107" s="195"/>
    </row>
    <row r="108" spans="2:17" x14ac:dyDescent="0.2">
      <c r="B108" s="191" t="s">
        <v>29</v>
      </c>
      <c r="C108" s="192" t="s">
        <v>27</v>
      </c>
      <c r="D108" s="458" t="str">
        <f>'26-10 payroll'!D3</f>
        <v>August 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'26-10 payroll'!D3</f>
        <v>August  11-25,2019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'26-10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payroll'!F28+'26-10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-1013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'26-10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'26-10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'26-10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'26-10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'26-10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'26-10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'26-10 payroll'!E15</f>
        <v>0</v>
      </c>
      <c r="E140" s="457"/>
      <c r="F140" s="457"/>
      <c r="G140" s="55"/>
      <c r="H140" s="195"/>
      <c r="I140" s="194"/>
      <c r="J140" s="191" t="s">
        <v>28</v>
      </c>
      <c r="K140" s="192" t="s">
        <v>27</v>
      </c>
      <c r="L140" s="457">
        <f>'26-10 payroll'!E111</f>
        <v>0</v>
      </c>
      <c r="M140" s="457"/>
      <c r="N140" s="457"/>
      <c r="O140" s="9"/>
      <c r="P140" s="195"/>
    </row>
    <row r="141" spans="2:17" x14ac:dyDescent="0.2">
      <c r="B141" s="191" t="s">
        <v>29</v>
      </c>
      <c r="C141" s="192" t="s">
        <v>27</v>
      </c>
      <c r="D141" s="458" t="str">
        <f>'26-10 payroll'!D3</f>
        <v>August  11-25,2019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'26-10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7" t="s">
        <v>106</v>
      </c>
      <c r="B1" s="237"/>
      <c r="C1" s="238"/>
    </row>
    <row r="2" spans="1:26" s="124" customFormat="1" ht="15.75" x14ac:dyDescent="0.2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 x14ac:dyDescent="0.2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00"/>
      <c r="B5" s="402" t="s">
        <v>0</v>
      </c>
      <c r="C5" s="404" t="s">
        <v>1</v>
      </c>
      <c r="D5" s="405" t="s">
        <v>13</v>
      </c>
      <c r="E5" s="404" t="s">
        <v>14</v>
      </c>
      <c r="F5" s="405" t="s">
        <v>15</v>
      </c>
      <c r="G5" s="404" t="s">
        <v>16</v>
      </c>
      <c r="H5" s="405" t="s">
        <v>44</v>
      </c>
      <c r="I5" s="438" t="s">
        <v>118</v>
      </c>
      <c r="J5" s="444" t="s">
        <v>91</v>
      </c>
      <c r="K5" s="445"/>
      <c r="L5" s="446"/>
      <c r="M5" s="427" t="s">
        <v>108</v>
      </c>
      <c r="N5" s="428"/>
      <c r="O5" s="428"/>
      <c r="P5" s="404" t="s">
        <v>2</v>
      </c>
      <c r="Q5" s="405" t="s">
        <v>17</v>
      </c>
      <c r="R5" s="404" t="s">
        <v>2</v>
      </c>
      <c r="S5" s="405" t="s">
        <v>18</v>
      </c>
      <c r="T5" s="404" t="s">
        <v>2</v>
      </c>
      <c r="U5" s="405" t="s">
        <v>19</v>
      </c>
      <c r="V5" s="404" t="s">
        <v>2</v>
      </c>
      <c r="W5" s="405" t="s">
        <v>20</v>
      </c>
      <c r="X5" s="432" t="s">
        <v>3</v>
      </c>
    </row>
    <row r="6" spans="1:26" s="138" customFormat="1" ht="27" customHeight="1" thickBot="1" x14ac:dyDescent="0.25">
      <c r="A6" s="401"/>
      <c r="B6" s="403"/>
      <c r="C6" s="403"/>
      <c r="D6" s="406"/>
      <c r="E6" s="407"/>
      <c r="F6" s="406"/>
      <c r="G6" s="407"/>
      <c r="H6" s="431"/>
      <c r="I6" s="439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03"/>
      <c r="Q6" s="406"/>
      <c r="R6" s="403"/>
      <c r="S6" s="406"/>
      <c r="T6" s="403"/>
      <c r="U6" s="406"/>
      <c r="V6" s="403"/>
      <c r="W6" s="431"/>
      <c r="X6" s="433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408"/>
      <c r="B20" s="410" t="s">
        <v>0</v>
      </c>
      <c r="C20" s="412" t="s">
        <v>1</v>
      </c>
      <c r="D20" s="398" t="s">
        <v>3</v>
      </c>
      <c r="E20" s="434" t="s">
        <v>22</v>
      </c>
      <c r="F20" s="440" t="s">
        <v>2</v>
      </c>
      <c r="G20" s="412" t="s">
        <v>21</v>
      </c>
      <c r="H20" s="398" t="s">
        <v>2</v>
      </c>
      <c r="I20" s="436" t="s">
        <v>126</v>
      </c>
      <c r="J20" s="423" t="s">
        <v>4</v>
      </c>
      <c r="K20" s="425" t="s">
        <v>23</v>
      </c>
      <c r="L20" s="398" t="s">
        <v>5</v>
      </c>
      <c r="M20" s="398" t="s">
        <v>6</v>
      </c>
      <c r="N20" s="398" t="s">
        <v>24</v>
      </c>
      <c r="O20" s="398" t="s">
        <v>7</v>
      </c>
      <c r="P20" s="418" t="s">
        <v>3</v>
      </c>
      <c r="Q20" s="243"/>
      <c r="R20" s="152" t="s">
        <v>103</v>
      </c>
      <c r="S20" s="243"/>
    </row>
    <row r="21" spans="1:24" s="138" customFormat="1" ht="15" customHeight="1" thickBot="1" x14ac:dyDescent="0.25">
      <c r="A21" s="409"/>
      <c r="B21" s="411"/>
      <c r="C21" s="413"/>
      <c r="D21" s="430"/>
      <c r="E21" s="435"/>
      <c r="F21" s="441"/>
      <c r="G21" s="460"/>
      <c r="H21" s="414"/>
      <c r="I21" s="437"/>
      <c r="J21" s="424"/>
      <c r="K21" s="426"/>
      <c r="L21" s="414"/>
      <c r="M21" s="414"/>
      <c r="N21" s="430"/>
      <c r="O21" s="414"/>
      <c r="P21" s="419"/>
      <c r="R21" s="249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 x14ac:dyDescent="0.25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 x14ac:dyDescent="0.2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 x14ac:dyDescent="0.2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 x14ac:dyDescent="0.2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 x14ac:dyDescent="0.2">
      <c r="P46" s="168">
        <f>+P33+(SUM(O35:Q44))</f>
        <v>34282.86</v>
      </c>
    </row>
    <row r="53" spans="1:15" ht="13.5" thickBot="1" x14ac:dyDescent="0.25"/>
    <row r="54" spans="1:15" ht="13.5" customHeight="1" thickBot="1" x14ac:dyDescent="0.25">
      <c r="A54" s="408"/>
      <c r="B54" s="410" t="s">
        <v>0</v>
      </c>
      <c r="C54" s="412" t="s">
        <v>1</v>
      </c>
      <c r="D54" s="398" t="s">
        <v>3</v>
      </c>
      <c r="E54" s="398" t="s">
        <v>45</v>
      </c>
      <c r="F54" s="396" t="s">
        <v>151</v>
      </c>
      <c r="G54" s="416" t="s">
        <v>112</v>
      </c>
      <c r="H54" s="417"/>
      <c r="I54" s="421"/>
      <c r="J54" s="418" t="s">
        <v>3</v>
      </c>
      <c r="K54" s="420" t="s">
        <v>114</v>
      </c>
      <c r="L54" s="415" t="s">
        <v>115</v>
      </c>
      <c r="M54" s="415" t="s">
        <v>116</v>
      </c>
      <c r="O54" s="429" t="s">
        <v>102</v>
      </c>
    </row>
    <row r="55" spans="1:15" ht="13.5" thickBot="1" x14ac:dyDescent="0.25">
      <c r="A55" s="409"/>
      <c r="B55" s="411"/>
      <c r="C55" s="413"/>
      <c r="D55" s="430"/>
      <c r="E55" s="399"/>
      <c r="F55" s="397"/>
      <c r="G55" s="244" t="s">
        <v>113</v>
      </c>
      <c r="H55" s="245" t="s">
        <v>148</v>
      </c>
      <c r="I55" s="422"/>
      <c r="J55" s="419"/>
      <c r="K55" s="420"/>
      <c r="L55" s="415"/>
      <c r="M55" s="415"/>
      <c r="O55" s="429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 x14ac:dyDescent="0.2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 x14ac:dyDescent="0.25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f>'11-25 payroll'!E7</f>
        <v>502</v>
      </c>
      <c r="E8" s="457"/>
      <c r="F8" s="457"/>
      <c r="G8" s="55"/>
      <c r="H8" s="234"/>
      <c r="I8" s="194"/>
      <c r="J8" s="191" t="s">
        <v>28</v>
      </c>
      <c r="K8" s="192" t="s">
        <v>27</v>
      </c>
      <c r="L8" s="457">
        <f>'11-25 payroll'!E8</f>
        <v>502</v>
      </c>
      <c r="M8" s="457"/>
      <c r="N8" s="457"/>
      <c r="O8" s="9"/>
      <c r="P8" s="234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'11-25 payroll'!D3</f>
        <v>August 11-25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'11-25 payroll'!D3</f>
        <v>August 11-25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 x14ac:dyDescent="0.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 x14ac:dyDescent="0.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'11-25 payroll'!E9</f>
        <v>790.23076923076928</v>
      </c>
      <c r="E41" s="457"/>
      <c r="F41" s="457"/>
      <c r="G41" s="55"/>
      <c r="H41" s="234"/>
      <c r="I41" s="194"/>
      <c r="J41" s="191" t="s">
        <v>28</v>
      </c>
      <c r="K41" s="192" t="s">
        <v>27</v>
      </c>
      <c r="L41" s="457">
        <f>'11-25 payroll'!E10</f>
        <v>502</v>
      </c>
      <c r="M41" s="457"/>
      <c r="N41" s="457"/>
      <c r="O41" s="9"/>
      <c r="P41" s="234"/>
    </row>
    <row r="42" spans="2:17" x14ac:dyDescent="0.2">
      <c r="B42" s="191" t="s">
        <v>29</v>
      </c>
      <c r="C42" s="192" t="s">
        <v>27</v>
      </c>
      <c r="D42" s="458" t="str">
        <f>'11-25 payroll'!D3</f>
        <v>August 11-25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'11-25 payroll'!D3</f>
        <v>August 11-25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 x14ac:dyDescent="0.2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 x14ac:dyDescent="0.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>
        <f>'11-25 payroll'!B12</f>
        <v>0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f>'11-25 payroll'!E11</f>
        <v>502</v>
      </c>
      <c r="E74" s="457"/>
      <c r="F74" s="457"/>
      <c r="G74" s="55"/>
      <c r="H74" s="234"/>
      <c r="I74" s="194"/>
      <c r="J74" s="191" t="s">
        <v>28</v>
      </c>
      <c r="K74" s="192" t="s">
        <v>27</v>
      </c>
      <c r="L74" s="457">
        <f>'11-25 payroll'!E12</f>
        <v>0</v>
      </c>
      <c r="M74" s="457"/>
      <c r="N74" s="457"/>
      <c r="O74" s="9"/>
      <c r="P74" s="234"/>
    </row>
    <row r="75" spans="2:17" x14ac:dyDescent="0.2">
      <c r="B75" s="191" t="s">
        <v>29</v>
      </c>
      <c r="C75" s="192" t="s">
        <v>27</v>
      </c>
      <c r="D75" s="458" t="str">
        <f>'11-25 payroll'!D3</f>
        <v>August 11-25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'11-25 payroll'!D3</f>
        <v>August 11-25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 x14ac:dyDescent="0.2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 x14ac:dyDescent="0.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 x14ac:dyDescent="0.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>
        <f>'11-25 payroll'!B13</f>
        <v>0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f>'11-25 payroll'!E13</f>
        <v>0</v>
      </c>
      <c r="E107" s="457"/>
      <c r="F107" s="457"/>
      <c r="G107" s="55"/>
      <c r="H107" s="234"/>
      <c r="I107" s="194"/>
      <c r="J107" s="191" t="s">
        <v>28</v>
      </c>
      <c r="K107" s="192" t="s">
        <v>27</v>
      </c>
      <c r="L107" s="457">
        <f>'11-25 payroll'!E14</f>
        <v>0</v>
      </c>
      <c r="M107" s="457"/>
      <c r="N107" s="457"/>
      <c r="O107" s="9"/>
      <c r="P107" s="234"/>
    </row>
    <row r="108" spans="2:17" x14ac:dyDescent="0.2">
      <c r="B108" s="191" t="s">
        <v>29</v>
      </c>
      <c r="C108" s="192" t="s">
        <v>27</v>
      </c>
      <c r="D108" s="458" t="str">
        <f>'11-25 payroll'!D3</f>
        <v>August 11-25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'11-25 payroll'!D3</f>
        <v>August 11-25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 x14ac:dyDescent="0.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 x14ac:dyDescent="0.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'11-25 payroll'!E15</f>
        <v>0</v>
      </c>
      <c r="E140" s="457"/>
      <c r="F140" s="457"/>
      <c r="G140" s="55"/>
      <c r="H140" s="234"/>
      <c r="I140" s="194"/>
      <c r="J140" s="191" t="s">
        <v>28</v>
      </c>
      <c r="K140" s="192" t="s">
        <v>27</v>
      </c>
      <c r="L140" s="457">
        <f>'11-25 payroll'!E112</f>
        <v>0</v>
      </c>
      <c r="M140" s="457"/>
      <c r="N140" s="457"/>
      <c r="O140" s="9"/>
      <c r="P140" s="234"/>
    </row>
    <row r="141" spans="2:17" x14ac:dyDescent="0.2">
      <c r="B141" s="191" t="s">
        <v>29</v>
      </c>
      <c r="C141" s="192" t="s">
        <v>27</v>
      </c>
      <c r="D141" s="458" t="str">
        <f>'11-25 payroll'!D3</f>
        <v>August 11-25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A11" sqref="A11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August  11-25,2019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7478.2375000000002</v>
      </c>
      <c r="H18" s="80">
        <f>'11-25 payroll'!R22</f>
        <v>6526</v>
      </c>
      <c r="I18" s="81">
        <f>G18+H18</f>
        <v>14004.237499999999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7135.6875</v>
      </c>
      <c r="H19" s="80">
        <f>'11-25 payroll'!R23</f>
        <v>6526</v>
      </c>
      <c r="I19" s="81">
        <f t="shared" ref="I19:I27" si="0">G19+H19</f>
        <v>13661.6875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10294.221153846154</v>
      </c>
      <c r="H20" s="80">
        <f>'11-25 payroll'!R24</f>
        <v>10273</v>
      </c>
      <c r="I20" s="81">
        <f t="shared" si="0"/>
        <v>20567.221153846156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1962.61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6971</v>
      </c>
      <c r="H21" s="80">
        <f>'11-25 payroll'!R25</f>
        <v>6526</v>
      </c>
      <c r="I21" s="81">
        <f t="shared" si="0"/>
        <v>13497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0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3222</v>
      </c>
      <c r="H22" s="80">
        <f>'11-25 payroll'!R26</f>
        <v>6526</v>
      </c>
      <c r="I22" s="81">
        <f t="shared" si="0"/>
        <v>9748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35101.146153846152</v>
      </c>
      <c r="H29" s="103">
        <f t="shared" ref="H29:O29" si="3">SUM(H18:H27)</f>
        <v>36377</v>
      </c>
      <c r="I29" s="103">
        <f t="shared" si="3"/>
        <v>71478.146153846159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5752.6500000000005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5863.9100000000008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 x14ac:dyDescent="0.2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 x14ac:dyDescent="0.2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100</v>
      </c>
      <c r="H34" s="262">
        <f>+'26-10 payroll'!H9+'11-25 payroll'!H9</f>
        <v>120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98.77884615384616</v>
      </c>
      <c r="O34" s="109">
        <f>+'26-10 payroll'!I24+'11-25 payroll'!I24</f>
        <v>0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100</v>
      </c>
      <c r="H36" s="263">
        <f t="shared" si="5"/>
        <v>120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0</v>
      </c>
      <c r="M36" s="263">
        <f t="shared" si="5"/>
        <v>0</v>
      </c>
      <c r="N36" s="263">
        <f t="shared" si="5"/>
        <v>98.77884615384616</v>
      </c>
      <c r="O36" s="263">
        <f t="shared" si="5"/>
        <v>0</v>
      </c>
      <c r="P36" s="263">
        <f t="shared" si="5"/>
        <v>2500</v>
      </c>
      <c r="R36" s="110"/>
      <c r="V36" s="109"/>
    </row>
    <row r="37" spans="1:22" s="264" customFormat="1" x14ac:dyDescent="0.2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120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507.23750000000001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 x14ac:dyDescent="0.2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120</v>
      </c>
      <c r="I38" s="262">
        <f>+'26-10 payroll'!P8+'11-25 payroll'!P8</f>
        <v>164.6875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 x14ac:dyDescent="0.2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120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360</v>
      </c>
      <c r="I41" s="267">
        <f t="shared" si="6"/>
        <v>164.6875</v>
      </c>
      <c r="J41" s="267">
        <f t="shared" si="6"/>
        <v>0</v>
      </c>
      <c r="K41" s="267">
        <f t="shared" si="6"/>
        <v>0</v>
      </c>
      <c r="L41" s="267">
        <f t="shared" si="6"/>
        <v>507.23750000000001</v>
      </c>
      <c r="M41" s="267">
        <f t="shared" si="6"/>
        <v>0</v>
      </c>
      <c r="N41" s="267">
        <f t="shared" si="6"/>
        <v>0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480</v>
      </c>
      <c r="I44" s="262">
        <f t="shared" si="7"/>
        <v>164.6875</v>
      </c>
      <c r="J44" s="262">
        <f t="shared" si="7"/>
        <v>0</v>
      </c>
      <c r="K44" s="262">
        <f t="shared" si="7"/>
        <v>0</v>
      </c>
      <c r="L44" s="262">
        <f t="shared" si="7"/>
        <v>507.23750000000001</v>
      </c>
      <c r="M44" s="262">
        <f t="shared" si="7"/>
        <v>0</v>
      </c>
      <c r="N44" s="262">
        <f t="shared" si="7"/>
        <v>98.77884615384616</v>
      </c>
      <c r="O44" s="262">
        <f t="shared" si="7"/>
        <v>0</v>
      </c>
      <c r="P44" s="262">
        <f t="shared" si="7"/>
        <v>7636</v>
      </c>
      <c r="Q44" s="262">
        <f>SUM(B44:P44)</f>
        <v>69563.703846153847</v>
      </c>
      <c r="R44" s="110"/>
      <c r="V44" s="109"/>
    </row>
    <row r="45" spans="1:22" s="105" customFormat="1" x14ac:dyDescent="0.2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 x14ac:dyDescent="0.2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 x14ac:dyDescent="0.2">
      <c r="C48" s="106"/>
      <c r="E48" s="106"/>
      <c r="I48" s="109"/>
      <c r="J48" s="109"/>
      <c r="K48" s="268" t="s">
        <v>134</v>
      </c>
      <c r="L48" s="269">
        <f>+L49+L50+L51+L52</f>
        <v>71978.446153846162</v>
      </c>
      <c r="M48" s="262">
        <f>+I29+P36+P41-(O36+O41)+G36</f>
        <v>79214.146153846159</v>
      </c>
      <c r="N48" s="109">
        <f>+L48-M48</f>
        <v>-7235.6999999999971</v>
      </c>
      <c r="P48" s="262"/>
      <c r="Q48" s="110"/>
      <c r="R48" s="262"/>
      <c r="U48" s="109"/>
      <c r="V48" s="262"/>
    </row>
    <row r="49" spans="1:21" s="105" customFormat="1" x14ac:dyDescent="0.2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36138.400000000001</v>
      </c>
      <c r="M49" s="262">
        <f>+L49</f>
        <v>36138.400000000001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671.92499999999995</v>
      </c>
      <c r="M50" s="262">
        <f>+L50</f>
        <v>671.92499999999995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16477.2</v>
      </c>
      <c r="M51" s="262">
        <f>+L51</f>
        <v>16477.2</v>
      </c>
      <c r="N51" s="109">
        <f>+L51-M51</f>
        <v>0</v>
      </c>
      <c r="P51" s="262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18690.921153846153</v>
      </c>
      <c r="M52" s="262">
        <f>+M48-M49-M50-M51</f>
        <v>25926.621153846154</v>
      </c>
      <c r="N52" s="109">
        <f>+L52-M52</f>
        <v>-7235.7000000000007</v>
      </c>
      <c r="P52" s="262"/>
      <c r="Q52" s="110"/>
      <c r="R52" s="262"/>
      <c r="S52" s="262"/>
      <c r="U52" s="109"/>
    </row>
    <row r="53" spans="1:21" s="105" customFormat="1" x14ac:dyDescent="0.2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D27" sqref="D27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68"/>
      <c r="E19" s="469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topLeftCell="A87" workbookViewId="0">
      <selection activeCell="A100" sqref="A100:H131"/>
    </sheetView>
  </sheetViews>
  <sheetFormatPr defaultRowHeight="12.75" x14ac:dyDescent="0.2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 x14ac:dyDescent="0.25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 x14ac:dyDescent="0.2">
      <c r="B2" s="447" t="str">
        <f>'[2]11-25 payroll'!A1</f>
        <v>THE OLD SPAGHETTI HOUSE</v>
      </c>
      <c r="C2" s="448"/>
      <c r="D2" s="448"/>
      <c r="E2" s="448"/>
      <c r="F2" s="448"/>
      <c r="G2" s="448"/>
      <c r="H2" s="449"/>
      <c r="I2" s="177"/>
      <c r="J2" s="447" t="str">
        <f>'[2]11-25 payroll'!A1</f>
        <v>THE OLD SPAGHETTI HOUSE</v>
      </c>
      <c r="K2" s="448"/>
      <c r="L2" s="448"/>
      <c r="M2" s="448"/>
      <c r="N2" s="448"/>
      <c r="O2" s="448"/>
      <c r="P2" s="449"/>
    </row>
    <row r="3" spans="1:22" s="178" customFormat="1" x14ac:dyDescent="0.2">
      <c r="A3" s="169"/>
      <c r="B3" s="450" t="str">
        <f>'[2]11-25 payroll'!D2</f>
        <v>VALERO</v>
      </c>
      <c r="C3" s="451"/>
      <c r="D3" s="451"/>
      <c r="E3" s="451"/>
      <c r="F3" s="451"/>
      <c r="G3" s="451"/>
      <c r="H3" s="452"/>
      <c r="I3" s="177"/>
      <c r="J3" s="450" t="str">
        <f>'[2]11-25 payroll'!D2</f>
        <v>VALERO</v>
      </c>
      <c r="K3" s="451"/>
      <c r="L3" s="451"/>
      <c r="M3" s="451"/>
      <c r="N3" s="451"/>
      <c r="O3" s="451"/>
      <c r="P3" s="452"/>
      <c r="T3" s="179"/>
      <c r="U3" s="180"/>
      <c r="V3" s="181"/>
    </row>
    <row r="4" spans="1:22" s="186" customFormat="1" ht="6.75" customHeight="1" x14ac:dyDescent="0.2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 x14ac:dyDescent="0.2">
      <c r="A5" s="169"/>
      <c r="B5" s="453" t="s">
        <v>25</v>
      </c>
      <c r="C5" s="454"/>
      <c r="D5" s="454"/>
      <c r="E5" s="454"/>
      <c r="F5" s="454"/>
      <c r="G5" s="454"/>
      <c r="H5" s="455"/>
      <c r="I5" s="177"/>
      <c r="J5" s="453" t="s">
        <v>25</v>
      </c>
      <c r="K5" s="454"/>
      <c r="L5" s="454"/>
      <c r="M5" s="454"/>
      <c r="N5" s="454"/>
      <c r="O5" s="454"/>
      <c r="P5" s="455"/>
      <c r="T5" s="174"/>
      <c r="U5" s="175"/>
      <c r="V5" s="190"/>
    </row>
    <row r="6" spans="1:22" s="186" customFormat="1" ht="6.75" customHeight="1" x14ac:dyDescent="0.2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 x14ac:dyDescent="0.2">
      <c r="B7" s="191" t="s">
        <v>26</v>
      </c>
      <c r="C7" s="192" t="s">
        <v>27</v>
      </c>
      <c r="D7" s="456" t="str">
        <f>'[2]11-25 payroll'!B7</f>
        <v>Biarcal, Ronald Glenn</v>
      </c>
      <c r="E7" s="456"/>
      <c r="F7" s="456"/>
      <c r="G7" s="55"/>
      <c r="H7" s="193"/>
      <c r="I7" s="194"/>
      <c r="J7" s="191" t="s">
        <v>26</v>
      </c>
      <c r="K7" s="192" t="s">
        <v>27</v>
      </c>
      <c r="L7" s="456" t="str">
        <f>'[2]11-25 payroll'!B8</f>
        <v>Sanchez, Angelo</v>
      </c>
      <c r="M7" s="456"/>
      <c r="N7" s="456"/>
      <c r="O7" s="9"/>
      <c r="P7" s="193"/>
    </row>
    <row r="8" spans="1:22" x14ac:dyDescent="0.2">
      <c r="B8" s="191" t="s">
        <v>28</v>
      </c>
      <c r="C8" s="192" t="s">
        <v>27</v>
      </c>
      <c r="D8" s="457">
        <v>527</v>
      </c>
      <c r="E8" s="457"/>
      <c r="F8" s="457"/>
      <c r="G8" s="55"/>
      <c r="H8" s="356"/>
      <c r="I8" s="194"/>
      <c r="J8" s="191" t="s">
        <v>28</v>
      </c>
      <c r="K8" s="192" t="s">
        <v>27</v>
      </c>
      <c r="L8" s="457">
        <v>527</v>
      </c>
      <c r="M8" s="457"/>
      <c r="N8" s="457"/>
      <c r="O8" s="9"/>
      <c r="P8" s="356"/>
    </row>
    <row r="9" spans="1:22" s="186" customFormat="1" x14ac:dyDescent="0.2">
      <c r="A9" s="169"/>
      <c r="B9" s="191" t="s">
        <v>29</v>
      </c>
      <c r="C9" s="192" t="s">
        <v>27</v>
      </c>
      <c r="D9" s="458" t="str">
        <f>'26-10 payroll'!D3</f>
        <v>August  11-25,2019</v>
      </c>
      <c r="E9" s="458"/>
      <c r="F9" s="458"/>
      <c r="G9" s="55"/>
      <c r="H9" s="193"/>
      <c r="I9" s="194"/>
      <c r="J9" s="191" t="s">
        <v>29</v>
      </c>
      <c r="K9" s="192" t="s">
        <v>27</v>
      </c>
      <c r="L9" s="458" t="str">
        <f>D9</f>
        <v>August  11-25,2019</v>
      </c>
      <c r="M9" s="458"/>
      <c r="N9" s="458"/>
      <c r="O9" s="9"/>
      <c r="P9" s="193"/>
      <c r="T9" s="187"/>
      <c r="U9" s="188"/>
      <c r="V9" s="189"/>
    </row>
    <row r="10" spans="1:22" s="173" customFormat="1" x14ac:dyDescent="0.2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 x14ac:dyDescent="0.2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12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 x14ac:dyDescent="0.2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 x14ac:dyDescent="0.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payroll'!M10</f>
        <v>0</v>
      </c>
      <c r="O13" s="9"/>
      <c r="P13" s="10"/>
    </row>
    <row r="14" spans="1:22" x14ac:dyDescent="0.2">
      <c r="B14" s="191"/>
      <c r="C14" s="192"/>
      <c r="D14" s="203" t="s">
        <v>95</v>
      </c>
      <c r="E14" s="204"/>
      <c r="F14" s="55">
        <f>'26-10 payroll'!H7</f>
        <v>120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120</v>
      </c>
      <c r="O14" s="9"/>
      <c r="P14" s="10"/>
    </row>
    <row r="15" spans="1:22" x14ac:dyDescent="0.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 x14ac:dyDescent="0.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 x14ac:dyDescent="0.2">
      <c r="A17" s="169"/>
      <c r="B17" s="191"/>
      <c r="C17" s="192"/>
      <c r="D17" s="203" t="s">
        <v>99</v>
      </c>
      <c r="E17" s="204"/>
      <c r="F17" s="59">
        <f>884+150+'26-10 payroll'!V7</f>
        <v>1541.2375</v>
      </c>
      <c r="G17" s="55"/>
      <c r="H17" s="56">
        <f>SUM(F13:F17)</f>
        <v>1661.2375</v>
      </c>
      <c r="I17" s="194"/>
      <c r="J17" s="191"/>
      <c r="K17" s="192"/>
      <c r="L17" s="203" t="s">
        <v>99</v>
      </c>
      <c r="M17" s="204"/>
      <c r="N17" s="59">
        <f>500+'26-10 payroll'!V8</f>
        <v>500</v>
      </c>
      <c r="O17" s="55"/>
      <c r="P17" s="56">
        <f>SUM(N13:N17)</f>
        <v>620</v>
      </c>
      <c r="T17" s="187"/>
      <c r="U17" s="188"/>
      <c r="V17" s="189"/>
    </row>
    <row r="18" spans="1:22" s="173" customFormat="1" x14ac:dyDescent="0.2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 x14ac:dyDescent="0.2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 x14ac:dyDescent="0.2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 x14ac:dyDescent="0.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 x14ac:dyDescent="0.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 x14ac:dyDescent="0.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 x14ac:dyDescent="0.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 x14ac:dyDescent="0.2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 x14ac:dyDescent="0.2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 x14ac:dyDescent="0.2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 x14ac:dyDescent="0.25">
      <c r="B28" s="196" t="s">
        <v>40</v>
      </c>
      <c r="C28" s="211"/>
      <c r="D28" s="211"/>
      <c r="E28" s="211"/>
      <c r="F28" s="60"/>
      <c r="G28" s="60"/>
      <c r="H28" s="212">
        <f>SUM(H10:H27)</f>
        <v>6421.7774999999992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6228.5</v>
      </c>
      <c r="R28" s="214"/>
      <c r="T28" s="215">
        <f>+H28-'[2]11-25 payroll'!S35</f>
        <v>654.17235937500027</v>
      </c>
      <c r="U28" s="216"/>
      <c r="V28" s="217">
        <f>+P28-'[2]11-25 payroll'!S36</f>
        <v>-284.99795312500009</v>
      </c>
    </row>
    <row r="29" spans="1:22" s="186" customFormat="1" ht="13.5" thickTop="1" x14ac:dyDescent="0.2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 x14ac:dyDescent="0.2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 x14ac:dyDescent="0.2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 x14ac:dyDescent="0.25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 x14ac:dyDescent="0.2">
      <c r="J33" s="169"/>
      <c r="K33" s="227"/>
      <c r="L33" s="227"/>
      <c r="M33" s="227"/>
      <c r="N33" s="7"/>
      <c r="O33" s="7"/>
      <c r="P33" s="227"/>
    </row>
    <row r="34" spans="2:17" ht="13.5" thickBot="1" x14ac:dyDescent="0.25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 x14ac:dyDescent="0.2">
      <c r="B35" s="447" t="str">
        <f>'[2]11-25 payroll'!A1</f>
        <v>THE OLD SPAGHETTI HOUSE</v>
      </c>
      <c r="C35" s="448"/>
      <c r="D35" s="448"/>
      <c r="E35" s="448"/>
      <c r="F35" s="448"/>
      <c r="G35" s="448"/>
      <c r="H35" s="449"/>
      <c r="I35" s="177"/>
      <c r="J35" s="447" t="str">
        <f>'[2]11-25 payroll'!A1</f>
        <v>THE OLD SPAGHETTI HOUSE</v>
      </c>
      <c r="K35" s="448"/>
      <c r="L35" s="448"/>
      <c r="M35" s="448"/>
      <c r="N35" s="448"/>
      <c r="O35" s="448"/>
      <c r="P35" s="449"/>
    </row>
    <row r="36" spans="2:17" x14ac:dyDescent="0.2">
      <c r="B36" s="450" t="str">
        <f>'[2]11-25 payroll'!D2</f>
        <v>VALERO</v>
      </c>
      <c r="C36" s="451"/>
      <c r="D36" s="451"/>
      <c r="E36" s="451"/>
      <c r="F36" s="451"/>
      <c r="G36" s="451"/>
      <c r="H36" s="452"/>
      <c r="I36" s="177"/>
      <c r="J36" s="450" t="str">
        <f>'[2]11-25 payroll'!D2</f>
        <v>VALERO</v>
      </c>
      <c r="K36" s="451"/>
      <c r="L36" s="451"/>
      <c r="M36" s="451"/>
      <c r="N36" s="451"/>
      <c r="O36" s="451"/>
      <c r="P36" s="452"/>
      <c r="Q36" s="178"/>
    </row>
    <row r="37" spans="2:17" x14ac:dyDescent="0.2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 x14ac:dyDescent="0.2">
      <c r="B38" s="453" t="s">
        <v>25</v>
      </c>
      <c r="C38" s="454"/>
      <c r="D38" s="454"/>
      <c r="E38" s="454"/>
      <c r="F38" s="454"/>
      <c r="G38" s="454"/>
      <c r="H38" s="455"/>
      <c r="I38" s="177"/>
      <c r="J38" s="453" t="s">
        <v>25</v>
      </c>
      <c r="K38" s="454"/>
      <c r="L38" s="454"/>
      <c r="M38" s="454"/>
      <c r="N38" s="454"/>
      <c r="O38" s="454"/>
      <c r="P38" s="455"/>
      <c r="Q38" s="173"/>
    </row>
    <row r="39" spans="2:17" x14ac:dyDescent="0.2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 x14ac:dyDescent="0.2">
      <c r="B40" s="191" t="s">
        <v>26</v>
      </c>
      <c r="C40" s="192" t="s">
        <v>27</v>
      </c>
      <c r="D40" s="456" t="str">
        <f>'[2]11-25 payroll'!B24</f>
        <v>Dino, Joyce</v>
      </c>
      <c r="E40" s="456"/>
      <c r="F40" s="456"/>
      <c r="G40" s="55"/>
      <c r="H40" s="193"/>
      <c r="I40" s="194"/>
      <c r="J40" s="191" t="s">
        <v>26</v>
      </c>
      <c r="K40" s="192" t="s">
        <v>27</v>
      </c>
      <c r="L40" s="459" t="str">
        <f>'[2]11-25 payroll'!B10</f>
        <v xml:space="preserve">Sosa, Anna Marie </v>
      </c>
      <c r="M40" s="456"/>
      <c r="N40" s="456"/>
      <c r="O40" s="9"/>
      <c r="P40" s="193"/>
    </row>
    <row r="41" spans="2:17" x14ac:dyDescent="0.2">
      <c r="B41" s="191" t="s">
        <v>28</v>
      </c>
      <c r="C41" s="192" t="s">
        <v>27</v>
      </c>
      <c r="D41" s="457">
        <f>'[2]11-25 payroll'!E9</f>
        <v>790.23076923076928</v>
      </c>
      <c r="E41" s="457"/>
      <c r="F41" s="457"/>
      <c r="G41" s="55"/>
      <c r="H41" s="356"/>
      <c r="I41" s="194"/>
      <c r="J41" s="191" t="s">
        <v>28</v>
      </c>
      <c r="K41" s="192" t="s">
        <v>27</v>
      </c>
      <c r="L41" s="457">
        <v>527</v>
      </c>
      <c r="M41" s="457"/>
      <c r="N41" s="457"/>
      <c r="O41" s="9"/>
      <c r="P41" s="356"/>
    </row>
    <row r="42" spans="2:17" x14ac:dyDescent="0.2">
      <c r="B42" s="191" t="s">
        <v>29</v>
      </c>
      <c r="C42" s="192" t="s">
        <v>27</v>
      </c>
      <c r="D42" s="458" t="str">
        <f>'26-10 payroll'!D3</f>
        <v>August  11-25,2019</v>
      </c>
      <c r="E42" s="458"/>
      <c r="F42" s="458"/>
      <c r="G42" s="55"/>
      <c r="H42" s="193"/>
      <c r="I42" s="194"/>
      <c r="J42" s="191" t="s">
        <v>29</v>
      </c>
      <c r="K42" s="192" t="s">
        <v>27</v>
      </c>
      <c r="L42" s="458" t="str">
        <f>D42</f>
        <v>August  11-25,2019</v>
      </c>
      <c r="M42" s="458"/>
      <c r="N42" s="458"/>
      <c r="O42" s="9"/>
      <c r="P42" s="193"/>
      <c r="Q42" s="186"/>
    </row>
    <row r="43" spans="2:17" x14ac:dyDescent="0.2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 x14ac:dyDescent="0.2">
      <c r="B44" s="191"/>
      <c r="C44" s="197"/>
      <c r="D44" s="199" t="s">
        <v>31</v>
      </c>
      <c r="E44" s="201">
        <f>'26-10 payroll'!F9</f>
        <v>11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10</v>
      </c>
      <c r="N44" s="50" t="s">
        <v>90</v>
      </c>
      <c r="O44" s="9"/>
      <c r="P44" s="10"/>
      <c r="Q44" s="173"/>
    </row>
    <row r="45" spans="2:17" x14ac:dyDescent="0.2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 x14ac:dyDescent="0.2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 x14ac:dyDescent="0.2">
      <c r="B47" s="191"/>
      <c r="C47" s="192"/>
      <c r="D47" s="203" t="s">
        <v>95</v>
      </c>
      <c r="E47" s="204"/>
      <c r="F47" s="55">
        <f>'26-10 payroll'!H9</f>
        <v>120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120</v>
      </c>
      <c r="O47" s="9"/>
      <c r="P47" s="10"/>
    </row>
    <row r="48" spans="2:17" x14ac:dyDescent="0.2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 x14ac:dyDescent="0.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 x14ac:dyDescent="0.2">
      <c r="B50" s="191"/>
      <c r="C50" s="192"/>
      <c r="D50" s="203" t="s">
        <v>99</v>
      </c>
      <c r="E50" s="204"/>
      <c r="F50" s="59">
        <f>250+1000+50+'26-10 payroll'!V9</f>
        <v>1300</v>
      </c>
      <c r="G50" s="55"/>
      <c r="H50" s="56">
        <f>SUM(F46:F50)</f>
        <v>1420</v>
      </c>
      <c r="I50" s="194"/>
      <c r="J50" s="191"/>
      <c r="K50" s="192"/>
      <c r="L50" s="203" t="s">
        <v>99</v>
      </c>
      <c r="M50" s="204"/>
      <c r="N50" s="11">
        <f>150+884+'26-10 payroll'!V10</f>
        <v>1034</v>
      </c>
      <c r="O50" s="9"/>
      <c r="P50" s="357">
        <f>SUM(N46:N50)</f>
        <v>1154</v>
      </c>
      <c r="Q50" s="186"/>
    </row>
    <row r="51" spans="1:22" x14ac:dyDescent="0.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 x14ac:dyDescent="0.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 x14ac:dyDescent="0.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v>0</v>
      </c>
      <c r="O53" s="9"/>
      <c r="P53" s="206"/>
      <c r="Q53" s="173"/>
    </row>
    <row r="54" spans="1:22" x14ac:dyDescent="0.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 x14ac:dyDescent="0.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 x14ac:dyDescent="0.2">
      <c r="B56" s="191"/>
      <c r="C56" s="197"/>
      <c r="D56" s="205" t="s">
        <v>98</v>
      </c>
      <c r="E56" s="204"/>
      <c r="F56" s="55">
        <v>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 x14ac:dyDescent="0.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 x14ac:dyDescent="0.2">
      <c r="B58" s="191"/>
      <c r="C58" s="197"/>
      <c r="D58" s="205" t="s">
        <v>39</v>
      </c>
      <c r="E58" s="204"/>
      <c r="F58" s="55">
        <f>'26-10 payroll'!H24</f>
        <v>98.77884615384616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0</v>
      </c>
      <c r="O58" s="9"/>
      <c r="P58" s="208"/>
      <c r="Q58" s="186"/>
    </row>
    <row r="59" spans="1:22" x14ac:dyDescent="0.2">
      <c r="B59" s="191"/>
      <c r="C59" s="197"/>
      <c r="D59" s="205" t="s">
        <v>97</v>
      </c>
      <c r="E59" s="204"/>
      <c r="F59" s="55">
        <v>1962.61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 x14ac:dyDescent="0.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-4613.0288461538466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-1395</v>
      </c>
      <c r="Q60" s="186"/>
    </row>
    <row r="61" spans="1:22" ht="13.5" thickBot="1" x14ac:dyDescent="0.25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7079.9711538461534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6610</v>
      </c>
      <c r="Q61" s="173"/>
      <c r="T61" s="215">
        <f>+H61-'[2]11-25 payroll'!S37</f>
        <v>-1727.4195399038463</v>
      </c>
      <c r="V61" s="236">
        <f>+P61-'[2]11-25 payroll'!S38</f>
        <v>757.41649895833325</v>
      </c>
    </row>
    <row r="62" spans="1:22" ht="13.5" thickTop="1" x14ac:dyDescent="0.2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 x14ac:dyDescent="0.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 x14ac:dyDescent="0.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 x14ac:dyDescent="0.25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 x14ac:dyDescent="0.2">
      <c r="J66" s="169"/>
      <c r="K66" s="227"/>
      <c r="L66" s="227"/>
      <c r="M66" s="227"/>
      <c r="N66" s="7"/>
      <c r="O66" s="7"/>
      <c r="P66" s="227"/>
    </row>
    <row r="67" spans="2:17" ht="13.5" thickBot="1" x14ac:dyDescent="0.25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 x14ac:dyDescent="0.2">
      <c r="B68" s="447" t="str">
        <f>'[2]11-25 payroll'!A1</f>
        <v>THE OLD SPAGHETTI HOUSE</v>
      </c>
      <c r="C68" s="448"/>
      <c r="D68" s="448"/>
      <c r="E68" s="448"/>
      <c r="F68" s="448"/>
      <c r="G68" s="448"/>
      <c r="H68" s="449"/>
      <c r="I68" s="177"/>
      <c r="J68" s="447" t="str">
        <f>'[2]11-25 payroll'!A1</f>
        <v>THE OLD SPAGHETTI HOUSE</v>
      </c>
      <c r="K68" s="448"/>
      <c r="L68" s="448"/>
      <c r="M68" s="448"/>
      <c r="N68" s="448"/>
      <c r="O68" s="448"/>
      <c r="P68" s="449"/>
    </row>
    <row r="69" spans="2:17" x14ac:dyDescent="0.2">
      <c r="B69" s="450" t="str">
        <f>'[2]11-25 payroll'!D2</f>
        <v>VALERO</v>
      </c>
      <c r="C69" s="451"/>
      <c r="D69" s="451"/>
      <c r="E69" s="451"/>
      <c r="F69" s="451"/>
      <c r="G69" s="451"/>
      <c r="H69" s="452"/>
      <c r="I69" s="177"/>
      <c r="J69" s="450" t="str">
        <f>'[2]11-25 payroll'!D2</f>
        <v>VALERO</v>
      </c>
      <c r="K69" s="451"/>
      <c r="L69" s="451"/>
      <c r="M69" s="451"/>
      <c r="N69" s="451"/>
      <c r="O69" s="451"/>
      <c r="P69" s="452"/>
      <c r="Q69" s="178"/>
    </row>
    <row r="70" spans="2:17" x14ac:dyDescent="0.2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 x14ac:dyDescent="0.2">
      <c r="B71" s="453" t="s">
        <v>25</v>
      </c>
      <c r="C71" s="454"/>
      <c r="D71" s="454"/>
      <c r="E71" s="454"/>
      <c r="F71" s="454"/>
      <c r="G71" s="454"/>
      <c r="H71" s="455"/>
      <c r="I71" s="177"/>
      <c r="J71" s="453" t="s">
        <v>25</v>
      </c>
      <c r="K71" s="454"/>
      <c r="L71" s="454"/>
      <c r="M71" s="454"/>
      <c r="N71" s="454"/>
      <c r="O71" s="454"/>
      <c r="P71" s="455"/>
      <c r="Q71" s="173"/>
    </row>
    <row r="72" spans="2:17" x14ac:dyDescent="0.2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 x14ac:dyDescent="0.2">
      <c r="B73" s="191" t="s">
        <v>26</v>
      </c>
      <c r="C73" s="192" t="s">
        <v>27</v>
      </c>
      <c r="D73" s="459" t="str">
        <f>'[2]11-25 payroll'!B11</f>
        <v>Briones, Christain Joy</v>
      </c>
      <c r="E73" s="456"/>
      <c r="F73" s="456"/>
      <c r="G73" s="55"/>
      <c r="H73" s="193"/>
      <c r="I73" s="194"/>
      <c r="J73" s="191" t="s">
        <v>26</v>
      </c>
      <c r="K73" s="192" t="s">
        <v>27</v>
      </c>
      <c r="L73" s="459" t="str">
        <f>'[2]11-25 payroll'!B12</f>
        <v>Cahilig,Benzen</v>
      </c>
      <c r="M73" s="456"/>
      <c r="N73" s="456"/>
      <c r="O73" s="9"/>
      <c r="P73" s="193"/>
    </row>
    <row r="74" spans="2:17" x14ac:dyDescent="0.2">
      <c r="B74" s="191" t="s">
        <v>28</v>
      </c>
      <c r="C74" s="192" t="s">
        <v>27</v>
      </c>
      <c r="D74" s="457">
        <v>527</v>
      </c>
      <c r="E74" s="457"/>
      <c r="F74" s="457"/>
      <c r="G74" s="55"/>
      <c r="H74" s="356"/>
      <c r="I74" s="194"/>
      <c r="J74" s="191" t="s">
        <v>28</v>
      </c>
      <c r="K74" s="192" t="s">
        <v>27</v>
      </c>
      <c r="L74" s="457">
        <v>527</v>
      </c>
      <c r="M74" s="457"/>
      <c r="N74" s="457"/>
      <c r="O74" s="9"/>
      <c r="P74" s="356"/>
    </row>
    <row r="75" spans="2:17" x14ac:dyDescent="0.2">
      <c r="B75" s="191" t="s">
        <v>29</v>
      </c>
      <c r="C75" s="192" t="s">
        <v>27</v>
      </c>
      <c r="D75" s="458" t="str">
        <f>'26-10 payroll'!D3</f>
        <v>August  11-25,2019</v>
      </c>
      <c r="E75" s="458"/>
      <c r="F75" s="458"/>
      <c r="G75" s="55"/>
      <c r="H75" s="193"/>
      <c r="I75" s="194"/>
      <c r="J75" s="191" t="s">
        <v>29</v>
      </c>
      <c r="K75" s="192" t="s">
        <v>27</v>
      </c>
      <c r="L75" s="458" t="str">
        <f>D75</f>
        <v>August  11-25,2019</v>
      </c>
      <c r="M75" s="458"/>
      <c r="N75" s="458"/>
      <c r="O75" s="9"/>
      <c r="P75" s="193"/>
      <c r="Q75" s="186"/>
    </row>
    <row r="76" spans="2:17" x14ac:dyDescent="0.2">
      <c r="B76" s="196" t="s">
        <v>16</v>
      </c>
      <c r="C76" s="197"/>
      <c r="D76" s="198"/>
      <c r="E76" s="199"/>
      <c r="F76" s="200"/>
      <c r="G76" s="55"/>
      <c r="H76" s="56">
        <f>D74*E77</f>
        <v>3162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0</v>
      </c>
      <c r="Q76" s="173"/>
    </row>
    <row r="77" spans="2:17" x14ac:dyDescent="0.2">
      <c r="B77" s="191"/>
      <c r="C77" s="197"/>
      <c r="D77" s="199" t="s">
        <v>31</v>
      </c>
      <c r="E77" s="201">
        <f>'26-10 payroll'!F11</f>
        <v>6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0</v>
      </c>
      <c r="N77" s="50" t="s">
        <v>90</v>
      </c>
      <c r="O77" s="9"/>
      <c r="P77" s="10"/>
      <c r="Q77" s="173"/>
    </row>
    <row r="78" spans="2:17" x14ac:dyDescent="0.2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 x14ac:dyDescent="0.2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 x14ac:dyDescent="0.2">
      <c r="B80" s="191"/>
      <c r="C80" s="192"/>
      <c r="D80" s="203" t="s">
        <v>95</v>
      </c>
      <c r="E80" s="204"/>
      <c r="F80" s="55">
        <f>'26-10 payroll'!H11</f>
        <v>60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0</v>
      </c>
      <c r="O80" s="9"/>
      <c r="P80" s="10"/>
    </row>
    <row r="81" spans="1:22" x14ac:dyDescent="0.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 x14ac:dyDescent="0.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'[2]11-25 payroll'!T12</f>
        <v>0</v>
      </c>
      <c r="O82" s="9"/>
      <c r="P82" s="10"/>
    </row>
    <row r="83" spans="1:22" x14ac:dyDescent="0.2">
      <c r="B83" s="191"/>
      <c r="C83" s="192"/>
      <c r="D83" s="203" t="s">
        <v>99</v>
      </c>
      <c r="E83" s="204"/>
      <c r="F83" s="59">
        <f>'26-10 payroll'!V11</f>
        <v>0</v>
      </c>
      <c r="G83" s="55"/>
      <c r="H83" s="56">
        <f>SUM(F79:F83)</f>
        <v>60</v>
      </c>
      <c r="I83" s="194"/>
      <c r="J83" s="191"/>
      <c r="K83" s="192"/>
      <c r="L83" s="203" t="s">
        <v>99</v>
      </c>
      <c r="M83" s="204"/>
      <c r="N83" s="11">
        <f>'26-10 payroll'!V12</f>
        <v>0</v>
      </c>
      <c r="O83" s="9"/>
      <c r="P83" s="56">
        <f>SUM(N79:N83)</f>
        <v>0</v>
      </c>
      <c r="Q83" s="186"/>
    </row>
    <row r="84" spans="1:22" x14ac:dyDescent="0.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 x14ac:dyDescent="0.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 x14ac:dyDescent="0.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 x14ac:dyDescent="0.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 x14ac:dyDescent="0.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 x14ac:dyDescent="0.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292</v>
      </c>
      <c r="M89" s="204"/>
      <c r="N89" s="55">
        <v>0</v>
      </c>
      <c r="O89" s="9"/>
      <c r="P89" s="206"/>
    </row>
    <row r="90" spans="1:22" x14ac:dyDescent="0.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v>0</v>
      </c>
      <c r="O90" s="9"/>
      <c r="P90" s="206"/>
    </row>
    <row r="91" spans="1:22" x14ac:dyDescent="0.2">
      <c r="B91" s="191"/>
      <c r="C91" s="197"/>
      <c r="D91" s="205" t="s">
        <v>39</v>
      </c>
      <c r="E91" s="204"/>
      <c r="F91" s="55">
        <f>'26-10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 x14ac:dyDescent="0.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 x14ac:dyDescent="0.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-630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 x14ac:dyDescent="0.25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2592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-1630.4099999999999</v>
      </c>
      <c r="Q94" s="173"/>
      <c r="T94" s="215">
        <f>+H94-'[2]11-25 payroll'!S39</f>
        <v>-1917.8982442708329</v>
      </c>
      <c r="V94" s="236">
        <f>+P94-'[2]11-25 payroll'!S40</f>
        <v>-6456.619999999999</v>
      </c>
    </row>
    <row r="95" spans="1:22" ht="13.5" thickTop="1" x14ac:dyDescent="0.2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 x14ac:dyDescent="0.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 x14ac:dyDescent="0.2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 x14ac:dyDescent="0.25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 x14ac:dyDescent="0.2">
      <c r="J99" s="169"/>
      <c r="K99" s="227"/>
      <c r="L99" s="227"/>
      <c r="M99" s="227"/>
      <c r="N99" s="7"/>
      <c r="O99" s="7"/>
      <c r="P99" s="227"/>
    </row>
    <row r="100" spans="2:17" ht="13.5" thickBot="1" x14ac:dyDescent="0.25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 x14ac:dyDescent="0.2">
      <c r="B101" s="447" t="str">
        <f>'[2]11-25 payroll'!A1</f>
        <v>THE OLD SPAGHETTI HOUSE</v>
      </c>
      <c r="C101" s="448"/>
      <c r="D101" s="448"/>
      <c r="E101" s="448"/>
      <c r="F101" s="448"/>
      <c r="G101" s="448"/>
      <c r="H101" s="449"/>
      <c r="I101" s="177"/>
      <c r="J101" s="447" t="str">
        <f>'[2]11-25 payroll'!A1</f>
        <v>THE OLD SPAGHETTI HOUSE</v>
      </c>
      <c r="K101" s="448"/>
      <c r="L101" s="448"/>
      <c r="M101" s="448"/>
      <c r="N101" s="448"/>
      <c r="O101" s="448"/>
      <c r="P101" s="449"/>
    </row>
    <row r="102" spans="2:17" x14ac:dyDescent="0.2">
      <c r="B102" s="450" t="str">
        <f>'[2]11-25 payroll'!D2</f>
        <v>VALERO</v>
      </c>
      <c r="C102" s="451"/>
      <c r="D102" s="451"/>
      <c r="E102" s="451"/>
      <c r="F102" s="451"/>
      <c r="G102" s="451"/>
      <c r="H102" s="452"/>
      <c r="I102" s="177"/>
      <c r="J102" s="450" t="str">
        <f>'[2]11-25 payroll'!D2</f>
        <v>VALERO</v>
      </c>
      <c r="K102" s="451"/>
      <c r="L102" s="451"/>
      <c r="M102" s="451"/>
      <c r="N102" s="451"/>
      <c r="O102" s="451"/>
      <c r="P102" s="452"/>
      <c r="Q102" s="178"/>
    </row>
    <row r="103" spans="2:17" x14ac:dyDescent="0.2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 x14ac:dyDescent="0.2">
      <c r="B104" s="453" t="s">
        <v>25</v>
      </c>
      <c r="C104" s="454"/>
      <c r="D104" s="454"/>
      <c r="E104" s="454"/>
      <c r="F104" s="454"/>
      <c r="G104" s="454"/>
      <c r="H104" s="455"/>
      <c r="I104" s="177"/>
      <c r="J104" s="453" t="s">
        <v>25</v>
      </c>
      <c r="K104" s="454"/>
      <c r="L104" s="454"/>
      <c r="M104" s="454"/>
      <c r="N104" s="454"/>
      <c r="O104" s="454"/>
      <c r="P104" s="455"/>
      <c r="Q104" s="173"/>
    </row>
    <row r="105" spans="2:17" x14ac:dyDescent="0.2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 x14ac:dyDescent="0.2">
      <c r="B106" s="191" t="s">
        <v>26</v>
      </c>
      <c r="C106" s="192" t="s">
        <v>27</v>
      </c>
      <c r="D106" s="459" t="str">
        <f>'[2]11-25 payroll'!B13</f>
        <v>Pantoja,Nancy</v>
      </c>
      <c r="E106" s="456"/>
      <c r="F106" s="456"/>
      <c r="G106" s="55"/>
      <c r="H106" s="193"/>
      <c r="I106" s="194"/>
      <c r="J106" s="191" t="s">
        <v>26</v>
      </c>
      <c r="K106" s="192" t="s">
        <v>27</v>
      </c>
      <c r="L106" s="459">
        <f>'[2]11-25 payroll'!B29</f>
        <v>0</v>
      </c>
      <c r="M106" s="456"/>
      <c r="N106" s="456"/>
      <c r="O106" s="9"/>
      <c r="P106" s="193"/>
    </row>
    <row r="107" spans="2:17" x14ac:dyDescent="0.2">
      <c r="B107" s="191" t="s">
        <v>28</v>
      </c>
      <c r="C107" s="192" t="s">
        <v>27</v>
      </c>
      <c r="D107" s="457">
        <v>527</v>
      </c>
      <c r="E107" s="457"/>
      <c r="F107" s="457"/>
      <c r="G107" s="55"/>
      <c r="H107" s="356"/>
      <c r="I107" s="194"/>
      <c r="J107" s="191" t="s">
        <v>28</v>
      </c>
      <c r="K107" s="192" t="s">
        <v>27</v>
      </c>
      <c r="L107" s="457">
        <f>'[2]11-25 payroll'!E14</f>
        <v>0</v>
      </c>
      <c r="M107" s="457"/>
      <c r="N107" s="457"/>
      <c r="O107" s="9"/>
      <c r="P107" s="356"/>
    </row>
    <row r="108" spans="2:17" x14ac:dyDescent="0.2">
      <c r="B108" s="191" t="s">
        <v>29</v>
      </c>
      <c r="C108" s="192" t="s">
        <v>27</v>
      </c>
      <c r="D108" s="458" t="str">
        <f>'26-10 payroll'!D3</f>
        <v>August  11-25,2019</v>
      </c>
      <c r="E108" s="458"/>
      <c r="F108" s="458"/>
      <c r="G108" s="55"/>
      <c r="H108" s="193"/>
      <c r="I108" s="194"/>
      <c r="J108" s="191" t="s">
        <v>29</v>
      </c>
      <c r="K108" s="192" t="s">
        <v>27</v>
      </c>
      <c r="L108" s="458" t="str">
        <f>'[2]11-25 payroll'!D3</f>
        <v>JULY  11 - 25, 2018</v>
      </c>
      <c r="M108" s="458"/>
      <c r="N108" s="458"/>
      <c r="O108" s="9"/>
      <c r="P108" s="193"/>
      <c r="Q108" s="186"/>
    </row>
    <row r="109" spans="2:17" x14ac:dyDescent="0.2">
      <c r="B109" s="196" t="s">
        <v>16</v>
      </c>
      <c r="C109" s="197"/>
      <c r="D109" s="198"/>
      <c r="E109" s="199"/>
      <c r="F109" s="200"/>
      <c r="G109" s="55"/>
      <c r="H109" s="56">
        <f>D107*E110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 x14ac:dyDescent="0.2">
      <c r="B110" s="191"/>
      <c r="C110" s="197"/>
      <c r="D110" s="199" t="s">
        <v>31</v>
      </c>
      <c r="E110" s="201">
        <f>'26-10 payroll'!F13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 x14ac:dyDescent="0.2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 x14ac:dyDescent="0.2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 x14ac:dyDescent="0.2">
      <c r="B113" s="191"/>
      <c r="C113" s="192"/>
      <c r="D113" s="203" t="s">
        <v>95</v>
      </c>
      <c r="E113" s="204"/>
      <c r="F113" s="55">
        <f>'26-10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 x14ac:dyDescent="0.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 x14ac:dyDescent="0.2">
      <c r="B115" s="191"/>
      <c r="C115" s="192"/>
      <c r="D115" s="203" t="s">
        <v>35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 x14ac:dyDescent="0.35">
      <c r="B116" s="191"/>
      <c r="C116" s="192"/>
      <c r="D116" s="203" t="s">
        <v>99</v>
      </c>
      <c r="E116" s="204"/>
      <c r="F116" s="369">
        <f>'26-10 payroll'!V13</f>
        <v>0</v>
      </c>
      <c r="G116" s="55"/>
      <c r="H116" s="56">
        <f>SUM(F112:F116)</f>
        <v>527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 x14ac:dyDescent="0.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 x14ac:dyDescent="0.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 x14ac:dyDescent="0.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 x14ac:dyDescent="0.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 x14ac:dyDescent="0.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 x14ac:dyDescent="0.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 x14ac:dyDescent="0.2">
      <c r="B123" s="191"/>
      <c r="C123" s="197"/>
      <c r="D123" s="197" t="s">
        <v>43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 x14ac:dyDescent="0.2">
      <c r="B124" s="191"/>
      <c r="C124" s="197"/>
      <c r="D124" s="205" t="s">
        <v>39</v>
      </c>
      <c r="E124" s="204"/>
      <c r="F124" s="55">
        <f>'26-10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 x14ac:dyDescent="0.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 x14ac:dyDescent="0.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-1013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 x14ac:dyDescent="0.25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-486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-5558.48</v>
      </c>
      <c r="V127" s="236">
        <f>+P127-'[2]11-25 payroll'!S42</f>
        <v>0</v>
      </c>
    </row>
    <row r="128" spans="1:22" ht="13.5" thickTop="1" x14ac:dyDescent="0.2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 x14ac:dyDescent="0.2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 x14ac:dyDescent="0.2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 x14ac:dyDescent="0.25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 x14ac:dyDescent="0.2">
      <c r="J132" s="169"/>
      <c r="K132" s="227"/>
      <c r="L132" s="227"/>
      <c r="M132" s="227"/>
      <c r="N132" s="7"/>
      <c r="O132" s="7"/>
      <c r="P132" s="227"/>
    </row>
    <row r="133" spans="2:17" ht="13.5" thickBot="1" x14ac:dyDescent="0.25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 x14ac:dyDescent="0.2">
      <c r="B134" s="447" t="str">
        <f>'[2]11-25 payroll'!A1</f>
        <v>THE OLD SPAGHETTI HOUSE</v>
      </c>
      <c r="C134" s="448"/>
      <c r="D134" s="448"/>
      <c r="E134" s="448"/>
      <c r="F134" s="448"/>
      <c r="G134" s="448"/>
      <c r="H134" s="449"/>
      <c r="I134" s="177"/>
      <c r="J134" s="447" t="str">
        <f>'[2]11-25 payroll'!A1</f>
        <v>THE OLD SPAGHETTI HOUSE</v>
      </c>
      <c r="K134" s="448"/>
      <c r="L134" s="448"/>
      <c r="M134" s="448"/>
      <c r="N134" s="448"/>
      <c r="O134" s="448"/>
      <c r="P134" s="449"/>
    </row>
    <row r="135" spans="2:17" x14ac:dyDescent="0.2">
      <c r="B135" s="450" t="str">
        <f>'[2]11-25 payroll'!D2</f>
        <v>VALERO</v>
      </c>
      <c r="C135" s="451"/>
      <c r="D135" s="451"/>
      <c r="E135" s="451"/>
      <c r="F135" s="451"/>
      <c r="G135" s="451"/>
      <c r="H135" s="452"/>
      <c r="I135" s="177"/>
      <c r="J135" s="450" t="str">
        <f>'[2]11-25 payroll'!D2</f>
        <v>VALERO</v>
      </c>
      <c r="K135" s="451"/>
      <c r="L135" s="451"/>
      <c r="M135" s="451"/>
      <c r="N135" s="451"/>
      <c r="O135" s="451"/>
      <c r="P135" s="452"/>
      <c r="Q135" s="178"/>
    </row>
    <row r="136" spans="2:17" x14ac:dyDescent="0.2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 x14ac:dyDescent="0.2">
      <c r="B137" s="453" t="s">
        <v>25</v>
      </c>
      <c r="C137" s="454"/>
      <c r="D137" s="454"/>
      <c r="E137" s="454"/>
      <c r="F137" s="454"/>
      <c r="G137" s="454"/>
      <c r="H137" s="455"/>
      <c r="I137" s="177"/>
      <c r="J137" s="453" t="s">
        <v>25</v>
      </c>
      <c r="K137" s="454"/>
      <c r="L137" s="454"/>
      <c r="M137" s="454"/>
      <c r="N137" s="454"/>
      <c r="O137" s="454"/>
      <c r="P137" s="455"/>
      <c r="Q137" s="173"/>
    </row>
    <row r="138" spans="2:17" x14ac:dyDescent="0.2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 x14ac:dyDescent="0.2">
      <c r="B139" s="191" t="s">
        <v>26</v>
      </c>
      <c r="C139" s="192" t="s">
        <v>27</v>
      </c>
      <c r="D139" s="459">
        <f>'[2]11-25 payroll'!B15</f>
        <v>0</v>
      </c>
      <c r="E139" s="456"/>
      <c r="F139" s="456"/>
      <c r="G139" s="55"/>
      <c r="H139" s="193"/>
      <c r="I139" s="194"/>
      <c r="J139" s="191" t="s">
        <v>26</v>
      </c>
      <c r="K139" s="192" t="s">
        <v>27</v>
      </c>
      <c r="L139" s="456">
        <f>'[2]11-25 payroll'!C112</f>
        <v>0</v>
      </c>
      <c r="M139" s="456"/>
      <c r="N139" s="456"/>
      <c r="O139" s="9"/>
      <c r="P139" s="193"/>
    </row>
    <row r="140" spans="2:17" x14ac:dyDescent="0.2">
      <c r="B140" s="191" t="s">
        <v>28</v>
      </c>
      <c r="C140" s="192" t="s">
        <v>27</v>
      </c>
      <c r="D140" s="457">
        <f>'[2]11-25 payroll'!E15</f>
        <v>0</v>
      </c>
      <c r="E140" s="457"/>
      <c r="F140" s="457"/>
      <c r="G140" s="55"/>
      <c r="H140" s="356"/>
      <c r="I140" s="194"/>
      <c r="J140" s="191" t="s">
        <v>28</v>
      </c>
      <c r="K140" s="192" t="s">
        <v>27</v>
      </c>
      <c r="L140" s="457">
        <f>'[2]11-25 payroll'!E112</f>
        <v>0</v>
      </c>
      <c r="M140" s="457"/>
      <c r="N140" s="457"/>
      <c r="O140" s="9"/>
      <c r="P140" s="356"/>
    </row>
    <row r="141" spans="2:17" x14ac:dyDescent="0.2">
      <c r="B141" s="191" t="s">
        <v>29</v>
      </c>
      <c r="C141" s="192" t="s">
        <v>27</v>
      </c>
      <c r="D141" s="458" t="str">
        <f>'[2]11-25 payroll'!D3</f>
        <v>JULY  11 - 25, 2018</v>
      </c>
      <c r="E141" s="458"/>
      <c r="F141" s="458"/>
      <c r="G141" s="55"/>
      <c r="H141" s="193"/>
      <c r="I141" s="194"/>
      <c r="J141" s="191" t="s">
        <v>29</v>
      </c>
      <c r="K141" s="192" t="s">
        <v>27</v>
      </c>
      <c r="L141" s="458">
        <f>'[2]11-25 payroll'!D105</f>
        <v>0</v>
      </c>
      <c r="M141" s="458"/>
      <c r="N141" s="458"/>
      <c r="O141" s="9"/>
      <c r="P141" s="193"/>
      <c r="Q141" s="186"/>
    </row>
    <row r="142" spans="2:17" x14ac:dyDescent="0.2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 x14ac:dyDescent="0.2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 x14ac:dyDescent="0.2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 x14ac:dyDescent="0.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 x14ac:dyDescent="0.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 x14ac:dyDescent="0.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 x14ac:dyDescent="0.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 x14ac:dyDescent="0.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 x14ac:dyDescent="0.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 x14ac:dyDescent="0.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 x14ac:dyDescent="0.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 x14ac:dyDescent="0.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 x14ac:dyDescent="0.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 x14ac:dyDescent="0.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 x14ac:dyDescent="0.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 x14ac:dyDescent="0.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 x14ac:dyDescent="0.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 x14ac:dyDescent="0.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 x14ac:dyDescent="0.25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 x14ac:dyDescent="0.2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 x14ac:dyDescent="0.2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 x14ac:dyDescent="0.2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 x14ac:dyDescent="0.25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 x14ac:dyDescent="0.2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2019-08-26T21:49:34Z</cp:lastPrinted>
  <dcterms:created xsi:type="dcterms:W3CDTF">2010-01-04T12:18:59Z</dcterms:created>
  <dcterms:modified xsi:type="dcterms:W3CDTF">2020-05-31T09:42:08Z</dcterms:modified>
</cp:coreProperties>
</file>