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ayroll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125" i="79" l="1"/>
  <c r="N92" i="79"/>
  <c r="N59" i="79"/>
  <c r="N26" i="79"/>
  <c r="F26" i="79"/>
  <c r="H11" i="20" l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P159" i="79" s="1"/>
  <c r="F151" i="79"/>
  <c r="N149" i="79"/>
  <c r="F149" i="79"/>
  <c r="N148" i="79"/>
  <c r="F148" i="79"/>
  <c r="N147" i="79"/>
  <c r="F147" i="79"/>
  <c r="N146" i="79"/>
  <c r="F146" i="79"/>
  <c r="N145" i="79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H142" i="64"/>
  <c r="L141" i="64"/>
  <c r="D141" i="64"/>
  <c r="L140" i="64"/>
  <c r="D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79" i="64"/>
  <c r="M77" i="64"/>
  <c r="E77" i="64"/>
  <c r="P76" i="64"/>
  <c r="L75" i="64"/>
  <c r="D75" i="64"/>
  <c r="L74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F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C64" i="63"/>
  <c r="C62" i="63"/>
  <c r="M60" i="63"/>
  <c r="K60" i="63"/>
  <c r="B60" i="63"/>
  <c r="M59" i="63"/>
  <c r="H59" i="63"/>
  <c r="N56" i="64" s="1"/>
  <c r="M58" i="63"/>
  <c r="H58" i="63"/>
  <c r="F56" i="64" s="1"/>
  <c r="M57" i="63"/>
  <c r="K57" i="63"/>
  <c r="C57" i="63"/>
  <c r="M56" i="63"/>
  <c r="H56" i="63"/>
  <c r="S18" i="5" s="1"/>
  <c r="M42" i="63"/>
  <c r="P39" i="63"/>
  <c r="L60" i="63" s="1"/>
  <c r="M39" i="63"/>
  <c r="P38" i="63"/>
  <c r="L59" i="63" s="1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C30" i="63"/>
  <c r="B30" i="63"/>
  <c r="B64" i="63" s="1"/>
  <c r="O29" i="63"/>
  <c r="N121" i="64" s="1"/>
  <c r="L29" i="63"/>
  <c r="N120" i="64" s="1"/>
  <c r="J29" i="63"/>
  <c r="J25" i="5" s="1"/>
  <c r="F29" i="63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H28" i="63"/>
  <c r="C28" i="63"/>
  <c r="B28" i="63"/>
  <c r="B62" i="63" s="1"/>
  <c r="O27" i="63"/>
  <c r="N88" i="64" s="1"/>
  <c r="L27" i="63"/>
  <c r="N87" i="64" s="1"/>
  <c r="J27" i="63"/>
  <c r="J23" i="5" s="1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O25" i="63"/>
  <c r="N55" i="64" s="1"/>
  <c r="J25" i="63"/>
  <c r="J21" i="5" s="1"/>
  <c r="J24" i="63"/>
  <c r="J20" i="5" s="1"/>
  <c r="J23" i="63"/>
  <c r="J19" i="5" s="1"/>
  <c r="C23" i="63"/>
  <c r="B23" i="63"/>
  <c r="B57" i="63" s="1"/>
  <c r="O22" i="63"/>
  <c r="K22" i="63"/>
  <c r="R18" i="5" s="1"/>
  <c r="J22" i="63"/>
  <c r="J18" i="5" s="1"/>
  <c r="R21" i="63"/>
  <c r="X17" i="63"/>
  <c r="V16" i="63"/>
  <c r="P16" i="63"/>
  <c r="H16" i="63"/>
  <c r="G16" i="63"/>
  <c r="E16" i="63"/>
  <c r="H31" i="63" s="1"/>
  <c r="V15" i="63"/>
  <c r="F149" i="64" s="1"/>
  <c r="P15" i="63"/>
  <c r="F145" i="64" s="1"/>
  <c r="H15" i="63"/>
  <c r="F146" i="64" s="1"/>
  <c r="G15" i="63"/>
  <c r="E15" i="63"/>
  <c r="T15" i="63" s="1"/>
  <c r="F148" i="64" s="1"/>
  <c r="V14" i="63"/>
  <c r="N116" i="64" s="1"/>
  <c r="P14" i="63"/>
  <c r="N112" i="64" s="1"/>
  <c r="H14" i="63"/>
  <c r="N113" i="64" s="1"/>
  <c r="G14" i="63"/>
  <c r="P109" i="64" s="1"/>
  <c r="E14" i="63"/>
  <c r="L107" i="64" s="1"/>
  <c r="V13" i="63"/>
  <c r="F116" i="64" s="1"/>
  <c r="P13" i="63"/>
  <c r="F112" i="64" s="1"/>
  <c r="H13" i="63"/>
  <c r="G13" i="63"/>
  <c r="H109" i="64" s="1"/>
  <c r="E13" i="63"/>
  <c r="F28" i="63" s="1"/>
  <c r="F124" i="64" s="1"/>
  <c r="V12" i="63"/>
  <c r="N83" i="64" s="1"/>
  <c r="P12" i="63"/>
  <c r="H12" i="63"/>
  <c r="N80" i="64" s="1"/>
  <c r="G12" i="63"/>
  <c r="E12" i="63"/>
  <c r="H27" i="63" s="1"/>
  <c r="H11" i="63"/>
  <c r="F80" i="64" s="1"/>
  <c r="D11" i="63"/>
  <c r="G11" i="63" s="1"/>
  <c r="H10" i="63"/>
  <c r="N47" i="64" s="1"/>
  <c r="D10" i="63"/>
  <c r="G10" i="63" s="1"/>
  <c r="C10" i="63"/>
  <c r="C25" i="63" s="1"/>
  <c r="C59" i="63" s="1"/>
  <c r="B10" i="63"/>
  <c r="A21" i="5" s="1"/>
  <c r="I9" i="63"/>
  <c r="I18" i="63" s="1"/>
  <c r="H9" i="63"/>
  <c r="D9" i="63"/>
  <c r="G9" i="63" s="1"/>
  <c r="C9" i="63"/>
  <c r="C24" i="63" s="1"/>
  <c r="C58" i="63" s="1"/>
  <c r="B9" i="63"/>
  <c r="B24" i="63" s="1"/>
  <c r="H8" i="63"/>
  <c r="N14" i="64" s="1"/>
  <c r="D8" i="63"/>
  <c r="G8" i="63" s="1"/>
  <c r="H7" i="63"/>
  <c r="H18" i="63" s="1"/>
  <c r="D7" i="63"/>
  <c r="D18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P39" i="5" s="1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E12" i="20"/>
  <c r="H27" i="20" s="1"/>
  <c r="N91" i="79" s="1"/>
  <c r="E11" i="20"/>
  <c r="G11" i="20" s="1"/>
  <c r="N10" i="20"/>
  <c r="G10" i="20"/>
  <c r="E10" i="20"/>
  <c r="H25" i="20" s="1"/>
  <c r="N58" i="79" s="1"/>
  <c r="L9" i="20"/>
  <c r="H9" i="20" s="1"/>
  <c r="I9" i="20"/>
  <c r="G34" i="5" s="1"/>
  <c r="G36" i="5" s="1"/>
  <c r="D9" i="20"/>
  <c r="D18" i="20" s="1"/>
  <c r="O8" i="20"/>
  <c r="N8" i="20"/>
  <c r="G8" i="20"/>
  <c r="P10" i="21" s="1"/>
  <c r="E8" i="20"/>
  <c r="H23" i="20" s="1"/>
  <c r="N25" i="79" s="1"/>
  <c r="S7" i="20"/>
  <c r="K7" i="20"/>
  <c r="H7" i="20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S8" i="20" s="1"/>
  <c r="V229" i="76"/>
  <c r="U229" i="76"/>
  <c r="T229" i="76"/>
  <c r="S229" i="76"/>
  <c r="R229" i="76"/>
  <c r="E23" i="20" s="1"/>
  <c r="Q229" i="76"/>
  <c r="P229" i="76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H25" i="76"/>
  <c r="P10" i="64" l="1"/>
  <c r="P43" i="64"/>
  <c r="H43" i="64"/>
  <c r="H76" i="64"/>
  <c r="F113" i="64"/>
  <c r="H116" i="64" s="1"/>
  <c r="G41" i="5"/>
  <c r="D107" i="21"/>
  <c r="G13" i="20"/>
  <c r="B39" i="5"/>
  <c r="E7" i="63"/>
  <c r="E9" i="63"/>
  <c r="E10" i="63"/>
  <c r="X12" i="63"/>
  <c r="D27" i="63" s="1"/>
  <c r="P27" i="63" s="1"/>
  <c r="H29" i="63"/>
  <c r="N124" i="64" s="1"/>
  <c r="R29" i="63"/>
  <c r="H25" i="5" s="1"/>
  <c r="F30" i="63"/>
  <c r="K33" i="63"/>
  <c r="M43" i="63"/>
  <c r="B61" i="63"/>
  <c r="B63" i="63"/>
  <c r="B65" i="63"/>
  <c r="F14" i="64"/>
  <c r="F20" i="64"/>
  <c r="P149" i="79"/>
  <c r="G7" i="63"/>
  <c r="E8" i="63"/>
  <c r="E11" i="63"/>
  <c r="R12" i="63"/>
  <c r="N81" i="64" s="1"/>
  <c r="P83" i="64" s="1"/>
  <c r="R13" i="63"/>
  <c r="F114" i="64" s="1"/>
  <c r="R14" i="63"/>
  <c r="N114" i="64" s="1"/>
  <c r="P116" i="64" s="1"/>
  <c r="R15" i="63"/>
  <c r="F147" i="64" s="1"/>
  <c r="H149" i="64" s="1"/>
  <c r="R16" i="63"/>
  <c r="X16" i="63" s="1"/>
  <c r="D31" i="63" s="1"/>
  <c r="F27" i="63"/>
  <c r="N91" i="64" s="1"/>
  <c r="H30" i="63"/>
  <c r="F31" i="63"/>
  <c r="R31" i="63" s="1"/>
  <c r="H27" i="5" s="1"/>
  <c r="M36" i="63"/>
  <c r="H67" i="63"/>
  <c r="F23" i="64"/>
  <c r="D107" i="64"/>
  <c r="P149" i="64"/>
  <c r="H159" i="79"/>
  <c r="T12" i="63"/>
  <c r="N82" i="64" s="1"/>
  <c r="T13" i="63"/>
  <c r="F115" i="64" s="1"/>
  <c r="T14" i="63"/>
  <c r="N115" i="64" s="1"/>
  <c r="T16" i="63"/>
  <c r="M41" i="63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R14" i="20"/>
  <c r="N114" i="21" s="1"/>
  <c r="P116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P10" i="20"/>
  <c r="V10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P12" i="20"/>
  <c r="N79" i="79" s="1"/>
  <c r="R12" i="20"/>
  <c r="V12" i="20"/>
  <c r="H109" i="21"/>
  <c r="P13" i="20"/>
  <c r="F112" i="79" s="1"/>
  <c r="R13" i="20"/>
  <c r="V13" i="20"/>
  <c r="H26" i="20"/>
  <c r="F91" i="79" s="1"/>
  <c r="H93" i="79" s="1"/>
  <c r="H28" i="20"/>
  <c r="P8" i="20"/>
  <c r="N13" i="21" s="1"/>
  <c r="R8" i="20"/>
  <c r="V8" i="20"/>
  <c r="L8" i="21"/>
  <c r="B38" i="5"/>
  <c r="T8" i="20"/>
  <c r="P7" i="20"/>
  <c r="V7" i="20"/>
  <c r="E18" i="20"/>
  <c r="B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160" i="79"/>
  <c r="T160" i="79" s="1"/>
  <c r="P37" i="5"/>
  <c r="P38" i="5"/>
  <c r="K57" i="20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P93" i="64" s="1"/>
  <c r="N118" i="64"/>
  <c r="F151" i="64"/>
  <c r="P31" i="63" l="1"/>
  <c r="J65" i="63"/>
  <c r="R30" i="63"/>
  <c r="H26" i="5" s="1"/>
  <c r="H159" i="64"/>
  <c r="H160" i="64" s="1"/>
  <c r="T8" i="63"/>
  <c r="N16" i="64" s="1"/>
  <c r="R8" i="63"/>
  <c r="N15" i="64" s="1"/>
  <c r="V8" i="63"/>
  <c r="N17" i="64" s="1"/>
  <c r="H23" i="63"/>
  <c r="P8" i="63"/>
  <c r="L8" i="64"/>
  <c r="F23" i="63"/>
  <c r="N25" i="64" s="1"/>
  <c r="L41" i="64"/>
  <c r="H25" i="63"/>
  <c r="V10" i="63"/>
  <c r="N50" i="64" s="1"/>
  <c r="F25" i="63"/>
  <c r="T10" i="63"/>
  <c r="N49" i="64" s="1"/>
  <c r="R10" i="63"/>
  <c r="N48" i="64" s="1"/>
  <c r="P10" i="63"/>
  <c r="R28" i="63"/>
  <c r="H24" i="5" s="1"/>
  <c r="I39" i="5"/>
  <c r="D74" i="64"/>
  <c r="H26" i="63"/>
  <c r="T11" i="63"/>
  <c r="F82" i="64" s="1"/>
  <c r="F26" i="63"/>
  <c r="F91" i="64" s="1"/>
  <c r="H93" i="64" s="1"/>
  <c r="R11" i="63"/>
  <c r="F81" i="64" s="1"/>
  <c r="P11" i="63"/>
  <c r="V11" i="63"/>
  <c r="F83" i="64" s="1"/>
  <c r="P126" i="64"/>
  <c r="P127" i="64" s="1"/>
  <c r="J61" i="63"/>
  <c r="O61" i="63" s="1"/>
  <c r="N46" i="21"/>
  <c r="J39" i="5"/>
  <c r="H10" i="64"/>
  <c r="G18" i="63"/>
  <c r="X15" i="63"/>
  <c r="D30" i="63" s="1"/>
  <c r="T9" i="63"/>
  <c r="F49" i="64" s="1"/>
  <c r="D41" i="64"/>
  <c r="H24" i="63"/>
  <c r="R9" i="63"/>
  <c r="F48" i="64" s="1"/>
  <c r="F24" i="63"/>
  <c r="P9" i="63"/>
  <c r="V9" i="63"/>
  <c r="F50" i="64" s="1"/>
  <c r="R27" i="63"/>
  <c r="H23" i="5" s="1"/>
  <c r="P27" i="64"/>
  <c r="P94" i="64"/>
  <c r="F157" i="64"/>
  <c r="X14" i="63"/>
  <c r="D29" i="63" s="1"/>
  <c r="D8" i="64"/>
  <c r="F22" i="63"/>
  <c r="F33" i="63" s="1"/>
  <c r="V7" i="63"/>
  <c r="T7" i="63"/>
  <c r="P7" i="63"/>
  <c r="R7" i="63"/>
  <c r="H22" i="63"/>
  <c r="E18" i="63"/>
  <c r="X13" i="63"/>
  <c r="D28" i="63" s="1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P160" i="21"/>
  <c r="O31" i="5"/>
  <c r="K31" i="5"/>
  <c r="F25" i="79"/>
  <c r="H27" i="79" s="1"/>
  <c r="P127" i="21"/>
  <c r="H41" i="5"/>
  <c r="H44" i="5" s="1"/>
  <c r="P127" i="79"/>
  <c r="V127" i="79" s="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L37" i="5"/>
  <c r="F17" i="79"/>
  <c r="H17" i="79" s="1"/>
  <c r="F116" i="21"/>
  <c r="F116" i="79"/>
  <c r="N83" i="21"/>
  <c r="N83" i="79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N16" i="21"/>
  <c r="H18" i="20"/>
  <c r="H76" i="21"/>
  <c r="X11" i="20"/>
  <c r="D26" i="20" s="1"/>
  <c r="P26" i="20" s="1"/>
  <c r="M29" i="5"/>
  <c r="R22" i="20"/>
  <c r="G18" i="5" s="1"/>
  <c r="X8" i="20"/>
  <c r="D23" i="20" s="1"/>
  <c r="I57" i="20" s="1"/>
  <c r="N57" i="20" s="1"/>
  <c r="D41" i="21"/>
  <c r="V9" i="20"/>
  <c r="R9" i="20"/>
  <c r="R18" i="20" s="1"/>
  <c r="F24" i="20"/>
  <c r="R23" i="20"/>
  <c r="G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T18" i="20"/>
  <c r="R28" i="20"/>
  <c r="G24" i="5" s="1"/>
  <c r="I24" i="5" s="1"/>
  <c r="G18" i="20"/>
  <c r="N50" i="21"/>
  <c r="H33" i="20"/>
  <c r="J38" i="5"/>
  <c r="N15" i="21"/>
  <c r="B56" i="63"/>
  <c r="M35" i="63"/>
  <c r="B59" i="63"/>
  <c r="A37" i="63"/>
  <c r="M38" i="63"/>
  <c r="N38" i="5"/>
  <c r="N25" i="21"/>
  <c r="P27" i="21" s="1"/>
  <c r="F25" i="21"/>
  <c r="H27" i="21" s="1"/>
  <c r="H126" i="64"/>
  <c r="H127" i="64" s="1"/>
  <c r="P41" i="5"/>
  <c r="P44" i="5" s="1"/>
  <c r="D65" i="63"/>
  <c r="S44" i="63"/>
  <c r="V160" i="64" s="1"/>
  <c r="D61" i="63"/>
  <c r="S40" i="63"/>
  <c r="V94" i="64" s="1"/>
  <c r="Q29" i="5"/>
  <c r="N37" i="5" l="1"/>
  <c r="L41" i="5"/>
  <c r="J62" i="63"/>
  <c r="P28" i="63"/>
  <c r="F13" i="64"/>
  <c r="P18" i="63"/>
  <c r="F46" i="64"/>
  <c r="H50" i="64" s="1"/>
  <c r="R24" i="63"/>
  <c r="H20" i="5" s="1"/>
  <c r="X9" i="63"/>
  <c r="D24" i="63" s="1"/>
  <c r="K38" i="5"/>
  <c r="K41" i="5" s="1"/>
  <c r="K39" i="5"/>
  <c r="F15" i="64"/>
  <c r="R18" i="63"/>
  <c r="X7" i="63"/>
  <c r="N13" i="64"/>
  <c r="P17" i="64" s="1"/>
  <c r="R23" i="63"/>
  <c r="H19" i="5" s="1"/>
  <c r="I19" i="5" s="1"/>
  <c r="X8" i="63"/>
  <c r="D23" i="63" s="1"/>
  <c r="N34" i="5"/>
  <c r="N36" i="5" s="1"/>
  <c r="I65" i="20"/>
  <c r="T18" i="63"/>
  <c r="F16" i="64"/>
  <c r="P29" i="63"/>
  <c r="J63" i="63"/>
  <c r="P28" i="64"/>
  <c r="F58" i="64"/>
  <c r="H60" i="64" s="1"/>
  <c r="H61" i="64" s="1"/>
  <c r="R22" i="63"/>
  <c r="H18" i="5" s="1"/>
  <c r="I18" i="5" s="1"/>
  <c r="F79" i="64"/>
  <c r="H83" i="64" s="1"/>
  <c r="H94" i="64" s="1"/>
  <c r="R26" i="63"/>
  <c r="H22" i="5" s="1"/>
  <c r="I22" i="5" s="1"/>
  <c r="X11" i="63"/>
  <c r="D26" i="63" s="1"/>
  <c r="N58" i="64"/>
  <c r="P60" i="64" s="1"/>
  <c r="P61" i="64" s="1"/>
  <c r="I37" i="5"/>
  <c r="I38" i="5"/>
  <c r="I41" i="5" s="1"/>
  <c r="H33" i="63"/>
  <c r="F25" i="64"/>
  <c r="H27" i="64" s="1"/>
  <c r="F17" i="64"/>
  <c r="V18" i="63"/>
  <c r="J64" i="63"/>
  <c r="P30" i="63"/>
  <c r="N46" i="64"/>
  <c r="P50" i="64" s="1"/>
  <c r="R25" i="63"/>
  <c r="H21" i="5" s="1"/>
  <c r="I21" i="5" s="1"/>
  <c r="X10" i="63"/>
  <c r="D25" i="63" s="1"/>
  <c r="J37" i="5"/>
  <c r="J41" i="5" s="1"/>
  <c r="L50" i="5" s="1"/>
  <c r="M50" i="5" s="1"/>
  <c r="N50" i="5" s="1"/>
  <c r="P50" i="21"/>
  <c r="V160" i="21"/>
  <c r="K34" i="5"/>
  <c r="K36" i="5" s="1"/>
  <c r="F49" i="21"/>
  <c r="F33" i="20"/>
  <c r="V127" i="21"/>
  <c r="H83" i="21"/>
  <c r="H116" i="21"/>
  <c r="H127" i="21" s="1"/>
  <c r="P83" i="21"/>
  <c r="P94" i="21" s="1"/>
  <c r="H28" i="79"/>
  <c r="T28" i="79" s="1"/>
  <c r="I63" i="20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S39" i="20"/>
  <c r="L51" i="5"/>
  <c r="M51" i="5" s="1"/>
  <c r="N51" i="5" s="1"/>
  <c r="M31" i="5"/>
  <c r="H94" i="21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F48" i="21"/>
  <c r="B44" i="5"/>
  <c r="P61" i="21"/>
  <c r="N41" i="5"/>
  <c r="N44" i="5" s="1"/>
  <c r="I56" i="20"/>
  <c r="P22" i="20"/>
  <c r="H28" i="21"/>
  <c r="Q31" i="5"/>
  <c r="L54" i="5"/>
  <c r="L56" i="5" s="1"/>
  <c r="P24" i="63" l="1"/>
  <c r="J58" i="63"/>
  <c r="O58" i="63" s="1"/>
  <c r="H17" i="64"/>
  <c r="J44" i="5"/>
  <c r="P23" i="63"/>
  <c r="J57" i="63"/>
  <c r="O57" i="63" s="1"/>
  <c r="S43" i="63"/>
  <c r="T160" i="64" s="1"/>
  <c r="D64" i="63"/>
  <c r="H28" i="64"/>
  <c r="D62" i="63"/>
  <c r="S41" i="63"/>
  <c r="T127" i="64" s="1"/>
  <c r="I29" i="5"/>
  <c r="M48" i="5" s="1"/>
  <c r="J60" i="63"/>
  <c r="O60" i="63" s="1"/>
  <c r="P26" i="63"/>
  <c r="L44" i="5"/>
  <c r="K44" i="5"/>
  <c r="P25" i="63"/>
  <c r="J59" i="63"/>
  <c r="O59" i="63" s="1"/>
  <c r="H29" i="5"/>
  <c r="D63" i="63"/>
  <c r="S42" i="63"/>
  <c r="V127" i="64" s="1"/>
  <c r="D22" i="63"/>
  <c r="X18" i="63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M52" i="5" s="1"/>
  <c r="S35" i="20"/>
  <c r="T28" i="21" s="1"/>
  <c r="N56" i="20"/>
  <c r="S38" i="63" l="1"/>
  <c r="V61" i="64" s="1"/>
  <c r="D59" i="63"/>
  <c r="D57" i="63"/>
  <c r="S36" i="63"/>
  <c r="V28" i="64" s="1"/>
  <c r="D58" i="63"/>
  <c r="S37" i="63"/>
  <c r="T61" i="64" s="1"/>
  <c r="D33" i="63"/>
  <c r="P22" i="63"/>
  <c r="J56" i="63"/>
  <c r="S39" i="63"/>
  <c r="T94" i="64" s="1"/>
  <c r="D60" i="63"/>
  <c r="T61" i="21"/>
  <c r="N67" i="20"/>
  <c r="I67" i="20"/>
  <c r="P33" i="20"/>
  <c r="P46" i="20" s="1"/>
  <c r="N52" i="5"/>
  <c r="L48" i="5"/>
  <c r="N48" i="5" s="1"/>
  <c r="N49" i="5"/>
  <c r="O56" i="63" l="1"/>
  <c r="O67" i="63" s="1"/>
  <c r="J67" i="63"/>
  <c r="S35" i="63"/>
  <c r="T28" i="64" s="1"/>
  <c r="P33" i="63"/>
  <c r="P46" i="63" s="1"/>
  <c r="D56" i="63"/>
  <c r="D67" i="63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<sst xmlns="http://schemas.openxmlformats.org/spreadsheetml/2006/main" count="2086" uniqueCount="295">
  <si>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</si>
  <si>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</si>
  <si>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</si>
  <si>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</si>
  <si>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</si>
  <si>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</si>
  <si>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</si>
  <si>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</si>
  <si>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</si>
  <si>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</si>
  <si>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</si>
  <si>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</si>
  <si>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</si>
  <si>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</si>
  <si>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</si>
  <si>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</si>
  <si>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</si>
  <si>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</si>
  <si>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</si>
  <si>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</si>
  <si>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</si>
  <si>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</si>
  <si>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</si>
  <si>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</si>
  <si>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</si>
  <si>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</si>
  <si>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</si>
  <si>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</si>
  <si>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</si>
  <si>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</si>
  <si>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</si>
  <si>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</si>
  <si>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</si>
  <si>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</si>
  <si>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</si>
  <si>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</si>
  <si>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</si>
  <si>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</si>
  <si>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</si>
  <si>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</si>
  <si>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</si>
  <si>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</si>
  <si>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</si>
  <si>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</si>
  <si>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</si>
  <si>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</si>
  <si>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</si>
  <si>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</si>
  <si>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</si>
  <si>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</si>
  <si>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</si>
  <si>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</si>
  <si>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</si>
  <si>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</si>
  <si>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</si>
  <si>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</si>
  <si>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</si>
  <si>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</si>
  <si>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</si>
  <si>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</si>
  <si>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</si>
  <si>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</si>
  <si>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</si>
  <si>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</si>
  <si>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</si>
  <si>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</si>
  <si>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</si>
  <si>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</si>
  <si>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</si>
  <si>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</si>
  <si>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</si>
  <si>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</si>
  <si>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</si>
  <si>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</si>
  <si>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</si>
  <si>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</si>
  <si>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</si>
  <si>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</si>
  <si>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</si>
  <si>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</si>
  <si>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</si>
  <si>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</si>
  <si>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</si>
  <si>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</si>
  <si>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</si>
  <si>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</si>
  <si>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</si>
  <si>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</si>
  <si>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</si>
  <si>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</si>
  <si>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</si>
  <si>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</si>
  <si>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</si>
  <si>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</si>
  <si>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</si>
  <si>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</si>
  <si>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</si>
  <si>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</si>
  <si>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</si>
  <si>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</si>
  <si>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</si>
  <si>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</si>
  <si>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</si>
  <si>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</si>
  <si>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</si>
  <si>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</si>
  <si>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</si>
  <si>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</si>
  <si>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</si>
  <si>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</si>
  <si>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</si>
  <si>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</si>
  <si>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</si>
  <si>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</si>
  <si>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</si>
  <si>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</si>
  <si>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</si>
  <si>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</si>
  <si>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</si>
  <si>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</si>
  <si>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</si>
  <si>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</si>
  <si>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</si>
  <si>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</si>
  <si>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</si>
  <si>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</si>
  <si>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</si>
  <si>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</si>
  <si>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</si>
  <si>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</si>
  <si>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</si>
  <si>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</si>
  <si>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</si>
  <si>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</si>
  <si>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</si>
  <si>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</si>
  <si>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</si>
  <si>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</si>
  <si>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</si>
  <si>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</si>
  <si>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</si>
  <si>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</si>
  <si>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</si>
  <si>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</si>
  <si>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</si>
  <si>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</si>
  <si>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</si>
  <si>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</si>
  <si>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</si>
  <si>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</si>
  <si>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</si>
  <si>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</si>
  <si>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</si>
  <si>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</si>
  <si>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</si>
  <si>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</si>
  <si>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</si>
  <si>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</si>
  <si>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</si>
  <si>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</si>
  <si>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</si>
  <si>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</si>
  <si>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</si>
  <si>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</si>
  <si>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</si>
  <si>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</si>
  <si>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</si>
  <si>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</si>
  <si>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</si>
  <si>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</si>
  <si>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</si>
  <si>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</si>
  <si>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</si>
  <si>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</si>
  <si>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</si>
  <si>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</si>
  <si>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</si>
  <si>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</si>
  <si>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</si>
  <si>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</si>
  <si>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</si>
  <si>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</si>
  <si>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</si>
  <si>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</si>
  <si>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</si>
  <si>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</si>
  <si>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</si>
  <si>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</si>
  <si>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</si>
  <si>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</si>
  <si>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</si>
  <si>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</si>
  <si>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</si>
  <si>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</si>
  <si>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</si>
  <si>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</si>
  <si>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</si>
  <si>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</si>
  <si>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</si>
  <si>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</si>
  <si>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</si>
  <si>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</si>
  <si>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</si>
  <si>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</si>
  <si>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</si>
  <si>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</si>
  <si>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</si>
  <si>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</si>
  <si>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</si>
  <si>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</si>
  <si>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</si>
  <si>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</si>
  <si>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</si>
  <si>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</si>
  <si>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</si>
  <si>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</si>
  <si>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</si>
  <si>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</si>
  <si>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</si>
  <si>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</si>
  <si>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</si>
  <si>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</si>
  <si>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</si>
  <si>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</si>
  <si>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</si>
  <si>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</si>
  <si>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</si>
  <si>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</si>
  <si>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</si>
  <si>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</si>
  <si>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</si>
  <si>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</si>
  <si>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</si>
  <si>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</si>
  <si>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</si>
  <si>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</si>
  <si>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</si>
  <si>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</si>
  <si>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</si>
  <si>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</si>
  <si>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</si>
  <si>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</si>
  <si>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</si>
  <si>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</si>
  <si>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</si>
  <si>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</si>
  <si>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</si>
  <si>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</si>
  <si>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</si>
  <si>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</si>
  <si>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</si>
  <si>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</si>
  <si>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</si>
  <si>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</si>
  <si>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</si>
  <si>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</si>
  <si>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</si>
  <si>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</si>
  <si>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</si>
  <si>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</si>
  <si>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</si>
  <si>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</si>
  <si>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</si>
  <si>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</si>
  <si>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</si>
  <si>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</si>
  <si>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</si>
  <si>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</si>
  <si>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</si>
  <si>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</si>
  <si>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</si>
  <si>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</si>
  <si>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</si>
  <si>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</si>
  <si>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</si>
  <si>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</si>
  <si>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</si>
  <si>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</si>
  <si>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</si>
  <si>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</si>
  <si>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</si>
  <si>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</si>
  <si>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</si>
  <si>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</si>
  <si>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</si>
  <si>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</si>
  <si>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</si>
  <si>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</si>
  <si>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</si>
  <si>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</si>
  <si>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</si>
  <si>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</si>
  <si>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</si>
  <si>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</si>
  <si>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September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</si>
</sst>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_);_(* \(#,##0.00\);_(* \-??_);_(@_)"/>
    <numFmt numFmtId="167" formatCode="_(* #,##0_);_(* \(#,##0\);_(* \-??_);_(@_)"/>
    <numFmt numFmtId="168" formatCode="mmmm\ dd\,\ yyyy"/>
    <numFmt numFmtId="169" formatCode="0.0"/>
    <numFmt numFmtId="170" formatCode="0.00_)"/>
    <numFmt numFmtId="171" formatCode="[$-409]mmmm\ d\,\ yyyy;@"/>
    <numFmt numFmtId="172" formatCode="[$-F800]dddd\,\ mmmm\ dd\,\ yyyy"/>
    <numFmt numFmtId="173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66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9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70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165" fontId="7" fillId="0" borderId="2" xfId="1" applyFont="1" applyFill="1" applyBorder="1" applyAlignment="1" applyProtection="1"/>
    <xf numFmtId="165" fontId="6" fillId="0" borderId="0" xfId="1" applyFont="1" applyFill="1" applyBorder="1" applyAlignment="1" applyProtection="1">
      <alignment horizontal="center"/>
      <protection locked="0"/>
    </xf>
    <xf numFmtId="165" fontId="6" fillId="0" borderId="3" xfId="1" applyFont="1" applyFill="1" applyBorder="1" applyAlignment="1" applyProtection="1">
      <alignment horizontal="center"/>
    </xf>
    <xf numFmtId="165" fontId="6" fillId="0" borderId="3" xfId="1" applyFont="1" applyFill="1" applyBorder="1" applyAlignment="1" applyProtection="1">
      <alignment horizontal="center"/>
      <protection locked="0"/>
    </xf>
    <xf numFmtId="165" fontId="6" fillId="0" borderId="4" xfId="1" applyFont="1" applyFill="1" applyBorder="1" applyAlignment="1" applyProtection="1">
      <alignment horizontal="center"/>
    </xf>
    <xf numFmtId="167" fontId="6" fillId="0" borderId="3" xfId="1" applyNumberFormat="1" applyFont="1" applyFill="1" applyBorder="1" applyAlignment="1" applyProtection="1">
      <alignment horizontal="center"/>
      <protection locked="0"/>
    </xf>
    <xf numFmtId="165" fontId="8" fillId="0" borderId="0" xfId="1" applyFont="1"/>
    <xf numFmtId="165" fontId="12" fillId="4" borderId="0" xfId="1" applyFont="1" applyFill="1" applyBorder="1"/>
    <xf numFmtId="165" fontId="14" fillId="4" borderId="0" xfId="1" applyFont="1" applyFill="1" applyBorder="1"/>
    <xf numFmtId="165" fontId="14" fillId="4" borderId="5" xfId="1" applyFont="1" applyFill="1" applyBorder="1"/>
    <xf numFmtId="165" fontId="14" fillId="4" borderId="6" xfId="1" applyFont="1" applyFill="1" applyBorder="1"/>
    <xf numFmtId="165" fontId="10" fillId="4" borderId="0" xfId="1" applyFont="1" applyFill="1" applyBorder="1"/>
    <xf numFmtId="12" fontId="14" fillId="4" borderId="0" xfId="1" applyNumberFormat="1" applyFont="1" applyFill="1" applyBorder="1"/>
    <xf numFmtId="165" fontId="14" fillId="4" borderId="7" xfId="1" applyFont="1" applyFill="1" applyBorder="1"/>
    <xf numFmtId="165" fontId="2" fillId="0" borderId="2" xfId="1" applyFont="1" applyFill="1" applyBorder="1" applyAlignment="1" applyProtection="1">
      <protection locked="0"/>
    </xf>
    <xf numFmtId="165" fontId="2" fillId="0" borderId="0" xfId="1" applyFont="1" applyFill="1" applyProtection="1">
      <protection locked="0"/>
    </xf>
    <xf numFmtId="165" fontId="2" fillId="0" borderId="8" xfId="1" applyFont="1" applyFill="1" applyBorder="1" applyAlignment="1" applyProtection="1">
      <protection locked="0"/>
    </xf>
    <xf numFmtId="165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165" fontId="2" fillId="0" borderId="8" xfId="1" applyFont="1" applyFill="1" applyBorder="1" applyAlignment="1" applyProtection="1"/>
    <xf numFmtId="165" fontId="2" fillId="0" borderId="2" xfId="1" applyFont="1" applyFill="1" applyBorder="1" applyAlignment="1" applyProtection="1"/>
    <xf numFmtId="165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165" fontId="1" fillId="0" borderId="0" xfId="1"/>
    <xf numFmtId="165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165" fontId="4" fillId="0" borderId="0" xfId="1" applyFont="1"/>
    <xf numFmtId="165" fontId="4" fillId="0" borderId="0" xfId="1" applyFont="1" applyAlignment="1">
      <alignment horizontal="center"/>
    </xf>
    <xf numFmtId="165" fontId="6" fillId="0" borderId="0" xfId="1" applyFont="1"/>
    <xf numFmtId="165" fontId="6" fillId="0" borderId="0" xfId="1" applyFont="1" applyAlignment="1">
      <alignment horizontal="center"/>
    </xf>
    <xf numFmtId="0" fontId="25" fillId="0" borderId="0" xfId="105" applyFont="1"/>
    <xf numFmtId="165" fontId="2" fillId="0" borderId="0" xfId="1" applyFont="1"/>
    <xf numFmtId="0" fontId="2" fillId="0" borderId="0" xfId="105" applyFont="1"/>
    <xf numFmtId="165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165" fontId="26" fillId="0" borderId="15" xfId="1" applyFont="1" applyBorder="1" applyAlignment="1">
      <alignment horizontal="center"/>
    </xf>
    <xf numFmtId="165" fontId="1" fillId="0" borderId="0" xfId="105" applyNumberFormat="1"/>
    <xf numFmtId="165" fontId="2" fillId="0" borderId="8" xfId="1" applyFont="1" applyFill="1" applyBorder="1" applyProtection="1">
      <protection locked="0"/>
    </xf>
    <xf numFmtId="165" fontId="40" fillId="4" borderId="0" xfId="1" applyFont="1" applyFill="1" applyBorder="1"/>
    <xf numFmtId="165" fontId="6" fillId="7" borderId="0" xfId="1" applyFont="1" applyFill="1" applyProtection="1">
      <protection locked="0"/>
    </xf>
    <xf numFmtId="165" fontId="14" fillId="0" borderId="7" xfId="1" applyFont="1" applyFill="1" applyBorder="1"/>
    <xf numFmtId="165" fontId="8" fillId="0" borderId="0" xfId="1" applyFont="1" applyFill="1"/>
    <xf numFmtId="165" fontId="12" fillId="8" borderId="0" xfId="1" applyFont="1" applyFill="1" applyBorder="1"/>
    <xf numFmtId="165" fontId="14" fillId="8" borderId="0" xfId="1" applyFont="1" applyFill="1" applyBorder="1"/>
    <xf numFmtId="165" fontId="10" fillId="8" borderId="5" xfId="1" applyFont="1" applyFill="1" applyBorder="1"/>
    <xf numFmtId="165" fontId="40" fillId="8" borderId="0" xfId="1" applyFont="1" applyFill="1" applyBorder="1"/>
    <xf numFmtId="165" fontId="14" fillId="8" borderId="5" xfId="1" applyFont="1" applyFill="1" applyBorder="1"/>
    <xf numFmtId="165" fontId="14" fillId="8" borderId="6" xfId="1" applyFont="1" applyFill="1" applyBorder="1"/>
    <xf numFmtId="165" fontId="10" fillId="8" borderId="0" xfId="1" applyFont="1" applyFill="1" applyBorder="1"/>
    <xf numFmtId="12" fontId="14" fillId="8" borderId="0" xfId="1" applyNumberFormat="1" applyFont="1" applyFill="1" applyBorder="1"/>
    <xf numFmtId="165" fontId="14" fillId="8" borderId="7" xfId="1" applyFont="1" applyFill="1" applyBorder="1"/>
    <xf numFmtId="0" fontId="41" fillId="0" borderId="0" xfId="105" applyFont="1"/>
    <xf numFmtId="165" fontId="41" fillId="0" borderId="0" xfId="1" applyFont="1"/>
    <xf numFmtId="0" fontId="42" fillId="0" borderId="0" xfId="105" applyFont="1"/>
    <xf numFmtId="165" fontId="42" fillId="0" borderId="0" xfId="1" applyFont="1"/>
    <xf numFmtId="0" fontId="25" fillId="0" borderId="0" xfId="105" applyFont="1" applyAlignment="1">
      <alignment horizontal="center"/>
    </xf>
    <xf numFmtId="165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165" fontId="26" fillId="0" borderId="12" xfId="1" applyFont="1" applyBorder="1" applyAlignment="1">
      <alignment horizontal="center"/>
    </xf>
    <xf numFmtId="165" fontId="2" fillId="0" borderId="0" xfId="1" applyFont="1" applyFill="1" applyProtection="1"/>
    <xf numFmtId="165" fontId="2" fillId="0" borderId="2" xfId="1" applyFont="1" applyFill="1" applyBorder="1" applyAlignment="1" applyProtection="1">
      <alignment horizontal="left"/>
      <protection locked="0"/>
    </xf>
    <xf numFmtId="165" fontId="2" fillId="0" borderId="2" xfId="1" applyFont="1" applyFill="1" applyBorder="1" applyAlignment="1" applyProtection="1">
      <alignment horizontal="center"/>
      <protection locked="0"/>
    </xf>
    <xf numFmtId="171" fontId="43" fillId="0" borderId="0" xfId="105" quotePrefix="1" applyNumberFormat="1" applyFont="1"/>
    <xf numFmtId="0" fontId="43" fillId="0" borderId="0" xfId="105" applyFont="1"/>
    <xf numFmtId="165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165" fontId="18" fillId="0" borderId="1" xfId="1" applyFont="1" applyFill="1" applyBorder="1" applyAlignment="1" applyProtection="1">
      <alignment horizontal="center"/>
    </xf>
    <xf numFmtId="165" fontId="27" fillId="0" borderId="1" xfId="1" applyFont="1" applyBorder="1" applyProtection="1"/>
    <xf numFmtId="165" fontId="1" fillId="0" borderId="1" xfId="1" applyFont="1" applyFill="1" applyBorder="1" applyProtection="1"/>
    <xf numFmtId="165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1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1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165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165" fontId="26" fillId="0" borderId="15" xfId="1" applyFont="1" applyBorder="1" applyProtection="1"/>
    <xf numFmtId="165" fontId="26" fillId="0" borderId="19" xfId="1" applyFont="1" applyBorder="1" applyProtection="1"/>
    <xf numFmtId="165" fontId="26" fillId="0" borderId="20" xfId="1" applyFont="1" applyBorder="1" applyProtection="1"/>
    <xf numFmtId="165" fontId="26" fillId="0" borderId="21" xfId="1" applyFont="1" applyBorder="1" applyAlignment="1" applyProtection="1">
      <alignment horizontal="center"/>
    </xf>
    <xf numFmtId="165" fontId="26" fillId="0" borderId="21" xfId="1" applyFont="1" applyBorder="1" applyProtection="1"/>
    <xf numFmtId="165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165" fontId="28" fillId="0" borderId="0" xfId="1" applyFont="1" applyProtection="1"/>
    <xf numFmtId="165" fontId="1" fillId="0" borderId="0" xfId="1" applyProtection="1"/>
    <xf numFmtId="165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165" fontId="42" fillId="0" borderId="0" xfId="1" applyFont="1" applyProtection="1"/>
    <xf numFmtId="165" fontId="44" fillId="0" borderId="0" xfId="1" applyFont="1" applyProtection="1"/>
    <xf numFmtId="165" fontId="44" fillId="0" borderId="0" xfId="105" applyNumberFormat="1" applyFont="1" applyProtection="1"/>
    <xf numFmtId="165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165" fontId="41" fillId="0" borderId="0" xfId="1" applyFont="1" applyProtection="1"/>
    <xf numFmtId="165" fontId="41" fillId="0" borderId="0" xfId="1" applyFont="1" applyAlignment="1" applyProtection="1">
      <alignment horizontal="center"/>
    </xf>
    <xf numFmtId="165" fontId="2" fillId="0" borderId="22" xfId="1" applyFont="1" applyFill="1" applyBorder="1" applyAlignment="1" applyProtection="1">
      <protection locked="0"/>
    </xf>
    <xf numFmtId="165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6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>
      <alignment horizontal="center"/>
    </xf>
    <xf numFmtId="165" fontId="2" fillId="0" borderId="8" xfId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/>
    <xf numFmtId="165" fontId="2" fillId="0" borderId="23" xfId="1" applyFont="1" applyFill="1" applyBorder="1" applyAlignment="1" applyProtection="1">
      <protection locked="0"/>
    </xf>
    <xf numFmtId="165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165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165" fontId="2" fillId="0" borderId="8" xfId="1" applyFont="1" applyFill="1" applyBorder="1" applyAlignment="1" applyProtection="1">
      <alignment horizontal="center"/>
    </xf>
    <xf numFmtId="165" fontId="2" fillId="0" borderId="29" xfId="1" applyFont="1" applyFill="1" applyBorder="1" applyAlignment="1" applyProtection="1">
      <alignment horizontal="right"/>
      <protection locked="0"/>
    </xf>
    <xf numFmtId="165" fontId="2" fillId="0" borderId="30" xfId="1" applyFont="1" applyFill="1" applyBorder="1" applyAlignment="1" applyProtection="1">
      <protection locked="0"/>
    </xf>
    <xf numFmtId="166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6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166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165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165" fontId="14" fillId="8" borderId="5" xfId="59" applyNumberFormat="1" applyFont="1" applyFill="1" applyBorder="1"/>
    <xf numFmtId="165" fontId="8" fillId="0" borderId="0" xfId="59" applyNumberFormat="1" applyFont="1" applyBorder="1"/>
    <xf numFmtId="165" fontId="14" fillId="8" borderId="5" xfId="59" applyNumberFormat="1" applyFont="1" applyFill="1" applyBorder="1" applyAlignment="1">
      <alignment horizontal="center"/>
    </xf>
    <xf numFmtId="165" fontId="11" fillId="0" borderId="0" xfId="59" applyNumberFormat="1" applyFont="1"/>
    <xf numFmtId="165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165" fontId="10" fillId="8" borderId="34" xfId="59" applyNumberFormat="1" applyFont="1" applyFill="1" applyBorder="1"/>
    <xf numFmtId="165" fontId="10" fillId="4" borderId="0" xfId="59" applyNumberFormat="1" applyFont="1" applyFill="1"/>
    <xf numFmtId="165" fontId="8" fillId="0" borderId="0" xfId="59" applyNumberFormat="1" applyFont="1"/>
    <xf numFmtId="165" fontId="45" fillId="9" borderId="0" xfId="59" applyNumberFormat="1" applyFont="1" applyFill="1"/>
    <xf numFmtId="0" fontId="46" fillId="7" borderId="0" xfId="59" applyFont="1" applyFill="1"/>
    <xf numFmtId="165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165" fontId="2" fillId="0" borderId="2" xfId="8" applyFont="1" applyFill="1" applyBorder="1" applyAlignment="1" applyProtection="1"/>
    <xf numFmtId="165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165" fontId="2" fillId="0" borderId="38" xfId="1" applyFont="1" applyFill="1" applyBorder="1" applyAlignment="1" applyProtection="1">
      <protection locked="0"/>
    </xf>
    <xf numFmtId="165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165" fontId="2" fillId="0" borderId="30" xfId="1" applyFont="1" applyFill="1" applyBorder="1" applyAlignment="1" applyProtection="1">
      <alignment horizontal="left"/>
      <protection locked="0"/>
    </xf>
    <xf numFmtId="165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165" fontId="26" fillId="0" borderId="42" xfId="1" applyFont="1" applyBorder="1" applyAlignment="1">
      <alignment horizontal="center"/>
    </xf>
    <xf numFmtId="165" fontId="26" fillId="0" borderId="43" xfId="1" applyFont="1" applyBorder="1" applyAlignment="1">
      <alignment horizontal="center"/>
    </xf>
    <xf numFmtId="165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165" fontId="1" fillId="0" borderId="46" xfId="1" applyFont="1" applyBorder="1" applyProtection="1"/>
    <xf numFmtId="165" fontId="1" fillId="0" borderId="47" xfId="1" applyFont="1" applyBorder="1" applyProtection="1"/>
    <xf numFmtId="165" fontId="1" fillId="0" borderId="16" xfId="1" applyFont="1" applyBorder="1" applyProtection="1"/>
    <xf numFmtId="165" fontId="1" fillId="0" borderId="48" xfId="1" applyFont="1" applyBorder="1" applyProtection="1"/>
    <xf numFmtId="165" fontId="26" fillId="0" borderId="49" xfId="1" applyFont="1" applyBorder="1" applyProtection="1"/>
    <xf numFmtId="165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165" fontId="1" fillId="0" borderId="0" xfId="1" applyAlignment="1" applyProtection="1">
      <alignment horizontal="center" vertical="center" wrapText="1"/>
    </xf>
    <xf numFmtId="165" fontId="1" fillId="0" borderId="0" xfId="105" applyNumberFormat="1" applyProtection="1"/>
    <xf numFmtId="165" fontId="50" fillId="11" borderId="0" xfId="105" applyNumberFormat="1" applyFont="1" applyFill="1" applyProtection="1"/>
    <xf numFmtId="0" fontId="1" fillId="0" borderId="0" xfId="105" applyFill="1" applyProtection="1"/>
    <xf numFmtId="165" fontId="1" fillId="0" borderId="0" xfId="1" applyFill="1" applyAlignment="1" applyProtection="1">
      <alignment horizontal="center"/>
    </xf>
    <xf numFmtId="165" fontId="1" fillId="0" borderId="0" xfId="1" applyFill="1" applyProtection="1"/>
    <xf numFmtId="165" fontId="51" fillId="12" borderId="0" xfId="105" applyNumberFormat="1" applyFont="1" applyFill="1" applyProtection="1"/>
    <xf numFmtId="165" fontId="1" fillId="0" borderId="0" xfId="1" quotePrefix="1" applyProtection="1"/>
    <xf numFmtId="165" fontId="50" fillId="12" borderId="0" xfId="1" applyFont="1" applyFill="1" applyProtection="1"/>
    <xf numFmtId="165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165" fontId="52" fillId="0" borderId="0" xfId="1" applyFont="1" applyFill="1" applyProtection="1">
      <protection locked="0"/>
    </xf>
    <xf numFmtId="165" fontId="2" fillId="0" borderId="0" xfId="59" applyNumberFormat="1" applyFont="1" applyFill="1" applyProtection="1">
      <protection locked="0"/>
    </xf>
    <xf numFmtId="165" fontId="53" fillId="0" borderId="0" xfId="59" applyNumberFormat="1" applyFont="1" applyFill="1" applyProtection="1">
      <protection locked="0"/>
    </xf>
    <xf numFmtId="165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2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2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3" fontId="57" fillId="6" borderId="84" xfId="2" applyNumberFormat="1" applyFont="1" applyFill="1" applyBorder="1" applyAlignment="1">
      <alignment horizontal="center" vertical="center" wrapText="1"/>
    </xf>
    <xf numFmtId="173" fontId="57" fillId="6" borderId="85" xfId="2" applyNumberFormat="1" applyFont="1" applyFill="1" applyBorder="1" applyAlignment="1">
      <alignment horizontal="center" vertical="center" wrapText="1"/>
    </xf>
    <xf numFmtId="173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3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165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165" fontId="0" fillId="0" borderId="0" xfId="1" applyFont="1" applyBorder="1"/>
    <xf numFmtId="165" fontId="2" fillId="8" borderId="23" xfId="1" applyFont="1" applyFill="1" applyBorder="1" applyAlignment="1" applyProtection="1">
      <alignment horizontal="center"/>
      <protection locked="0"/>
    </xf>
    <xf numFmtId="165" fontId="2" fillId="8" borderId="2" xfId="1" applyFont="1" applyFill="1" applyBorder="1" applyAlignment="1" applyProtection="1">
      <alignment horizontal="center"/>
      <protection locked="0"/>
    </xf>
    <xf numFmtId="165" fontId="2" fillId="8" borderId="8" xfId="1" applyFont="1" applyFill="1" applyBorder="1" applyAlignment="1" applyProtection="1">
      <alignment horizontal="center"/>
      <protection locked="0"/>
    </xf>
    <xf numFmtId="165" fontId="2" fillId="8" borderId="8" xfId="1" applyFont="1" applyFill="1" applyBorder="1" applyAlignment="1" applyProtection="1"/>
    <xf numFmtId="165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65" fontId="10" fillId="4" borderId="5" xfId="1" applyFont="1" applyFill="1" applyBorder="1"/>
    <xf numFmtId="165" fontId="6" fillId="0" borderId="100" xfId="1" applyFont="1" applyFill="1" applyBorder="1" applyAlignment="1" applyProtection="1">
      <alignment horizontal="center"/>
    </xf>
    <xf numFmtId="165" fontId="6" fillId="0" borderId="101" xfId="1" applyFont="1" applyFill="1" applyBorder="1" applyAlignment="1" applyProtection="1">
      <alignment horizontal="center"/>
    </xf>
    <xf numFmtId="165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165" fontId="2" fillId="8" borderId="2" xfId="1" applyFont="1" applyFill="1" applyBorder="1" applyProtection="1">
      <protection locked="0"/>
    </xf>
    <xf numFmtId="165" fontId="2" fillId="8" borderId="22" xfId="1" applyFont="1" applyFill="1" applyBorder="1" applyAlignment="1" applyProtection="1">
      <alignment horizontal="left"/>
      <protection locked="0"/>
    </xf>
    <xf numFmtId="165" fontId="2" fillId="8" borderId="22" xfId="1" applyFont="1" applyFill="1" applyBorder="1" applyAlignment="1" applyProtection="1">
      <protection locked="0"/>
    </xf>
    <xf numFmtId="165" fontId="2" fillId="8" borderId="30" xfId="1" applyFont="1" applyFill="1" applyBorder="1" applyAlignment="1" applyProtection="1">
      <protection locked="0"/>
    </xf>
    <xf numFmtId="166" fontId="2" fillId="8" borderId="31" xfId="59" applyNumberFormat="1" applyFont="1" applyFill="1" applyBorder="1" applyProtection="1"/>
    <xf numFmtId="165" fontId="2" fillId="8" borderId="0" xfId="59" applyNumberFormat="1" applyFont="1" applyFill="1" applyProtection="1">
      <protection locked="0"/>
    </xf>
    <xf numFmtId="165" fontId="1" fillId="8" borderId="0" xfId="59" applyNumberFormat="1" applyFont="1" applyFill="1" applyProtection="1">
      <protection locked="0"/>
    </xf>
    <xf numFmtId="165" fontId="78" fillId="8" borderId="0" xfId="1" applyFont="1" applyFill="1" applyBorder="1"/>
    <xf numFmtId="165" fontId="52" fillId="0" borderId="8" xfId="59" applyNumberFormat="1" applyFont="1" applyFill="1" applyBorder="1" applyProtection="1">
      <protection locked="0"/>
    </xf>
    <xf numFmtId="165" fontId="52" fillId="0" borderId="2" xfId="1" applyFont="1" applyFill="1" applyBorder="1" applyAlignment="1" applyProtection="1">
      <protection locked="0"/>
    </xf>
    <xf numFmtId="165" fontId="2" fillId="8" borderId="2" xfId="1" applyFont="1" applyFill="1" applyBorder="1" applyAlignment="1" applyProtection="1">
      <protection locked="0"/>
    </xf>
    <xf numFmtId="165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3" fontId="58" fillId="6" borderId="86" xfId="2" applyNumberFormat="1" applyFont="1" applyFill="1" applyBorder="1" applyAlignment="1">
      <alignment horizontal="center" vertical="center" wrapText="1"/>
    </xf>
    <xf numFmtId="173" fontId="58" fillId="6" borderId="87" xfId="2" applyNumberFormat="1" applyFont="1" applyFill="1" applyBorder="1" applyAlignment="1">
      <alignment horizontal="center" vertical="center" wrapText="1"/>
    </xf>
    <xf numFmtId="173" fontId="73" fillId="6" borderId="88" xfId="2" applyNumberFormat="1" applyFont="1" applyFill="1" applyBorder="1" applyAlignment="1">
      <alignment horizontal="center" vertical="center" wrapText="1"/>
    </xf>
    <xf numFmtId="173" fontId="73" fillId="6" borderId="89" xfId="2" applyNumberFormat="1" applyFont="1" applyFill="1" applyBorder="1" applyAlignment="1">
      <alignment horizontal="center" vertical="center" wrapText="1"/>
    </xf>
    <xf numFmtId="173" fontId="58" fillId="6" borderId="90" xfId="2" applyNumberFormat="1" applyFont="1" applyFill="1" applyBorder="1" applyAlignment="1">
      <alignment horizontal="center" vertical="center" wrapText="1"/>
    </xf>
    <xf numFmtId="173" fontId="58" fillId="6" borderId="91" xfId="2" applyNumberFormat="1" applyFont="1" applyFill="1" applyBorder="1" applyAlignment="1">
      <alignment horizontal="center" vertical="center" wrapText="1"/>
    </xf>
    <xf numFmtId="173" fontId="58" fillId="6" borderId="92" xfId="2" applyNumberFormat="1" applyFont="1" applyFill="1" applyBorder="1" applyAlignment="1">
      <alignment horizontal="center" vertical="center" wrapText="1"/>
    </xf>
    <xf numFmtId="173" fontId="58" fillId="6" borderId="93" xfId="2" applyNumberFormat="1" applyFont="1" applyFill="1" applyBorder="1" applyAlignment="1">
      <alignment horizontal="center" vertical="center" wrapText="1"/>
    </xf>
    <xf numFmtId="173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3" fontId="74" fillId="6" borderId="92" xfId="2" applyNumberFormat="1" applyFont="1" applyFill="1" applyBorder="1" applyAlignment="1">
      <alignment horizontal="center" vertical="center" wrapText="1"/>
    </xf>
    <xf numFmtId="173" fontId="74" fillId="6" borderId="93" xfId="2" applyNumberFormat="1" applyFont="1" applyFill="1" applyBorder="1" applyAlignment="1">
      <alignment horizontal="center" vertical="center" wrapText="1"/>
    </xf>
    <xf numFmtId="173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3" fontId="34" fillId="6" borderId="87" xfId="2" applyNumberFormat="1" applyFont="1" applyFill="1" applyBorder="1" applyAlignment="1">
      <alignment horizontal="center" vertical="center"/>
    </xf>
    <xf numFmtId="165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165" fontId="6" fillId="5" borderId="55" xfId="1" applyFont="1" applyFill="1" applyBorder="1" applyAlignment="1" applyProtection="1">
      <alignment horizontal="center" vertical="center" wrapText="1"/>
      <protection locked="0"/>
    </xf>
    <xf numFmtId="165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165" fontId="6" fillId="0" borderId="8" xfId="1" applyFont="1" applyFill="1" applyBorder="1" applyAlignment="1" applyProtection="1">
      <alignment horizontal="center" vertical="center" wrapText="1"/>
      <protection locked="0"/>
    </xf>
    <xf numFmtId="165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165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65" fontId="6" fillId="5" borderId="60" xfId="1" applyFont="1" applyFill="1" applyBorder="1" applyAlignment="1" applyProtection="1">
      <alignment horizontal="center" vertical="center" wrapText="1"/>
      <protection locked="0"/>
    </xf>
    <xf numFmtId="165" fontId="6" fillId="5" borderId="61" xfId="1" applyFont="1" applyFill="1" applyBorder="1" applyAlignment="1" applyProtection="1">
      <alignment horizontal="center" vertical="center" wrapText="1"/>
      <protection locked="0"/>
    </xf>
    <xf numFmtId="165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165" fontId="31" fillId="0" borderId="64" xfId="1" applyFont="1" applyFill="1" applyBorder="1" applyAlignment="1" applyProtection="1">
      <alignment horizontal="center" vertical="center" wrapText="1"/>
      <protection locked="0"/>
    </xf>
    <xf numFmtId="165" fontId="31" fillId="0" borderId="65" xfId="1" applyFont="1" applyFill="1" applyBorder="1" applyAlignment="1" applyProtection="1">
      <alignment horizontal="center" vertical="center" wrapText="1"/>
      <protection locked="0"/>
    </xf>
    <xf numFmtId="165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165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165" fontId="76" fillId="18" borderId="11" xfId="8" applyFont="1" applyFill="1" applyBorder="1" applyAlignment="1" applyProtection="1">
      <alignment horizontal="center" vertical="center" wrapText="1"/>
      <protection locked="0"/>
    </xf>
    <xf numFmtId="165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165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165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165" fontId="6" fillId="5" borderId="71" xfId="1" applyFont="1" applyFill="1" applyBorder="1" applyAlignment="1" applyProtection="1">
      <alignment horizontal="center" vertical="center" wrapText="1"/>
      <protection locked="0"/>
    </xf>
    <xf numFmtId="165" fontId="6" fillId="5" borderId="72" xfId="1" applyFont="1" applyFill="1" applyBorder="1" applyAlignment="1" applyProtection="1">
      <alignment horizontal="center" vertical="center" wrapText="1"/>
      <protection locked="0"/>
    </xf>
    <xf numFmtId="165" fontId="6" fillId="5" borderId="73" xfId="1" applyFont="1" applyFill="1" applyBorder="1" applyAlignment="1" applyProtection="1">
      <alignment horizontal="center" vertical="center" wrapText="1"/>
      <protection locked="0"/>
    </xf>
    <xf numFmtId="165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165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165" fontId="6" fillId="5" borderId="77" xfId="1" applyFont="1" applyFill="1" applyBorder="1" applyAlignment="1" applyProtection="1">
      <alignment horizontal="center" vertical="center" wrapText="1"/>
      <protection locked="0"/>
    </xf>
    <xf numFmtId="165" fontId="6" fillId="5" borderId="78" xfId="1" applyFont="1" applyFill="1" applyBorder="1" applyAlignment="1" applyProtection="1">
      <alignment horizontal="center" vertical="center" wrapText="1"/>
      <protection locked="0"/>
    </xf>
    <xf numFmtId="165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8" fontId="10" fillId="8" borderId="82" xfId="59" applyNumberFormat="1" applyFont="1" applyFill="1" applyBorder="1" applyAlignment="1">
      <alignment horizontal="center"/>
    </xf>
    <xf numFmtId="165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165" fontId="25" fillId="0" borderId="0" xfId="1" applyFont="1" applyAlignment="1">
      <alignment horizontal="center"/>
    </xf>
    <xf numFmtId="165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4" t="s">
        <v>152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8" t="s">
        <v>221</v>
      </c>
      <c r="G12" s="378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8" t="s">
        <v>224</v>
      </c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8" t="s">
        <v>235</v>
      </c>
      <c r="G22" s="378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8" t="s">
        <v>235</v>
      </c>
      <c r="G24" s="378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1" t="s">
        <v>91</v>
      </c>
      <c r="I27" s="392"/>
      <c r="J27" s="392"/>
      <c r="K27" s="393"/>
      <c r="L27" s="384" t="s">
        <v>90</v>
      </c>
      <c r="M27" s="380" t="s">
        <v>157</v>
      </c>
      <c r="N27" s="380" t="s">
        <v>158</v>
      </c>
      <c r="O27" s="386" t="s">
        <v>159</v>
      </c>
      <c r="P27" s="387"/>
      <c r="Q27" s="388"/>
      <c r="R27" s="380" t="s">
        <v>160</v>
      </c>
      <c r="S27" s="386" t="s">
        <v>19</v>
      </c>
      <c r="T27" s="387"/>
      <c r="U27" s="388"/>
      <c r="V27" s="380" t="s">
        <v>124</v>
      </c>
      <c r="W27" s="380" t="s">
        <v>125</v>
      </c>
      <c r="X27" s="382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5"/>
      <c r="M28" s="381"/>
      <c r="N28" s="381"/>
      <c r="O28" s="284" t="s">
        <v>167</v>
      </c>
      <c r="P28" s="284" t="s">
        <v>168</v>
      </c>
      <c r="Q28" s="315" t="s">
        <v>125</v>
      </c>
      <c r="R28" s="381"/>
      <c r="S28" s="284" t="s">
        <v>167</v>
      </c>
      <c r="T28" s="284" t="s">
        <v>168</v>
      </c>
      <c r="U28" s="315" t="s">
        <v>125</v>
      </c>
      <c r="V28" s="381"/>
      <c r="W28" s="381"/>
      <c r="X28" s="383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8" t="s">
        <v>173</v>
      </c>
      <c r="G34" s="378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8" t="s">
        <v>224</v>
      </c>
      <c r="G38" s="378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8" t="s">
        <v>173</v>
      </c>
      <c r="G44" s="378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8" t="s">
        <v>239</v>
      </c>
      <c r="G48" s="378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8" t="s">
        <v>239</v>
      </c>
      <c r="G50" s="378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1" t="s">
        <v>91</v>
      </c>
      <c r="I53" s="392"/>
      <c r="J53" s="392"/>
      <c r="K53" s="393"/>
      <c r="L53" s="384" t="s">
        <v>90</v>
      </c>
      <c r="M53" s="380" t="s">
        <v>157</v>
      </c>
      <c r="N53" s="380" t="s">
        <v>158</v>
      </c>
      <c r="O53" s="386" t="s">
        <v>159</v>
      </c>
      <c r="P53" s="387"/>
      <c r="Q53" s="388"/>
      <c r="R53" s="380" t="s">
        <v>160</v>
      </c>
      <c r="S53" s="386" t="s">
        <v>19</v>
      </c>
      <c r="T53" s="387"/>
      <c r="U53" s="388"/>
      <c r="V53" s="380" t="s">
        <v>124</v>
      </c>
      <c r="W53" s="380" t="s">
        <v>125</v>
      </c>
      <c r="X53" s="382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5"/>
      <c r="M54" s="381"/>
      <c r="N54" s="381"/>
      <c r="O54" s="284" t="s">
        <v>167</v>
      </c>
      <c r="P54" s="284" t="s">
        <v>168</v>
      </c>
      <c r="Q54" s="315" t="s">
        <v>125</v>
      </c>
      <c r="R54" s="381"/>
      <c r="S54" s="284" t="s">
        <v>167</v>
      </c>
      <c r="T54" s="284" t="s">
        <v>168</v>
      </c>
      <c r="U54" s="315" t="s">
        <v>125</v>
      </c>
      <c r="V54" s="381"/>
      <c r="W54" s="381"/>
      <c r="X54" s="383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8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8" t="s">
        <v>224</v>
      </c>
      <c r="G60" s="378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8" t="s">
        <v>174</v>
      </c>
      <c r="G64" s="378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8" t="s">
        <v>244</v>
      </c>
      <c r="G68" s="378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8" t="s">
        <v>244</v>
      </c>
      <c r="G70" s="378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1" t="s">
        <v>91</v>
      </c>
      <c r="I73" s="392"/>
      <c r="J73" s="392"/>
      <c r="K73" s="393"/>
      <c r="L73" s="384" t="s">
        <v>90</v>
      </c>
      <c r="M73" s="380" t="s">
        <v>157</v>
      </c>
      <c r="N73" s="380" t="s">
        <v>158</v>
      </c>
      <c r="O73" s="386" t="s">
        <v>159</v>
      </c>
      <c r="P73" s="387"/>
      <c r="Q73" s="388"/>
      <c r="R73" s="380" t="s">
        <v>160</v>
      </c>
      <c r="S73" s="386" t="s">
        <v>19</v>
      </c>
      <c r="T73" s="387"/>
      <c r="U73" s="388"/>
      <c r="V73" s="380" t="s">
        <v>124</v>
      </c>
      <c r="W73" s="380" t="s">
        <v>125</v>
      </c>
      <c r="X73" s="382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5"/>
      <c r="M74" s="381"/>
      <c r="N74" s="381"/>
      <c r="O74" s="284" t="s">
        <v>167</v>
      </c>
      <c r="P74" s="284" t="s">
        <v>168</v>
      </c>
      <c r="Q74" s="315" t="s">
        <v>125</v>
      </c>
      <c r="R74" s="381"/>
      <c r="S74" s="284" t="s">
        <v>167</v>
      </c>
      <c r="T74" s="284" t="s">
        <v>168</v>
      </c>
      <c r="U74" s="315" t="s">
        <v>125</v>
      </c>
      <c r="V74" s="381"/>
      <c r="W74" s="381"/>
      <c r="X74" s="383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8" t="s">
        <v>173</v>
      </c>
      <c r="G80" s="378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8" t="s">
        <v>224</v>
      </c>
      <c r="G84" s="378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1" t="s">
        <v>91</v>
      </c>
      <c r="I100" s="392"/>
      <c r="J100" s="392"/>
      <c r="K100" s="393"/>
      <c r="L100" s="384" t="s">
        <v>90</v>
      </c>
      <c r="M100" s="380" t="s">
        <v>157</v>
      </c>
      <c r="N100" s="380" t="s">
        <v>158</v>
      </c>
      <c r="O100" s="386" t="s">
        <v>159</v>
      </c>
      <c r="P100" s="387"/>
      <c r="Q100" s="388"/>
      <c r="R100" s="380" t="s">
        <v>160</v>
      </c>
      <c r="S100" s="386" t="s">
        <v>19</v>
      </c>
      <c r="T100" s="387"/>
      <c r="U100" s="388"/>
      <c r="V100" s="380" t="s">
        <v>124</v>
      </c>
      <c r="W100" s="380" t="s">
        <v>125</v>
      </c>
      <c r="X100" s="382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5"/>
      <c r="M101" s="381"/>
      <c r="N101" s="381"/>
      <c r="O101" s="284" t="s">
        <v>167</v>
      </c>
      <c r="P101" s="284" t="s">
        <v>168</v>
      </c>
      <c r="Q101" s="315" t="s">
        <v>125</v>
      </c>
      <c r="R101" s="381"/>
      <c r="S101" s="284" t="s">
        <v>167</v>
      </c>
      <c r="T101" s="284" t="s">
        <v>168</v>
      </c>
      <c r="U101" s="315" t="s">
        <v>125</v>
      </c>
      <c r="V101" s="381"/>
      <c r="W101" s="381"/>
      <c r="X101" s="383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8" t="s">
        <v>173</v>
      </c>
      <c r="G105" s="378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8" t="s">
        <v>224</v>
      </c>
      <c r="G109" s="378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8" t="s">
        <v>173</v>
      </c>
      <c r="G113" s="378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7" t="s">
        <v>235</v>
      </c>
      <c r="G115" s="377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7" t="s">
        <v>235</v>
      </c>
      <c r="G117" s="377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1" t="s">
        <v>91</v>
      </c>
      <c r="I121" s="392"/>
      <c r="J121" s="392"/>
      <c r="K121" s="393"/>
      <c r="L121" s="384" t="s">
        <v>90</v>
      </c>
      <c r="M121" s="380" t="s">
        <v>157</v>
      </c>
      <c r="N121" s="380" t="s">
        <v>158</v>
      </c>
      <c r="O121" s="386" t="s">
        <v>159</v>
      </c>
      <c r="P121" s="387"/>
      <c r="Q121" s="388"/>
      <c r="R121" s="380" t="s">
        <v>160</v>
      </c>
      <c r="S121" s="386" t="s">
        <v>19</v>
      </c>
      <c r="T121" s="387"/>
      <c r="U121" s="388"/>
      <c r="V121" s="380" t="s">
        <v>124</v>
      </c>
      <c r="W121" s="380" t="s">
        <v>125</v>
      </c>
      <c r="X121" s="382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5"/>
      <c r="M122" s="381"/>
      <c r="N122" s="381"/>
      <c r="O122" s="284" t="s">
        <v>167</v>
      </c>
      <c r="P122" s="284" t="s">
        <v>168</v>
      </c>
      <c r="Q122" s="315" t="s">
        <v>125</v>
      </c>
      <c r="R122" s="381"/>
      <c r="S122" s="284" t="s">
        <v>167</v>
      </c>
      <c r="T122" s="284" t="s">
        <v>168</v>
      </c>
      <c r="U122" s="315" t="s">
        <v>125</v>
      </c>
      <c r="V122" s="381"/>
      <c r="W122" s="381"/>
      <c r="X122" s="383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8" t="s">
        <v>224</v>
      </c>
      <c r="G133" s="378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8" t="s">
        <v>173</v>
      </c>
      <c r="G138" s="378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8" t="s">
        <v>239</v>
      </c>
      <c r="G142" s="378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8" t="s">
        <v>239</v>
      </c>
      <c r="G144" s="378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1" t="s">
        <v>91</v>
      </c>
      <c r="I148" s="392"/>
      <c r="J148" s="392"/>
      <c r="K148" s="393"/>
      <c r="L148" s="384" t="s">
        <v>90</v>
      </c>
      <c r="M148" s="380" t="s">
        <v>157</v>
      </c>
      <c r="N148" s="380" t="s">
        <v>158</v>
      </c>
      <c r="O148" s="386" t="s">
        <v>159</v>
      </c>
      <c r="P148" s="387"/>
      <c r="Q148" s="388"/>
      <c r="R148" s="380" t="s">
        <v>160</v>
      </c>
      <c r="S148" s="386" t="s">
        <v>19</v>
      </c>
      <c r="T148" s="387"/>
      <c r="U148" s="388"/>
      <c r="V148" s="380" t="s">
        <v>124</v>
      </c>
      <c r="W148" s="380" t="s">
        <v>125</v>
      </c>
      <c r="X148" s="382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5"/>
      <c r="M149" s="381"/>
      <c r="N149" s="381"/>
      <c r="O149" s="284" t="s">
        <v>167</v>
      </c>
      <c r="P149" s="284" t="s">
        <v>168</v>
      </c>
      <c r="Q149" s="315" t="s">
        <v>125</v>
      </c>
      <c r="R149" s="381"/>
      <c r="S149" s="284" t="s">
        <v>167</v>
      </c>
      <c r="T149" s="284" t="s">
        <v>168</v>
      </c>
      <c r="U149" s="315" t="s">
        <v>125</v>
      </c>
      <c r="V149" s="381"/>
      <c r="W149" s="381"/>
      <c r="X149" s="383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8" t="s">
        <v>173</v>
      </c>
      <c r="G157" s="378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8" t="s">
        <v>224</v>
      </c>
      <c r="G161" s="378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8" t="s">
        <v>173</v>
      </c>
      <c r="G165" s="378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7" t="s">
        <v>239</v>
      </c>
      <c r="G169" s="377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7" t="s">
        <v>239</v>
      </c>
      <c r="G171" s="377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1" t="s">
        <v>91</v>
      </c>
      <c r="I175" s="392"/>
      <c r="J175" s="392"/>
      <c r="K175" s="393"/>
      <c r="L175" s="384" t="s">
        <v>90</v>
      </c>
      <c r="M175" s="380" t="s">
        <v>157</v>
      </c>
      <c r="N175" s="380" t="s">
        <v>158</v>
      </c>
      <c r="O175" s="386" t="s">
        <v>159</v>
      </c>
      <c r="P175" s="387"/>
      <c r="Q175" s="388"/>
      <c r="R175" s="380" t="s">
        <v>160</v>
      </c>
      <c r="S175" s="386" t="s">
        <v>19</v>
      </c>
      <c r="T175" s="387"/>
      <c r="U175" s="388"/>
      <c r="V175" s="380" t="s">
        <v>124</v>
      </c>
      <c r="W175" s="380" t="s">
        <v>125</v>
      </c>
      <c r="X175" s="382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5"/>
      <c r="M176" s="381"/>
      <c r="N176" s="381"/>
      <c r="O176" s="284" t="s">
        <v>167</v>
      </c>
      <c r="P176" s="284" t="s">
        <v>168</v>
      </c>
      <c r="Q176" s="315" t="s">
        <v>125</v>
      </c>
      <c r="R176" s="381"/>
      <c r="S176" s="284" t="s">
        <v>167</v>
      </c>
      <c r="T176" s="284" t="s">
        <v>168</v>
      </c>
      <c r="U176" s="315" t="s">
        <v>125</v>
      </c>
      <c r="V176" s="381"/>
      <c r="W176" s="381"/>
      <c r="X176" s="383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8" t="s">
        <v>173</v>
      </c>
      <c r="G182" s="378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8" t="s">
        <v>224</v>
      </c>
      <c r="G186" s="378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6" t="s">
        <v>251</v>
      </c>
      <c r="G197" s="377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8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4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8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1" t="s">
        <v>91</v>
      </c>
      <c r="I203" s="392"/>
      <c r="J203" s="392"/>
      <c r="K203" s="393"/>
      <c r="L203" s="384" t="s">
        <v>90</v>
      </c>
      <c r="M203" s="380" t="s">
        <v>157</v>
      </c>
      <c r="N203" s="380" t="s">
        <v>158</v>
      </c>
      <c r="O203" s="386" t="s">
        <v>159</v>
      </c>
      <c r="P203" s="387"/>
      <c r="Q203" s="388"/>
      <c r="R203" s="380" t="s">
        <v>160</v>
      </c>
      <c r="S203" s="386" t="s">
        <v>19</v>
      </c>
      <c r="T203" s="387"/>
      <c r="U203" s="388"/>
      <c r="V203" s="380" t="s">
        <v>124</v>
      </c>
      <c r="W203" s="380" t="s">
        <v>125</v>
      </c>
      <c r="X203" s="382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5"/>
      <c r="M204" s="381"/>
      <c r="N204" s="381"/>
      <c r="O204" s="284" t="s">
        <v>167</v>
      </c>
      <c r="P204" s="284" t="s">
        <v>168</v>
      </c>
      <c r="Q204" s="315" t="s">
        <v>125</v>
      </c>
      <c r="R204" s="381"/>
      <c r="S204" s="284" t="s">
        <v>167</v>
      </c>
      <c r="T204" s="284" t="s">
        <v>168</v>
      </c>
      <c r="U204" s="315" t="s">
        <v>125</v>
      </c>
      <c r="V204" s="381"/>
      <c r="W204" s="381"/>
      <c r="X204" s="383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8" t="s">
        <v>173</v>
      </c>
      <c r="G210" s="378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8" t="s">
        <v>224</v>
      </c>
      <c r="G214" s="378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6" t="s">
        <v>177</v>
      </c>
      <c r="G225" s="377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8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4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8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1" t="s">
        <v>91</v>
      </c>
      <c r="I231" s="392"/>
      <c r="J231" s="392"/>
      <c r="K231" s="393"/>
      <c r="L231" s="384" t="s">
        <v>90</v>
      </c>
      <c r="M231" s="380" t="s">
        <v>157</v>
      </c>
      <c r="N231" s="380" t="s">
        <v>158</v>
      </c>
      <c r="O231" s="386" t="s">
        <v>159</v>
      </c>
      <c r="P231" s="387"/>
      <c r="Q231" s="388"/>
      <c r="R231" s="380" t="s">
        <v>160</v>
      </c>
      <c r="S231" s="386" t="s">
        <v>19</v>
      </c>
      <c r="T231" s="387"/>
      <c r="U231" s="388"/>
      <c r="V231" s="380" t="s">
        <v>124</v>
      </c>
      <c r="W231" s="380" t="s">
        <v>125</v>
      </c>
      <c r="X231" s="382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5"/>
      <c r="M232" s="381"/>
      <c r="N232" s="381"/>
      <c r="O232" s="284" t="s">
        <v>167</v>
      </c>
      <c r="P232" s="284" t="s">
        <v>168</v>
      </c>
      <c r="Q232" s="315" t="s">
        <v>125</v>
      </c>
      <c r="R232" s="381"/>
      <c r="S232" s="284" t="s">
        <v>167</v>
      </c>
      <c r="T232" s="284" t="s">
        <v>168</v>
      </c>
      <c r="U232" s="315" t="s">
        <v>125</v>
      </c>
      <c r="V232" s="381"/>
      <c r="W232" s="381"/>
      <c r="X232" s="383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8" t="s">
        <v>224</v>
      </c>
      <c r="G240" s="378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8" t="s">
        <v>173</v>
      </c>
      <c r="G244" s="378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7" t="s">
        <v>255</v>
      </c>
      <c r="G246" s="377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7" t="s">
        <v>255</v>
      </c>
      <c r="G248" s="377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1" t="s">
        <v>91</v>
      </c>
      <c r="I252" s="392"/>
      <c r="J252" s="392"/>
      <c r="K252" s="393"/>
      <c r="L252" s="384" t="s">
        <v>90</v>
      </c>
      <c r="M252" s="380" t="s">
        <v>157</v>
      </c>
      <c r="N252" s="380" t="s">
        <v>158</v>
      </c>
      <c r="O252" s="386" t="s">
        <v>159</v>
      </c>
      <c r="P252" s="387"/>
      <c r="Q252" s="388"/>
      <c r="R252" s="380" t="s">
        <v>160</v>
      </c>
      <c r="S252" s="386" t="s">
        <v>19</v>
      </c>
      <c r="T252" s="387"/>
      <c r="U252" s="388"/>
      <c r="V252" s="380" t="s">
        <v>124</v>
      </c>
      <c r="W252" s="380" t="s">
        <v>125</v>
      </c>
      <c r="X252" s="382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5"/>
      <c r="M253" s="381"/>
      <c r="N253" s="381"/>
      <c r="O253" s="284" t="s">
        <v>167</v>
      </c>
      <c r="P253" s="284" t="s">
        <v>168</v>
      </c>
      <c r="Q253" s="315" t="s">
        <v>125</v>
      </c>
      <c r="R253" s="381"/>
      <c r="S253" s="284" t="s">
        <v>167</v>
      </c>
      <c r="T253" s="284" t="s">
        <v>168</v>
      </c>
      <c r="U253" s="315" t="s">
        <v>125</v>
      </c>
      <c r="V253" s="381"/>
      <c r="W253" s="381"/>
      <c r="X253" s="383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8" t="s">
        <v>173</v>
      </c>
      <c r="G259" s="378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8" t="s">
        <v>224</v>
      </c>
      <c r="G263" s="378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8" t="s">
        <v>173</v>
      </c>
      <c r="G269" s="378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7"/>
      <c r="G272" s="377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9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4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8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4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1" t="s">
        <v>91</v>
      </c>
      <c r="I279" s="392"/>
      <c r="J279" s="392"/>
      <c r="K279" s="393"/>
      <c r="L279" s="384" t="s">
        <v>90</v>
      </c>
      <c r="M279" s="380" t="s">
        <v>157</v>
      </c>
      <c r="N279" s="380" t="s">
        <v>158</v>
      </c>
      <c r="O279" s="386" t="s">
        <v>159</v>
      </c>
      <c r="P279" s="387"/>
      <c r="Q279" s="388"/>
      <c r="R279" s="380" t="s">
        <v>160</v>
      </c>
      <c r="S279" s="386" t="s">
        <v>19</v>
      </c>
      <c r="T279" s="387"/>
      <c r="U279" s="388"/>
      <c r="V279" s="380" t="s">
        <v>124</v>
      </c>
      <c r="W279" s="380" t="s">
        <v>125</v>
      </c>
      <c r="X279" s="382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5"/>
      <c r="M280" s="381"/>
      <c r="N280" s="381"/>
      <c r="O280" s="284" t="s">
        <v>167</v>
      </c>
      <c r="P280" s="284" t="s">
        <v>168</v>
      </c>
      <c r="Q280" s="315" t="s">
        <v>125</v>
      </c>
      <c r="R280" s="381"/>
      <c r="S280" s="284" t="s">
        <v>167</v>
      </c>
      <c r="T280" s="284" t="s">
        <v>168</v>
      </c>
      <c r="U280" s="315" t="s">
        <v>125</v>
      </c>
      <c r="V280" s="381"/>
      <c r="W280" s="381"/>
      <c r="X280" s="383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8" t="s">
        <v>173</v>
      </c>
      <c r="G284" s="378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8" t="s">
        <v>224</v>
      </c>
      <c r="G290" s="378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6" t="s">
        <v>257</v>
      </c>
      <c r="G299" s="377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6" t="s">
        <v>257</v>
      </c>
      <c r="G300" s="377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4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6" t="s">
        <v>257</v>
      </c>
      <c r="G302" s="377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4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4" t="s">
        <v>258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8"/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8" t="s">
        <v>224</v>
      </c>
      <c r="G16" s="378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8" t="s">
        <v>173</v>
      </c>
      <c r="G22" s="378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8" t="s">
        <v>235</v>
      </c>
      <c r="G26" s="378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1" t="s">
        <v>91</v>
      </c>
      <c r="I30" s="392"/>
      <c r="J30" s="392"/>
      <c r="K30" s="393"/>
      <c r="L30" s="384" t="s">
        <v>90</v>
      </c>
      <c r="M30" s="380" t="s">
        <v>157</v>
      </c>
      <c r="N30" s="380" t="s">
        <v>158</v>
      </c>
      <c r="O30" s="386" t="s">
        <v>159</v>
      </c>
      <c r="P30" s="387"/>
      <c r="Q30" s="388"/>
      <c r="R30" s="380" t="s">
        <v>160</v>
      </c>
      <c r="S30" s="386" t="s">
        <v>19</v>
      </c>
      <c r="T30" s="387"/>
      <c r="U30" s="388"/>
      <c r="V30" s="380" t="s">
        <v>124</v>
      </c>
      <c r="W30" s="380" t="s">
        <v>125</v>
      </c>
      <c r="X30" s="382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5"/>
      <c r="M31" s="381"/>
      <c r="N31" s="381"/>
      <c r="O31" s="284" t="s">
        <v>167</v>
      </c>
      <c r="P31" s="284" t="s">
        <v>168</v>
      </c>
      <c r="Q31" s="315" t="s">
        <v>125</v>
      </c>
      <c r="R31" s="381"/>
      <c r="S31" s="284" t="s">
        <v>167</v>
      </c>
      <c r="T31" s="284" t="s">
        <v>168</v>
      </c>
      <c r="U31" s="315" t="s">
        <v>125</v>
      </c>
      <c r="V31" s="381"/>
      <c r="W31" s="381"/>
      <c r="X31" s="383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8" t="s">
        <v>173</v>
      </c>
      <c r="G35" s="378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4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8" t="s">
        <v>224</v>
      </c>
      <c r="G37" s="378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8" t="s">
        <v>224</v>
      </c>
      <c r="G38" s="378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8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4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8" t="s">
        <v>173</v>
      </c>
      <c r="G41" s="378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8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4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8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4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8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1" t="s">
        <v>91</v>
      </c>
      <c r="I50" s="392"/>
      <c r="J50" s="392"/>
      <c r="K50" s="393"/>
      <c r="L50" s="384" t="s">
        <v>90</v>
      </c>
      <c r="M50" s="380" t="s">
        <v>157</v>
      </c>
      <c r="N50" s="380" t="s">
        <v>158</v>
      </c>
      <c r="O50" s="386" t="s">
        <v>159</v>
      </c>
      <c r="P50" s="387"/>
      <c r="Q50" s="388"/>
      <c r="R50" s="380" t="s">
        <v>160</v>
      </c>
      <c r="S50" s="386" t="s">
        <v>19</v>
      </c>
      <c r="T50" s="387"/>
      <c r="U50" s="388"/>
      <c r="V50" s="380" t="s">
        <v>124</v>
      </c>
      <c r="W50" s="380" t="s">
        <v>125</v>
      </c>
      <c r="X50" s="382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5"/>
      <c r="M51" s="381"/>
      <c r="N51" s="381"/>
      <c r="O51" s="284" t="s">
        <v>167</v>
      </c>
      <c r="P51" s="284" t="s">
        <v>168</v>
      </c>
      <c r="Q51" s="315" t="s">
        <v>125</v>
      </c>
      <c r="R51" s="381"/>
      <c r="S51" s="284" t="s">
        <v>167</v>
      </c>
      <c r="T51" s="284" t="s">
        <v>168</v>
      </c>
      <c r="U51" s="315" t="s">
        <v>125</v>
      </c>
      <c r="V51" s="381"/>
      <c r="W51" s="381"/>
      <c r="X51" s="383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4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8" t="s">
        <v>173</v>
      </c>
      <c r="G55" s="378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4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8" t="s">
        <v>224</v>
      </c>
      <c r="G57" s="378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8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4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8" t="s">
        <v>173</v>
      </c>
      <c r="G61" s="378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8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4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8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4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8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70"/>
  <sheetViews>
    <sheetView tabSelected="1" workbookViewId="0">
      <pane ySplit="6" topLeftCell="A7" activePane="bottomLeft" state="frozen"/>
      <selection pane="bottomLeft" activeCell="J26" sqref="J26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/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12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1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0</v>
      </c>
      <c r="V7" s="21">
        <f>(E7/8/10)*U7</f>
        <v>0</v>
      </c>
      <c r="W7" s="136"/>
      <c r="X7" s="137">
        <f>+G7+H7+P7+R7+T7+V7+W7+I7</f>
        <v>6981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13</v>
      </c>
      <c r="G8" s="141">
        <f>+D8</f>
        <v>6851</v>
      </c>
      <c r="H8" s="20">
        <f t="shared" ref="H8:H13" si="0">(F8+J8+K8+L8+Q8)*10</f>
        <v>130</v>
      </c>
      <c r="I8" s="21"/>
      <c r="J8" s="352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0</v>
      </c>
      <c r="V8" s="21">
        <f t="shared" ref="V8:V16" si="4">(E8/8/10)*U8</f>
        <v>0</v>
      </c>
      <c r="W8" s="15"/>
      <c r="X8" s="137">
        <f t="shared" ref="X8:X16" si="5">+G8+H8+P8+R8+T8+V8+W8+I8</f>
        <v>6981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12</v>
      </c>
      <c r="G9" s="141">
        <f>D9</f>
        <v>10273</v>
      </c>
      <c r="H9" s="20">
        <f t="shared" si="0"/>
        <v>130</v>
      </c>
      <c r="I9" s="21">
        <f>50</f>
        <v>50</v>
      </c>
      <c r="J9" s="73">
        <v>0</v>
      </c>
      <c r="K9" s="73">
        <v>1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0</v>
      </c>
      <c r="V9" s="21">
        <f t="shared" si="4"/>
        <v>0</v>
      </c>
      <c r="W9" s="15"/>
      <c r="X9" s="137">
        <f t="shared" si="5"/>
        <v>10453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13</v>
      </c>
      <c r="G10" s="141">
        <f t="shared" ref="G10:G16" si="6">+D10</f>
        <v>6851</v>
      </c>
      <c r="H10" s="20">
        <f t="shared" si="0"/>
        <v>130</v>
      </c>
      <c r="I10" s="21"/>
      <c r="J10" s="73"/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0</v>
      </c>
      <c r="V10" s="21">
        <f t="shared" si="4"/>
        <v>0</v>
      </c>
      <c r="W10" s="15">
        <v>2108</v>
      </c>
      <c r="X10" s="137">
        <f t="shared" si="5"/>
        <v>9089</v>
      </c>
      <c r="Y10" s="142"/>
      <c r="Z10" s="142"/>
    </row>
    <row r="11" spans="1:26" s="138" customFormat="1" ht="12" customHeight="1" thickBot="1" x14ac:dyDescent="0.25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7</v>
      </c>
      <c r="G11" s="141">
        <f>E11*F11+527</f>
        <v>4216</v>
      </c>
      <c r="H11" s="20">
        <f t="shared" si="0"/>
        <v>80</v>
      </c>
      <c r="I11" s="21"/>
      <c r="J11" s="73">
        <v>1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2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2">
        <v>0</v>
      </c>
      <c r="V11" s="21">
        <f t="shared" si="4"/>
        <v>0</v>
      </c>
      <c r="W11" s="15"/>
      <c r="X11" s="137">
        <f>+G11+H11+P11+R11+T11+V11+W11+I11</f>
        <v>4296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13</v>
      </c>
      <c r="G12" s="141">
        <f t="shared" ref="G12" si="8">E12*F12</f>
        <v>6851</v>
      </c>
      <c r="H12" s="20">
        <f t="shared" si="0"/>
        <v>130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0</v>
      </c>
      <c r="V12" s="21">
        <f>(E12/8/10)*U12</f>
        <v>0</v>
      </c>
      <c r="W12" s="15"/>
      <c r="X12" s="137">
        <f>+G12+H12+P12+R12+T12+V12+W12+I12</f>
        <v>6981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8</v>
      </c>
      <c r="G13" s="141">
        <f>E13*F13+527</f>
        <v>4743</v>
      </c>
      <c r="H13" s="20">
        <f t="shared" si="0"/>
        <v>90</v>
      </c>
      <c r="I13" s="21"/>
      <c r="J13" s="73">
        <v>1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0</v>
      </c>
      <c r="V13" s="21">
        <f t="shared" si="4"/>
        <v>0</v>
      </c>
      <c r="W13" s="15"/>
      <c r="X13" s="137">
        <f t="shared" si="5"/>
        <v>4833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46636</v>
      </c>
      <c r="H18" s="3">
        <f>SUM(H7:H16)</f>
        <v>820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49614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4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43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September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6981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4890.54</v>
      </c>
      <c r="R22" s="71">
        <f t="shared" ref="R22:R31" si="12">G7+H7+P7+R7+T7+V7+W7-F22-H22</f>
        <v>6981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6981</v>
      </c>
      <c r="E23" s="352">
        <f>+'10.26-11.10'!R229</f>
        <v>0</v>
      </c>
      <c r="F23" s="355">
        <f t="shared" ref="F23:F31" si="13">+E23*E8</f>
        <v>0</v>
      </c>
      <c r="G23" s="352">
        <v>0</v>
      </c>
      <c r="H23" s="355">
        <f t="shared" ref="H23:H31" si="14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5738.5</v>
      </c>
      <c r="R23" s="71">
        <f t="shared" si="12"/>
        <v>6981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10453</v>
      </c>
      <c r="E24" s="352">
        <v>0</v>
      </c>
      <c r="F24" s="355">
        <f t="shared" si="13"/>
        <v>0</v>
      </c>
      <c r="G24" s="352">
        <v>0</v>
      </c>
      <c r="H24" s="355">
        <f>(+E9/8)*G24</f>
        <v>0</v>
      </c>
      <c r="I24" s="352"/>
      <c r="J24" s="371">
        <v>800</v>
      </c>
      <c r="K24" s="372">
        <v>1476.64</v>
      </c>
      <c r="L24" s="15">
        <v>275</v>
      </c>
      <c r="M24" s="18"/>
      <c r="N24" s="372"/>
      <c r="O24" s="18"/>
      <c r="P24" s="157">
        <f t="shared" ref="P24" si="15">+D24-F24-H24-J24-K24-L24-M24-N24-O24-I24</f>
        <v>7901.36</v>
      </c>
      <c r="R24" s="71">
        <f t="shared" si="12"/>
        <v>10403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9089</v>
      </c>
      <c r="E25" s="352">
        <v>0</v>
      </c>
      <c r="F25" s="355">
        <f t="shared" si="13"/>
        <v>0</v>
      </c>
      <c r="G25" s="352">
        <v>0</v>
      </c>
      <c r="H25" s="355">
        <f t="shared" ref="H25" si="16">(+E10/8)*G25</f>
        <v>0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7071</v>
      </c>
      <c r="R25" s="71">
        <f t="shared" si="12"/>
        <v>9089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4296</v>
      </c>
      <c r="E26" s="352">
        <v>0</v>
      </c>
      <c r="F26" s="355">
        <f t="shared" si="13"/>
        <v>0</v>
      </c>
      <c r="G26" s="352">
        <v>0</v>
      </c>
      <c r="H26" s="355">
        <f t="shared" si="14"/>
        <v>0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3666</v>
      </c>
      <c r="R26" s="71">
        <f t="shared" si="12"/>
        <v>4296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6981</v>
      </c>
      <c r="E27" s="352">
        <v>0</v>
      </c>
      <c r="F27" s="355">
        <f t="shared" si="13"/>
        <v>0</v>
      </c>
      <c r="G27" s="352">
        <v>0</v>
      </c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5350.5899999999992</v>
      </c>
      <c r="R27" s="71">
        <f>G12+H12+P12+R12+T12+V12+W12-F27-H27</f>
        <v>6981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4833</v>
      </c>
      <c r="E28" s="352">
        <v>0</v>
      </c>
      <c r="F28" s="355">
        <f t="shared" si="13"/>
        <v>0</v>
      </c>
      <c r="G28" s="352">
        <v>0</v>
      </c>
      <c r="H28" s="355">
        <f>(+E13/8)*G28</f>
        <v>0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3820</v>
      </c>
      <c r="R28" s="71">
        <f t="shared" si="12"/>
        <v>4833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3"/>
        <v>0</v>
      </c>
      <c r="G29" s="352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2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2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3"/>
        <v>0</v>
      </c>
      <c r="G31" s="158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2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49614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3860</v>
      </c>
      <c r="K33" s="3">
        <f>+SUM(K22:K32)</f>
        <v>3230.2000000000003</v>
      </c>
      <c r="L33" s="3">
        <f t="shared" si="21"/>
        <v>1212.5</v>
      </c>
      <c r="M33" s="3">
        <f t="shared" si="21"/>
        <v>0</v>
      </c>
      <c r="N33" s="3">
        <f t="shared" si="21"/>
        <v>2873.31</v>
      </c>
      <c r="O33" s="3">
        <f t="shared" si="21"/>
        <v>0</v>
      </c>
      <c r="P33" s="5">
        <f>+SUM(P22:P32)</f>
        <v>38437.99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 t="shared" ref="S35:S44" si="23">+P22+(SUM(O35:Q35))</f>
        <v>5924.54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si="23"/>
        <v>6238.5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3"/>
        <v>9151.36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3"/>
        <v>8105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3666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5350.5899999999992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3820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42255.99</v>
      </c>
    </row>
    <row r="53" spans="1:14" ht="13.5" thickBot="1" x14ac:dyDescent="0.25"/>
    <row r="54" spans="1:14" ht="13.5" thickBot="1" x14ac:dyDescent="0.25">
      <c r="A54" s="408"/>
      <c r="B54" s="410" t="s">
        <v>0</v>
      </c>
      <c r="C54" s="412" t="s">
        <v>1</v>
      </c>
      <c r="D54" s="398" t="s">
        <v>45</v>
      </c>
      <c r="E54" s="396" t="s">
        <v>151</v>
      </c>
      <c r="F54" s="416" t="s">
        <v>112</v>
      </c>
      <c r="G54" s="417"/>
      <c r="H54" s="421"/>
      <c r="I54" s="418" t="s">
        <v>3</v>
      </c>
      <c r="J54" s="420" t="s">
        <v>114</v>
      </c>
      <c r="K54" s="415" t="s">
        <v>115</v>
      </c>
      <c r="L54" s="415" t="s">
        <v>116</v>
      </c>
      <c r="N54" s="429" t="s">
        <v>102</v>
      </c>
    </row>
    <row r="55" spans="1:14" ht="13.5" thickBot="1" x14ac:dyDescent="0.25">
      <c r="A55" s="409"/>
      <c r="B55" s="411"/>
      <c r="C55" s="413"/>
      <c r="D55" s="399"/>
      <c r="E55" s="397"/>
      <c r="F55" s="244" t="s">
        <v>113</v>
      </c>
      <c r="G55" s="245" t="s">
        <v>148</v>
      </c>
      <c r="H55" s="422"/>
      <c r="I55" s="419"/>
      <c r="J55" s="420"/>
      <c r="K55" s="415"/>
      <c r="L55" s="415"/>
      <c r="N55" s="429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4890.54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2" si="26">+I56+J56+K56</f>
        <v>5924.54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9" si="27">+D23-F23-H23-D57-J23-K23-L23-M23-N23-O23-E57-H57-F57-G57-I23</f>
        <v>5738.5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6238.5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/>
      <c r="F58" s="18"/>
      <c r="G58" s="18"/>
      <c r="H58" s="156">
        <v>0</v>
      </c>
      <c r="I58" s="157">
        <f t="shared" si="27"/>
        <v>7901.36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 t="shared" si="26"/>
        <v>9151.36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 t="shared" si="27"/>
        <v>7071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8105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3666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3666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/>
      <c r="F61" s="122"/>
      <c r="G61" s="122"/>
      <c r="H61" s="156">
        <v>0</v>
      </c>
      <c r="I61" s="366">
        <f>+D27-F27-H27-D61-J27-K27-L27-M27-N27-O27-E61-H61-F61-G61-I27</f>
        <v>5350.5899999999992</v>
      </c>
      <c r="N61" s="164">
        <f t="shared" si="26"/>
        <v>5350.5899999999992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3820</v>
      </c>
      <c r="N62" s="164">
        <f t="shared" si="26"/>
        <v>3820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f>+D29-F29-H29-D63-J29-K29-L29-M29-N29-O29-E62-H63-F63-G63-I29</f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38437.99</v>
      </c>
      <c r="N67" s="274">
        <f>SUM(N56:N66)</f>
        <v>42255.99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'26-10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'26-10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'26-10 payroll'!D2</f>
        <v>VALERO</v>
      </c>
      <c r="C3" s="451"/>
      <c r="D3" s="451"/>
      <c r="E3" s="451"/>
      <c r="F3" s="451"/>
      <c r="G3" s="451"/>
      <c r="H3" s="452"/>
      <c r="I3" s="177"/>
      <c r="J3" s="450" t="str">
        <f>'26-10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'26-10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'26-10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'26-10 payroll'!E7</f>
        <v>527</v>
      </c>
      <c r="E8" s="457"/>
      <c r="F8" s="457"/>
      <c r="G8" s="55"/>
      <c r="H8" s="195"/>
      <c r="I8" s="194"/>
      <c r="J8" s="191" t="s">
        <v>28</v>
      </c>
      <c r="K8" s="192" t="s">
        <v>27</v>
      </c>
      <c r="L8" s="457">
        <f>'26-10 payroll'!E8</f>
        <v>527</v>
      </c>
      <c r="M8" s="457"/>
      <c r="N8" s="457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September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'26-10 payroll'!D3</f>
        <v>September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500</v>
      </c>
      <c r="O17" s="9"/>
      <c r="P17" s="10">
        <f>SUM(N13:N17)</f>
        <v>630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5924.54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6238.5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'26-10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'26-10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'26-10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'26-10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'26-10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'26-10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'26-10 payroll'!E9</f>
        <v>790.23076923076928</v>
      </c>
      <c r="E41" s="457"/>
      <c r="F41" s="457"/>
      <c r="G41" s="55"/>
      <c r="H41" s="195"/>
      <c r="I41" s="194"/>
      <c r="J41" s="191" t="s">
        <v>28</v>
      </c>
      <c r="K41" s="192" t="s">
        <v>27</v>
      </c>
      <c r="L41" s="457">
        <f>'26-10 payroll'!E10</f>
        <v>527</v>
      </c>
      <c r="M41" s="457"/>
      <c r="N41" s="457"/>
      <c r="O41" s="9"/>
      <c r="P41" s="195"/>
    </row>
    <row r="42" spans="2:17" x14ac:dyDescent="0.2">
      <c r="B42" s="191" t="s">
        <v>29</v>
      </c>
      <c r="C42" s="192" t="s">
        <v>27</v>
      </c>
      <c r="D42" s="458" t="str">
        <f>'26-10 payroll'!D3</f>
        <v>September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'26-10 payroll'!D3</f>
        <v>September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1250</v>
      </c>
      <c r="G50" s="55"/>
      <c r="H50" s="56">
        <f>SUM(F46:F50)</f>
        <v>1380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3142</v>
      </c>
      <c r="O50" s="9"/>
      <c r="P50" s="10">
        <f>SUM(N46:N50)</f>
        <v>3272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-2551.6400000000003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9101.36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-50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'26-10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'26-10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'26-10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'26-10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'26-10 payroll'!B11</f>
        <v>Briones, Christian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'26-10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'26-10 payroll'!E11</f>
        <v>527</v>
      </c>
      <c r="E74" s="457"/>
      <c r="F74" s="457"/>
      <c r="G74" s="55"/>
      <c r="H74" s="195"/>
      <c r="I74" s="194"/>
      <c r="J74" s="191" t="s">
        <v>28</v>
      </c>
      <c r="K74" s="192" t="s">
        <v>27</v>
      </c>
      <c r="L74" s="457">
        <f>'26-10 payroll'!E12</f>
        <v>527</v>
      </c>
      <c r="M74" s="457"/>
      <c r="N74" s="457"/>
      <c r="O74" s="9"/>
      <c r="P74" s="195"/>
    </row>
    <row r="75" spans="2:17" x14ac:dyDescent="0.2">
      <c r="B75" s="191" t="s">
        <v>29</v>
      </c>
      <c r="C75" s="192" t="s">
        <v>27</v>
      </c>
      <c r="D75" s="458" t="str">
        <f>'26-10 payroll'!D3</f>
        <v>September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'26-10 payroll'!D3</f>
        <v>September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4216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6851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7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13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130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0</v>
      </c>
      <c r="G83" s="55"/>
      <c r="H83" s="56">
        <f>SUM(F79:F83)</f>
        <v>80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0</v>
      </c>
      <c r="O83" s="9"/>
      <c r="P83" s="10">
        <f>SUM(N79:N83)</f>
        <v>130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-630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3666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5350.59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'26-10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'26-10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'26-10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'26-10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'26-10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'26-10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'26-10 payroll'!E13</f>
        <v>527</v>
      </c>
      <c r="E107" s="457"/>
      <c r="F107" s="457"/>
      <c r="G107" s="55"/>
      <c r="H107" s="195"/>
      <c r="I107" s="194"/>
      <c r="J107" s="191" t="s">
        <v>28</v>
      </c>
      <c r="K107" s="192" t="s">
        <v>27</v>
      </c>
      <c r="L107" s="457">
        <f>'26-10 payroll'!E14</f>
        <v>0</v>
      </c>
      <c r="M107" s="457"/>
      <c r="N107" s="457"/>
      <c r="O107" s="9"/>
      <c r="P107" s="195"/>
    </row>
    <row r="108" spans="2:17" x14ac:dyDescent="0.2">
      <c r="B108" s="191" t="s">
        <v>29</v>
      </c>
      <c r="C108" s="192" t="s">
        <v>27</v>
      </c>
      <c r="D108" s="458" t="str">
        <f>'26-10 payroll'!D3</f>
        <v>September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'26-10 payroll'!D3</f>
        <v>September 11-25,2019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4743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0</v>
      </c>
      <c r="G116" s="55"/>
      <c r="H116" s="56">
        <f>SUM(F112:F116)</f>
        <v>90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3820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'26-10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'26-10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'26-10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'26-10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'26-10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'26-10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'26-10 payroll'!E15</f>
        <v>0</v>
      </c>
      <c r="E140" s="457"/>
      <c r="F140" s="457"/>
      <c r="G140" s="55"/>
      <c r="H140" s="195"/>
      <c r="I140" s="194"/>
      <c r="J140" s="191" t="s">
        <v>28</v>
      </c>
      <c r="K140" s="192" t="s">
        <v>27</v>
      </c>
      <c r="L140" s="457">
        <f>'26-10 payroll'!E111</f>
        <v>0</v>
      </c>
      <c r="M140" s="457"/>
      <c r="N140" s="457"/>
      <c r="O140" s="9"/>
      <c r="P140" s="195"/>
    </row>
    <row r="141" spans="2:17" x14ac:dyDescent="0.2">
      <c r="B141" s="191" t="s">
        <v>29</v>
      </c>
      <c r="C141" s="192" t="s">
        <v>27</v>
      </c>
      <c r="D141" s="458" t="str">
        <f>'26-10 payroll'!D3</f>
        <v>September 11-25,2019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'26-10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 t="s">
        <v>15</v>
      </c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1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60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8"/>
      <c r="B54" s="410" t="s">
        <v>0</v>
      </c>
      <c r="C54" s="412" t="s">
        <v>1</v>
      </c>
      <c r="D54" s="398" t="s">
        <v>3</v>
      </c>
      <c r="E54" s="398" t="s">
        <v>45</v>
      </c>
      <c r="F54" s="396" t="s">
        <v>151</v>
      </c>
      <c r="G54" s="416" t="s">
        <v>112</v>
      </c>
      <c r="H54" s="417"/>
      <c r="I54" s="421"/>
      <c r="J54" s="418" t="s">
        <v>3</v>
      </c>
      <c r="K54" s="420" t="s">
        <v>114</v>
      </c>
      <c r="L54" s="415" t="s">
        <v>115</v>
      </c>
      <c r="M54" s="415" t="s">
        <v>116</v>
      </c>
      <c r="O54" s="429" t="s">
        <v>102</v>
      </c>
    </row>
    <row r="55" spans="1:15" ht="13.5" thickBot="1" x14ac:dyDescent="0.25">
      <c r="A55" s="409"/>
      <c r="B55" s="411"/>
      <c r="C55" s="413"/>
      <c r="D55" s="430"/>
      <c r="E55" s="399"/>
      <c r="F55" s="397"/>
      <c r="G55" s="244" t="s">
        <v>113</v>
      </c>
      <c r="H55" s="245" t="s">
        <v>148</v>
      </c>
      <c r="I55" s="422"/>
      <c r="J55" s="419"/>
      <c r="K55" s="420"/>
      <c r="L55" s="415"/>
      <c r="M55" s="415"/>
      <c r="O55" s="42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'11-25 payroll'!E7</f>
        <v>502</v>
      </c>
      <c r="E8" s="457"/>
      <c r="F8" s="457"/>
      <c r="G8" s="55"/>
      <c r="H8" s="234"/>
      <c r="I8" s="194"/>
      <c r="J8" s="191" t="s">
        <v>28</v>
      </c>
      <c r="K8" s="192" t="s">
        <v>27</v>
      </c>
      <c r="L8" s="457">
        <f>'11-25 payroll'!E8</f>
        <v>502</v>
      </c>
      <c r="M8" s="457"/>
      <c r="N8" s="457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'11-25 payroll'!D3</f>
        <v>August 11-25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'11-25 payroll'!D3</f>
        <v>August 11-25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'11-25 payroll'!E9</f>
        <v>790.23076923076928</v>
      </c>
      <c r="E41" s="457"/>
      <c r="F41" s="457"/>
      <c r="G41" s="55"/>
      <c r="H41" s="234"/>
      <c r="I41" s="194"/>
      <c r="J41" s="191" t="s">
        <v>28</v>
      </c>
      <c r="K41" s="192" t="s">
        <v>27</v>
      </c>
      <c r="L41" s="457">
        <f>'11-25 payroll'!E10</f>
        <v>502</v>
      </c>
      <c r="M41" s="457"/>
      <c r="N41" s="457"/>
      <c r="O41" s="9"/>
      <c r="P41" s="234"/>
    </row>
    <row r="42" spans="2:17" x14ac:dyDescent="0.2">
      <c r="B42" s="191" t="s">
        <v>29</v>
      </c>
      <c r="C42" s="192" t="s">
        <v>27</v>
      </c>
      <c r="D42" s="458" t="str">
        <f>'11-25 payroll'!D3</f>
        <v>August 11-25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'11-25 payroll'!D3</f>
        <v>August 11-25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>
        <f>'11-25 payroll'!B12</f>
        <v>0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'11-25 payroll'!E11</f>
        <v>502</v>
      </c>
      <c r="E74" s="457"/>
      <c r="F74" s="457"/>
      <c r="G74" s="55"/>
      <c r="H74" s="234"/>
      <c r="I74" s="194"/>
      <c r="J74" s="191" t="s">
        <v>28</v>
      </c>
      <c r="K74" s="192" t="s">
        <v>27</v>
      </c>
      <c r="L74" s="457">
        <f>'11-25 payroll'!E12</f>
        <v>0</v>
      </c>
      <c r="M74" s="457"/>
      <c r="N74" s="457"/>
      <c r="O74" s="9"/>
      <c r="P74" s="234"/>
    </row>
    <row r="75" spans="2:17" x14ac:dyDescent="0.2">
      <c r="B75" s="191" t="s">
        <v>29</v>
      </c>
      <c r="C75" s="192" t="s">
        <v>27</v>
      </c>
      <c r="D75" s="458" t="str">
        <f>'11-25 payroll'!D3</f>
        <v>August 11-25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'11-25 payroll'!D3</f>
        <v>August 11-25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>
        <f>'11-25 payroll'!B13</f>
        <v>0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'11-25 payroll'!E13</f>
        <v>0</v>
      </c>
      <c r="E107" s="457"/>
      <c r="F107" s="457"/>
      <c r="G107" s="55"/>
      <c r="H107" s="234"/>
      <c r="I107" s="194"/>
      <c r="J107" s="191" t="s">
        <v>28</v>
      </c>
      <c r="K107" s="192" t="s">
        <v>27</v>
      </c>
      <c r="L107" s="457">
        <f>'11-25 payroll'!E14</f>
        <v>0</v>
      </c>
      <c r="M107" s="457"/>
      <c r="N107" s="457"/>
      <c r="O107" s="9"/>
      <c r="P107" s="234"/>
    </row>
    <row r="108" spans="2:17" x14ac:dyDescent="0.2">
      <c r="B108" s="191" t="s">
        <v>29</v>
      </c>
      <c r="C108" s="192" t="s">
        <v>27</v>
      </c>
      <c r="D108" s="458" t="str">
        <f>'11-25 payroll'!D3</f>
        <v>August 11-25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'11-25 payroll'!D3</f>
        <v>August 11-25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'11-25 payroll'!E15</f>
        <v>0</v>
      </c>
      <c r="E140" s="457"/>
      <c r="F140" s="457"/>
      <c r="G140" s="55"/>
      <c r="H140" s="234"/>
      <c r="I140" s="194"/>
      <c r="J140" s="191" t="s">
        <v>28</v>
      </c>
      <c r="K140" s="192" t="s">
        <v>27</v>
      </c>
      <c r="L140" s="457">
        <f>'11-25 payroll'!E112</f>
        <v>0</v>
      </c>
      <c r="M140" s="457"/>
      <c r="N140" s="457"/>
      <c r="O140" s="9"/>
      <c r="P140" s="234"/>
    </row>
    <row r="141" spans="2:17" x14ac:dyDescent="0.2">
      <c r="B141" s="191" t="s">
        <v>29</v>
      </c>
      <c r="C141" s="192" t="s">
        <v>27</v>
      </c>
      <c r="D141" s="458" t="str">
        <f>'11-25 payroll'!D3</f>
        <v>August 11-25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6981</v>
      </c>
      <c r="H18" s="80">
        <f>'11-25 payroll'!R22</f>
        <v>6526</v>
      </c>
      <c r="I18" s="81">
        <f>G18+H18</f>
        <v>13507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10403</v>
      </c>
      <c r="H20" s="80">
        <f>'11-25 payroll'!R24</f>
        <v>10273</v>
      </c>
      <c r="I20" s="81">
        <f t="shared" si="0"/>
        <v>20676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9089</v>
      </c>
      <c r="H21" s="80">
        <f>'11-25 payroll'!R25</f>
        <v>6526</v>
      </c>
      <c r="I21" s="81">
        <f t="shared" si="0"/>
        <v>15615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4296</v>
      </c>
      <c r="H22" s="80">
        <f>'11-25 payroll'!R26</f>
        <v>6526</v>
      </c>
      <c r="I22" s="81">
        <f t="shared" si="0"/>
        <v>10822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6981</v>
      </c>
      <c r="H23" s="80">
        <f>'11-25 payroll'!R27</f>
        <v>0</v>
      </c>
      <c r="I23" s="93">
        <f t="shared" si="0"/>
        <v>6981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4833</v>
      </c>
      <c r="H24" s="80">
        <f>'11-25 payroll'!R28</f>
        <v>0</v>
      </c>
      <c r="I24" s="81">
        <f t="shared" si="0"/>
        <v>4833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49564</v>
      </c>
      <c r="H29" s="103">
        <f t="shared" ref="H29:O29" si="3">SUM(H18:H27)</f>
        <v>36377</v>
      </c>
      <c r="I29" s="103">
        <f t="shared" si="3"/>
        <v>85941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3901.2999999999997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0</v>
      </c>
      <c r="M36" s="263">
        <f t="shared" si="5"/>
        <v>0</v>
      </c>
      <c r="N36" s="263">
        <f t="shared" si="5"/>
        <v>0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130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2108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390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0</v>
      </c>
      <c r="M41" s="267">
        <f t="shared" si="6"/>
        <v>2108</v>
      </c>
      <c r="N41" s="267">
        <f t="shared" si="6"/>
        <v>0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520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0</v>
      </c>
      <c r="M44" s="262">
        <f t="shared" si="7"/>
        <v>2108</v>
      </c>
      <c r="N44" s="262">
        <f t="shared" si="7"/>
        <v>0</v>
      </c>
      <c r="O44" s="262">
        <f t="shared" si="7"/>
        <v>0</v>
      </c>
      <c r="P44" s="262">
        <f t="shared" si="7"/>
        <v>7636</v>
      </c>
      <c r="Q44" s="262">
        <f>SUM(B44:P44)</f>
        <v>70941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 x14ac:dyDescent="0.2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73553.3</v>
      </c>
      <c r="M48" s="262">
        <f>+I29+P36+P41-(O36+O41)+G36</f>
        <v>93677</v>
      </c>
      <c r="N48" s="109">
        <f>+L48-M48</f>
        <v>-20123.699999999997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38246.400000000001</v>
      </c>
      <c r="M49" s="262">
        <f>+L49</f>
        <v>38246.400000000001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0</v>
      </c>
      <c r="M50" s="262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16517.2</v>
      </c>
      <c r="M51" s="262">
        <f>+L51</f>
        <v>16517.2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18789.7</v>
      </c>
      <c r="M52" s="262">
        <f>+M48-M49-M50-M51</f>
        <v>38913.399999999994</v>
      </c>
      <c r="N52" s="109">
        <f>+L52-M52</f>
        <v>-20123.699999999993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8"/>
      <c r="E19" s="469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03" workbookViewId="0">
      <selection activeCell="F113" sqref="F113:F115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'[2]11-25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'[2]11-25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'[2]11-25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'[2]11-25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'[2]11-25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'[2]11-25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v>527</v>
      </c>
      <c r="E8" s="457"/>
      <c r="F8" s="457"/>
      <c r="G8" s="55"/>
      <c r="H8" s="356"/>
      <c r="I8" s="194"/>
      <c r="J8" s="191" t="s">
        <v>28</v>
      </c>
      <c r="K8" s="192" t="s">
        <v>27</v>
      </c>
      <c r="L8" s="457">
        <v>527</v>
      </c>
      <c r="M8" s="457"/>
      <c r="N8" s="457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September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D9</f>
        <v>September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v>164.69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59">
        <f>500+'26-10 payroll'!V8</f>
        <v>500</v>
      </c>
      <c r="O17" s="55"/>
      <c r="P17" s="56">
        <f>SUM(N13:N17)</f>
        <v>794.69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5924.54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6403.1900000000005</v>
      </c>
      <c r="R28" s="214"/>
      <c r="T28" s="215">
        <f>+H28-'[2]11-25 payroll'!S35</f>
        <v>156.934859375001</v>
      </c>
      <c r="U28" s="216"/>
      <c r="V28" s="217">
        <f>+P28-'[2]11-25 payroll'!S36</f>
        <v>-110.30795312499959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'[2]11-25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'[2]11-25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'[2]11-25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'[2]11-25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'[2]11-25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'[2]11-25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'[2]11-25 payroll'!E9</f>
        <v>790.23076923076928</v>
      </c>
      <c r="E41" s="457"/>
      <c r="F41" s="457"/>
      <c r="G41" s="55"/>
      <c r="H41" s="356"/>
      <c r="I41" s="194"/>
      <c r="J41" s="191" t="s">
        <v>28</v>
      </c>
      <c r="K41" s="192" t="s">
        <v>27</v>
      </c>
      <c r="L41" s="457">
        <v>527</v>
      </c>
      <c r="M41" s="457"/>
      <c r="N41" s="457"/>
      <c r="O41" s="9"/>
      <c r="P41" s="356"/>
    </row>
    <row r="42" spans="2:17" x14ac:dyDescent="0.2">
      <c r="B42" s="191" t="s">
        <v>29</v>
      </c>
      <c r="C42" s="192" t="s">
        <v>27</v>
      </c>
      <c r="D42" s="458" t="str">
        <f>'26-10 payroll'!D3</f>
        <v>September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D42</f>
        <v>September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1300</v>
      </c>
      <c r="G50" s="55"/>
      <c r="H50" s="56">
        <f>SUM(F46:F50)</f>
        <v>1430</v>
      </c>
      <c r="I50" s="194"/>
      <c r="J50" s="191"/>
      <c r="K50" s="192"/>
      <c r="L50" s="203" t="s">
        <v>99</v>
      </c>
      <c r="M50" s="204"/>
      <c r="N50" s="11">
        <f>150+884+'26-10 payroll'!V10</f>
        <v>1034</v>
      </c>
      <c r="O50" s="9"/>
      <c r="P50" s="357">
        <f>SUM(N46:N50)</f>
        <v>1164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-4514.25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-1395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7188.75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6620</v>
      </c>
      <c r="Q61" s="173"/>
      <c r="T61" s="215">
        <f>+H61-'[2]11-25 payroll'!S37</f>
        <v>-1618.6406937499996</v>
      </c>
      <c r="V61" s="236">
        <f>+P61-'[2]11-25 payroll'!S38</f>
        <v>767.41649895833325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'[2]11-25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'[2]11-25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'[2]11-25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'[2]11-25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'[2]11-25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'[2]11-25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v>527</v>
      </c>
      <c r="E74" s="457"/>
      <c r="F74" s="457"/>
      <c r="G74" s="55"/>
      <c r="H74" s="356"/>
      <c r="I74" s="194"/>
      <c r="J74" s="191" t="s">
        <v>28</v>
      </c>
      <c r="K74" s="192" t="s">
        <v>27</v>
      </c>
      <c r="L74" s="457">
        <v>527</v>
      </c>
      <c r="M74" s="457"/>
      <c r="N74" s="457"/>
      <c r="O74" s="9"/>
      <c r="P74" s="356"/>
    </row>
    <row r="75" spans="2:17" x14ac:dyDescent="0.2">
      <c r="B75" s="191" t="s">
        <v>29</v>
      </c>
      <c r="C75" s="192" t="s">
        <v>27</v>
      </c>
      <c r="D75" s="458" t="str">
        <f>'26-10 payroll'!D3</f>
        <v>September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D75</f>
        <v>September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3689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6851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7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13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v>60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130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0</v>
      </c>
      <c r="G83" s="55"/>
      <c r="H83" s="56">
        <f>SUM(F79:F83)</f>
        <v>60</v>
      </c>
      <c r="I83" s="194"/>
      <c r="J83" s="191"/>
      <c r="K83" s="192"/>
      <c r="L83" s="203" t="s">
        <v>99</v>
      </c>
      <c r="M83" s="204"/>
      <c r="N83" s="11">
        <f>'26-10 payroll'!V12</f>
        <v>0</v>
      </c>
      <c r="O83" s="9"/>
      <c r="P83" s="56">
        <f>SUM(N79:N83)</f>
        <v>130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292</v>
      </c>
      <c r="M89" s="204"/>
      <c r="N89" s="55"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-630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3119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5350.59</v>
      </c>
      <c r="Q94" s="173"/>
      <c r="T94" s="215">
        <f>+H94-'[2]11-25 payroll'!S39</f>
        <v>-1390.8982442708329</v>
      </c>
      <c r="V94" s="236">
        <f>+P94-'[2]11-25 payroll'!S40</f>
        <v>524.38000000000102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'[2]11-25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'[2]11-25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'[2]11-25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'[2]11-25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'[2]11-25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'[2]11-25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v>527</v>
      </c>
      <c r="E107" s="457"/>
      <c r="F107" s="457"/>
      <c r="G107" s="55"/>
      <c r="H107" s="356"/>
      <c r="I107" s="194"/>
      <c r="J107" s="191" t="s">
        <v>28</v>
      </c>
      <c r="K107" s="192" t="s">
        <v>27</v>
      </c>
      <c r="L107" s="457">
        <f>'[2]11-25 payroll'!E14</f>
        <v>0</v>
      </c>
      <c r="M107" s="457"/>
      <c r="N107" s="457"/>
      <c r="O107" s="9"/>
      <c r="P107" s="356"/>
    </row>
    <row r="108" spans="2:17" x14ac:dyDescent="0.2">
      <c r="B108" s="191" t="s">
        <v>29</v>
      </c>
      <c r="C108" s="192" t="s">
        <v>27</v>
      </c>
      <c r="D108" s="458" t="str">
        <f>'26-10 payroll'!D3</f>
        <v>September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'[2]11-25 payroll'!D3</f>
        <v>JULY  11 - 25, 2018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4216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8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0</v>
      </c>
      <c r="G116" s="55"/>
      <c r="H116" s="56">
        <f>SUM(F112:F116)</f>
        <v>617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3820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-1252.4799999999996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'[2]11-25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'[2]11-25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'[2]11-25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'[2]11-25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'[2]11-25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'[2]11-25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'[2]11-25 payroll'!E15</f>
        <v>0</v>
      </c>
      <c r="E140" s="457"/>
      <c r="F140" s="457"/>
      <c r="G140" s="55"/>
      <c r="H140" s="356"/>
      <c r="I140" s="194"/>
      <c r="J140" s="191" t="s">
        <v>28</v>
      </c>
      <c r="K140" s="192" t="s">
        <v>27</v>
      </c>
      <c r="L140" s="457">
        <f>'[2]11-25 payroll'!E112</f>
        <v>0</v>
      </c>
      <c r="M140" s="457"/>
      <c r="N140" s="457"/>
      <c r="O140" s="9"/>
      <c r="P140" s="356"/>
    </row>
    <row r="141" spans="2:17" x14ac:dyDescent="0.2">
      <c r="B141" s="191" t="s">
        <v>29</v>
      </c>
      <c r="C141" s="192" t="s">
        <v>27</v>
      </c>
      <c r="D141" s="458" t="str">
        <f>'[2]11-25 payroll'!D3</f>
        <v>JULY  11 - 25, 2018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'[2]11-25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demi sosa</cp:lastModifiedBy>
  <cp:lastPrinted>2019-08-29T08:44:57Z</cp:lastPrinted>
  <dcterms:created xsi:type="dcterms:W3CDTF">2010-01-04T12:18:59Z</dcterms:created>
  <dcterms:modified xsi:type="dcterms:W3CDTF">2019-09-26T11:55:34Z</dcterms:modified>
</cp:coreProperties>
</file>