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9 Renovations\"/>
    </mc:Choice>
  </mc:AlternateContent>
  <xr:revisionPtr revIDLastSave="0" documentId="13_ncr:1_{CDDB10A8-69B8-47C4-894F-29C3A35B9033}" xr6:coauthVersionLast="45" xr6:coauthVersionMax="45" xr10:uidLastSave="{00000000-0000-0000-0000-000000000000}"/>
  <bookViews>
    <workbookView xWindow="-60" yWindow="-60" windowWidth="24120" windowHeight="12960" tabRatio="500" xr2:uid="{00000000-000D-0000-FFFF-FFFF00000000}"/>
  </bookViews>
  <sheets>
    <sheet name="CAPEX" sheetId="1" r:id="rId1"/>
  </sheets>
  <definedNames>
    <definedName name="_xlnm.Print_Area" localSheetId="0">CAPEX!$A$1:$J$124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20" i="1" l="1"/>
  <c r="Q120" i="1" s="1"/>
  <c r="X120" i="1" s="1"/>
  <c r="P119" i="1"/>
  <c r="Q119" i="1" s="1"/>
  <c r="X119" i="1" s="1"/>
  <c r="P118" i="1"/>
  <c r="Q118" i="1" s="1"/>
  <c r="P117" i="1"/>
  <c r="P116" i="1"/>
  <c r="Q116" i="1" s="1"/>
  <c r="X116" i="1" s="1"/>
  <c r="P114" i="1"/>
  <c r="Q114" i="1" s="1"/>
  <c r="X114" i="1" s="1"/>
  <c r="P112" i="1"/>
  <c r="Q112" i="1" s="1"/>
  <c r="P111" i="1"/>
  <c r="Q111" i="1" s="1"/>
  <c r="X106" i="1"/>
  <c r="P109" i="1"/>
  <c r="Q109" i="1" s="1"/>
  <c r="P105" i="1"/>
  <c r="X105" i="1" s="1"/>
  <c r="P104" i="1"/>
  <c r="P103" i="1"/>
  <c r="S101" i="1"/>
  <c r="X101" i="1" s="1"/>
  <c r="S100" i="1"/>
  <c r="X100" i="1" s="1"/>
  <c r="S99" i="1"/>
  <c r="S98" i="1"/>
  <c r="W96" i="1"/>
  <c r="X96" i="1" s="1"/>
  <c r="V94" i="1"/>
  <c r="Q94" i="1" s="1"/>
  <c r="X92" i="1"/>
  <c r="P91" i="1"/>
  <c r="Q91" i="1" s="1"/>
  <c r="X91" i="1" s="1"/>
  <c r="P90" i="1"/>
  <c r="Q90" i="1" s="1"/>
  <c r="P89" i="1"/>
  <c r="P88" i="1"/>
  <c r="Q88" i="1" s="1"/>
  <c r="X88" i="1" s="1"/>
  <c r="P87" i="1"/>
  <c r="Q87" i="1" s="1"/>
  <c r="X87" i="1" s="1"/>
  <c r="U85" i="1"/>
  <c r="X85" i="1" s="1"/>
  <c r="T83" i="1"/>
  <c r="T126" i="1" s="1"/>
  <c r="P76" i="1"/>
  <c r="Q76" i="1" s="1"/>
  <c r="X76" i="1" s="1"/>
  <c r="P79" i="1"/>
  <c r="Q79" i="1" s="1"/>
  <c r="X79" i="1" s="1"/>
  <c r="P78" i="1"/>
  <c r="Q78" i="1" s="1"/>
  <c r="P81" i="1"/>
  <c r="Q81" i="1" s="1"/>
  <c r="P72" i="1"/>
  <c r="X72" i="1" s="1"/>
  <c r="P54" i="1"/>
  <c r="S63" i="1"/>
  <c r="P61" i="1"/>
  <c r="P58" i="1"/>
  <c r="Q58" i="1" s="1"/>
  <c r="R56" i="1"/>
  <c r="P56" i="1"/>
  <c r="Q56" i="1" s="1"/>
  <c r="R54" i="1"/>
  <c r="Q54" i="1"/>
  <c r="R51" i="1"/>
  <c r="P51" i="1"/>
  <c r="Q51" i="1" s="1"/>
  <c r="X51" i="1" s="1"/>
  <c r="R49" i="1"/>
  <c r="P49" i="1"/>
  <c r="Q49" i="1" s="1"/>
  <c r="X49" i="1" s="1"/>
  <c r="R47" i="1"/>
  <c r="P47" i="1"/>
  <c r="Q47" i="1" s="1"/>
  <c r="R46" i="1"/>
  <c r="P46" i="1"/>
  <c r="Q46" i="1" s="1"/>
  <c r="X46" i="1" s="1"/>
  <c r="R45" i="1"/>
  <c r="Q45" i="1"/>
  <c r="P45" i="1"/>
  <c r="R44" i="1"/>
  <c r="P44" i="1"/>
  <c r="R43" i="1"/>
  <c r="P43" i="1"/>
  <c r="Q43" i="1" s="1"/>
  <c r="R40" i="1"/>
  <c r="P40" i="1"/>
  <c r="Q40" i="1" s="1"/>
  <c r="X40" i="1" s="1"/>
  <c r="R39" i="1"/>
  <c r="P39" i="1"/>
  <c r="Q39" i="1" s="1"/>
  <c r="R36" i="1"/>
  <c r="P36" i="1"/>
  <c r="Q36" i="1" s="1"/>
  <c r="X36" i="1" s="1"/>
  <c r="R35" i="1"/>
  <c r="P35" i="1"/>
  <c r="Q35" i="1" s="1"/>
  <c r="R33" i="1"/>
  <c r="P33" i="1"/>
  <c r="Q33" i="1" s="1"/>
  <c r="R31" i="1"/>
  <c r="P31" i="1"/>
  <c r="Q31" i="1" s="1"/>
  <c r="R26" i="1"/>
  <c r="P26" i="1"/>
  <c r="R23" i="1"/>
  <c r="P23" i="1"/>
  <c r="Q23" i="1" s="1"/>
  <c r="P17" i="1"/>
  <c r="Q17" i="1" s="1"/>
  <c r="R12" i="1"/>
  <c r="P12" i="1"/>
  <c r="R9" i="1"/>
  <c r="P9" i="1"/>
  <c r="Q9" i="1" s="1"/>
  <c r="R6" i="1"/>
  <c r="P6" i="1"/>
  <c r="Q6" i="1" s="1"/>
  <c r="X124" i="1"/>
  <c r="X123" i="1"/>
  <c r="X122" i="1"/>
  <c r="X121" i="1"/>
  <c r="X115" i="1"/>
  <c r="X113" i="1"/>
  <c r="X110" i="1"/>
  <c r="X108" i="1"/>
  <c r="X107" i="1"/>
  <c r="X104" i="1"/>
  <c r="X102" i="1"/>
  <c r="X98" i="1"/>
  <c r="X97" i="1"/>
  <c r="X95" i="1"/>
  <c r="X93" i="1"/>
  <c r="X86" i="1"/>
  <c r="X84" i="1"/>
  <c r="X83" i="1"/>
  <c r="X82" i="1"/>
  <c r="X80" i="1"/>
  <c r="X77" i="1"/>
  <c r="X75" i="1"/>
  <c r="X74" i="1"/>
  <c r="X73" i="1"/>
  <c r="X71" i="1"/>
  <c r="X70" i="1"/>
  <c r="X69" i="1"/>
  <c r="X68" i="1"/>
  <c r="X67" i="1"/>
  <c r="X66" i="1"/>
  <c r="X65" i="1"/>
  <c r="X64" i="1"/>
  <c r="X63" i="1"/>
  <c r="X62" i="1"/>
  <c r="X60" i="1"/>
  <c r="X59" i="1"/>
  <c r="X57" i="1"/>
  <c r="X55" i="1"/>
  <c r="X53" i="1"/>
  <c r="X52" i="1"/>
  <c r="X50" i="1"/>
  <c r="X48" i="1"/>
  <c r="X45" i="1"/>
  <c r="X42" i="1"/>
  <c r="X41" i="1"/>
  <c r="X38" i="1"/>
  <c r="X37" i="1"/>
  <c r="X34" i="1"/>
  <c r="X32" i="1"/>
  <c r="X30" i="1"/>
  <c r="X29" i="1"/>
  <c r="X28" i="1"/>
  <c r="X27" i="1"/>
  <c r="X25" i="1"/>
  <c r="X24" i="1"/>
  <c r="X22" i="1"/>
  <c r="X21" i="1"/>
  <c r="X20" i="1"/>
  <c r="X19" i="1"/>
  <c r="X18" i="1"/>
  <c r="X16" i="1"/>
  <c r="X15" i="1"/>
  <c r="X14" i="1"/>
  <c r="X13" i="1"/>
  <c r="X11" i="1"/>
  <c r="X10" i="1"/>
  <c r="X8" i="1"/>
  <c r="X7" i="1"/>
  <c r="X5" i="1"/>
  <c r="V126" i="1"/>
  <c r="D124" i="1"/>
  <c r="M120" i="1"/>
  <c r="M119" i="1"/>
  <c r="M118" i="1"/>
  <c r="M117" i="1"/>
  <c r="M116" i="1"/>
  <c r="M112" i="1"/>
  <c r="M111" i="1"/>
  <c r="M107" i="1"/>
  <c r="M94" i="1"/>
  <c r="E94" i="1"/>
  <c r="F94" i="1" s="1"/>
  <c r="M81" i="1"/>
  <c r="G76" i="1"/>
  <c r="G124" i="1" s="1"/>
  <c r="G72" i="1"/>
  <c r="H72" i="1" s="1"/>
  <c r="M61" i="1"/>
  <c r="E61" i="1"/>
  <c r="F61" i="1" s="1"/>
  <c r="H61" i="1" s="1"/>
  <c r="M58" i="1"/>
  <c r="E58" i="1"/>
  <c r="F58" i="1" s="1"/>
  <c r="M56" i="1"/>
  <c r="L54" i="1"/>
  <c r="M51" i="1"/>
  <c r="M49" i="1"/>
  <c r="M48" i="1"/>
  <c r="M47" i="1"/>
  <c r="M46" i="1"/>
  <c r="M45" i="1"/>
  <c r="M44" i="1"/>
  <c r="M43" i="1"/>
  <c r="M40" i="1"/>
  <c r="E40" i="1"/>
  <c r="F40" i="1" s="1"/>
  <c r="M39" i="1"/>
  <c r="E39" i="1"/>
  <c r="F39" i="1" s="1"/>
  <c r="M36" i="1"/>
  <c r="M35" i="1"/>
  <c r="M33" i="1"/>
  <c r="M31" i="1"/>
  <c r="M26" i="1"/>
  <c r="F26" i="1"/>
  <c r="M23" i="1"/>
  <c r="F23" i="1"/>
  <c r="M20" i="1"/>
  <c r="L17" i="1"/>
  <c r="E17" i="1"/>
  <c r="F17" i="1" s="1"/>
  <c r="M14" i="1"/>
  <c r="M12" i="1"/>
  <c r="L9" i="1"/>
  <c r="M6" i="1"/>
  <c r="E6" i="1"/>
  <c r="E124" i="1" s="1"/>
  <c r="H76" i="1" l="1"/>
  <c r="W126" i="1"/>
  <c r="R61" i="1"/>
  <c r="M3" i="1"/>
  <c r="M1" i="1" s="1"/>
  <c r="R17" i="1"/>
  <c r="R126" i="1" s="1"/>
  <c r="Q103" i="1"/>
  <c r="X103" i="1" s="1"/>
  <c r="L3" i="1"/>
  <c r="R58" i="1"/>
  <c r="R94" i="1"/>
  <c r="X94" i="1" s="1"/>
  <c r="Q117" i="1"/>
  <c r="X117" i="1" s="1"/>
  <c r="X118" i="1"/>
  <c r="X111" i="1"/>
  <c r="X112" i="1"/>
  <c r="X109" i="1"/>
  <c r="S126" i="1"/>
  <c r="X99" i="1"/>
  <c r="Q89" i="1"/>
  <c r="X89" i="1" s="1"/>
  <c r="X90" i="1"/>
  <c r="U126" i="1"/>
  <c r="X78" i="1"/>
  <c r="X81" i="1"/>
  <c r="Q61" i="1"/>
  <c r="X61" i="1" s="1"/>
  <c r="X58" i="1"/>
  <c r="X56" i="1"/>
  <c r="X54" i="1"/>
  <c r="Q44" i="1"/>
  <c r="X44" i="1" s="1"/>
  <c r="X43" i="1"/>
  <c r="X47" i="1"/>
  <c r="X39" i="1"/>
  <c r="X35" i="1"/>
  <c r="X33" i="1"/>
  <c r="X31" i="1"/>
  <c r="X26" i="1"/>
  <c r="Q26" i="1"/>
  <c r="X23" i="1"/>
  <c r="X17" i="1"/>
  <c r="X12" i="1"/>
  <c r="Q12" i="1"/>
  <c r="P126" i="1"/>
  <c r="X9" i="1"/>
  <c r="X6" i="1"/>
  <c r="H124" i="1"/>
  <c r="F6" i="1"/>
  <c r="F124" i="1" s="1"/>
  <c r="Q126" i="1" l="1"/>
  <c r="X1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2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admin:
</t>
        </r>
        <r>
          <rPr>
            <sz val="9"/>
            <color rgb="FF000000"/>
            <rFont val="Tahoma"/>
            <family val="2"/>
          </rPr>
          <t xml:space="preserve">labor electrical wiring
</t>
        </r>
      </text>
    </comment>
  </commentList>
</comments>
</file>

<file path=xl/sharedStrings.xml><?xml version="1.0" encoding="utf-8"?>
<sst xmlns="http://schemas.openxmlformats.org/spreadsheetml/2006/main" count="219" uniqueCount="176">
  <si>
    <t>TOSHCO INC.</t>
  </si>
  <si>
    <t>PURCHASE ORDER OF THE FF EQUIPMENT &amp; ETC.</t>
  </si>
  <si>
    <t>ITEM</t>
  </si>
  <si>
    <t>NAME OF SUPPLIER</t>
  </si>
  <si>
    <t>DATE OF P.O.</t>
  </si>
  <si>
    <t>AMOUNT</t>
  </si>
  <si>
    <t>EWT</t>
  </si>
  <si>
    <t>AMOUNT LESS EWT</t>
  </si>
  <si>
    <t>DOWN PAYMENT</t>
  </si>
  <si>
    <t>BALANCE</t>
  </si>
  <si>
    <t>DELIVERY DATE</t>
  </si>
  <si>
    <t>REMARKS</t>
  </si>
  <si>
    <t>october</t>
  </si>
  <si>
    <t>December</t>
  </si>
  <si>
    <t>EQUIPMENT</t>
  </si>
  <si>
    <t>ROTISSERIE</t>
  </si>
  <si>
    <t>WORLFLEX TRADING CO.</t>
  </si>
  <si>
    <t>TO BE SETTLE 3 DAYS BEFORE</t>
  </si>
  <si>
    <t>ELECTRIC FOOD WARMER</t>
  </si>
  <si>
    <t>COFFEE MACHINE (BUNDLE)</t>
  </si>
  <si>
    <t>CONCEPT SPECIALIST INC.</t>
  </si>
  <si>
    <t>8/15/2019</t>
  </si>
  <si>
    <t>FULL PAYMENT/ VCC CARD (3MOS)</t>
  </si>
  <si>
    <t>(ZOE/ SAN REMO)</t>
  </si>
  <si>
    <t>(COOK AND COFFEE AND DELONGHI)</t>
  </si>
  <si>
    <t>BLENDER</t>
  </si>
  <si>
    <t>9/22/2019</t>
  </si>
  <si>
    <t>CAKE CHILLER</t>
  </si>
  <si>
    <t>CT CONCEPT GOLD &amp; SILVER CORP.</t>
  </si>
  <si>
    <t>DP-30% ( TO BE SETTLE 1 WEEK</t>
  </si>
  <si>
    <t>DIM: 1200X600X1180</t>
  </si>
  <si>
    <t>BEFORE DELIVERY)</t>
  </si>
  <si>
    <t>FURNITURE</t>
  </si>
  <si>
    <t>TABLE &amp; CHAIRS</t>
  </si>
  <si>
    <t>MATCH CONTRACT FURNITURE INC.</t>
  </si>
  <si>
    <t>8/13/2019</t>
  </si>
  <si>
    <t>DP-50% (TO BE SETTLE 1 WEEK</t>
  </si>
  <si>
    <t>BEFORE DELIVERY</t>
  </si>
  <si>
    <t>DINING CHAIRS</t>
  </si>
  <si>
    <t>FR FURNITURE REPUBLIC</t>
  </si>
  <si>
    <t>8/22/2019</t>
  </si>
  <si>
    <t>PAYMENT C/O VCC CARD</t>
  </si>
  <si>
    <t>REFURBISH OF TOSH TABLES</t>
  </si>
  <si>
    <t>PAUL EIGHT OCHOA</t>
  </si>
  <si>
    <t>&amp; CHIKOS COUCHES</t>
  </si>
  <si>
    <t>NEW BAR COUNTER TABLE,</t>
  </si>
  <si>
    <t>8/16/2019</t>
  </si>
  <si>
    <t>HANGING CABINET, &amp; REFURBISH</t>
  </si>
  <si>
    <t>OF 2 WAITER STATION</t>
  </si>
  <si>
    <t>OTHERS</t>
  </si>
  <si>
    <t>MACHUCA TILES (OVERUNS)</t>
  </si>
  <si>
    <t>MACHUCA BALDOZAS INC.</t>
  </si>
  <si>
    <t>7/25/2019</t>
  </si>
  <si>
    <t>PAID- JULY 26, 2019</t>
  </si>
  <si>
    <t>ITEM RECEIVED- 08/12/19</t>
  </si>
  <si>
    <t>MACHUCA TILES (NEW TILE/ DESIGN)</t>
  </si>
  <si>
    <t>PAID- AUGUST 19, 2019</t>
  </si>
  <si>
    <t>BAR STOOL &amp; INDUSTRIAL CHAIRS</t>
  </si>
  <si>
    <t>ISPACE FURNISHING INC</t>
  </si>
  <si>
    <t>8/23/2019</t>
  </si>
  <si>
    <t>MAGNETIC MENU BOARD</t>
  </si>
  <si>
    <t>LED TOSH CAFE SIGNAGE</t>
  </si>
  <si>
    <t>OPTIMA SIGN SOLUTION</t>
  </si>
  <si>
    <t>LED CHIKOS SIGNAGE</t>
  </si>
  <si>
    <t>TRACKLIGHT &amp; BULB (HALOGEN)</t>
  </si>
  <si>
    <t>LIGHTFLOW MARKETING CO.,LTD</t>
  </si>
  <si>
    <t>PAID-VCC CREDIT CARD</t>
  </si>
  <si>
    <t>MAIN DROP LIGHT (CHIKOS)</t>
  </si>
  <si>
    <t>ILLUMITECH CO.</t>
  </si>
  <si>
    <t>ACCOUSTIC BOARD</t>
  </si>
  <si>
    <t>MC HOME DEPOT FORT BONIFACIO INC</t>
  </si>
  <si>
    <t>DROP LIGHT (TOSH CAFE)</t>
  </si>
  <si>
    <t>INFINITE LIGHTING N STYLE CENTER INC</t>
  </si>
  <si>
    <t>CEILING FAN &amp; PIN LIGHTS</t>
  </si>
  <si>
    <t>WILCON DEPOT INC</t>
  </si>
  <si>
    <t>PAYMENT C/O VCC CREDIT CARD</t>
  </si>
  <si>
    <t>POPLAR TAN (TILES)</t>
  </si>
  <si>
    <t>TILE EXPRESS (EXTRA ORDINARY</t>
  </si>
  <si>
    <t>PAID- AUG. 8 C/ VCC CARD</t>
  </si>
  <si>
    <t>GREAT TILES, INC.</t>
  </si>
  <si>
    <t>ITEM RECEIVED- AUGUST 12, 2019</t>
  </si>
  <si>
    <t xml:space="preserve">KITCHEN WARES </t>
  </si>
  <si>
    <t>COMCOM FOOD SERVICE SUPPLIES CORP.</t>
  </si>
  <si>
    <t>9/20/2019</t>
  </si>
  <si>
    <t>TILES FOR WASH ROOM</t>
  </si>
  <si>
    <t>CW HOME DEPOT- IMUS CAVITE</t>
  </si>
  <si>
    <t>TOSH CAFE UNIFORM</t>
  </si>
  <si>
    <t>HILLTOP CUSTOM TAILOR &amp;</t>
  </si>
  <si>
    <t>8/14/2019</t>
  </si>
  <si>
    <t>PAID DP-50% (AUG. 19, 2019)</t>
  </si>
  <si>
    <t>HABERDASHER</t>
  </si>
  <si>
    <t>CHIKOS UNIFORM</t>
  </si>
  <si>
    <t>JENNY FERTHEA GARCIA</t>
  </si>
  <si>
    <t>PAID DP-50% (AUG. 20, 2019)</t>
  </si>
  <si>
    <t xml:space="preserve">KITCHEN &amp; DINING PANTS </t>
  </si>
  <si>
    <t>DIVISORIA OR TAYTAY MARKET</t>
  </si>
  <si>
    <t>CASH FUND- C/O AMS</t>
  </si>
  <si>
    <t>CONTRUCTION FEE</t>
  </si>
  <si>
    <t>SEVERINO C. MALVAR</t>
  </si>
  <si>
    <t>FIRST PAYMENT</t>
  </si>
  <si>
    <t>SECOND PAYMENT</t>
  </si>
  <si>
    <t>THIRD PAYMENT</t>
  </si>
  <si>
    <t>9/23/2019</t>
  </si>
  <si>
    <t>FOURTH PAYMENT</t>
  </si>
  <si>
    <t>9/27/2019</t>
  </si>
  <si>
    <t>FIFT PAYMENT</t>
  </si>
  <si>
    <t>INTERION DESIGNER</t>
  </si>
  <si>
    <t>SOCORRO LUZ GONZALES</t>
  </si>
  <si>
    <t>4/15/2019</t>
  </si>
  <si>
    <t>TOILET MIRROR</t>
  </si>
  <si>
    <t>9/26/2016</t>
  </si>
  <si>
    <t>HOME FABRIC OF MANILA</t>
  </si>
  <si>
    <t>9/30/2019</t>
  </si>
  <si>
    <t>INSTALLATION OF GRANITE</t>
  </si>
  <si>
    <t>GRCJ ENTERPRISE</t>
  </si>
  <si>
    <t>CONSTRUCTION BOND &amp; FEE</t>
  </si>
  <si>
    <t>PASEO PARVIEW SUITES CONDO ASSOC INC</t>
  </si>
  <si>
    <t>7/18/2019</t>
  </si>
  <si>
    <t>30K REFUNDABLE</t>
  </si>
  <si>
    <t>AIRCON PULL OUT</t>
  </si>
  <si>
    <t>JOEL &amp; REY (ACU PULL OUT)</t>
  </si>
  <si>
    <t>CASH PAYMENT-CHECK # 1298338</t>
  </si>
  <si>
    <t>ELECTRICAL INSTALLATION</t>
  </si>
  <si>
    <t>REY (ELECTRICIAN) MATERIALS</t>
  </si>
  <si>
    <t>PAYMENT C/O VCC</t>
  </si>
  <si>
    <t>REY (ELECTRICIAN) Labor Fee &amp; MATERIALS FOR TRACK LIGHT</t>
  </si>
  <si>
    <t>REY (ELECTRICIAN) Labor Fee</t>
  </si>
  <si>
    <t>9/13/2019</t>
  </si>
  <si>
    <t>SPEAKER INSTALLATION</t>
  </si>
  <si>
    <t>REY (ELECTRICIAN) ACU</t>
  </si>
  <si>
    <t>9/26/2019</t>
  </si>
  <si>
    <t>POS PRINTER</t>
  </si>
  <si>
    <t>PAPEROUS ENTERPRISES</t>
  </si>
  <si>
    <t>DANILO CERBITO</t>
  </si>
  <si>
    <t>LOCKER REPAIR (LABOR FEE)</t>
  </si>
  <si>
    <t>9/16/2019</t>
  </si>
  <si>
    <t>BUDGET FOR BARISTA TRAINING</t>
  </si>
  <si>
    <t>JOYCE DINO</t>
  </si>
  <si>
    <t>9/17/2019</t>
  </si>
  <si>
    <t>ASSORTED GROCERIES &amp; EXPENSES</t>
  </si>
  <si>
    <t>GREASE TRAP</t>
  </si>
  <si>
    <t>9/24/2019</t>
  </si>
  <si>
    <t>COFFEE &amp; ESPRESSO CUPS &amp; OTHER KITCHEN WARES</t>
  </si>
  <si>
    <t>ANNA MARIE SOSA</t>
  </si>
  <si>
    <t>POS PROGRAM &amp; UPDATE</t>
  </si>
  <si>
    <t>RAYMOND RIVAD</t>
  </si>
  <si>
    <t>ROTISSERIE OVERSTAND</t>
  </si>
  <si>
    <t>HENRY</t>
  </si>
  <si>
    <t>GAS LINE FOR OVEN</t>
  </si>
  <si>
    <t>BONSAI</t>
  </si>
  <si>
    <t>CCTV CAMERA</t>
  </si>
  <si>
    <t>ISUPPLYTECH CO., LTD</t>
  </si>
  <si>
    <t>TRAINING FEE FOR CHIKOS &amp; CAFE</t>
  </si>
  <si>
    <t>MELISSA GUERERRO</t>
  </si>
  <si>
    <t>9/18/2019</t>
  </si>
  <si>
    <t>PRESSURE COOKER</t>
  </si>
  <si>
    <t>ANSON EMPORIUM CORPORATION</t>
  </si>
  <si>
    <t>VCC CREADIT CARD</t>
  </si>
  <si>
    <t>MICROWAVE OVEN</t>
  </si>
  <si>
    <t>CHIKOS MENU BOARD</t>
  </si>
  <si>
    <t>CASH PAYMENT C/O MARIE SOSA</t>
  </si>
  <si>
    <t>TISSUE HOLDER</t>
  </si>
  <si>
    <t>WILCON DEPOT C/O VCC CARD</t>
  </si>
  <si>
    <t>SOAP DISPENSER,FOAMING SOAP PUMP</t>
  </si>
  <si>
    <t>CLIPBOARD</t>
  </si>
  <si>
    <t>OFFICE WAREHOUSE C/O VCC CARD</t>
  </si>
  <si>
    <t>ANSON EMPORIUM CORP C/O VCC CARD</t>
  </si>
  <si>
    <t>TOTAL BALANCE</t>
  </si>
  <si>
    <t>Property and Equipment</t>
  </si>
  <si>
    <t>Input Tax</t>
  </si>
  <si>
    <t>Accounts Payable</t>
  </si>
  <si>
    <t>Petty Cash</t>
  </si>
  <si>
    <t>Other Assets</t>
  </si>
  <si>
    <t>Misc</t>
  </si>
  <si>
    <t>Office Supplies</t>
  </si>
  <si>
    <t>Repairs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</si>
</sst>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d/mmm/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7" fillId="0" borderId="0" applyBorder="0" applyProtection="0"/>
    <xf numFmtId="164" fontId="7" fillId="0" borderId="0" applyBorder="0" applyProtection="0"/>
  </cellStyleXfs>
  <cellXfs count="17">
    <xf numFmtId="0" fontId="0" fillId="0" borderId="0" xfId="0"/>
    <xf numFmtId="0" fontId="0" fillId="0" borderId="1" xfId="0" applyFont="1" applyBorder="1"/>
    <xf numFmtId="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 applyProtection="1"/>
    <xf numFmtId="164" fontId="3" fillId="0" borderId="1" xfId="1" applyFont="1" applyBorder="1" applyAlignment="1" applyProtection="1"/>
    <xf numFmtId="165" fontId="0" fillId="0" borderId="1" xfId="1" applyNumberFormat="1" applyFont="1" applyBorder="1" applyAlignment="1" applyProtection="1"/>
    <xf numFmtId="164" fontId="4" fillId="0" borderId="1" xfId="1" applyFont="1" applyBorder="1" applyAlignment="1" applyProtection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164" fontId="7" fillId="0" borderId="1" xfId="1" applyBorder="1"/>
    <xf numFmtId="164" fontId="7" fillId="0" borderId="2" xfId="1" applyBorder="1"/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57150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9F7A782-5835-484D-A392-1BCA71AE24A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7"/>
  <sheetViews>
    <sheetView tabSelected="1" topLeftCell="D1" zoomScaleNormal="100" workbookViewId="0">
      <pane ySplit="4" topLeftCell="A90" activePane="bottomLeft" state="frozen"/>
      <selection activeCell="G1" sqref="G1"/>
      <selection pane="bottomLeft" activeCell="Q118" sqref="Q118"/>
    </sheetView>
  </sheetViews>
  <sheetFormatPr defaultRowHeight="15" x14ac:dyDescent="0.25"/>
  <cols>
    <col min="1" max="1" width="33.140625" customWidth="1"/>
    <col min="2" max="2" width="36.7109375" customWidth="1"/>
    <col min="3" max="3" width="11.140625" customWidth="1"/>
    <col min="4" max="4" width="16.7109375" customWidth="1"/>
    <col min="5" max="5" width="9.5703125" customWidth="1"/>
    <col min="6" max="6" width="18.42578125" customWidth="1"/>
    <col min="7" max="7" width="16.28515625" hidden="1" customWidth="1"/>
    <col min="8" max="8" width="13.7109375" hidden="1" customWidth="1"/>
    <col min="9" max="9" width="12.85546875" hidden="1" customWidth="1"/>
    <col min="10" max="10" width="30.5703125" hidden="1" customWidth="1"/>
    <col min="11" max="11" width="3" hidden="1" customWidth="1"/>
    <col min="12" max="12" width="27.42578125" hidden="1" customWidth="1"/>
    <col min="13" max="13" width="11.140625" customWidth="1"/>
    <col min="14" max="15" width="8.5703125" customWidth="1"/>
    <col min="16" max="24" width="14.7109375" customWidth="1"/>
    <col min="25" max="1033" width="8.5703125" customWidth="1"/>
  </cols>
  <sheetData>
    <row r="1" spans="1:2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M1" s="2">
        <f>M3*0.12</f>
        <v>104317.30821428564</v>
      </c>
    </row>
    <row r="2" spans="1:2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24" x14ac:dyDescent="0.25">
      <c r="A3" s="3"/>
      <c r="B3" s="3"/>
      <c r="C3" s="3"/>
      <c r="D3" s="3"/>
      <c r="E3" s="3"/>
      <c r="F3" s="3"/>
      <c r="G3" s="3"/>
      <c r="H3" s="3"/>
      <c r="I3" s="3"/>
      <c r="J3" s="3"/>
      <c r="L3" s="2">
        <f>SUM(L6:L123)</f>
        <v>459857.14285714284</v>
      </c>
      <c r="M3" s="2">
        <f>SUM(M6:M123)</f>
        <v>869310.90178571374</v>
      </c>
      <c r="P3" s="14" t="s">
        <v>168</v>
      </c>
      <c r="Q3" s="14" t="s">
        <v>169</v>
      </c>
      <c r="R3" s="14" t="s">
        <v>6</v>
      </c>
      <c r="S3" s="14" t="s">
        <v>171</v>
      </c>
      <c r="T3" s="14" t="s">
        <v>172</v>
      </c>
      <c r="U3" s="14" t="s">
        <v>173</v>
      </c>
      <c r="V3" s="14" t="s">
        <v>174</v>
      </c>
      <c r="W3" s="14" t="s">
        <v>175</v>
      </c>
      <c r="X3" s="14" t="s">
        <v>170</v>
      </c>
    </row>
    <row r="4" spans="1:24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5"/>
      <c r="L4" s="5" t="s">
        <v>12</v>
      </c>
      <c r="M4" t="s">
        <v>13</v>
      </c>
      <c r="P4" s="14"/>
      <c r="Q4" s="14"/>
      <c r="R4" s="14"/>
      <c r="S4" s="14"/>
      <c r="T4" s="14"/>
      <c r="U4" s="14"/>
      <c r="V4" s="14"/>
      <c r="W4" s="14"/>
      <c r="X4" s="14"/>
    </row>
    <row r="5" spans="1:24" x14ac:dyDescent="0.25">
      <c r="A5" s="6" t="s">
        <v>14</v>
      </c>
      <c r="B5" s="7"/>
      <c r="C5" s="7"/>
      <c r="D5" s="7"/>
      <c r="E5" s="7"/>
      <c r="F5" s="7"/>
      <c r="G5" s="7"/>
      <c r="H5" s="7"/>
      <c r="I5" s="7"/>
      <c r="J5" s="7"/>
      <c r="K5" s="5"/>
      <c r="L5" s="5"/>
      <c r="P5" s="15"/>
      <c r="Q5" s="15"/>
      <c r="R5" s="15"/>
      <c r="S5" s="15"/>
      <c r="T5" s="15"/>
      <c r="U5" s="15"/>
      <c r="V5" s="15"/>
      <c r="W5" s="15"/>
      <c r="X5" s="15">
        <f>-SUM(P5:W5)</f>
        <v>0</v>
      </c>
    </row>
    <row r="6" spans="1:24" x14ac:dyDescent="0.25">
      <c r="A6" s="1" t="s">
        <v>15</v>
      </c>
      <c r="B6" s="1" t="s">
        <v>16</v>
      </c>
      <c r="C6" s="8">
        <v>43532</v>
      </c>
      <c r="D6" s="9">
        <v>44980</v>
      </c>
      <c r="E6" s="9">
        <f>D6/1.12*0.01</f>
        <v>401.60714285714283</v>
      </c>
      <c r="F6" s="9">
        <f>D6-E6</f>
        <v>44578.392857142855</v>
      </c>
      <c r="G6" s="9">
        <v>0</v>
      </c>
      <c r="H6" s="10">
        <v>0</v>
      </c>
      <c r="I6" s="11">
        <v>43724</v>
      </c>
      <c r="J6" s="1" t="s">
        <v>17</v>
      </c>
      <c r="M6" s="2">
        <f>D6/1.12</f>
        <v>40160.714285714283</v>
      </c>
      <c r="P6" s="15">
        <f>D6/1.12</f>
        <v>40160.714285714283</v>
      </c>
      <c r="Q6" s="15">
        <f>P6*0.12</f>
        <v>4819.2857142857138</v>
      </c>
      <c r="R6" s="15">
        <f>-E6</f>
        <v>-401.60714285714283</v>
      </c>
      <c r="S6" s="15"/>
      <c r="T6" s="15"/>
      <c r="U6" s="15"/>
      <c r="V6" s="15"/>
      <c r="W6" s="15"/>
      <c r="X6" s="15">
        <f>-SUM(P6:W6)</f>
        <v>-44578.392857142855</v>
      </c>
    </row>
    <row r="7" spans="1:24" x14ac:dyDescent="0.25">
      <c r="A7" s="1" t="s">
        <v>18</v>
      </c>
      <c r="B7" s="1"/>
      <c r="C7" s="7"/>
      <c r="D7" s="9"/>
      <c r="E7" s="9"/>
      <c r="F7" s="9"/>
      <c r="G7" s="9"/>
      <c r="H7" s="9"/>
      <c r="I7" s="9"/>
      <c r="J7" s="1" t="s">
        <v>10</v>
      </c>
      <c r="P7" s="15"/>
      <c r="Q7" s="15"/>
      <c r="R7" s="15"/>
      <c r="S7" s="15"/>
      <c r="T7" s="15"/>
      <c r="U7" s="15"/>
      <c r="V7" s="15"/>
      <c r="W7" s="15"/>
      <c r="X7" s="15">
        <f>-SUM(P7:W7)</f>
        <v>0</v>
      </c>
    </row>
    <row r="8" spans="1:24" x14ac:dyDescent="0.25">
      <c r="A8" s="1"/>
      <c r="B8" s="1"/>
      <c r="C8" s="7"/>
      <c r="D8" s="9"/>
      <c r="E8" s="9"/>
      <c r="F8" s="9"/>
      <c r="G8" s="9"/>
      <c r="H8" s="9"/>
      <c r="I8" s="9"/>
      <c r="J8" s="1"/>
      <c r="P8" s="15"/>
      <c r="Q8" s="15"/>
      <c r="R8" s="15"/>
      <c r="S8" s="15"/>
      <c r="T8" s="15"/>
      <c r="U8" s="15"/>
      <c r="V8" s="15"/>
      <c r="W8" s="15"/>
      <c r="X8" s="15">
        <f>-SUM(P8:W8)</f>
        <v>0</v>
      </c>
    </row>
    <row r="9" spans="1:24" x14ac:dyDescent="0.25">
      <c r="A9" s="1" t="s">
        <v>19</v>
      </c>
      <c r="B9" s="1" t="s">
        <v>20</v>
      </c>
      <c r="C9" s="8" t="s">
        <v>21</v>
      </c>
      <c r="D9" s="9">
        <v>258000</v>
      </c>
      <c r="E9" s="9"/>
      <c r="F9" s="9"/>
      <c r="G9" s="9"/>
      <c r="H9" s="9"/>
      <c r="I9" s="11">
        <v>43731</v>
      </c>
      <c r="J9" s="1" t="s">
        <v>22</v>
      </c>
      <c r="L9">
        <f>D9/1.12</f>
        <v>230357.14285714284</v>
      </c>
      <c r="P9" s="15">
        <f>D9/1.12</f>
        <v>230357.14285714284</v>
      </c>
      <c r="Q9" s="15">
        <f>P9*0.12</f>
        <v>27642.857142857141</v>
      </c>
      <c r="R9" s="15">
        <f>-E9</f>
        <v>0</v>
      </c>
      <c r="S9" s="15"/>
      <c r="T9" s="15"/>
      <c r="U9" s="15"/>
      <c r="V9" s="15"/>
      <c r="W9" s="15"/>
      <c r="X9" s="15">
        <f>-SUM(P9:W9)</f>
        <v>-257999.99999999997</v>
      </c>
    </row>
    <row r="10" spans="1:24" x14ac:dyDescent="0.25">
      <c r="A10" s="1" t="s">
        <v>23</v>
      </c>
      <c r="B10" s="1" t="s">
        <v>24</v>
      </c>
      <c r="C10" s="7"/>
      <c r="D10" s="9"/>
      <c r="E10" s="9"/>
      <c r="F10" s="9"/>
      <c r="G10" s="9"/>
      <c r="H10" s="9"/>
      <c r="I10" s="9"/>
      <c r="J10" s="1"/>
      <c r="P10" s="15"/>
      <c r="Q10" s="15"/>
      <c r="R10" s="15"/>
      <c r="S10" s="15"/>
      <c r="T10" s="15"/>
      <c r="U10" s="15"/>
      <c r="V10" s="15"/>
      <c r="W10" s="15"/>
      <c r="X10" s="15">
        <f>-SUM(P10:W10)</f>
        <v>0</v>
      </c>
    </row>
    <row r="11" spans="1:24" x14ac:dyDescent="0.25">
      <c r="A11" s="1"/>
      <c r="B11" s="1"/>
      <c r="C11" s="7"/>
      <c r="D11" s="9"/>
      <c r="E11" s="9"/>
      <c r="F11" s="9"/>
      <c r="G11" s="9"/>
      <c r="H11" s="9"/>
      <c r="I11" s="9"/>
      <c r="J11" s="1"/>
      <c r="P11" s="15"/>
      <c r="Q11" s="15"/>
      <c r="R11" s="15"/>
      <c r="S11" s="15"/>
      <c r="T11" s="15"/>
      <c r="U11" s="15"/>
      <c r="V11" s="15"/>
      <c r="W11" s="15"/>
      <c r="X11" s="15">
        <f>-SUM(P11:W11)</f>
        <v>0</v>
      </c>
    </row>
    <row r="12" spans="1:24" x14ac:dyDescent="0.25">
      <c r="A12" s="1" t="s">
        <v>25</v>
      </c>
      <c r="B12" s="1" t="s">
        <v>20</v>
      </c>
      <c r="C12" s="8" t="s">
        <v>26</v>
      </c>
      <c r="D12" s="9">
        <v>15500</v>
      </c>
      <c r="E12" s="9"/>
      <c r="F12" s="9"/>
      <c r="G12" s="9"/>
      <c r="H12" s="9"/>
      <c r="I12" s="9"/>
      <c r="J12" s="1"/>
      <c r="M12" s="2">
        <f>D12/1.12</f>
        <v>13839.285714285714</v>
      </c>
      <c r="P12" s="15">
        <f>D12/1.12</f>
        <v>13839.285714285714</v>
      </c>
      <c r="Q12" s="15">
        <f>P12*0.12</f>
        <v>1660.7142857142856</v>
      </c>
      <c r="R12" s="15">
        <f>-E12</f>
        <v>0</v>
      </c>
      <c r="S12" s="15"/>
      <c r="T12" s="15"/>
      <c r="U12" s="15"/>
      <c r="V12" s="15"/>
      <c r="W12" s="15"/>
      <c r="X12" s="15">
        <f>-SUM(P12:W12)</f>
        <v>-15500</v>
      </c>
    </row>
    <row r="13" spans="1:24" x14ac:dyDescent="0.25">
      <c r="A13" s="1"/>
      <c r="B13" s="1"/>
      <c r="C13" s="7"/>
      <c r="D13" s="9"/>
      <c r="E13" s="9"/>
      <c r="F13" s="9"/>
      <c r="G13" s="9"/>
      <c r="H13" s="9"/>
      <c r="I13" s="9"/>
      <c r="J13" s="1"/>
      <c r="P13" s="15"/>
      <c r="Q13" s="15"/>
      <c r="R13" s="15"/>
      <c r="S13" s="15"/>
      <c r="T13" s="15"/>
      <c r="U13" s="15"/>
      <c r="V13" s="15"/>
      <c r="W13" s="15"/>
      <c r="X13" s="15">
        <f>-SUM(P13:W13)</f>
        <v>0</v>
      </c>
    </row>
    <row r="14" spans="1:24" x14ac:dyDescent="0.25">
      <c r="A14" s="1" t="s">
        <v>27</v>
      </c>
      <c r="B14" s="1" t="s">
        <v>28</v>
      </c>
      <c r="C14" s="8" t="s">
        <v>21</v>
      </c>
      <c r="D14" s="9">
        <v>94752</v>
      </c>
      <c r="E14" s="9">
        <v>0</v>
      </c>
      <c r="F14" s="9">
        <v>0</v>
      </c>
      <c r="G14" s="9">
        <v>0</v>
      </c>
      <c r="H14" s="10">
        <v>0</v>
      </c>
      <c r="I14" s="11">
        <v>43731</v>
      </c>
      <c r="J14" s="1" t="s">
        <v>29</v>
      </c>
      <c r="M14" s="2">
        <f>D14/1.12</f>
        <v>84599.999999999985</v>
      </c>
      <c r="P14" s="15"/>
      <c r="Q14" s="15"/>
      <c r="R14" s="15"/>
      <c r="S14" s="15"/>
      <c r="T14" s="15"/>
      <c r="U14" s="15"/>
      <c r="V14" s="15"/>
      <c r="W14" s="15"/>
      <c r="X14" s="15">
        <f>-SUM(P14:W14)</f>
        <v>0</v>
      </c>
    </row>
    <row r="15" spans="1:24" x14ac:dyDescent="0.25">
      <c r="A15" s="1" t="s">
        <v>30</v>
      </c>
      <c r="B15" s="1"/>
      <c r="C15" s="7"/>
      <c r="D15" s="9"/>
      <c r="E15" s="9"/>
      <c r="F15" s="9"/>
      <c r="G15" s="9"/>
      <c r="H15" s="9"/>
      <c r="I15" s="9"/>
      <c r="J15" s="1" t="s">
        <v>31</v>
      </c>
      <c r="P15" s="15"/>
      <c r="Q15" s="15"/>
      <c r="R15" s="15"/>
      <c r="S15" s="15"/>
      <c r="T15" s="15"/>
      <c r="U15" s="15"/>
      <c r="V15" s="15"/>
      <c r="W15" s="15"/>
      <c r="X15" s="15">
        <f>-SUM(P15:W15)</f>
        <v>0</v>
      </c>
    </row>
    <row r="16" spans="1:24" x14ac:dyDescent="0.25">
      <c r="A16" s="6" t="s">
        <v>32</v>
      </c>
      <c r="B16" s="1"/>
      <c r="C16" s="7"/>
      <c r="D16" s="9"/>
      <c r="E16" s="9"/>
      <c r="F16" s="9"/>
      <c r="G16" s="9"/>
      <c r="H16" s="9"/>
      <c r="I16" s="9"/>
      <c r="J16" s="1"/>
      <c r="P16" s="15"/>
      <c r="Q16" s="15"/>
      <c r="R16" s="15"/>
      <c r="S16" s="15"/>
      <c r="T16" s="15"/>
      <c r="U16" s="15"/>
      <c r="V16" s="15"/>
      <c r="W16" s="15"/>
      <c r="X16" s="15">
        <f>-SUM(P16:W16)</f>
        <v>0</v>
      </c>
    </row>
    <row r="17" spans="1:24" x14ac:dyDescent="0.25">
      <c r="A17" s="1" t="s">
        <v>33</v>
      </c>
      <c r="B17" s="1" t="s">
        <v>34</v>
      </c>
      <c r="C17" s="8" t="s">
        <v>35</v>
      </c>
      <c r="D17" s="9">
        <v>250510</v>
      </c>
      <c r="E17" s="9">
        <f>248010/1.12*0.01</f>
        <v>2214.3749999999995</v>
      </c>
      <c r="F17" s="9">
        <f>248010-E17</f>
        <v>245795.625</v>
      </c>
      <c r="G17" s="9">
        <v>0</v>
      </c>
      <c r="H17" s="10">
        <v>0</v>
      </c>
      <c r="I17" s="11">
        <v>43731</v>
      </c>
      <c r="J17" s="1" t="s">
        <v>36</v>
      </c>
      <c r="L17">
        <f>D17/1.12</f>
        <v>223669.64285714284</v>
      </c>
      <c r="P17" s="15">
        <f>D17/1.12</f>
        <v>223669.64285714284</v>
      </c>
      <c r="Q17" s="15">
        <f>P17*0.12</f>
        <v>26840.357142857141</v>
      </c>
      <c r="R17" s="15">
        <f>-E17</f>
        <v>-2214.3749999999995</v>
      </c>
      <c r="S17" s="15"/>
      <c r="T17" s="15"/>
      <c r="U17" s="15"/>
      <c r="V17" s="15"/>
      <c r="W17" s="15"/>
      <c r="X17" s="15">
        <f>-SUM(P17:W17)</f>
        <v>-248295.62499999997</v>
      </c>
    </row>
    <row r="18" spans="1:24" x14ac:dyDescent="0.25">
      <c r="A18" s="1"/>
      <c r="B18" s="1"/>
      <c r="C18" s="7"/>
      <c r="D18" s="9"/>
      <c r="E18" s="9"/>
      <c r="F18" s="9"/>
      <c r="G18" s="9"/>
      <c r="H18" s="9"/>
      <c r="I18" s="9"/>
      <c r="J18" s="1" t="s">
        <v>37</v>
      </c>
      <c r="P18" s="15"/>
      <c r="Q18" s="15"/>
      <c r="R18" s="15"/>
      <c r="S18" s="15"/>
      <c r="T18" s="15"/>
      <c r="U18" s="15"/>
      <c r="V18" s="15"/>
      <c r="W18" s="15"/>
      <c r="X18" s="15">
        <f>-SUM(P18:W18)</f>
        <v>0</v>
      </c>
    </row>
    <row r="19" spans="1:24" x14ac:dyDescent="0.25">
      <c r="A19" s="1"/>
      <c r="B19" s="1"/>
      <c r="C19" s="7"/>
      <c r="D19" s="9"/>
      <c r="E19" s="9"/>
      <c r="F19" s="9"/>
      <c r="G19" s="9"/>
      <c r="H19" s="9"/>
      <c r="I19" s="9"/>
      <c r="J19" s="1"/>
      <c r="P19" s="15"/>
      <c r="Q19" s="15"/>
      <c r="R19" s="15"/>
      <c r="S19" s="15"/>
      <c r="T19" s="15"/>
      <c r="U19" s="15"/>
      <c r="V19" s="15"/>
      <c r="W19" s="15"/>
      <c r="X19" s="15">
        <f>-SUM(P19:W19)</f>
        <v>0</v>
      </c>
    </row>
    <row r="20" spans="1:24" x14ac:dyDescent="0.25">
      <c r="A20" s="1" t="s">
        <v>38</v>
      </c>
      <c r="B20" s="1" t="s">
        <v>39</v>
      </c>
      <c r="C20" s="8" t="s">
        <v>40</v>
      </c>
      <c r="D20" s="9">
        <v>54715.5</v>
      </c>
      <c r="E20" s="9"/>
      <c r="F20" s="9"/>
      <c r="G20" s="9"/>
      <c r="H20" s="9">
        <v>0</v>
      </c>
      <c r="I20" s="9"/>
      <c r="J20" s="1" t="s">
        <v>41</v>
      </c>
      <c r="M20" s="2">
        <f>D20/1.12</f>
        <v>48853.124999999993</v>
      </c>
      <c r="P20" s="15"/>
      <c r="Q20" s="15"/>
      <c r="R20" s="15"/>
      <c r="S20" s="15"/>
      <c r="T20" s="15"/>
      <c r="U20" s="15"/>
      <c r="V20" s="15"/>
      <c r="W20" s="15"/>
      <c r="X20" s="15">
        <f>-SUM(P20:W20)</f>
        <v>0</v>
      </c>
    </row>
    <row r="21" spans="1:24" x14ac:dyDescent="0.25">
      <c r="A21" s="1"/>
      <c r="B21" s="1"/>
      <c r="C21" s="7"/>
      <c r="D21" s="9"/>
      <c r="E21" s="9"/>
      <c r="F21" s="9"/>
      <c r="G21" s="9"/>
      <c r="H21" s="9"/>
      <c r="I21" s="9"/>
      <c r="J21" s="1"/>
      <c r="P21" s="15"/>
      <c r="Q21" s="15"/>
      <c r="R21" s="15"/>
      <c r="S21" s="15"/>
      <c r="T21" s="15"/>
      <c r="U21" s="15"/>
      <c r="V21" s="15"/>
      <c r="W21" s="15"/>
      <c r="X21" s="15">
        <f>-SUM(P21:W21)</f>
        <v>0</v>
      </c>
    </row>
    <row r="22" spans="1:24" x14ac:dyDescent="0.25">
      <c r="A22" s="1"/>
      <c r="B22" s="1"/>
      <c r="C22" s="7"/>
      <c r="D22" s="9"/>
      <c r="E22" s="9"/>
      <c r="F22" s="9"/>
      <c r="G22" s="9"/>
      <c r="H22" s="9"/>
      <c r="I22" s="9"/>
      <c r="J22" s="1"/>
      <c r="P22" s="15"/>
      <c r="Q22" s="15"/>
      <c r="R22" s="15"/>
      <c r="S22" s="15"/>
      <c r="T22" s="15"/>
      <c r="U22" s="15"/>
      <c r="V22" s="15"/>
      <c r="W22" s="15"/>
      <c r="X22" s="15">
        <f>-SUM(P22:W22)</f>
        <v>0</v>
      </c>
    </row>
    <row r="23" spans="1:24" x14ac:dyDescent="0.25">
      <c r="A23" s="1" t="s">
        <v>42</v>
      </c>
      <c r="B23" s="1" t="s">
        <v>43</v>
      </c>
      <c r="C23" s="8">
        <v>43532</v>
      </c>
      <c r="D23" s="9">
        <v>119800</v>
      </c>
      <c r="E23" s="9"/>
      <c r="F23" s="9">
        <f>D23-E23</f>
        <v>119800</v>
      </c>
      <c r="G23" s="9">
        <v>0</v>
      </c>
      <c r="H23" s="10">
        <v>0</v>
      </c>
      <c r="I23" s="11">
        <v>43731</v>
      </c>
      <c r="J23" s="1" t="s">
        <v>36</v>
      </c>
      <c r="M23" s="2">
        <f>D23/1.12</f>
        <v>106964.28571428571</v>
      </c>
      <c r="P23" s="15">
        <f>D23/1.12</f>
        <v>106964.28571428571</v>
      </c>
      <c r="Q23" s="15">
        <f>P23*0.12</f>
        <v>12835.714285714284</v>
      </c>
      <c r="R23" s="15">
        <f>-E23</f>
        <v>0</v>
      </c>
      <c r="S23" s="15"/>
      <c r="T23" s="15"/>
      <c r="U23" s="15"/>
      <c r="V23" s="15"/>
      <c r="W23" s="15"/>
      <c r="X23" s="15">
        <f>-SUM(P23:W23)</f>
        <v>-119800</v>
      </c>
    </row>
    <row r="24" spans="1:24" x14ac:dyDescent="0.25">
      <c r="A24" s="1" t="s">
        <v>44</v>
      </c>
      <c r="B24" s="1"/>
      <c r="C24" s="7"/>
      <c r="D24" s="9"/>
      <c r="E24" s="9"/>
      <c r="F24" s="9"/>
      <c r="G24" s="9"/>
      <c r="H24" s="9"/>
      <c r="I24" s="9"/>
      <c r="J24" s="1" t="s">
        <v>37</v>
      </c>
      <c r="P24" s="15"/>
      <c r="Q24" s="15"/>
      <c r="R24" s="15"/>
      <c r="S24" s="15"/>
      <c r="T24" s="15"/>
      <c r="U24" s="15"/>
      <c r="V24" s="15"/>
      <c r="W24" s="15"/>
      <c r="X24" s="15">
        <f>-SUM(P24:W24)</f>
        <v>0</v>
      </c>
    </row>
    <row r="25" spans="1:24" x14ac:dyDescent="0.25">
      <c r="A25" s="1"/>
      <c r="B25" s="1"/>
      <c r="C25" s="7"/>
      <c r="D25" s="9"/>
      <c r="E25" s="9"/>
      <c r="F25" s="9"/>
      <c r="G25" s="9"/>
      <c r="H25" s="9"/>
      <c r="I25" s="9"/>
      <c r="J25" s="1"/>
      <c r="P25" s="15"/>
      <c r="Q25" s="15"/>
      <c r="R25" s="15"/>
      <c r="S25" s="15"/>
      <c r="T25" s="15"/>
      <c r="U25" s="15"/>
      <c r="V25" s="15"/>
      <c r="W25" s="15"/>
      <c r="X25" s="15">
        <f>-SUM(P25:W25)</f>
        <v>0</v>
      </c>
    </row>
    <row r="26" spans="1:24" x14ac:dyDescent="0.25">
      <c r="A26" s="1" t="s">
        <v>45</v>
      </c>
      <c r="B26" s="1" t="s">
        <v>43</v>
      </c>
      <c r="C26" s="8" t="s">
        <v>46</v>
      </c>
      <c r="D26" s="9">
        <v>91000</v>
      </c>
      <c r="E26" s="9"/>
      <c r="F26" s="9">
        <f>D26-E26</f>
        <v>91000</v>
      </c>
      <c r="G26" s="9">
        <v>0</v>
      </c>
      <c r="H26" s="10">
        <v>0</v>
      </c>
      <c r="I26" s="11">
        <v>43731</v>
      </c>
      <c r="J26" s="1" t="s">
        <v>36</v>
      </c>
      <c r="M26" s="2">
        <f>D26/1.12</f>
        <v>81249.999999999985</v>
      </c>
      <c r="P26" s="15">
        <f>D26/1.12</f>
        <v>81249.999999999985</v>
      </c>
      <c r="Q26" s="15">
        <f>P26*0.12</f>
        <v>9749.9999999999982</v>
      </c>
      <c r="R26" s="15">
        <f>-E26</f>
        <v>0</v>
      </c>
      <c r="S26" s="15"/>
      <c r="T26" s="15"/>
      <c r="U26" s="15"/>
      <c r="V26" s="15"/>
      <c r="W26" s="15"/>
      <c r="X26" s="15">
        <f>-SUM(P26:W26)</f>
        <v>-90999.999999999985</v>
      </c>
    </row>
    <row r="27" spans="1:24" x14ac:dyDescent="0.25">
      <c r="A27" s="1" t="s">
        <v>47</v>
      </c>
      <c r="B27" s="1"/>
      <c r="C27" s="7"/>
      <c r="D27" s="9"/>
      <c r="E27" s="9"/>
      <c r="F27" s="9"/>
      <c r="G27" s="9"/>
      <c r="H27" s="9"/>
      <c r="I27" s="9"/>
      <c r="J27" s="1" t="s">
        <v>37</v>
      </c>
      <c r="P27" s="15"/>
      <c r="Q27" s="15"/>
      <c r="R27" s="15"/>
      <c r="S27" s="15"/>
      <c r="T27" s="15"/>
      <c r="U27" s="15"/>
      <c r="V27" s="15"/>
      <c r="W27" s="15"/>
      <c r="X27" s="15">
        <f>-SUM(P27:W27)</f>
        <v>0</v>
      </c>
    </row>
    <row r="28" spans="1:24" x14ac:dyDescent="0.25">
      <c r="A28" s="1" t="s">
        <v>48</v>
      </c>
      <c r="B28" s="1"/>
      <c r="C28" s="7"/>
      <c r="D28" s="9"/>
      <c r="E28" s="9"/>
      <c r="F28" s="9"/>
      <c r="G28" s="9"/>
      <c r="H28" s="9"/>
      <c r="I28" s="9"/>
      <c r="J28" s="1"/>
      <c r="P28" s="15"/>
      <c r="Q28" s="15"/>
      <c r="R28" s="15"/>
      <c r="S28" s="15"/>
      <c r="T28" s="15"/>
      <c r="U28" s="15"/>
      <c r="V28" s="15"/>
      <c r="W28" s="15"/>
      <c r="X28" s="15">
        <f>-SUM(P28:W28)</f>
        <v>0</v>
      </c>
    </row>
    <row r="29" spans="1:24" x14ac:dyDescent="0.25">
      <c r="A29" s="1"/>
      <c r="B29" s="1"/>
      <c r="C29" s="7"/>
      <c r="D29" s="1"/>
      <c r="E29" s="1"/>
      <c r="F29" s="1"/>
      <c r="G29" s="1"/>
      <c r="H29" s="9"/>
      <c r="I29" s="9"/>
      <c r="J29" s="1"/>
      <c r="P29" s="15"/>
      <c r="Q29" s="15"/>
      <c r="R29" s="15"/>
      <c r="S29" s="15"/>
      <c r="T29" s="15"/>
      <c r="U29" s="15"/>
      <c r="V29" s="15"/>
      <c r="W29" s="15"/>
      <c r="X29" s="15">
        <f>-SUM(P29:W29)</f>
        <v>0</v>
      </c>
    </row>
    <row r="30" spans="1:24" x14ac:dyDescent="0.25">
      <c r="A30" s="6" t="s">
        <v>49</v>
      </c>
      <c r="B30" s="1"/>
      <c r="C30" s="7"/>
      <c r="D30" s="1"/>
      <c r="E30" s="1"/>
      <c r="F30" s="1"/>
      <c r="G30" s="1"/>
      <c r="H30" s="9"/>
      <c r="I30" s="9"/>
      <c r="J30" s="1"/>
      <c r="P30" s="15"/>
      <c r="Q30" s="15"/>
      <c r="R30" s="15"/>
      <c r="S30" s="15"/>
      <c r="T30" s="15"/>
      <c r="U30" s="15"/>
      <c r="V30" s="15"/>
      <c r="W30" s="15"/>
      <c r="X30" s="15">
        <f>-SUM(P30:W30)</f>
        <v>0</v>
      </c>
    </row>
    <row r="31" spans="1:24" x14ac:dyDescent="0.25">
      <c r="A31" s="1" t="s">
        <v>50</v>
      </c>
      <c r="B31" s="1" t="s">
        <v>51</v>
      </c>
      <c r="C31" s="8" t="s">
        <v>52</v>
      </c>
      <c r="D31" s="9">
        <v>42000</v>
      </c>
      <c r="E31" s="9"/>
      <c r="F31" s="9"/>
      <c r="G31" s="9"/>
      <c r="H31" s="9"/>
      <c r="I31" s="9"/>
      <c r="J31" s="1" t="s">
        <v>53</v>
      </c>
      <c r="M31" s="2">
        <f>D31/1.12</f>
        <v>37500</v>
      </c>
      <c r="P31" s="15">
        <f>D31/1.12</f>
        <v>37500</v>
      </c>
      <c r="Q31" s="15">
        <f>P31*0.12</f>
        <v>4500</v>
      </c>
      <c r="R31" s="15">
        <f>-E31</f>
        <v>0</v>
      </c>
      <c r="S31" s="15"/>
      <c r="T31" s="15"/>
      <c r="U31" s="15"/>
      <c r="V31" s="15"/>
      <c r="W31" s="15"/>
      <c r="X31" s="15">
        <f>-SUM(P31:W31)</f>
        <v>-42000</v>
      </c>
    </row>
    <row r="32" spans="1:24" x14ac:dyDescent="0.25">
      <c r="A32" s="1"/>
      <c r="B32" s="1"/>
      <c r="C32" s="7"/>
      <c r="D32" s="9"/>
      <c r="E32" s="9"/>
      <c r="F32" s="9"/>
      <c r="G32" s="9"/>
      <c r="H32" s="9"/>
      <c r="I32" s="1"/>
      <c r="J32" s="1" t="s">
        <v>54</v>
      </c>
      <c r="P32" s="15"/>
      <c r="Q32" s="15"/>
      <c r="R32" s="15"/>
      <c r="S32" s="15"/>
      <c r="T32" s="15"/>
      <c r="U32" s="15"/>
      <c r="V32" s="15"/>
      <c r="W32" s="15"/>
      <c r="X32" s="15">
        <f>-SUM(P32:W32)</f>
        <v>0</v>
      </c>
    </row>
    <row r="33" spans="1:24" x14ac:dyDescent="0.25">
      <c r="A33" s="1" t="s">
        <v>55</v>
      </c>
      <c r="B33" s="1" t="s">
        <v>51</v>
      </c>
      <c r="C33" s="8" t="s">
        <v>52</v>
      </c>
      <c r="D33" s="9">
        <v>44258.93</v>
      </c>
      <c r="E33" s="9"/>
      <c r="F33" s="9"/>
      <c r="G33" s="9"/>
      <c r="H33" s="9"/>
      <c r="I33" s="9"/>
      <c r="J33" s="1" t="s">
        <v>56</v>
      </c>
      <c r="M33" s="2">
        <f>D33/1.12</f>
        <v>39516.901785714283</v>
      </c>
      <c r="P33" s="15">
        <f>D33/1.12</f>
        <v>39516.901785714283</v>
      </c>
      <c r="Q33" s="15">
        <f>P33*0.12</f>
        <v>4742.0282142857141</v>
      </c>
      <c r="R33" s="15">
        <f>-E33</f>
        <v>0</v>
      </c>
      <c r="S33" s="15"/>
      <c r="T33" s="15"/>
      <c r="U33" s="15"/>
      <c r="V33" s="15"/>
      <c r="W33" s="15"/>
      <c r="X33" s="15">
        <f>-SUM(P33:W33)</f>
        <v>-44258.929999999993</v>
      </c>
    </row>
    <row r="34" spans="1:24" x14ac:dyDescent="0.25">
      <c r="A34" s="1"/>
      <c r="B34" s="1"/>
      <c r="C34" s="7"/>
      <c r="D34" s="9"/>
      <c r="E34" s="9"/>
      <c r="F34" s="9"/>
      <c r="G34" s="9"/>
      <c r="H34" s="9"/>
      <c r="I34" s="1"/>
      <c r="J34" s="1"/>
      <c r="P34" s="15"/>
      <c r="Q34" s="15"/>
      <c r="R34" s="15"/>
      <c r="S34" s="15"/>
      <c r="T34" s="15"/>
      <c r="U34" s="15"/>
      <c r="V34" s="15"/>
      <c r="W34" s="15"/>
      <c r="X34" s="15">
        <f>-SUM(P34:W34)</f>
        <v>0</v>
      </c>
    </row>
    <row r="35" spans="1:24" x14ac:dyDescent="0.25">
      <c r="A35" s="1" t="s">
        <v>57</v>
      </c>
      <c r="B35" s="1" t="s">
        <v>58</v>
      </c>
      <c r="C35" s="8" t="s">
        <v>59</v>
      </c>
      <c r="D35" s="9">
        <v>14340</v>
      </c>
      <c r="E35" s="9"/>
      <c r="F35" s="9"/>
      <c r="G35" s="9"/>
      <c r="H35" s="9"/>
      <c r="I35" s="1"/>
      <c r="J35" s="1"/>
      <c r="M35" s="2">
        <f>D35/1.12</f>
        <v>12803.571428571428</v>
      </c>
      <c r="P35" s="15">
        <f t="shared" ref="P35:P36" si="0">D35/1.12</f>
        <v>12803.571428571428</v>
      </c>
      <c r="Q35" s="15">
        <f t="shared" ref="Q35:Q36" si="1">P35*0.12</f>
        <v>1536.4285714285713</v>
      </c>
      <c r="R35" s="15">
        <f t="shared" ref="R35:R36" si="2">-E35</f>
        <v>0</v>
      </c>
      <c r="S35" s="15"/>
      <c r="T35" s="15"/>
      <c r="U35" s="15"/>
      <c r="V35" s="15"/>
      <c r="W35" s="15"/>
      <c r="X35" s="15">
        <f>-SUM(P35:W35)</f>
        <v>-14339.999999999998</v>
      </c>
    </row>
    <row r="36" spans="1:24" x14ac:dyDescent="0.25">
      <c r="A36" s="1"/>
      <c r="B36" s="1" t="s">
        <v>58</v>
      </c>
      <c r="C36" s="8" t="s">
        <v>59</v>
      </c>
      <c r="D36" s="9">
        <v>14340</v>
      </c>
      <c r="E36" s="9"/>
      <c r="F36" s="9"/>
      <c r="G36" s="9"/>
      <c r="H36" s="9"/>
      <c r="I36" s="1"/>
      <c r="J36" s="1"/>
      <c r="M36" s="2">
        <f>D36/1.12</f>
        <v>12803.571428571428</v>
      </c>
      <c r="P36" s="15">
        <f t="shared" si="0"/>
        <v>12803.571428571428</v>
      </c>
      <c r="Q36" s="15">
        <f t="shared" si="1"/>
        <v>1536.4285714285713</v>
      </c>
      <c r="R36" s="15">
        <f t="shared" si="2"/>
        <v>0</v>
      </c>
      <c r="S36" s="15"/>
      <c r="T36" s="15"/>
      <c r="U36" s="15"/>
      <c r="V36" s="15"/>
      <c r="W36" s="15"/>
      <c r="X36" s="15">
        <f>-SUM(P36:W36)</f>
        <v>-14339.999999999998</v>
      </c>
    </row>
    <row r="37" spans="1:24" x14ac:dyDescent="0.25">
      <c r="A37" s="1"/>
      <c r="B37" s="1"/>
      <c r="C37" s="8"/>
      <c r="D37" s="9"/>
      <c r="E37" s="9"/>
      <c r="F37" s="9"/>
      <c r="G37" s="9"/>
      <c r="H37" s="9"/>
      <c r="I37" s="1"/>
      <c r="J37" s="1"/>
      <c r="P37" s="15"/>
      <c r="Q37" s="15"/>
      <c r="R37" s="15"/>
      <c r="S37" s="15"/>
      <c r="T37" s="15"/>
      <c r="U37" s="15"/>
      <c r="V37" s="15"/>
      <c r="W37" s="15"/>
      <c r="X37" s="15">
        <f>-SUM(P37:W37)</f>
        <v>0</v>
      </c>
    </row>
    <row r="38" spans="1:24" x14ac:dyDescent="0.25">
      <c r="A38" s="1" t="s">
        <v>60</v>
      </c>
      <c r="B38" s="1"/>
      <c r="C38" s="8"/>
      <c r="D38" s="9"/>
      <c r="E38" s="9"/>
      <c r="F38" s="9"/>
      <c r="G38" s="9"/>
      <c r="H38" s="9"/>
      <c r="I38" s="1"/>
      <c r="J38" s="1"/>
      <c r="P38" s="15"/>
      <c r="Q38" s="15"/>
      <c r="R38" s="15"/>
      <c r="S38" s="15"/>
      <c r="T38" s="15"/>
      <c r="U38" s="15"/>
      <c r="V38" s="15"/>
      <c r="W38" s="15"/>
      <c r="X38" s="15">
        <f>-SUM(P38:W38)</f>
        <v>0</v>
      </c>
    </row>
    <row r="39" spans="1:24" x14ac:dyDescent="0.25">
      <c r="A39" s="1" t="s">
        <v>61</v>
      </c>
      <c r="B39" s="1" t="s">
        <v>62</v>
      </c>
      <c r="C39" s="8">
        <v>43747</v>
      </c>
      <c r="D39" s="9">
        <v>86800</v>
      </c>
      <c r="E39" s="9">
        <f>D39/1.12*0.01</f>
        <v>774.99999999999989</v>
      </c>
      <c r="F39" s="9">
        <f>D39-E39</f>
        <v>86025</v>
      </c>
      <c r="G39" s="9">
        <v>0</v>
      </c>
      <c r="H39" s="10">
        <v>0</v>
      </c>
      <c r="I39" s="1"/>
      <c r="J39" s="1"/>
      <c r="M39" s="2">
        <f>D39/1.12</f>
        <v>77499.999999999985</v>
      </c>
      <c r="P39" s="15">
        <f t="shared" ref="P39:P40" si="3">D39/1.12</f>
        <v>77499.999999999985</v>
      </c>
      <c r="Q39" s="15">
        <f t="shared" ref="Q39:Q40" si="4">P39*0.12</f>
        <v>9299.9999999999982</v>
      </c>
      <c r="R39" s="15">
        <f t="shared" ref="R39:R40" si="5">-E39</f>
        <v>-774.99999999999989</v>
      </c>
      <c r="S39" s="15"/>
      <c r="T39" s="15"/>
      <c r="U39" s="15"/>
      <c r="V39" s="15"/>
      <c r="W39" s="15"/>
      <c r="X39" s="15">
        <f>-SUM(P39:W39)</f>
        <v>-86024.999999999985</v>
      </c>
    </row>
    <row r="40" spans="1:24" x14ac:dyDescent="0.25">
      <c r="A40" s="1" t="s">
        <v>63</v>
      </c>
      <c r="B40" s="1" t="s">
        <v>62</v>
      </c>
      <c r="C40" s="8">
        <v>43747</v>
      </c>
      <c r="D40" s="9">
        <v>55000</v>
      </c>
      <c r="E40" s="9">
        <f>D40/1.12*0.01</f>
        <v>491.07142857142856</v>
      </c>
      <c r="F40" s="9">
        <f>D40-E40</f>
        <v>54508.928571428572</v>
      </c>
      <c r="G40" s="9">
        <v>0</v>
      </c>
      <c r="H40" s="10">
        <v>0</v>
      </c>
      <c r="I40" s="1"/>
      <c r="J40" s="1"/>
      <c r="M40" s="2">
        <f>D40/1.12</f>
        <v>49107.142857142855</v>
      </c>
      <c r="P40" s="15">
        <f t="shared" si="3"/>
        <v>49107.142857142855</v>
      </c>
      <c r="Q40" s="15">
        <f t="shared" si="4"/>
        <v>5892.8571428571422</v>
      </c>
      <c r="R40" s="15">
        <f t="shared" si="5"/>
        <v>-491.07142857142856</v>
      </c>
      <c r="S40" s="15"/>
      <c r="T40" s="15"/>
      <c r="U40" s="15"/>
      <c r="V40" s="15"/>
      <c r="W40" s="15"/>
      <c r="X40" s="15">
        <f>-SUM(P40:W40)</f>
        <v>-54508.928571428572</v>
      </c>
    </row>
    <row r="41" spans="1:24" x14ac:dyDescent="0.25">
      <c r="A41" s="1"/>
      <c r="B41" s="1"/>
      <c r="C41" s="8"/>
      <c r="D41" s="9"/>
      <c r="E41" s="9"/>
      <c r="F41" s="9"/>
      <c r="G41" s="9"/>
      <c r="H41" s="9"/>
      <c r="I41" s="1"/>
      <c r="J41" s="1"/>
      <c r="P41" s="15"/>
      <c r="Q41" s="15"/>
      <c r="R41" s="15"/>
      <c r="S41" s="15"/>
      <c r="T41" s="15"/>
      <c r="U41" s="15"/>
      <c r="V41" s="15"/>
      <c r="W41" s="15"/>
      <c r="X41" s="15">
        <f>-SUM(P41:W41)</f>
        <v>0</v>
      </c>
    </row>
    <row r="42" spans="1:24" x14ac:dyDescent="0.25">
      <c r="A42" s="1"/>
      <c r="B42" s="1"/>
      <c r="C42" s="8"/>
      <c r="D42" s="9"/>
      <c r="E42" s="9"/>
      <c r="F42" s="9"/>
      <c r="G42" s="9"/>
      <c r="H42" s="9"/>
      <c r="I42" s="1"/>
      <c r="J42" s="1"/>
      <c r="P42" s="15"/>
      <c r="Q42" s="15"/>
      <c r="R42" s="15"/>
      <c r="S42" s="15"/>
      <c r="T42" s="15"/>
      <c r="U42" s="15"/>
      <c r="V42" s="15"/>
      <c r="W42" s="15"/>
      <c r="X42" s="15">
        <f>-SUM(P42:W42)</f>
        <v>0</v>
      </c>
    </row>
    <row r="43" spans="1:24" x14ac:dyDescent="0.25">
      <c r="A43" s="1" t="s">
        <v>64</v>
      </c>
      <c r="B43" s="1" t="s">
        <v>65</v>
      </c>
      <c r="C43" s="8">
        <v>43713</v>
      </c>
      <c r="D43" s="9">
        <v>21000</v>
      </c>
      <c r="E43" s="9"/>
      <c r="F43" s="9"/>
      <c r="G43" s="9"/>
      <c r="H43" s="9"/>
      <c r="I43" s="1"/>
      <c r="J43" s="1" t="s">
        <v>66</v>
      </c>
      <c r="M43" s="2">
        <f t="shared" ref="M43:M49" si="6">D43/1.12</f>
        <v>18750</v>
      </c>
      <c r="P43" s="15">
        <f t="shared" ref="P43:P47" si="7">D43/1.12</f>
        <v>18750</v>
      </c>
      <c r="Q43" s="15">
        <f t="shared" ref="Q43:Q47" si="8">P43*0.12</f>
        <v>2250</v>
      </c>
      <c r="R43" s="15">
        <f t="shared" ref="R43:R47" si="9">-E43</f>
        <v>0</v>
      </c>
      <c r="S43" s="15"/>
      <c r="T43" s="15"/>
      <c r="U43" s="15"/>
      <c r="V43" s="15"/>
      <c r="W43" s="15"/>
      <c r="X43" s="15">
        <f>-SUM(P43:W43)</f>
        <v>-21000</v>
      </c>
    </row>
    <row r="44" spans="1:24" x14ac:dyDescent="0.25">
      <c r="A44" s="1" t="s">
        <v>67</v>
      </c>
      <c r="B44" s="1" t="s">
        <v>68</v>
      </c>
      <c r="C44" s="8">
        <v>43594</v>
      </c>
      <c r="D44" s="12">
        <v>10740</v>
      </c>
      <c r="E44" s="9"/>
      <c r="F44" s="9"/>
      <c r="G44" s="9"/>
      <c r="H44" s="9"/>
      <c r="I44" s="1"/>
      <c r="J44" s="1"/>
      <c r="M44" s="2">
        <f t="shared" si="6"/>
        <v>9589.2857142857138</v>
      </c>
      <c r="P44" s="15">
        <f t="shared" si="7"/>
        <v>9589.2857142857138</v>
      </c>
      <c r="Q44" s="15">
        <f t="shared" si="8"/>
        <v>1150.7142857142856</v>
      </c>
      <c r="R44" s="15">
        <f t="shared" si="9"/>
        <v>0</v>
      </c>
      <c r="S44" s="15"/>
      <c r="T44" s="15"/>
      <c r="U44" s="15"/>
      <c r="V44" s="15"/>
      <c r="W44" s="15"/>
      <c r="X44" s="15">
        <f>-SUM(P44:W44)</f>
        <v>-10740</v>
      </c>
    </row>
    <row r="45" spans="1:24" x14ac:dyDescent="0.25">
      <c r="A45" s="1" t="s">
        <v>69</v>
      </c>
      <c r="B45" s="1" t="s">
        <v>70</v>
      </c>
      <c r="C45" s="8">
        <v>43594</v>
      </c>
      <c r="D45" s="9">
        <v>2208</v>
      </c>
      <c r="E45" s="9"/>
      <c r="F45" s="9"/>
      <c r="G45" s="9"/>
      <c r="H45" s="9"/>
      <c r="I45" s="1"/>
      <c r="J45" s="1"/>
      <c r="M45" s="2">
        <f t="shared" si="6"/>
        <v>1971.4285714285713</v>
      </c>
      <c r="P45" s="15">
        <f t="shared" si="7"/>
        <v>1971.4285714285713</v>
      </c>
      <c r="Q45" s="15">
        <f t="shared" si="8"/>
        <v>236.57142857142856</v>
      </c>
      <c r="R45" s="15">
        <f t="shared" si="9"/>
        <v>0</v>
      </c>
      <c r="S45" s="15"/>
      <c r="T45" s="15"/>
      <c r="U45" s="15"/>
      <c r="V45" s="15"/>
      <c r="W45" s="15"/>
      <c r="X45" s="15">
        <f>-SUM(P45:W45)</f>
        <v>-2208</v>
      </c>
    </row>
    <row r="46" spans="1:24" x14ac:dyDescent="0.25">
      <c r="A46" s="1" t="s">
        <v>71</v>
      </c>
      <c r="B46" s="1" t="s">
        <v>72</v>
      </c>
      <c r="C46" s="8">
        <v>43594</v>
      </c>
      <c r="D46" s="9">
        <v>6912</v>
      </c>
      <c r="E46" s="9"/>
      <c r="F46" s="9"/>
      <c r="G46" s="9"/>
      <c r="H46" s="9"/>
      <c r="I46" s="1"/>
      <c r="J46" s="1"/>
      <c r="M46" s="2">
        <f t="shared" si="6"/>
        <v>6171.4285714285706</v>
      </c>
      <c r="P46" s="15">
        <f t="shared" si="7"/>
        <v>6171.4285714285706</v>
      </c>
      <c r="Q46" s="15">
        <f t="shared" si="8"/>
        <v>740.57142857142844</v>
      </c>
      <c r="R46" s="15">
        <f t="shared" si="9"/>
        <v>0</v>
      </c>
      <c r="S46" s="15"/>
      <c r="T46" s="15"/>
      <c r="U46" s="15"/>
      <c r="V46" s="15"/>
      <c r="W46" s="15"/>
      <c r="X46" s="15">
        <f>-SUM(P46:W46)</f>
        <v>-6911.9999999999991</v>
      </c>
    </row>
    <row r="47" spans="1:24" x14ac:dyDescent="0.25">
      <c r="A47" s="1" t="s">
        <v>71</v>
      </c>
      <c r="B47" s="1" t="s">
        <v>72</v>
      </c>
      <c r="C47" s="8">
        <v>43740</v>
      </c>
      <c r="D47" s="9">
        <v>2144</v>
      </c>
      <c r="E47" s="9"/>
      <c r="F47" s="9"/>
      <c r="G47" s="9"/>
      <c r="H47" s="9"/>
      <c r="I47" s="1"/>
      <c r="J47" s="1"/>
      <c r="M47" s="2">
        <f t="shared" si="6"/>
        <v>1914.285714285714</v>
      </c>
      <c r="P47" s="15">
        <f t="shared" si="7"/>
        <v>1914.285714285714</v>
      </c>
      <c r="Q47" s="15">
        <f t="shared" si="8"/>
        <v>229.71428571428567</v>
      </c>
      <c r="R47" s="15">
        <f t="shared" si="9"/>
        <v>0</v>
      </c>
      <c r="S47" s="15"/>
      <c r="T47" s="15"/>
      <c r="U47" s="15"/>
      <c r="V47" s="15"/>
      <c r="W47" s="15"/>
      <c r="X47" s="15">
        <f>-SUM(P47:W47)</f>
        <v>-2143.9999999999995</v>
      </c>
    </row>
    <row r="48" spans="1:24" x14ac:dyDescent="0.25">
      <c r="A48" s="1"/>
      <c r="B48" s="1"/>
      <c r="C48" s="8"/>
      <c r="D48" s="9"/>
      <c r="E48" s="9"/>
      <c r="F48" s="9"/>
      <c r="G48" s="9"/>
      <c r="H48" s="9"/>
      <c r="I48" s="1"/>
      <c r="J48" s="1"/>
      <c r="M48" s="2">
        <f t="shared" si="6"/>
        <v>0</v>
      </c>
      <c r="P48" s="15"/>
      <c r="Q48" s="15"/>
      <c r="R48" s="15"/>
      <c r="S48" s="15"/>
      <c r="T48" s="15"/>
      <c r="U48" s="15"/>
      <c r="V48" s="15"/>
      <c r="W48" s="15"/>
      <c r="X48" s="15">
        <f>-SUM(P48:W48)</f>
        <v>0</v>
      </c>
    </row>
    <row r="49" spans="1:24" x14ac:dyDescent="0.25">
      <c r="A49" s="1" t="s">
        <v>73</v>
      </c>
      <c r="B49" s="1" t="s">
        <v>74</v>
      </c>
      <c r="C49" s="8">
        <v>43505</v>
      </c>
      <c r="D49" s="9">
        <v>28943.5</v>
      </c>
      <c r="E49" s="9"/>
      <c r="F49" s="9"/>
      <c r="G49" s="9"/>
      <c r="H49" s="9"/>
      <c r="I49" s="1"/>
      <c r="J49" s="1" t="s">
        <v>75</v>
      </c>
      <c r="M49" s="2">
        <f t="shared" si="6"/>
        <v>25842.41071428571</v>
      </c>
      <c r="P49" s="15">
        <f>D49/1.12</f>
        <v>25842.41071428571</v>
      </c>
      <c r="Q49" s="15">
        <f>P49*0.12</f>
        <v>3101.0892857142853</v>
      </c>
      <c r="R49" s="15">
        <f>-E49</f>
        <v>0</v>
      </c>
      <c r="S49" s="15"/>
      <c r="T49" s="15"/>
      <c r="U49" s="15"/>
      <c r="V49" s="15"/>
      <c r="W49" s="15"/>
      <c r="X49" s="15">
        <f>-SUM(P49:W49)</f>
        <v>-28943.499999999996</v>
      </c>
    </row>
    <row r="50" spans="1:24" x14ac:dyDescent="0.25">
      <c r="A50" s="1"/>
      <c r="B50" s="1"/>
      <c r="C50" s="7"/>
      <c r="D50" s="9"/>
      <c r="E50" s="9"/>
      <c r="F50" s="9"/>
      <c r="G50" s="9"/>
      <c r="H50" s="9"/>
      <c r="I50" s="1"/>
      <c r="J50" s="1"/>
      <c r="P50" s="15"/>
      <c r="Q50" s="15"/>
      <c r="R50" s="15"/>
      <c r="S50" s="15"/>
      <c r="T50" s="15"/>
      <c r="U50" s="15"/>
      <c r="V50" s="15"/>
      <c r="W50" s="15"/>
      <c r="X50" s="15">
        <f>-SUM(P50:W50)</f>
        <v>0</v>
      </c>
    </row>
    <row r="51" spans="1:24" x14ac:dyDescent="0.25">
      <c r="A51" s="1" t="s">
        <v>76</v>
      </c>
      <c r="B51" s="1" t="s">
        <v>77</v>
      </c>
      <c r="C51" s="8">
        <v>43685</v>
      </c>
      <c r="D51" s="9">
        <v>67125</v>
      </c>
      <c r="E51" s="9"/>
      <c r="F51" s="9"/>
      <c r="G51" s="9"/>
      <c r="H51" s="9">
        <v>0</v>
      </c>
      <c r="I51" s="1"/>
      <c r="J51" s="1" t="s">
        <v>78</v>
      </c>
      <c r="M51" s="2">
        <f>D51/1.12</f>
        <v>59933.03571428571</v>
      </c>
      <c r="P51" s="15">
        <f>D51/1.12</f>
        <v>59933.03571428571</v>
      </c>
      <c r="Q51" s="15">
        <f>P51*0.12</f>
        <v>7191.9642857142853</v>
      </c>
      <c r="R51" s="15">
        <f>-E51</f>
        <v>0</v>
      </c>
      <c r="S51" s="15"/>
      <c r="T51" s="15"/>
      <c r="U51" s="15"/>
      <c r="V51" s="15"/>
      <c r="W51" s="15"/>
      <c r="X51" s="15">
        <f>-SUM(P51:W51)</f>
        <v>-67125</v>
      </c>
    </row>
    <row r="52" spans="1:24" x14ac:dyDescent="0.25">
      <c r="A52" s="1"/>
      <c r="B52" s="1" t="s">
        <v>79</v>
      </c>
      <c r="C52" s="7"/>
      <c r="D52" s="9"/>
      <c r="E52" s="9"/>
      <c r="F52" s="9"/>
      <c r="G52" s="9"/>
      <c r="H52" s="9"/>
      <c r="I52" s="1"/>
      <c r="J52" s="1" t="s">
        <v>80</v>
      </c>
      <c r="P52" s="15"/>
      <c r="Q52" s="15"/>
      <c r="R52" s="15"/>
      <c r="S52" s="15"/>
      <c r="T52" s="15"/>
      <c r="U52" s="15"/>
      <c r="V52" s="15"/>
      <c r="W52" s="15"/>
      <c r="X52" s="15">
        <f>-SUM(P52:W52)</f>
        <v>0</v>
      </c>
    </row>
    <row r="53" spans="1:24" x14ac:dyDescent="0.25">
      <c r="A53" s="1"/>
      <c r="B53" s="1"/>
      <c r="C53" s="7"/>
      <c r="D53" s="9"/>
      <c r="E53" s="9"/>
      <c r="F53" s="9"/>
      <c r="G53" s="9"/>
      <c r="H53" s="9"/>
      <c r="I53" s="1"/>
      <c r="J53" s="1"/>
      <c r="P53" s="15"/>
      <c r="Q53" s="15"/>
      <c r="R53" s="15"/>
      <c r="S53" s="15"/>
      <c r="T53" s="15"/>
      <c r="U53" s="15"/>
      <c r="V53" s="15"/>
      <c r="W53" s="15"/>
      <c r="X53" s="15">
        <f>-SUM(P53:W53)</f>
        <v>0</v>
      </c>
    </row>
    <row r="54" spans="1:24" x14ac:dyDescent="0.25">
      <c r="A54" s="1" t="s">
        <v>81</v>
      </c>
      <c r="B54" s="1" t="s">
        <v>82</v>
      </c>
      <c r="C54" s="8" t="s">
        <v>83</v>
      </c>
      <c r="D54" s="9">
        <v>6530</v>
      </c>
      <c r="E54" s="9"/>
      <c r="F54" s="9"/>
      <c r="G54" s="9"/>
      <c r="H54" s="10">
        <v>6530</v>
      </c>
      <c r="I54" s="1"/>
      <c r="J54" s="1"/>
      <c r="L54">
        <f>D54/1.12</f>
        <v>5830.3571428571422</v>
      </c>
      <c r="P54" s="15">
        <f>D54/1.12</f>
        <v>5830.3571428571422</v>
      </c>
      <c r="Q54" s="15">
        <f>P54*0.12</f>
        <v>699.642857142857</v>
      </c>
      <c r="R54" s="15">
        <f>-E54</f>
        <v>0</v>
      </c>
      <c r="S54" s="15"/>
      <c r="T54" s="15"/>
      <c r="U54" s="15"/>
      <c r="V54" s="15"/>
      <c r="W54" s="15"/>
      <c r="X54" s="15">
        <f>-SUM(P54:W54)</f>
        <v>-6529.9999999999991</v>
      </c>
    </row>
    <row r="55" spans="1:24" x14ac:dyDescent="0.25">
      <c r="A55" s="1"/>
      <c r="B55" s="1"/>
      <c r="C55" s="7"/>
      <c r="D55" s="9"/>
      <c r="E55" s="9"/>
      <c r="F55" s="9"/>
      <c r="G55" s="9"/>
      <c r="H55" s="9"/>
      <c r="I55" s="1"/>
      <c r="J55" s="1"/>
      <c r="P55" s="15"/>
      <c r="Q55" s="15"/>
      <c r="R55" s="15"/>
      <c r="S55" s="15"/>
      <c r="T55" s="15"/>
      <c r="U55" s="15"/>
      <c r="V55" s="15"/>
      <c r="W55" s="15"/>
      <c r="X55" s="15">
        <f>-SUM(P55:W55)</f>
        <v>0</v>
      </c>
    </row>
    <row r="56" spans="1:24" x14ac:dyDescent="0.25">
      <c r="A56" s="1" t="s">
        <v>84</v>
      </c>
      <c r="B56" s="1" t="s">
        <v>85</v>
      </c>
      <c r="C56" s="8">
        <v>43685</v>
      </c>
      <c r="D56" s="9">
        <v>12619.5</v>
      </c>
      <c r="E56" s="9"/>
      <c r="F56" s="9"/>
      <c r="G56" s="9"/>
      <c r="H56" s="9">
        <v>0</v>
      </c>
      <c r="I56" s="1"/>
      <c r="J56" s="1" t="s">
        <v>78</v>
      </c>
      <c r="M56" s="2">
        <f>D56/1.12</f>
        <v>11267.410714285714</v>
      </c>
      <c r="P56" s="15">
        <f>D56/1.12</f>
        <v>11267.410714285714</v>
      </c>
      <c r="Q56" s="15">
        <f>P56*0.12</f>
        <v>1352.0892857142856</v>
      </c>
      <c r="R56" s="15">
        <f>-E56</f>
        <v>0</v>
      </c>
      <c r="S56" s="15"/>
      <c r="T56" s="15"/>
      <c r="U56" s="15"/>
      <c r="V56" s="15"/>
      <c r="W56" s="15"/>
      <c r="X56" s="15">
        <f>-SUM(P56:W56)</f>
        <v>-12619.5</v>
      </c>
    </row>
    <row r="57" spans="1:24" x14ac:dyDescent="0.25">
      <c r="A57" s="1"/>
      <c r="B57" s="1"/>
      <c r="C57" s="7"/>
      <c r="D57" s="9"/>
      <c r="E57" s="9"/>
      <c r="F57" s="9"/>
      <c r="G57" s="9"/>
      <c r="H57" s="9"/>
      <c r="I57" s="1"/>
      <c r="J57" s="1"/>
      <c r="P57" s="15"/>
      <c r="Q57" s="15"/>
      <c r="R57" s="15"/>
      <c r="S57" s="15"/>
      <c r="T57" s="15"/>
      <c r="U57" s="15"/>
      <c r="V57" s="15"/>
      <c r="W57" s="15"/>
      <c r="X57" s="15">
        <f>-SUM(P57:W57)</f>
        <v>0</v>
      </c>
    </row>
    <row r="58" spans="1:24" x14ac:dyDescent="0.25">
      <c r="A58" s="1" t="s">
        <v>86</v>
      </c>
      <c r="B58" s="1" t="s">
        <v>87</v>
      </c>
      <c r="C58" s="8" t="s">
        <v>88</v>
      </c>
      <c r="D58" s="9">
        <v>23290.18</v>
      </c>
      <c r="E58" s="9">
        <f>D58/1.12*0.01</f>
        <v>207.94803571428568</v>
      </c>
      <c r="F58" s="9">
        <f>D58-E58</f>
        <v>23082.231964285715</v>
      </c>
      <c r="G58" s="9">
        <v>0</v>
      </c>
      <c r="H58" s="10">
        <v>0</v>
      </c>
      <c r="I58" s="1"/>
      <c r="J58" s="1" t="s">
        <v>89</v>
      </c>
      <c r="M58" s="2">
        <f>D58/1.12</f>
        <v>20794.803571428569</v>
      </c>
      <c r="P58" s="15">
        <f>D58/1.12</f>
        <v>20794.803571428569</v>
      </c>
      <c r="Q58" s="15">
        <f>P58*0.12</f>
        <v>2495.3764285714283</v>
      </c>
      <c r="R58" s="15">
        <f>-E58</f>
        <v>-207.94803571428568</v>
      </c>
      <c r="S58" s="15"/>
      <c r="T58" s="15"/>
      <c r="U58" s="15"/>
      <c r="V58" s="15"/>
      <c r="W58" s="15"/>
      <c r="X58" s="15">
        <f>-SUM(P58:W58)</f>
        <v>-23082.231964285711</v>
      </c>
    </row>
    <row r="59" spans="1:24" x14ac:dyDescent="0.25">
      <c r="A59" s="1"/>
      <c r="B59" s="1" t="s">
        <v>90</v>
      </c>
      <c r="C59" s="7"/>
      <c r="D59" s="9"/>
      <c r="E59" s="9"/>
      <c r="F59" s="9"/>
      <c r="G59" s="9"/>
      <c r="H59" s="9"/>
      <c r="I59" s="1"/>
      <c r="J59" s="1"/>
      <c r="P59" s="15"/>
      <c r="Q59" s="15"/>
      <c r="R59" s="15"/>
      <c r="S59" s="15"/>
      <c r="T59" s="15"/>
      <c r="U59" s="15"/>
      <c r="V59" s="15"/>
      <c r="W59" s="15"/>
      <c r="X59" s="15">
        <f>-SUM(P59:W59)</f>
        <v>0</v>
      </c>
    </row>
    <row r="60" spans="1:24" x14ac:dyDescent="0.25">
      <c r="A60" s="1"/>
      <c r="B60" s="1"/>
      <c r="C60" s="7"/>
      <c r="D60" s="9"/>
      <c r="E60" s="9"/>
      <c r="F60" s="9"/>
      <c r="G60" s="9"/>
      <c r="H60" s="9"/>
      <c r="I60" s="1"/>
      <c r="J60" s="1"/>
      <c r="P60" s="15"/>
      <c r="Q60" s="15"/>
      <c r="R60" s="15"/>
      <c r="S60" s="15"/>
      <c r="T60" s="15"/>
      <c r="U60" s="15"/>
      <c r="V60" s="15"/>
      <c r="W60" s="15"/>
      <c r="X60" s="15">
        <f>-SUM(P60:W60)</f>
        <v>0</v>
      </c>
    </row>
    <row r="61" spans="1:24" x14ac:dyDescent="0.25">
      <c r="A61" s="1" t="s">
        <v>91</v>
      </c>
      <c r="B61" s="1" t="s">
        <v>92</v>
      </c>
      <c r="C61" s="8" t="s">
        <v>88</v>
      </c>
      <c r="D61" s="9">
        <v>13210</v>
      </c>
      <c r="E61" s="9">
        <f>D61/1.12*0.01</f>
        <v>117.94642857142857</v>
      </c>
      <c r="F61" s="9">
        <f>D61-E61</f>
        <v>13092.053571428571</v>
      </c>
      <c r="G61" s="9">
        <v>6605</v>
      </c>
      <c r="H61" s="10">
        <f>F61-G61</f>
        <v>6487.0535714285706</v>
      </c>
      <c r="I61" s="1"/>
      <c r="J61" s="1" t="s">
        <v>93</v>
      </c>
      <c r="M61" s="2">
        <f>D61/1.12</f>
        <v>11794.642857142857</v>
      </c>
      <c r="P61" s="15">
        <f>D61/1.12</f>
        <v>11794.642857142857</v>
      </c>
      <c r="Q61" s="15">
        <f>P61*0.12</f>
        <v>1415.3571428571427</v>
      </c>
      <c r="R61" s="15">
        <f>-E61</f>
        <v>-117.94642857142857</v>
      </c>
      <c r="S61" s="15"/>
      <c r="T61" s="15"/>
      <c r="U61" s="15"/>
      <c r="V61" s="15"/>
      <c r="W61" s="15"/>
      <c r="X61" s="15">
        <f>-SUM(P61:W61)</f>
        <v>-13092.053571428571</v>
      </c>
    </row>
    <row r="62" spans="1:24" x14ac:dyDescent="0.25">
      <c r="A62" s="1"/>
      <c r="B62" s="1"/>
      <c r="C62" s="7"/>
      <c r="D62" s="1"/>
      <c r="E62" s="1"/>
      <c r="F62" s="1"/>
      <c r="G62" s="1"/>
      <c r="H62" s="1"/>
      <c r="I62" s="1"/>
      <c r="J62" s="1"/>
      <c r="P62" s="15"/>
      <c r="Q62" s="15"/>
      <c r="R62" s="15"/>
      <c r="S62" s="15"/>
      <c r="T62" s="15"/>
      <c r="U62" s="15"/>
      <c r="V62" s="15"/>
      <c r="W62" s="15"/>
      <c r="X62" s="15">
        <f>-SUM(P62:W62)</f>
        <v>0</v>
      </c>
    </row>
    <row r="63" spans="1:24" x14ac:dyDescent="0.25">
      <c r="A63" s="1" t="s">
        <v>94</v>
      </c>
      <c r="B63" s="1" t="s">
        <v>95</v>
      </c>
      <c r="C63" s="7"/>
      <c r="D63" s="9">
        <v>6000</v>
      </c>
      <c r="E63" s="9"/>
      <c r="F63" s="9"/>
      <c r="G63" s="9"/>
      <c r="H63" s="9">
        <v>0</v>
      </c>
      <c r="I63" s="1"/>
      <c r="J63" s="1" t="s">
        <v>96</v>
      </c>
      <c r="P63" s="15"/>
      <c r="Q63" s="15"/>
      <c r="R63" s="15"/>
      <c r="S63" s="15">
        <f>D63</f>
        <v>6000</v>
      </c>
      <c r="T63" s="15"/>
      <c r="U63" s="15"/>
      <c r="V63" s="15"/>
      <c r="W63" s="15"/>
      <c r="X63" s="15">
        <f>-SUM(P63:W63)</f>
        <v>-6000</v>
      </c>
    </row>
    <row r="64" spans="1:24" x14ac:dyDescent="0.25">
      <c r="A64" s="1"/>
      <c r="B64" s="1"/>
      <c r="C64" s="7"/>
      <c r="D64" s="9"/>
      <c r="E64" s="9"/>
      <c r="F64" s="9"/>
      <c r="G64" s="9"/>
      <c r="H64" s="9"/>
      <c r="I64" s="1"/>
      <c r="J64" s="1"/>
      <c r="P64" s="15"/>
      <c r="Q64" s="15"/>
      <c r="R64" s="15"/>
      <c r="S64" s="15"/>
      <c r="T64" s="15"/>
      <c r="U64" s="15"/>
      <c r="V64" s="15"/>
      <c r="W64" s="15"/>
      <c r="X64" s="15">
        <f>-SUM(P64:W64)</f>
        <v>0</v>
      </c>
    </row>
    <row r="65" spans="1:24" x14ac:dyDescent="0.25">
      <c r="A65" s="6" t="s">
        <v>97</v>
      </c>
      <c r="B65" s="1"/>
      <c r="C65" s="7"/>
      <c r="D65" s="9"/>
      <c r="E65" s="9"/>
      <c r="F65" s="9"/>
      <c r="G65" s="9"/>
      <c r="H65" s="9"/>
      <c r="I65" s="1"/>
      <c r="J65" s="1"/>
      <c r="P65" s="15"/>
      <c r="Q65" s="15"/>
      <c r="R65" s="15"/>
      <c r="S65" s="15"/>
      <c r="T65" s="15"/>
      <c r="U65" s="15"/>
      <c r="V65" s="15"/>
      <c r="W65" s="15"/>
      <c r="X65" s="15">
        <f>-SUM(P65:W65)</f>
        <v>0</v>
      </c>
    </row>
    <row r="66" spans="1:24" x14ac:dyDescent="0.25">
      <c r="A66" s="1" t="s">
        <v>8</v>
      </c>
      <c r="B66" s="1" t="s">
        <v>98</v>
      </c>
      <c r="C66" s="8">
        <v>43473</v>
      </c>
      <c r="D66" s="9">
        <v>285000</v>
      </c>
      <c r="E66" s="9"/>
      <c r="F66" s="9"/>
      <c r="G66" s="9"/>
      <c r="H66" s="9"/>
      <c r="I66" s="1"/>
      <c r="J66" s="1"/>
      <c r="P66" s="15"/>
      <c r="Q66" s="15"/>
      <c r="R66" s="15"/>
      <c r="S66" s="15"/>
      <c r="T66" s="15"/>
      <c r="U66" s="15"/>
      <c r="V66" s="15"/>
      <c r="W66" s="15"/>
      <c r="X66" s="15">
        <f>-SUM(P66:W66)</f>
        <v>0</v>
      </c>
    </row>
    <row r="67" spans="1:24" x14ac:dyDescent="0.25">
      <c r="A67" s="1" t="s">
        <v>99</v>
      </c>
      <c r="B67" s="1" t="s">
        <v>98</v>
      </c>
      <c r="C67" s="8" t="s">
        <v>59</v>
      </c>
      <c r="D67" s="9">
        <v>211496.22</v>
      </c>
      <c r="E67" s="9"/>
      <c r="F67" s="9"/>
      <c r="G67" s="9"/>
      <c r="H67" s="9"/>
      <c r="I67" s="1"/>
      <c r="J67" s="1"/>
      <c r="P67" s="15"/>
      <c r="Q67" s="15"/>
      <c r="R67" s="15"/>
      <c r="S67" s="15"/>
      <c r="T67" s="15"/>
      <c r="U67" s="15"/>
      <c r="V67" s="15"/>
      <c r="W67" s="15"/>
      <c r="X67" s="15">
        <f>-SUM(P67:W67)</f>
        <v>0</v>
      </c>
    </row>
    <row r="68" spans="1:24" x14ac:dyDescent="0.25">
      <c r="A68" s="1" t="s">
        <v>100</v>
      </c>
      <c r="B68" s="1" t="s">
        <v>98</v>
      </c>
      <c r="C68" s="8">
        <v>43747</v>
      </c>
      <c r="D68" s="9">
        <v>166931.32999999999</v>
      </c>
      <c r="E68" s="9"/>
      <c r="F68" s="9"/>
      <c r="G68" s="9"/>
      <c r="H68" s="9"/>
      <c r="I68" s="1"/>
      <c r="J68" s="1"/>
      <c r="P68" s="15"/>
      <c r="Q68" s="15"/>
      <c r="R68" s="15"/>
      <c r="S68" s="15"/>
      <c r="T68" s="15"/>
      <c r="U68" s="15"/>
      <c r="V68" s="15"/>
      <c r="W68" s="15"/>
      <c r="X68" s="15">
        <f>-SUM(P68:W68)</f>
        <v>0</v>
      </c>
    </row>
    <row r="69" spans="1:24" x14ac:dyDescent="0.25">
      <c r="A69" s="1" t="s">
        <v>101</v>
      </c>
      <c r="B69" s="1" t="s">
        <v>98</v>
      </c>
      <c r="C69" s="8" t="s">
        <v>102</v>
      </c>
      <c r="D69" s="9">
        <v>134977.13</v>
      </c>
      <c r="E69" s="9"/>
      <c r="F69" s="9"/>
      <c r="G69" s="9"/>
      <c r="H69" s="9"/>
      <c r="I69" s="1"/>
      <c r="J69" s="1"/>
      <c r="P69" s="15"/>
      <c r="Q69" s="15"/>
      <c r="R69" s="15"/>
      <c r="S69" s="15"/>
      <c r="T69" s="15"/>
      <c r="U69" s="15"/>
      <c r="V69" s="15"/>
      <c r="W69" s="15"/>
      <c r="X69" s="15">
        <f>-SUM(P69:W69)</f>
        <v>0</v>
      </c>
    </row>
    <row r="70" spans="1:24" x14ac:dyDescent="0.25">
      <c r="A70" s="1" t="s">
        <v>103</v>
      </c>
      <c r="B70" s="1" t="s">
        <v>98</v>
      </c>
      <c r="C70" s="8" t="s">
        <v>104</v>
      </c>
      <c r="D70" s="9">
        <v>130468.95</v>
      </c>
      <c r="E70" s="9"/>
      <c r="F70" s="9"/>
      <c r="G70" s="9"/>
      <c r="H70" s="12"/>
      <c r="I70" s="1"/>
      <c r="J70" s="1"/>
      <c r="P70" s="15"/>
      <c r="Q70" s="15"/>
      <c r="R70" s="15"/>
      <c r="S70" s="15"/>
      <c r="T70" s="15"/>
      <c r="U70" s="15"/>
      <c r="V70" s="15"/>
      <c r="W70" s="15"/>
      <c r="X70" s="15">
        <f>-SUM(P70:W70)</f>
        <v>0</v>
      </c>
    </row>
    <row r="71" spans="1:24" x14ac:dyDescent="0.25">
      <c r="A71" s="1" t="s">
        <v>105</v>
      </c>
      <c r="B71" s="1" t="s">
        <v>98</v>
      </c>
      <c r="C71" s="8">
        <v>43742</v>
      </c>
      <c r="D71" s="9">
        <v>250000</v>
      </c>
      <c r="E71" s="9"/>
      <c r="F71" s="9"/>
      <c r="G71" s="9"/>
      <c r="H71" s="12"/>
      <c r="I71" s="1"/>
      <c r="J71" s="1"/>
      <c r="P71" s="15"/>
      <c r="Q71" s="15"/>
      <c r="R71" s="15"/>
      <c r="S71" s="15"/>
      <c r="T71" s="15"/>
      <c r="U71" s="15"/>
      <c r="V71" s="15"/>
      <c r="W71" s="15"/>
      <c r="X71" s="15">
        <f>-SUM(P71:W71)</f>
        <v>0</v>
      </c>
    </row>
    <row r="72" spans="1:24" x14ac:dyDescent="0.25">
      <c r="A72" s="1"/>
      <c r="B72" s="1"/>
      <c r="C72" s="8">
        <v>43749</v>
      </c>
      <c r="D72" s="9">
        <v>73922.490000000005</v>
      </c>
      <c r="E72" s="9"/>
      <c r="F72" s="9"/>
      <c r="G72" s="9">
        <f>SUM(D66:D72)</f>
        <v>1252796.1199999999</v>
      </c>
      <c r="H72" s="12">
        <f>1424950-G72</f>
        <v>172153.88000000012</v>
      </c>
      <c r="I72" s="1"/>
      <c r="J72" s="1"/>
      <c r="P72" s="15">
        <f>G72+H72</f>
        <v>1424950</v>
      </c>
      <c r="Q72" s="15"/>
      <c r="R72" s="15"/>
      <c r="S72" s="15"/>
      <c r="T72" s="15"/>
      <c r="U72" s="15"/>
      <c r="V72" s="15"/>
      <c r="W72" s="15"/>
      <c r="X72" s="15">
        <f>-SUM(P72:W72)</f>
        <v>-1424950</v>
      </c>
    </row>
    <row r="73" spans="1:24" x14ac:dyDescent="0.25">
      <c r="A73" s="1"/>
      <c r="B73" s="1"/>
      <c r="C73" s="7"/>
      <c r="D73" s="9"/>
      <c r="E73" s="9"/>
      <c r="F73" s="9"/>
      <c r="G73" s="9"/>
      <c r="H73" s="9"/>
      <c r="I73" s="1"/>
      <c r="J73" s="1"/>
      <c r="P73" s="15"/>
      <c r="Q73" s="15"/>
      <c r="R73" s="15"/>
      <c r="S73" s="15"/>
      <c r="T73" s="15"/>
      <c r="U73" s="15"/>
      <c r="V73" s="15"/>
      <c r="W73" s="15"/>
      <c r="X73" s="15">
        <f>-SUM(P73:W73)</f>
        <v>0</v>
      </c>
    </row>
    <row r="74" spans="1:24" x14ac:dyDescent="0.25">
      <c r="A74" s="1" t="s">
        <v>106</v>
      </c>
      <c r="B74" s="1" t="s">
        <v>107</v>
      </c>
      <c r="C74" s="8" t="s">
        <v>108</v>
      </c>
      <c r="D74" s="9">
        <v>20000</v>
      </c>
      <c r="E74" s="9"/>
      <c r="F74" s="9"/>
      <c r="G74" s="9"/>
      <c r="H74" s="9"/>
      <c r="I74" s="1"/>
      <c r="J74" s="1"/>
      <c r="P74" s="15"/>
      <c r="Q74" s="15"/>
      <c r="R74" s="15"/>
      <c r="S74" s="15"/>
      <c r="T74" s="15"/>
      <c r="U74" s="15"/>
      <c r="V74" s="15"/>
      <c r="W74" s="15"/>
      <c r="X74" s="15">
        <f>-SUM(P74:W74)</f>
        <v>0</v>
      </c>
    </row>
    <row r="75" spans="1:24" x14ac:dyDescent="0.25">
      <c r="A75" s="1"/>
      <c r="B75" s="1" t="s">
        <v>107</v>
      </c>
      <c r="C75" s="8">
        <v>43562</v>
      </c>
      <c r="D75" s="9">
        <v>20000</v>
      </c>
      <c r="E75" s="9"/>
      <c r="F75" s="9"/>
      <c r="G75" s="9"/>
      <c r="H75" s="9"/>
      <c r="I75" s="1"/>
      <c r="J75" s="1"/>
      <c r="P75" s="15"/>
      <c r="Q75" s="15"/>
      <c r="R75" s="15"/>
      <c r="S75" s="15"/>
      <c r="T75" s="15"/>
      <c r="U75" s="15"/>
      <c r="V75" s="15"/>
      <c r="W75" s="15"/>
      <c r="X75" s="15">
        <f>-SUM(P75:W75)</f>
        <v>0</v>
      </c>
    </row>
    <row r="76" spans="1:24" x14ac:dyDescent="0.25">
      <c r="A76" s="1"/>
      <c r="B76" s="1" t="s">
        <v>107</v>
      </c>
      <c r="C76" s="8">
        <v>43747</v>
      </c>
      <c r="D76" s="9">
        <v>5000</v>
      </c>
      <c r="E76" s="9"/>
      <c r="F76" s="9"/>
      <c r="G76" s="9">
        <f>SUM(D74:D76)</f>
        <v>45000</v>
      </c>
      <c r="H76" s="12">
        <f>G76-50000</f>
        <v>-5000</v>
      </c>
      <c r="I76" s="1"/>
      <c r="J76" s="1"/>
      <c r="P76" s="15">
        <f>D76/1.12</f>
        <v>4464.2857142857138</v>
      </c>
      <c r="Q76" s="15">
        <f>P76*12%</f>
        <v>535.71428571428567</v>
      </c>
      <c r="R76" s="15"/>
      <c r="S76" s="15"/>
      <c r="T76" s="15"/>
      <c r="U76" s="15"/>
      <c r="V76" s="15"/>
      <c r="W76" s="15"/>
      <c r="X76" s="15">
        <f>-SUM(P76:W76)</f>
        <v>-4999.9999999999991</v>
      </c>
    </row>
    <row r="77" spans="1:24" x14ac:dyDescent="0.25">
      <c r="A77" s="1"/>
      <c r="B77" s="1"/>
      <c r="C77" s="8"/>
      <c r="D77" s="9"/>
      <c r="E77" s="9"/>
      <c r="F77" s="9"/>
      <c r="G77" s="9"/>
      <c r="H77" s="9"/>
      <c r="I77" s="1"/>
      <c r="J77" s="1"/>
      <c r="P77" s="15"/>
      <c r="Q77" s="15"/>
      <c r="R77" s="15"/>
      <c r="S77" s="15"/>
      <c r="T77" s="15"/>
      <c r="U77" s="15"/>
      <c r="V77" s="15"/>
      <c r="W77" s="15"/>
      <c r="X77" s="15">
        <f>-SUM(P77:W77)</f>
        <v>0</v>
      </c>
    </row>
    <row r="78" spans="1:24" x14ac:dyDescent="0.25">
      <c r="A78" s="1" t="s">
        <v>109</v>
      </c>
      <c r="B78" s="1" t="s">
        <v>107</v>
      </c>
      <c r="C78" s="8" t="s">
        <v>110</v>
      </c>
      <c r="D78" s="9">
        <v>1900</v>
      </c>
      <c r="E78" s="9"/>
      <c r="F78" s="9"/>
      <c r="G78" s="9"/>
      <c r="H78" s="9"/>
      <c r="I78" s="1"/>
      <c r="J78" s="1"/>
      <c r="P78" s="15">
        <f t="shared" ref="P78:P79" si="10">D78/1.12</f>
        <v>1696.4285714285713</v>
      </c>
      <c r="Q78" s="15">
        <f t="shared" ref="Q78:Q79" si="11">P78*12%</f>
        <v>203.57142857142856</v>
      </c>
      <c r="R78" s="15"/>
      <c r="S78" s="15"/>
      <c r="T78" s="15"/>
      <c r="U78" s="15"/>
      <c r="V78" s="15"/>
      <c r="W78" s="15"/>
      <c r="X78" s="15">
        <f>-SUM(P78:W78)</f>
        <v>-1900</v>
      </c>
    </row>
    <row r="79" spans="1:24" x14ac:dyDescent="0.25">
      <c r="A79" s="1" t="s">
        <v>111</v>
      </c>
      <c r="B79" s="1" t="s">
        <v>107</v>
      </c>
      <c r="C79" s="8" t="s">
        <v>112</v>
      </c>
      <c r="D79" s="9">
        <v>3276</v>
      </c>
      <c r="E79" s="9"/>
      <c r="F79" s="9"/>
      <c r="G79" s="9"/>
      <c r="H79" s="9"/>
      <c r="I79" s="1"/>
      <c r="J79" s="1"/>
      <c r="P79" s="15">
        <f t="shared" si="10"/>
        <v>2924.9999999999995</v>
      </c>
      <c r="Q79" s="15">
        <f t="shared" si="11"/>
        <v>350.99999999999994</v>
      </c>
      <c r="R79" s="15"/>
      <c r="S79" s="15"/>
      <c r="T79" s="15"/>
      <c r="U79" s="15"/>
      <c r="V79" s="15"/>
      <c r="W79" s="15"/>
      <c r="X79" s="15">
        <f>-SUM(P79:W79)</f>
        <v>-3275.9999999999995</v>
      </c>
    </row>
    <row r="80" spans="1:24" x14ac:dyDescent="0.25">
      <c r="A80" s="1"/>
      <c r="B80" s="1"/>
      <c r="C80" s="8"/>
      <c r="D80" s="9"/>
      <c r="E80" s="9"/>
      <c r="F80" s="9"/>
      <c r="G80" s="9"/>
      <c r="H80" s="9"/>
      <c r="I80" s="1"/>
      <c r="J80" s="1"/>
      <c r="P80" s="15"/>
      <c r="Q80" s="15"/>
      <c r="R80" s="15"/>
      <c r="S80" s="15"/>
      <c r="T80" s="15"/>
      <c r="U80" s="15"/>
      <c r="V80" s="15"/>
      <c r="W80" s="15"/>
      <c r="X80" s="15">
        <f>-SUM(P80:W80)</f>
        <v>0</v>
      </c>
    </row>
    <row r="81" spans="1:24" x14ac:dyDescent="0.25">
      <c r="A81" s="1" t="s">
        <v>113</v>
      </c>
      <c r="B81" s="1" t="s">
        <v>114</v>
      </c>
      <c r="C81" s="8" t="s">
        <v>104</v>
      </c>
      <c r="D81" s="9">
        <v>36000</v>
      </c>
      <c r="E81" s="9"/>
      <c r="F81" s="9"/>
      <c r="G81" s="9">
        <v>0</v>
      </c>
      <c r="H81" s="12">
        <v>0</v>
      </c>
      <c r="I81" s="1"/>
      <c r="J81" s="1"/>
      <c r="M81" s="2">
        <f>D81/1.12</f>
        <v>32142.857142857141</v>
      </c>
      <c r="P81" s="15">
        <f>D81/1.12</f>
        <v>32142.857142857141</v>
      </c>
      <c r="Q81" s="15">
        <f>P81*12%</f>
        <v>3857.1428571428569</v>
      </c>
      <c r="R81" s="15"/>
      <c r="S81" s="15"/>
      <c r="T81" s="15"/>
      <c r="U81" s="15"/>
      <c r="V81" s="15"/>
      <c r="W81" s="15"/>
      <c r="X81" s="15">
        <f>-SUM(P81:W81)</f>
        <v>-36000</v>
      </c>
    </row>
    <row r="82" spans="1:24" x14ac:dyDescent="0.25">
      <c r="A82" s="1"/>
      <c r="B82" s="1"/>
      <c r="C82" s="7"/>
      <c r="D82" s="9"/>
      <c r="E82" s="9"/>
      <c r="F82" s="9"/>
      <c r="G82" s="9"/>
      <c r="H82" s="9"/>
      <c r="I82" s="1"/>
      <c r="J82" s="1"/>
      <c r="P82" s="15"/>
      <c r="Q82" s="15"/>
      <c r="R82" s="15"/>
      <c r="S82" s="15"/>
      <c r="T82" s="15"/>
      <c r="U82" s="15"/>
      <c r="V82" s="15"/>
      <c r="W82" s="15"/>
      <c r="X82" s="15">
        <f>-SUM(P82:W82)</f>
        <v>0</v>
      </c>
    </row>
    <row r="83" spans="1:24" x14ac:dyDescent="0.25">
      <c r="A83" s="1" t="s">
        <v>115</v>
      </c>
      <c r="B83" s="1" t="s">
        <v>116</v>
      </c>
      <c r="C83" s="8" t="s">
        <v>117</v>
      </c>
      <c r="D83" s="9">
        <v>32000</v>
      </c>
      <c r="E83" s="9"/>
      <c r="F83" s="9"/>
      <c r="G83" s="9"/>
      <c r="H83" s="9"/>
      <c r="I83" s="1"/>
      <c r="J83" s="1" t="s">
        <v>118</v>
      </c>
      <c r="P83" s="15"/>
      <c r="Q83" s="15"/>
      <c r="R83" s="15"/>
      <c r="S83" s="15"/>
      <c r="T83" s="15">
        <f>D83</f>
        <v>32000</v>
      </c>
      <c r="U83" s="15"/>
      <c r="V83" s="15"/>
      <c r="W83" s="15"/>
      <c r="X83" s="15">
        <f>-SUM(P83:W83)</f>
        <v>-32000</v>
      </c>
    </row>
    <row r="84" spans="1:24" x14ac:dyDescent="0.25">
      <c r="A84" s="1"/>
      <c r="B84" s="1"/>
      <c r="C84" s="7"/>
      <c r="D84" s="9"/>
      <c r="E84" s="9"/>
      <c r="F84" s="9"/>
      <c r="G84" s="9"/>
      <c r="H84" s="9"/>
      <c r="I84" s="1"/>
      <c r="J84" s="1"/>
      <c r="P84" s="15"/>
      <c r="Q84" s="15"/>
      <c r="R84" s="15"/>
      <c r="S84" s="15"/>
      <c r="T84" s="15"/>
      <c r="U84" s="15"/>
      <c r="V84" s="15"/>
      <c r="W84" s="15"/>
      <c r="X84" s="15">
        <f>-SUM(P84:W84)</f>
        <v>0</v>
      </c>
    </row>
    <row r="85" spans="1:24" x14ac:dyDescent="0.25">
      <c r="A85" s="1" t="s">
        <v>119</v>
      </c>
      <c r="B85" s="1" t="s">
        <v>120</v>
      </c>
      <c r="C85" s="8" t="s">
        <v>59</v>
      </c>
      <c r="D85" s="9">
        <v>5000</v>
      </c>
      <c r="E85" s="9"/>
      <c r="F85" s="9"/>
      <c r="G85" s="9"/>
      <c r="H85" s="9">
        <v>0</v>
      </c>
      <c r="I85" s="1"/>
      <c r="J85" s="1" t="s">
        <v>121</v>
      </c>
      <c r="P85" s="15"/>
      <c r="Q85" s="15"/>
      <c r="R85" s="15"/>
      <c r="S85" s="15"/>
      <c r="T85" s="15"/>
      <c r="U85" s="15">
        <f>D85</f>
        <v>5000</v>
      </c>
      <c r="V85" s="15"/>
      <c r="W85" s="15"/>
      <c r="X85" s="15">
        <f>-SUM(P85:W85)</f>
        <v>-5000</v>
      </c>
    </row>
    <row r="86" spans="1:24" x14ac:dyDescent="0.25">
      <c r="A86" s="1"/>
      <c r="B86" s="1"/>
      <c r="C86" s="8"/>
      <c r="D86" s="9"/>
      <c r="E86" s="9"/>
      <c r="F86" s="9"/>
      <c r="G86" s="9"/>
      <c r="H86" s="9"/>
      <c r="I86" s="1"/>
      <c r="J86" s="1"/>
      <c r="P86" s="15"/>
      <c r="Q86" s="15"/>
      <c r="R86" s="15"/>
      <c r="S86" s="15"/>
      <c r="T86" s="15"/>
      <c r="U86" s="15"/>
      <c r="V86" s="15"/>
      <c r="W86" s="15"/>
      <c r="X86" s="15">
        <f>-SUM(P86:W86)</f>
        <v>0</v>
      </c>
    </row>
    <row r="87" spans="1:24" x14ac:dyDescent="0.25">
      <c r="A87" s="1" t="s">
        <v>122</v>
      </c>
      <c r="B87" s="1" t="s">
        <v>123</v>
      </c>
      <c r="C87" s="8">
        <v>43505</v>
      </c>
      <c r="D87" s="9">
        <v>20000</v>
      </c>
      <c r="E87" s="9"/>
      <c r="F87" s="9"/>
      <c r="G87" s="9"/>
      <c r="H87" s="9"/>
      <c r="I87" s="1"/>
      <c r="J87" s="1" t="s">
        <v>124</v>
      </c>
      <c r="P87" s="15">
        <f t="shared" ref="P87:P91" si="12">D87/1.12</f>
        <v>17857.142857142855</v>
      </c>
      <c r="Q87" s="15">
        <f t="shared" ref="Q87:Q91" si="13">P87*12%</f>
        <v>2142.8571428571427</v>
      </c>
      <c r="R87" s="15"/>
      <c r="S87" s="15"/>
      <c r="T87" s="15"/>
      <c r="U87" s="15"/>
      <c r="V87" s="15"/>
      <c r="W87" s="15"/>
      <c r="X87" s="15">
        <f>-SUM(P87:W87)</f>
        <v>-19999.999999999996</v>
      </c>
    </row>
    <row r="88" spans="1:24" x14ac:dyDescent="0.25">
      <c r="A88" s="1"/>
      <c r="B88" s="1" t="s">
        <v>125</v>
      </c>
      <c r="C88" s="8">
        <v>43625</v>
      </c>
      <c r="D88" s="9">
        <v>8000</v>
      </c>
      <c r="E88" s="9"/>
      <c r="F88" s="9"/>
      <c r="G88" s="9"/>
      <c r="H88" s="9"/>
      <c r="I88" s="1"/>
      <c r="J88" s="1"/>
      <c r="P88" s="15">
        <f t="shared" si="12"/>
        <v>7142.8571428571422</v>
      </c>
      <c r="Q88" s="15">
        <f t="shared" si="13"/>
        <v>857.142857142857</v>
      </c>
      <c r="R88" s="15"/>
      <c r="S88" s="15"/>
      <c r="T88" s="15"/>
      <c r="U88" s="15"/>
      <c r="V88" s="15"/>
      <c r="W88" s="15"/>
      <c r="X88" s="15">
        <f>-SUM(P88:W88)</f>
        <v>-7999.9999999999991</v>
      </c>
    </row>
    <row r="89" spans="1:24" x14ac:dyDescent="0.25">
      <c r="A89" s="1"/>
      <c r="B89" s="1" t="s">
        <v>126</v>
      </c>
      <c r="C89" s="8" t="s">
        <v>127</v>
      </c>
      <c r="D89" s="9">
        <v>10000</v>
      </c>
      <c r="E89" s="9"/>
      <c r="F89" s="9"/>
      <c r="G89" s="9"/>
      <c r="H89" s="9"/>
      <c r="I89" s="1"/>
      <c r="J89" s="1"/>
      <c r="P89" s="15">
        <f t="shared" si="12"/>
        <v>8928.5714285714275</v>
      </c>
      <c r="Q89" s="15">
        <f t="shared" si="13"/>
        <v>1071.4285714285713</v>
      </c>
      <c r="R89" s="15"/>
      <c r="S89" s="15"/>
      <c r="T89" s="15"/>
      <c r="U89" s="15"/>
      <c r="V89" s="15"/>
      <c r="W89" s="15"/>
      <c r="X89" s="15">
        <f>-SUM(P89:W89)</f>
        <v>-9999.9999999999982</v>
      </c>
    </row>
    <row r="90" spans="1:24" x14ac:dyDescent="0.25">
      <c r="A90" s="1" t="s">
        <v>128</v>
      </c>
      <c r="B90" s="1" t="s">
        <v>129</v>
      </c>
      <c r="C90" s="8" t="s">
        <v>130</v>
      </c>
      <c r="D90" s="9">
        <v>5000</v>
      </c>
      <c r="E90" s="9"/>
      <c r="F90" s="9"/>
      <c r="G90" s="9"/>
      <c r="H90" s="12">
        <v>0</v>
      </c>
      <c r="I90" s="1"/>
      <c r="J90" s="1"/>
      <c r="P90" s="15">
        <f t="shared" si="12"/>
        <v>4464.2857142857138</v>
      </c>
      <c r="Q90" s="15">
        <f t="shared" si="13"/>
        <v>535.71428571428567</v>
      </c>
      <c r="R90" s="15"/>
      <c r="S90" s="15"/>
      <c r="T90" s="15"/>
      <c r="U90" s="15"/>
      <c r="V90" s="15"/>
      <c r="W90" s="15"/>
      <c r="X90" s="15">
        <f>-SUM(P90:W90)</f>
        <v>-4999.9999999999991</v>
      </c>
    </row>
    <row r="91" spans="1:24" x14ac:dyDescent="0.25">
      <c r="A91" s="1"/>
      <c r="B91" s="1" t="s">
        <v>126</v>
      </c>
      <c r="C91" s="8">
        <v>43748</v>
      </c>
      <c r="D91" s="9">
        <v>27000</v>
      </c>
      <c r="E91" s="9"/>
      <c r="F91" s="9"/>
      <c r="G91" s="9"/>
      <c r="H91" s="12"/>
      <c r="I91" s="1"/>
      <c r="J91" s="1"/>
      <c r="P91" s="15">
        <f t="shared" si="12"/>
        <v>24107.142857142855</v>
      </c>
      <c r="Q91" s="15">
        <f t="shared" si="13"/>
        <v>2892.8571428571427</v>
      </c>
      <c r="R91" s="15"/>
      <c r="S91" s="15"/>
      <c r="T91" s="15"/>
      <c r="U91" s="15"/>
      <c r="V91" s="15"/>
      <c r="W91" s="15"/>
      <c r="X91" s="15">
        <f>-SUM(P91:W91)</f>
        <v>-26999.999999999996</v>
      </c>
    </row>
    <row r="92" spans="1:24" x14ac:dyDescent="0.25">
      <c r="A92" s="1"/>
      <c r="B92" s="1"/>
      <c r="C92" s="8"/>
      <c r="D92" s="9"/>
      <c r="E92" s="9"/>
      <c r="F92" s="9"/>
      <c r="G92" s="9"/>
      <c r="H92" s="12"/>
      <c r="I92" s="1"/>
      <c r="J92" s="1"/>
      <c r="P92" s="15"/>
      <c r="Q92" s="15"/>
      <c r="R92" s="15"/>
      <c r="S92" s="15"/>
      <c r="T92" s="15"/>
      <c r="U92" s="15"/>
      <c r="V92" s="15"/>
      <c r="W92" s="15"/>
      <c r="X92" s="15">
        <f>-SUM(P92:W92)</f>
        <v>0</v>
      </c>
    </row>
    <row r="93" spans="1:24" x14ac:dyDescent="0.25">
      <c r="A93" s="1"/>
      <c r="B93" s="1"/>
      <c r="C93" s="8"/>
      <c r="D93" s="9"/>
      <c r="E93" s="9"/>
      <c r="F93" s="9"/>
      <c r="G93" s="9"/>
      <c r="H93" s="9"/>
      <c r="I93" s="1"/>
      <c r="J93" s="1"/>
      <c r="P93" s="15"/>
      <c r="Q93" s="15"/>
      <c r="R93" s="15"/>
      <c r="S93" s="15"/>
      <c r="T93" s="15"/>
      <c r="U93" s="15"/>
      <c r="V93" s="15"/>
      <c r="W93" s="15"/>
      <c r="X93" s="15">
        <f>-SUM(P93:W93)</f>
        <v>0</v>
      </c>
    </row>
    <row r="94" spans="1:24" x14ac:dyDescent="0.25">
      <c r="A94" s="1" t="s">
        <v>131</v>
      </c>
      <c r="B94" s="1" t="s">
        <v>132</v>
      </c>
      <c r="C94" s="8" t="s">
        <v>130</v>
      </c>
      <c r="D94" s="9">
        <v>14500</v>
      </c>
      <c r="E94" s="9">
        <f>D94/1.12*0.01</f>
        <v>129.46428571428572</v>
      </c>
      <c r="F94" s="9">
        <f>D94-E94</f>
        <v>14370.535714285714</v>
      </c>
      <c r="G94" s="9"/>
      <c r="H94" s="9"/>
      <c r="I94" s="1"/>
      <c r="J94" s="1"/>
      <c r="M94" s="2">
        <f>D94/1.12</f>
        <v>12946.428571428571</v>
      </c>
      <c r="P94" s="15"/>
      <c r="Q94" s="15">
        <f>V94*12%</f>
        <v>1553.5714285714284</v>
      </c>
      <c r="R94" s="15">
        <f>-E94</f>
        <v>-129.46428571428572</v>
      </c>
      <c r="S94" s="15"/>
      <c r="T94" s="15"/>
      <c r="U94" s="15"/>
      <c r="V94" s="15">
        <f>D94/1.12</f>
        <v>12946.428571428571</v>
      </c>
      <c r="W94" s="15"/>
      <c r="X94" s="15">
        <f>-SUM(P94:W94)</f>
        <v>-14370.535714285714</v>
      </c>
    </row>
    <row r="95" spans="1:24" x14ac:dyDescent="0.25">
      <c r="A95" s="1"/>
      <c r="B95" s="1"/>
      <c r="C95" s="7"/>
      <c r="D95" s="9"/>
      <c r="E95" s="9"/>
      <c r="F95" s="9"/>
      <c r="G95" s="9"/>
      <c r="H95" s="9"/>
      <c r="I95" s="1"/>
      <c r="J95" s="1"/>
      <c r="P95" s="15"/>
      <c r="Q95" s="15"/>
      <c r="R95" s="15"/>
      <c r="S95" s="15"/>
      <c r="T95" s="15"/>
      <c r="U95" s="15"/>
      <c r="V95" s="15"/>
      <c r="W95" s="15"/>
      <c r="X95" s="15">
        <f>-SUM(P95:W95)</f>
        <v>0</v>
      </c>
    </row>
    <row r="96" spans="1:24" x14ac:dyDescent="0.25">
      <c r="A96" s="1" t="s">
        <v>133</v>
      </c>
      <c r="B96" s="1" t="s">
        <v>134</v>
      </c>
      <c r="C96" s="8" t="s">
        <v>135</v>
      </c>
      <c r="D96" s="9">
        <v>3500</v>
      </c>
      <c r="E96" s="9"/>
      <c r="F96" s="9"/>
      <c r="G96" s="9"/>
      <c r="H96" s="9"/>
      <c r="I96" s="1"/>
      <c r="J96" s="1"/>
      <c r="P96" s="15"/>
      <c r="Q96" s="15"/>
      <c r="R96" s="15"/>
      <c r="S96" s="15"/>
      <c r="T96" s="15"/>
      <c r="U96" s="15"/>
      <c r="V96" s="15"/>
      <c r="W96" s="15">
        <f>D96</f>
        <v>3500</v>
      </c>
      <c r="X96" s="15">
        <f>-SUM(P96:W96)</f>
        <v>-3500</v>
      </c>
    </row>
    <row r="97" spans="1:24" x14ac:dyDescent="0.25">
      <c r="A97" s="1"/>
      <c r="B97" s="1"/>
      <c r="C97" s="8"/>
      <c r="D97" s="9"/>
      <c r="E97" s="9"/>
      <c r="F97" s="9"/>
      <c r="G97" s="9"/>
      <c r="H97" s="9"/>
      <c r="I97" s="1"/>
      <c r="J97" s="1"/>
      <c r="P97" s="15"/>
      <c r="Q97" s="15"/>
      <c r="R97" s="15"/>
      <c r="S97" s="15"/>
      <c r="T97" s="15"/>
      <c r="U97" s="15"/>
      <c r="V97" s="15"/>
      <c r="W97" s="15"/>
      <c r="X97" s="15">
        <f>-SUM(P97:W97)</f>
        <v>0</v>
      </c>
    </row>
    <row r="98" spans="1:24" x14ac:dyDescent="0.25">
      <c r="A98" s="1" t="s">
        <v>136</v>
      </c>
      <c r="B98" s="1" t="s">
        <v>137</v>
      </c>
      <c r="C98" s="8" t="s">
        <v>138</v>
      </c>
      <c r="D98" s="9">
        <v>4000</v>
      </c>
      <c r="E98" s="9"/>
      <c r="F98" s="9"/>
      <c r="G98" s="9"/>
      <c r="H98" s="9"/>
      <c r="I98" s="1"/>
      <c r="J98" s="1"/>
      <c r="P98" s="15"/>
      <c r="Q98" s="15"/>
      <c r="R98" s="15"/>
      <c r="S98" s="15">
        <f>D98</f>
        <v>4000</v>
      </c>
      <c r="T98" s="15"/>
      <c r="U98" s="15"/>
      <c r="V98" s="15"/>
      <c r="W98" s="15"/>
      <c r="X98" s="15">
        <f>-SUM(P98:W98)</f>
        <v>-4000</v>
      </c>
    </row>
    <row r="99" spans="1:24" x14ac:dyDescent="0.25">
      <c r="A99" s="1" t="s">
        <v>139</v>
      </c>
      <c r="B99" s="1" t="s">
        <v>137</v>
      </c>
      <c r="C99" s="8" t="s">
        <v>102</v>
      </c>
      <c r="D99" s="9">
        <v>4008.5</v>
      </c>
      <c r="E99" s="9"/>
      <c r="F99" s="9"/>
      <c r="G99" s="9"/>
      <c r="H99" s="9"/>
      <c r="I99" s="1"/>
      <c r="J99" s="1"/>
      <c r="P99" s="15"/>
      <c r="Q99" s="15"/>
      <c r="R99" s="15"/>
      <c r="S99" s="15">
        <f>D99</f>
        <v>4008.5</v>
      </c>
      <c r="T99" s="15"/>
      <c r="U99" s="15"/>
      <c r="V99" s="15"/>
      <c r="W99" s="15"/>
      <c r="X99" s="15">
        <f>-SUM(P99:W99)</f>
        <v>-4008.5</v>
      </c>
    </row>
    <row r="100" spans="1:24" x14ac:dyDescent="0.25">
      <c r="A100" s="1" t="s">
        <v>140</v>
      </c>
      <c r="B100" s="1" t="s">
        <v>137</v>
      </c>
      <c r="C100" s="8" t="s">
        <v>141</v>
      </c>
      <c r="D100" s="9">
        <v>5500</v>
      </c>
      <c r="E100" s="9"/>
      <c r="F100" s="9"/>
      <c r="G100" s="9"/>
      <c r="H100" s="9"/>
      <c r="I100" s="1"/>
      <c r="J100" s="1"/>
      <c r="P100" s="15"/>
      <c r="Q100" s="15"/>
      <c r="R100" s="15"/>
      <c r="S100" s="15">
        <f>D100</f>
        <v>5500</v>
      </c>
      <c r="T100" s="15"/>
      <c r="U100" s="15"/>
      <c r="V100" s="15"/>
      <c r="W100" s="15"/>
      <c r="X100" s="15">
        <f>-SUM(P100:W100)</f>
        <v>-5500</v>
      </c>
    </row>
    <row r="101" spans="1:24" x14ac:dyDescent="0.25">
      <c r="A101" s="1" t="s">
        <v>142</v>
      </c>
      <c r="B101" s="1" t="s">
        <v>143</v>
      </c>
      <c r="C101" s="8" t="s">
        <v>141</v>
      </c>
      <c r="D101" s="9">
        <v>17000</v>
      </c>
      <c r="E101" s="9"/>
      <c r="F101" s="9"/>
      <c r="G101" s="9"/>
      <c r="H101" s="9"/>
      <c r="I101" s="1"/>
      <c r="J101" s="1"/>
      <c r="P101" s="15"/>
      <c r="Q101" s="15"/>
      <c r="R101" s="15"/>
      <c r="S101" s="15">
        <f>D101</f>
        <v>17000</v>
      </c>
      <c r="T101" s="15"/>
      <c r="U101" s="15"/>
      <c r="V101" s="15"/>
      <c r="W101" s="15"/>
      <c r="X101" s="15">
        <f>-SUM(P101:W101)</f>
        <v>-17000</v>
      </c>
    </row>
    <row r="102" spans="1:24" x14ac:dyDescent="0.25">
      <c r="A102" s="1"/>
      <c r="B102" s="1"/>
      <c r="C102" s="8"/>
      <c r="D102" s="9"/>
      <c r="E102" s="9"/>
      <c r="F102" s="9"/>
      <c r="G102" s="9"/>
      <c r="H102" s="9"/>
      <c r="I102" s="1"/>
      <c r="J102" s="1"/>
      <c r="P102" s="15"/>
      <c r="Q102" s="15"/>
      <c r="R102" s="15"/>
      <c r="S102" s="15"/>
      <c r="T102" s="15"/>
      <c r="U102" s="15"/>
      <c r="V102" s="15"/>
      <c r="W102" s="15"/>
      <c r="X102" s="15">
        <f>-SUM(P102:W102)</f>
        <v>0</v>
      </c>
    </row>
    <row r="103" spans="1:24" x14ac:dyDescent="0.25">
      <c r="A103" s="1" t="s">
        <v>144</v>
      </c>
      <c r="B103" s="1" t="s">
        <v>145</v>
      </c>
      <c r="C103" s="8">
        <v>43737</v>
      </c>
      <c r="D103" s="9">
        <v>8000</v>
      </c>
      <c r="E103" s="9"/>
      <c r="F103" s="9"/>
      <c r="G103" s="9"/>
      <c r="H103" s="9"/>
      <c r="I103" s="1"/>
      <c r="J103" s="1"/>
      <c r="P103" s="15">
        <f>D103</f>
        <v>8000</v>
      </c>
      <c r="Q103" s="15">
        <f t="shared" ref="Q103" si="14">P103*12%</f>
        <v>960</v>
      </c>
      <c r="R103" s="15"/>
      <c r="S103" s="15"/>
      <c r="T103" s="15"/>
      <c r="U103" s="15"/>
      <c r="V103" s="15"/>
      <c r="W103" s="15"/>
      <c r="X103" s="15">
        <f>-SUM(P103:W103)</f>
        <v>-8960</v>
      </c>
    </row>
    <row r="104" spans="1:24" x14ac:dyDescent="0.25">
      <c r="A104" s="1" t="s">
        <v>146</v>
      </c>
      <c r="B104" s="1" t="s">
        <v>147</v>
      </c>
      <c r="C104" s="8">
        <v>43737</v>
      </c>
      <c r="D104" s="9">
        <v>3000</v>
      </c>
      <c r="E104" s="9"/>
      <c r="F104" s="9"/>
      <c r="G104" s="9"/>
      <c r="H104" s="9"/>
      <c r="I104" s="1"/>
      <c r="J104" s="1"/>
      <c r="P104" s="15">
        <f>D104</f>
        <v>3000</v>
      </c>
      <c r="Q104" s="15"/>
      <c r="R104" s="15"/>
      <c r="S104" s="15"/>
      <c r="T104" s="15"/>
      <c r="U104" s="15"/>
      <c r="V104" s="15"/>
      <c r="W104" s="15"/>
      <c r="X104" s="15">
        <f>-SUM(P104:W104)</f>
        <v>-3000</v>
      </c>
    </row>
    <row r="105" spans="1:24" x14ac:dyDescent="0.25">
      <c r="A105" s="1" t="s">
        <v>148</v>
      </c>
      <c r="B105" s="1" t="s">
        <v>149</v>
      </c>
      <c r="C105" s="8">
        <v>43737</v>
      </c>
      <c r="D105" s="9">
        <v>2500</v>
      </c>
      <c r="E105" s="9"/>
      <c r="F105" s="9"/>
      <c r="G105" s="9"/>
      <c r="H105" s="9"/>
      <c r="I105" s="1"/>
      <c r="J105" s="1"/>
      <c r="P105" s="15">
        <f>D105</f>
        <v>2500</v>
      </c>
      <c r="Q105" s="15"/>
      <c r="R105" s="15"/>
      <c r="S105" s="15"/>
      <c r="T105" s="15"/>
      <c r="U105" s="15"/>
      <c r="V105" s="15"/>
      <c r="W105" s="15"/>
      <c r="X105" s="15">
        <f>-SUM(P105:W105)</f>
        <v>-2500</v>
      </c>
    </row>
    <row r="106" spans="1:24" x14ac:dyDescent="0.25">
      <c r="A106" s="1"/>
      <c r="B106" s="1"/>
      <c r="C106" s="8"/>
      <c r="D106" s="9"/>
      <c r="E106" s="9"/>
      <c r="F106" s="9"/>
      <c r="G106" s="9"/>
      <c r="H106" s="9"/>
      <c r="I106" s="1"/>
      <c r="J106" s="1"/>
      <c r="P106" s="15"/>
      <c r="Q106" s="15"/>
      <c r="R106" s="15"/>
      <c r="S106" s="15"/>
      <c r="T106" s="15"/>
      <c r="U106" s="15"/>
      <c r="V106" s="15"/>
      <c r="W106" s="15"/>
      <c r="X106" s="15">
        <f>-SUM(P106:W106)</f>
        <v>0</v>
      </c>
    </row>
    <row r="107" spans="1:24" x14ac:dyDescent="0.25">
      <c r="A107" s="1" t="s">
        <v>150</v>
      </c>
      <c r="B107" s="1" t="s">
        <v>151</v>
      </c>
      <c r="C107" s="8">
        <v>43738</v>
      </c>
      <c r="D107" s="9">
        <v>38500</v>
      </c>
      <c r="E107" s="9"/>
      <c r="F107" s="9"/>
      <c r="G107" s="9"/>
      <c r="H107" s="9"/>
      <c r="I107" s="1"/>
      <c r="J107" s="1"/>
      <c r="M107" s="2">
        <f>D107/1.12</f>
        <v>34375</v>
      </c>
      <c r="P107" s="15"/>
      <c r="Q107" s="15"/>
      <c r="R107" s="15"/>
      <c r="S107" s="15"/>
      <c r="T107" s="15"/>
      <c r="U107" s="15"/>
      <c r="V107" s="15"/>
      <c r="W107" s="15"/>
      <c r="X107" s="15">
        <f>-SUM(P107:W107)</f>
        <v>0</v>
      </c>
    </row>
    <row r="108" spans="1:24" x14ac:dyDescent="0.25">
      <c r="A108" s="1"/>
      <c r="B108" s="1"/>
      <c r="C108" s="8"/>
      <c r="D108" s="9"/>
      <c r="E108" s="9"/>
      <c r="F108" s="9"/>
      <c r="G108" s="9"/>
      <c r="H108" s="9"/>
      <c r="I108" s="1"/>
      <c r="J108" s="1"/>
      <c r="P108" s="15"/>
      <c r="Q108" s="15"/>
      <c r="R108" s="15"/>
      <c r="S108" s="15"/>
      <c r="T108" s="15"/>
      <c r="U108" s="15"/>
      <c r="V108" s="15"/>
      <c r="W108" s="15"/>
      <c r="X108" s="15">
        <f>-SUM(P108:W108)</f>
        <v>0</v>
      </c>
    </row>
    <row r="109" spans="1:24" x14ac:dyDescent="0.25">
      <c r="A109" s="1" t="s">
        <v>152</v>
      </c>
      <c r="B109" s="1" t="s">
        <v>153</v>
      </c>
      <c r="C109" s="8" t="s">
        <v>154</v>
      </c>
      <c r="D109" s="9">
        <v>68000</v>
      </c>
      <c r="E109" s="9"/>
      <c r="F109" s="9"/>
      <c r="G109" s="9"/>
      <c r="H109" s="9"/>
      <c r="I109" s="1"/>
      <c r="J109" s="1"/>
      <c r="P109" s="15">
        <f>D109</f>
        <v>68000</v>
      </c>
      <c r="Q109" s="15">
        <f t="shared" ref="Q109" si="15">P109*12%</f>
        <v>8160</v>
      </c>
      <c r="R109" s="15"/>
      <c r="S109" s="15"/>
      <c r="T109" s="15"/>
      <c r="U109" s="15"/>
      <c r="V109" s="15"/>
      <c r="W109" s="15"/>
      <c r="X109" s="15">
        <f>-SUM(P109:W109)</f>
        <v>-76160</v>
      </c>
    </row>
    <row r="110" spans="1:24" x14ac:dyDescent="0.25">
      <c r="A110" s="1"/>
      <c r="B110" s="1"/>
      <c r="C110" s="8"/>
      <c r="D110" s="9"/>
      <c r="E110" s="9"/>
      <c r="F110" s="9"/>
      <c r="G110" s="9"/>
      <c r="H110" s="9"/>
      <c r="I110" s="1"/>
      <c r="J110" s="1"/>
      <c r="P110" s="15"/>
      <c r="Q110" s="15"/>
      <c r="R110" s="15"/>
      <c r="S110" s="15"/>
      <c r="T110" s="15"/>
      <c r="U110" s="15"/>
      <c r="V110" s="15"/>
      <c r="W110" s="15"/>
      <c r="X110" s="15">
        <f>-SUM(P110:W110)</f>
        <v>0</v>
      </c>
    </row>
    <row r="111" spans="1:24" x14ac:dyDescent="0.25">
      <c r="A111" s="1" t="s">
        <v>155</v>
      </c>
      <c r="B111" s="1" t="s">
        <v>156</v>
      </c>
      <c r="C111" s="8">
        <v>43746</v>
      </c>
      <c r="D111" s="9">
        <v>1529</v>
      </c>
      <c r="E111" s="9"/>
      <c r="F111" s="9"/>
      <c r="G111" s="9"/>
      <c r="H111" s="9"/>
      <c r="I111" s="1"/>
      <c r="J111" s="1" t="s">
        <v>157</v>
      </c>
      <c r="M111" s="2">
        <f>D111/1.12</f>
        <v>1365.1785714285713</v>
      </c>
      <c r="P111" s="15">
        <f>D111</f>
        <v>1529</v>
      </c>
      <c r="Q111" s="15">
        <f t="shared" ref="Q111:Q112" si="16">P111*12%</f>
        <v>183.48</v>
      </c>
      <c r="R111" s="15"/>
      <c r="S111" s="15"/>
      <c r="T111" s="15"/>
      <c r="U111" s="15"/>
      <c r="V111" s="15"/>
      <c r="W111" s="15"/>
      <c r="X111" s="15">
        <f>-SUM(P111:W111)</f>
        <v>-1712.48</v>
      </c>
    </row>
    <row r="112" spans="1:24" x14ac:dyDescent="0.25">
      <c r="A112" s="1" t="s">
        <v>158</v>
      </c>
      <c r="B112" s="1" t="s">
        <v>156</v>
      </c>
      <c r="C112" s="8">
        <v>43746</v>
      </c>
      <c r="D112" s="9">
        <v>5395</v>
      </c>
      <c r="E112" s="9"/>
      <c r="F112" s="9"/>
      <c r="G112" s="9"/>
      <c r="H112" s="9"/>
      <c r="I112" s="1"/>
      <c r="J112" s="1" t="s">
        <v>157</v>
      </c>
      <c r="M112" s="2">
        <f>D112/1.12</f>
        <v>4816.9642857142853</v>
      </c>
      <c r="P112" s="15">
        <f>D112</f>
        <v>5395</v>
      </c>
      <c r="Q112" s="15">
        <f t="shared" si="16"/>
        <v>647.4</v>
      </c>
      <c r="R112" s="15"/>
      <c r="S112" s="15"/>
      <c r="T112" s="15"/>
      <c r="U112" s="15"/>
      <c r="V112" s="15"/>
      <c r="W112" s="15"/>
      <c r="X112" s="15">
        <f>-SUM(P112:W112)</f>
        <v>-6042.4</v>
      </c>
    </row>
    <row r="113" spans="1:24" x14ac:dyDescent="0.25">
      <c r="A113" s="1"/>
      <c r="B113" s="1"/>
      <c r="C113" s="8"/>
      <c r="D113" s="9"/>
      <c r="E113" s="9"/>
      <c r="F113" s="9"/>
      <c r="G113" s="9"/>
      <c r="H113" s="9"/>
      <c r="I113" s="1"/>
      <c r="J113" s="1"/>
      <c r="P113" s="15"/>
      <c r="Q113" s="15"/>
      <c r="R113" s="15"/>
      <c r="S113" s="15"/>
      <c r="T113" s="15"/>
      <c r="U113" s="15"/>
      <c r="V113" s="15"/>
      <c r="W113" s="15"/>
      <c r="X113" s="15">
        <f>-SUM(P113:W113)</f>
        <v>0</v>
      </c>
    </row>
    <row r="114" spans="1:24" x14ac:dyDescent="0.25">
      <c r="A114" s="1" t="s">
        <v>159</v>
      </c>
      <c r="B114" s="1" t="s">
        <v>160</v>
      </c>
      <c r="C114" s="8">
        <v>43745</v>
      </c>
      <c r="D114" s="9">
        <v>1060.25</v>
      </c>
      <c r="E114" s="9"/>
      <c r="F114" s="9"/>
      <c r="G114" s="9"/>
      <c r="H114" s="9"/>
      <c r="I114" s="1"/>
      <c r="J114" s="1"/>
      <c r="P114" s="15">
        <f>D114</f>
        <v>1060.25</v>
      </c>
      <c r="Q114" s="15">
        <f t="shared" ref="Q114" si="17">P114*12%</f>
        <v>127.22999999999999</v>
      </c>
      <c r="R114" s="15"/>
      <c r="S114" s="15"/>
      <c r="T114" s="15"/>
      <c r="U114" s="15"/>
      <c r="V114" s="15"/>
      <c r="W114" s="15"/>
      <c r="X114" s="15">
        <f>-SUM(P114:W114)</f>
        <v>-1187.48</v>
      </c>
    </row>
    <row r="115" spans="1:24" x14ac:dyDescent="0.25">
      <c r="A115" s="1"/>
      <c r="B115" s="1"/>
      <c r="C115" s="8"/>
      <c r="D115" s="9"/>
      <c r="E115" s="9"/>
      <c r="F115" s="9"/>
      <c r="G115" s="9"/>
      <c r="H115" s="9"/>
      <c r="I115" s="1"/>
      <c r="J115" s="1"/>
      <c r="P115" s="15"/>
      <c r="Q115" s="15"/>
      <c r="R115" s="15"/>
      <c r="S115" s="15"/>
      <c r="T115" s="15"/>
      <c r="U115" s="15"/>
      <c r="V115" s="15"/>
      <c r="W115" s="15"/>
      <c r="X115" s="15">
        <f>-SUM(P115:W115)</f>
        <v>0</v>
      </c>
    </row>
    <row r="116" spans="1:24" x14ac:dyDescent="0.25">
      <c r="A116" s="1" t="s">
        <v>161</v>
      </c>
      <c r="B116" s="1" t="s">
        <v>162</v>
      </c>
      <c r="C116" s="8">
        <v>43747</v>
      </c>
      <c r="D116" s="9">
        <v>629</v>
      </c>
      <c r="E116" s="9"/>
      <c r="F116" s="9"/>
      <c r="G116" s="9"/>
      <c r="H116" s="9"/>
      <c r="I116" s="1"/>
      <c r="J116" s="1"/>
      <c r="M116" s="2">
        <f>D116/1.12</f>
        <v>561.60714285714278</v>
      </c>
      <c r="P116" s="15">
        <f t="shared" ref="P116:P120" si="18">D116</f>
        <v>629</v>
      </c>
      <c r="Q116" s="15">
        <f t="shared" ref="Q116:Q120" si="19">P116*12%</f>
        <v>75.48</v>
      </c>
      <c r="R116" s="15"/>
      <c r="S116" s="15"/>
      <c r="T116" s="15"/>
      <c r="U116" s="15"/>
      <c r="V116" s="15"/>
      <c r="W116" s="15"/>
      <c r="X116" s="15">
        <f>-SUM(P116:W116)</f>
        <v>-704.48</v>
      </c>
    </row>
    <row r="117" spans="1:24" x14ac:dyDescent="0.25">
      <c r="A117" s="1" t="s">
        <v>163</v>
      </c>
      <c r="B117" s="1" t="s">
        <v>162</v>
      </c>
      <c r="C117" s="8">
        <v>43747</v>
      </c>
      <c r="D117" s="9">
        <v>3547.5</v>
      </c>
      <c r="E117" s="9"/>
      <c r="F117" s="9"/>
      <c r="G117" s="9"/>
      <c r="H117" s="9"/>
      <c r="I117" s="1"/>
      <c r="J117" s="1"/>
      <c r="M117" s="2">
        <f>D117/1.12</f>
        <v>3167.4107142857138</v>
      </c>
      <c r="P117" s="15">
        <f t="shared" si="18"/>
        <v>3547.5</v>
      </c>
      <c r="Q117" s="15">
        <f t="shared" si="19"/>
        <v>425.7</v>
      </c>
      <c r="R117" s="15"/>
      <c r="S117" s="15"/>
      <c r="T117" s="15"/>
      <c r="U117" s="15"/>
      <c r="V117" s="15"/>
      <c r="W117" s="15"/>
      <c r="X117" s="15">
        <f>-SUM(P117:W117)</f>
        <v>-3973.2</v>
      </c>
    </row>
    <row r="118" spans="1:24" x14ac:dyDescent="0.25">
      <c r="A118" s="1" t="s">
        <v>164</v>
      </c>
      <c r="B118" s="1" t="s">
        <v>165</v>
      </c>
      <c r="C118" s="8">
        <v>43746</v>
      </c>
      <c r="D118" s="9">
        <v>925</v>
      </c>
      <c r="E118" s="9"/>
      <c r="F118" s="9"/>
      <c r="G118" s="9"/>
      <c r="H118" s="9"/>
      <c r="I118" s="1"/>
      <c r="J118" s="1"/>
      <c r="M118" s="2">
        <f>D118/1.12</f>
        <v>825.89285714285711</v>
      </c>
      <c r="P118" s="15">
        <f t="shared" si="18"/>
        <v>925</v>
      </c>
      <c r="Q118" s="15">
        <f t="shared" si="19"/>
        <v>111</v>
      </c>
      <c r="R118" s="15"/>
      <c r="S118" s="15"/>
      <c r="T118" s="15"/>
      <c r="U118" s="15"/>
      <c r="V118" s="15"/>
      <c r="W118" s="15"/>
      <c r="X118" s="15">
        <f>-SUM(P118:W118)</f>
        <v>-1036</v>
      </c>
    </row>
    <row r="119" spans="1:24" x14ac:dyDescent="0.25">
      <c r="A119" s="1" t="s">
        <v>155</v>
      </c>
      <c r="B119" s="1" t="s">
        <v>166</v>
      </c>
      <c r="C119" s="8">
        <v>43746</v>
      </c>
      <c r="D119" s="9">
        <v>1529.1</v>
      </c>
      <c r="E119" s="9"/>
      <c r="F119" s="9"/>
      <c r="G119" s="9"/>
      <c r="H119" s="9"/>
      <c r="I119" s="1"/>
      <c r="J119" s="1"/>
      <c r="M119" s="2">
        <f>D119/1.12</f>
        <v>1365.2678571428569</v>
      </c>
      <c r="P119" s="15">
        <f t="shared" si="18"/>
        <v>1529.1</v>
      </c>
      <c r="Q119" s="15">
        <f t="shared" si="19"/>
        <v>183.49199999999999</v>
      </c>
      <c r="R119" s="15"/>
      <c r="S119" s="15"/>
      <c r="T119" s="15"/>
      <c r="U119" s="15"/>
      <c r="V119" s="15"/>
      <c r="W119" s="15"/>
      <c r="X119" s="15">
        <f>-SUM(P119:W119)</f>
        <v>-1712.5919999999999</v>
      </c>
    </row>
    <row r="120" spans="1:24" x14ac:dyDescent="0.25">
      <c r="A120" s="1" t="s">
        <v>158</v>
      </c>
      <c r="B120" s="1" t="s">
        <v>166</v>
      </c>
      <c r="C120" s="8">
        <v>43746</v>
      </c>
      <c r="D120" s="9">
        <v>5395</v>
      </c>
      <c r="E120" s="9"/>
      <c r="F120" s="9"/>
      <c r="G120" s="9"/>
      <c r="H120" s="9"/>
      <c r="I120" s="1"/>
      <c r="J120" s="1"/>
      <c r="M120" s="2">
        <f>D120/1.12</f>
        <v>4816.9642857142853</v>
      </c>
      <c r="P120" s="15">
        <f t="shared" si="18"/>
        <v>5395</v>
      </c>
      <c r="Q120" s="15">
        <f t="shared" si="19"/>
        <v>647.4</v>
      </c>
      <c r="R120" s="15"/>
      <c r="S120" s="15"/>
      <c r="T120" s="15"/>
      <c r="U120" s="15"/>
      <c r="V120" s="15"/>
      <c r="W120" s="15"/>
      <c r="X120" s="15">
        <f>-SUM(P120:W120)</f>
        <v>-6042.4</v>
      </c>
    </row>
    <row r="121" spans="1:24" x14ac:dyDescent="0.25">
      <c r="A121" s="1"/>
      <c r="B121" s="1"/>
      <c r="C121" s="8"/>
      <c r="D121" s="9"/>
      <c r="E121" s="9"/>
      <c r="F121" s="9"/>
      <c r="G121" s="9"/>
      <c r="H121" s="9"/>
      <c r="I121" s="1"/>
      <c r="J121" s="1"/>
      <c r="P121" s="15"/>
      <c r="Q121" s="15"/>
      <c r="R121" s="15"/>
      <c r="S121" s="15"/>
      <c r="T121" s="15"/>
      <c r="U121" s="15"/>
      <c r="V121" s="15"/>
      <c r="W121" s="15"/>
      <c r="X121" s="15">
        <f>-SUM(P121:W121)</f>
        <v>0</v>
      </c>
    </row>
    <row r="122" spans="1:24" x14ac:dyDescent="0.25">
      <c r="A122" s="1"/>
      <c r="B122" s="1"/>
      <c r="C122" s="8"/>
      <c r="D122" s="9"/>
      <c r="E122" s="9"/>
      <c r="F122" s="9"/>
      <c r="G122" s="9"/>
      <c r="H122" s="9"/>
      <c r="I122" s="1"/>
      <c r="J122" s="1"/>
      <c r="P122" s="15"/>
      <c r="Q122" s="15"/>
      <c r="R122" s="15"/>
      <c r="S122" s="15"/>
      <c r="T122" s="15"/>
      <c r="U122" s="15"/>
      <c r="V122" s="15"/>
      <c r="W122" s="15"/>
      <c r="X122" s="15">
        <f>-SUM(P122:W122)</f>
        <v>0</v>
      </c>
    </row>
    <row r="123" spans="1:24" x14ac:dyDescent="0.25">
      <c r="A123" s="1"/>
      <c r="B123" s="1"/>
      <c r="C123" s="13"/>
      <c r="D123" s="9"/>
      <c r="E123" s="9"/>
      <c r="F123" s="9"/>
      <c r="G123" s="9"/>
      <c r="H123" s="9"/>
      <c r="I123" s="1"/>
      <c r="J123" s="1"/>
      <c r="P123" s="15"/>
      <c r="Q123" s="15"/>
      <c r="R123" s="15"/>
      <c r="S123" s="15"/>
      <c r="T123" s="15"/>
      <c r="U123" s="15"/>
      <c r="V123" s="15"/>
      <c r="W123" s="15"/>
      <c r="X123" s="15">
        <f>-SUM(P123:W123)</f>
        <v>0</v>
      </c>
    </row>
    <row r="124" spans="1:24" x14ac:dyDescent="0.25">
      <c r="A124" s="3" t="s">
        <v>167</v>
      </c>
      <c r="B124" s="1"/>
      <c r="C124" s="1"/>
      <c r="D124" s="10">
        <f>SUM(D6:D123)</f>
        <v>3021209.0800000005</v>
      </c>
      <c r="E124" s="12">
        <f>SUM(E6:E123)</f>
        <v>4337.4123214285701</v>
      </c>
      <c r="F124" s="12">
        <f>SUM(F6:F123)</f>
        <v>692252.76767857128</v>
      </c>
      <c r="G124" s="12">
        <f>SUM(G6:G123)</f>
        <v>1304401.1199999999</v>
      </c>
      <c r="H124" s="12">
        <f>SUM(H6:H123)</f>
        <v>180170.9335714287</v>
      </c>
      <c r="I124" s="9"/>
      <c r="J124" s="1"/>
      <c r="P124" s="15"/>
      <c r="Q124" s="15"/>
      <c r="R124" s="15"/>
      <c r="S124" s="15"/>
      <c r="T124" s="15"/>
      <c r="U124" s="15"/>
      <c r="V124" s="15"/>
      <c r="W124" s="15"/>
      <c r="X124" s="15">
        <f>-SUM(P124:W124)</f>
        <v>0</v>
      </c>
    </row>
    <row r="126" spans="1:24" ht="15.75" thickBot="1" x14ac:dyDescent="0.3">
      <c r="P126" s="16">
        <f>SUM(P5:P125)</f>
        <v>2729519.7696428574</v>
      </c>
      <c r="Q126" s="16">
        <f t="shared" ref="Q126:X126" si="20">SUM(Q5:Q125)</f>
        <v>157441.94378571433</v>
      </c>
      <c r="R126" s="16">
        <f t="shared" si="20"/>
        <v>-4337.4123214285701</v>
      </c>
      <c r="S126" s="16">
        <f t="shared" si="20"/>
        <v>36508.5</v>
      </c>
      <c r="T126" s="16">
        <f t="shared" si="20"/>
        <v>32000</v>
      </c>
      <c r="U126" s="16">
        <f t="shared" si="20"/>
        <v>5000</v>
      </c>
      <c r="V126" s="16">
        <f t="shared" si="20"/>
        <v>12946.428571428571</v>
      </c>
      <c r="W126" s="16">
        <f t="shared" si="20"/>
        <v>3500</v>
      </c>
      <c r="X126" s="16">
        <f t="shared" si="20"/>
        <v>-2972579.2296785722</v>
      </c>
    </row>
    <row r="127" spans="1:24" ht="15.75" thickTop="1" x14ac:dyDescent="0.25"/>
  </sheetData>
  <mergeCells count="9">
    <mergeCell ref="X3:X4"/>
    <mergeCell ref="V3:V4"/>
    <mergeCell ref="W3:W4"/>
    <mergeCell ref="P3:P4"/>
    <mergeCell ref="Q3:Q4"/>
    <mergeCell ref="R3:R4"/>
    <mergeCell ref="S3:S4"/>
    <mergeCell ref="T3:T4"/>
    <mergeCell ref="U3:U4"/>
  </mergeCells>
  <pageMargins left="0.7" right="0.7" top="0.75" bottom="0.75" header="0.51180555555555496" footer="0.51180555555555496"/>
  <pageSetup paperSize="5" scale="70" firstPageNumber="0" orientation="landscape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CAPEX</vt:lpstr>
      <vt:lpstr>CAPEX!Print_Area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default</cp:lastModifiedBy>
  <cp:revision>1</cp:revision>
  <cp:lastPrinted>2019-09-24T06:42:04Z</cp:lastPrinted>
  <dcterms:created xsi:type="dcterms:W3CDTF">2019-07-26T07:40:52Z</dcterms:created>
  <dcterms:modified xsi:type="dcterms:W3CDTF">2020-05-30T11:57:05Z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