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9 Renovations\"/>
    </mc:Choice>
  </mc:AlternateContent>
  <xr:revisionPtr revIDLastSave="0" documentId="13_ncr:1_{D9077B23-3455-4366-89A1-E35ED4C343CE}" xr6:coauthVersionLast="45" xr6:coauthVersionMax="45" xr10:uidLastSave="{00000000-0000-0000-0000-000000000000}"/>
  <bookViews>
    <workbookView xWindow="-60" yWindow="-60" windowWidth="24120" windowHeight="12960" tabRatio="790" activeTab="8" xr2:uid="{00000000-000D-0000-FFFF-FFFF00000000}"/>
  </bookViews>
  <sheets>
    <sheet name="2K EM" sheetId="1" r:id="rId1"/>
    <sheet name="6k Budget (Uniform)" sheetId="2" r:id="rId2"/>
    <sheet name="Php5750 budget" sheetId="3" r:id="rId3"/>
    <sheet name="4KBudget" sheetId="4" r:id="rId4"/>
    <sheet name="4k(other expenses)" sheetId="5" r:id="rId5"/>
    <sheet name="Php838JFD" sheetId="6" r:id="rId6"/>
    <sheet name="20K(Bar &amp; Kitchen)" sheetId="7" r:id="rId7"/>
    <sheet name="10K(kitchen fund)" sheetId="8" r:id="rId8"/>
    <sheet name="15K(Raw mats)" sheetId="9" r:id="rId9"/>
  </sheets>
  <externalReferences>
    <externalReference r:id="rId10"/>
    <externalReference r:id="rId11"/>
    <externalReference r:id="rId12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  <definedName name="_xlnm.Print_Area" localSheetId="0">'2K EM'!$A$2:$AG$37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29" i="7" l="1"/>
  <c r="AF28" i="7"/>
  <c r="AF27" i="7"/>
  <c r="AF26" i="7"/>
  <c r="AF25" i="7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F9" i="7"/>
  <c r="AF8" i="7"/>
  <c r="AF7" i="7"/>
  <c r="AF6" i="7"/>
  <c r="AF5" i="7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L28" i="9"/>
  <c r="J28" i="9"/>
  <c r="I28" i="9"/>
  <c r="H28" i="9"/>
  <c r="K30" i="9" s="1"/>
  <c r="O27" i="9"/>
  <c r="N27" i="9"/>
  <c r="AF27" i="9" s="1"/>
  <c r="AG27" i="9" s="1"/>
  <c r="M27" i="9"/>
  <c r="O26" i="9"/>
  <c r="N26" i="9"/>
  <c r="AF26" i="9" s="1"/>
  <c r="AG26" i="9" s="1"/>
  <c r="M26" i="9"/>
  <c r="O25" i="9"/>
  <c r="N25" i="9"/>
  <c r="AF25" i="9" s="1"/>
  <c r="AG25" i="9" s="1"/>
  <c r="M25" i="9"/>
  <c r="O24" i="9"/>
  <c r="N24" i="9"/>
  <c r="AF24" i="9" s="1"/>
  <c r="M24" i="9"/>
  <c r="O23" i="9"/>
  <c r="N23" i="9"/>
  <c r="AF23" i="9" s="1"/>
  <c r="M23" i="9"/>
  <c r="AG22" i="9"/>
  <c r="O22" i="9"/>
  <c r="AF22" i="9" s="1"/>
  <c r="N22" i="9"/>
  <c r="M22" i="9"/>
  <c r="O21" i="9"/>
  <c r="N21" i="9"/>
  <c r="AF21" i="9" s="1"/>
  <c r="AG21" i="9" s="1"/>
  <c r="M21" i="9"/>
  <c r="O20" i="9"/>
  <c r="N20" i="9"/>
  <c r="AF20" i="9" s="1"/>
  <c r="AG20" i="9" s="1"/>
  <c r="M20" i="9"/>
  <c r="O19" i="9"/>
  <c r="N19" i="9"/>
  <c r="AF19" i="9" s="1"/>
  <c r="AG19" i="9" s="1"/>
  <c r="M19" i="9"/>
  <c r="AG18" i="9"/>
  <c r="O18" i="9"/>
  <c r="AF18" i="9" s="1"/>
  <c r="N18" i="9"/>
  <c r="M18" i="9"/>
  <c r="O17" i="9"/>
  <c r="N17" i="9"/>
  <c r="AF17" i="9" s="1"/>
  <c r="AG17" i="9" s="1"/>
  <c r="M17" i="9"/>
  <c r="O16" i="9"/>
  <c r="N16" i="9"/>
  <c r="AF16" i="9" s="1"/>
  <c r="AG16" i="9" s="1"/>
  <c r="M16" i="9"/>
  <c r="O15" i="9"/>
  <c r="N15" i="9"/>
  <c r="AF15" i="9" s="1"/>
  <c r="AG15" i="9" s="1"/>
  <c r="M15" i="9"/>
  <c r="O14" i="9"/>
  <c r="M14" i="9"/>
  <c r="K14" i="9"/>
  <c r="K28" i="9" s="1"/>
  <c r="O13" i="9"/>
  <c r="N13" i="9"/>
  <c r="AF13" i="9" s="1"/>
  <c r="AG13" i="9" s="1"/>
  <c r="M13" i="9"/>
  <c r="O12" i="9"/>
  <c r="N12" i="9"/>
  <c r="AF12" i="9" s="1"/>
  <c r="AG12" i="9" s="1"/>
  <c r="M12" i="9"/>
  <c r="AG11" i="9"/>
  <c r="O11" i="9"/>
  <c r="AF11" i="9" s="1"/>
  <c r="N11" i="9"/>
  <c r="M11" i="9"/>
  <c r="O10" i="9"/>
  <c r="N10" i="9"/>
  <c r="AF10" i="9" s="1"/>
  <c r="AG10" i="9" s="1"/>
  <c r="O9" i="9"/>
  <c r="N9" i="9"/>
  <c r="AF9" i="9" s="1"/>
  <c r="AG9" i="9" s="1"/>
  <c r="M9" i="9"/>
  <c r="O8" i="9"/>
  <c r="N8" i="9"/>
  <c r="M8" i="9"/>
  <c r="O7" i="9"/>
  <c r="N7" i="9"/>
  <c r="AF7" i="9" s="1"/>
  <c r="AG7" i="9" s="1"/>
  <c r="M7" i="9"/>
  <c r="O6" i="9"/>
  <c r="AF6" i="9" s="1"/>
  <c r="AG6" i="9" s="1"/>
  <c r="N6" i="9"/>
  <c r="M6" i="9"/>
  <c r="O5" i="9"/>
  <c r="O28" i="9" s="1"/>
  <c r="N5" i="9"/>
  <c r="M5" i="9"/>
  <c r="M28" i="9" s="1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L27" i="8"/>
  <c r="I27" i="8"/>
  <c r="H27" i="8"/>
  <c r="O26" i="8"/>
  <c r="N26" i="8"/>
  <c r="M26" i="8"/>
  <c r="O25" i="8"/>
  <c r="N25" i="8"/>
  <c r="AF25" i="8" s="1"/>
  <c r="AG25" i="8" s="1"/>
  <c r="M25" i="8"/>
  <c r="O24" i="8"/>
  <c r="AF24" i="8" s="1"/>
  <c r="AG24" i="8" s="1"/>
  <c r="N24" i="8"/>
  <c r="M24" i="8"/>
  <c r="O23" i="8"/>
  <c r="N23" i="8"/>
  <c r="AF23" i="8" s="1"/>
  <c r="AG23" i="8" s="1"/>
  <c r="M23" i="8"/>
  <c r="O22" i="8"/>
  <c r="N22" i="8"/>
  <c r="M22" i="8"/>
  <c r="O21" i="8"/>
  <c r="N21" i="8"/>
  <c r="AF21" i="8" s="1"/>
  <c r="AG21" i="8" s="1"/>
  <c r="M21" i="8"/>
  <c r="O20" i="8"/>
  <c r="AF20" i="8" s="1"/>
  <c r="AG20" i="8" s="1"/>
  <c r="N20" i="8"/>
  <c r="M20" i="8"/>
  <c r="O19" i="8"/>
  <c r="N19" i="8"/>
  <c r="AF19" i="8" s="1"/>
  <c r="AG19" i="8" s="1"/>
  <c r="M19" i="8"/>
  <c r="O18" i="8"/>
  <c r="N18" i="8"/>
  <c r="M18" i="8"/>
  <c r="O17" i="8"/>
  <c r="N17" i="8"/>
  <c r="AF17" i="8" s="1"/>
  <c r="AG17" i="8" s="1"/>
  <c r="M17" i="8"/>
  <c r="O16" i="8"/>
  <c r="AF16" i="8" s="1"/>
  <c r="AG16" i="8" s="1"/>
  <c r="N16" i="8"/>
  <c r="M16" i="8"/>
  <c r="O15" i="8"/>
  <c r="N15" i="8"/>
  <c r="AF15" i="8" s="1"/>
  <c r="AG15" i="8" s="1"/>
  <c r="M15" i="8"/>
  <c r="O14" i="8"/>
  <c r="N14" i="8"/>
  <c r="M14" i="8"/>
  <c r="O13" i="8"/>
  <c r="N13" i="8"/>
  <c r="AF13" i="8" s="1"/>
  <c r="AG13" i="8" s="1"/>
  <c r="M13" i="8"/>
  <c r="O12" i="8"/>
  <c r="AF12" i="8" s="1"/>
  <c r="AG12" i="8" s="1"/>
  <c r="N12" i="8"/>
  <c r="M12" i="8"/>
  <c r="O11" i="8"/>
  <c r="N11" i="8"/>
  <c r="AF11" i="8" s="1"/>
  <c r="AG11" i="8" s="1"/>
  <c r="M11" i="8"/>
  <c r="O10" i="8"/>
  <c r="N10" i="8"/>
  <c r="M10" i="8"/>
  <c r="J10" i="8"/>
  <c r="J27" i="8" s="1"/>
  <c r="AG9" i="8"/>
  <c r="O9" i="8"/>
  <c r="AF9" i="8" s="1"/>
  <c r="N9" i="8"/>
  <c r="M9" i="8"/>
  <c r="AF8" i="8"/>
  <c r="AG8" i="8" s="1"/>
  <c r="O8" i="8"/>
  <c r="N8" i="8"/>
  <c r="M8" i="8"/>
  <c r="AG7" i="8"/>
  <c r="O7" i="8"/>
  <c r="N7" i="8"/>
  <c r="AF7" i="8" s="1"/>
  <c r="M7" i="8"/>
  <c r="K6" i="8"/>
  <c r="K27" i="8" s="1"/>
  <c r="O5" i="8"/>
  <c r="N5" i="8"/>
  <c r="AF5" i="8" s="1"/>
  <c r="M5" i="8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L31" i="7"/>
  <c r="K31" i="7"/>
  <c r="J31" i="7"/>
  <c r="I31" i="7"/>
  <c r="H31" i="7"/>
  <c r="AG30" i="7"/>
  <c r="O30" i="7"/>
  <c r="N30" i="7"/>
  <c r="AF30" i="7" s="1"/>
  <c r="M30" i="7"/>
  <c r="O29" i="7"/>
  <c r="AG29" i="7" s="1"/>
  <c r="N29" i="7"/>
  <c r="M29" i="7"/>
  <c r="O28" i="7"/>
  <c r="AG28" i="7" s="1"/>
  <c r="N28" i="7"/>
  <c r="M28" i="7"/>
  <c r="O27" i="7"/>
  <c r="AG27" i="7" s="1"/>
  <c r="N27" i="7"/>
  <c r="M27" i="7"/>
  <c r="O26" i="7"/>
  <c r="N26" i="7"/>
  <c r="M26" i="7"/>
  <c r="O25" i="7"/>
  <c r="AG25" i="7" s="1"/>
  <c r="N25" i="7"/>
  <c r="M25" i="7"/>
  <c r="O24" i="7"/>
  <c r="AG24" i="7" s="1"/>
  <c r="N24" i="7"/>
  <c r="M24" i="7"/>
  <c r="O23" i="7"/>
  <c r="AG23" i="7" s="1"/>
  <c r="N23" i="7"/>
  <c r="M23" i="7"/>
  <c r="O22" i="7"/>
  <c r="N22" i="7"/>
  <c r="M22" i="7"/>
  <c r="O21" i="7"/>
  <c r="AG21" i="7" s="1"/>
  <c r="N21" i="7"/>
  <c r="M21" i="7"/>
  <c r="O20" i="7"/>
  <c r="AG20" i="7" s="1"/>
  <c r="N20" i="7"/>
  <c r="M20" i="7"/>
  <c r="O19" i="7"/>
  <c r="AG19" i="7" s="1"/>
  <c r="N19" i="7"/>
  <c r="M19" i="7"/>
  <c r="O18" i="7"/>
  <c r="N18" i="7"/>
  <c r="M18" i="7"/>
  <c r="O17" i="7"/>
  <c r="AG17" i="7" s="1"/>
  <c r="N17" i="7"/>
  <c r="M17" i="7"/>
  <c r="O16" i="7"/>
  <c r="AG16" i="7" s="1"/>
  <c r="N16" i="7"/>
  <c r="M16" i="7"/>
  <c r="O15" i="7"/>
  <c r="AG15" i="7" s="1"/>
  <c r="N15" i="7"/>
  <c r="M15" i="7"/>
  <c r="O14" i="7"/>
  <c r="N14" i="7"/>
  <c r="M14" i="7"/>
  <c r="O13" i="7"/>
  <c r="AG13" i="7" s="1"/>
  <c r="N13" i="7"/>
  <c r="M13" i="7"/>
  <c r="O12" i="7"/>
  <c r="AG12" i="7" s="1"/>
  <c r="N12" i="7"/>
  <c r="M12" i="7"/>
  <c r="O11" i="7"/>
  <c r="AG11" i="7" s="1"/>
  <c r="N11" i="7"/>
  <c r="M11" i="7"/>
  <c r="O10" i="7"/>
  <c r="N10" i="7"/>
  <c r="M10" i="7"/>
  <c r="O9" i="7"/>
  <c r="AG9" i="7" s="1"/>
  <c r="N9" i="7"/>
  <c r="M9" i="7"/>
  <c r="O8" i="7"/>
  <c r="AG8" i="7" s="1"/>
  <c r="N8" i="7"/>
  <c r="M8" i="7"/>
  <c r="O7" i="7"/>
  <c r="AG7" i="7" s="1"/>
  <c r="N7" i="7"/>
  <c r="M7" i="7"/>
  <c r="O6" i="7"/>
  <c r="N6" i="7"/>
  <c r="M6" i="7"/>
  <c r="O5" i="7"/>
  <c r="AG5" i="7" s="1"/>
  <c r="N5" i="7"/>
  <c r="N31" i="7" s="1"/>
  <c r="M5" i="7"/>
  <c r="M31" i="7" s="1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L17" i="6"/>
  <c r="K17" i="6"/>
  <c r="J17" i="6"/>
  <c r="I17" i="6"/>
  <c r="H17" i="6"/>
  <c r="K19" i="6" s="1"/>
  <c r="O16" i="6"/>
  <c r="N16" i="6"/>
  <c r="AF16" i="6" s="1"/>
  <c r="AG16" i="6" s="1"/>
  <c r="M16" i="6"/>
  <c r="O15" i="6"/>
  <c r="AF15" i="6" s="1"/>
  <c r="AG15" i="6" s="1"/>
  <c r="N15" i="6"/>
  <c r="M15" i="6"/>
  <c r="O14" i="6"/>
  <c r="N14" i="6"/>
  <c r="AF14" i="6" s="1"/>
  <c r="AG14" i="6" s="1"/>
  <c r="M14" i="6"/>
  <c r="O13" i="6"/>
  <c r="N13" i="6"/>
  <c r="M13" i="6"/>
  <c r="O12" i="6"/>
  <c r="N12" i="6"/>
  <c r="AF12" i="6" s="1"/>
  <c r="AG12" i="6" s="1"/>
  <c r="M12" i="6"/>
  <c r="O11" i="6"/>
  <c r="AF11" i="6" s="1"/>
  <c r="AG11" i="6" s="1"/>
  <c r="N11" i="6"/>
  <c r="M11" i="6"/>
  <c r="O10" i="6"/>
  <c r="N10" i="6"/>
  <c r="AF10" i="6" s="1"/>
  <c r="AG10" i="6" s="1"/>
  <c r="M10" i="6"/>
  <c r="O9" i="6"/>
  <c r="N9" i="6"/>
  <c r="M9" i="6"/>
  <c r="O8" i="6"/>
  <c r="N8" i="6"/>
  <c r="AF8" i="6" s="1"/>
  <c r="AG8" i="6" s="1"/>
  <c r="M8" i="6"/>
  <c r="O7" i="6"/>
  <c r="AF7" i="6" s="1"/>
  <c r="AG7" i="6" s="1"/>
  <c r="N7" i="6"/>
  <c r="M7" i="6"/>
  <c r="O6" i="6"/>
  <c r="N6" i="6"/>
  <c r="N17" i="6" s="1"/>
  <c r="M6" i="6"/>
  <c r="O5" i="6"/>
  <c r="O17" i="6" s="1"/>
  <c r="N5" i="6"/>
  <c r="M5" i="6"/>
  <c r="M17" i="6" s="1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L13" i="5"/>
  <c r="K13" i="5"/>
  <c r="J13" i="5"/>
  <c r="I13" i="5"/>
  <c r="H13" i="5"/>
  <c r="K15" i="5" s="1"/>
  <c r="O12" i="5"/>
  <c r="N12" i="5"/>
  <c r="AF12" i="5" s="1"/>
  <c r="AG12" i="5" s="1"/>
  <c r="M12" i="5"/>
  <c r="O11" i="5"/>
  <c r="AF11" i="5" s="1"/>
  <c r="AG11" i="5" s="1"/>
  <c r="N11" i="5"/>
  <c r="M11" i="5"/>
  <c r="O10" i="5"/>
  <c r="N10" i="5"/>
  <c r="AF10" i="5" s="1"/>
  <c r="AG10" i="5" s="1"/>
  <c r="M10" i="5"/>
  <c r="O9" i="5"/>
  <c r="N9" i="5"/>
  <c r="M9" i="5"/>
  <c r="O8" i="5"/>
  <c r="N8" i="5"/>
  <c r="AF8" i="5" s="1"/>
  <c r="AG8" i="5" s="1"/>
  <c r="M8" i="5"/>
  <c r="O7" i="5"/>
  <c r="AF7" i="5" s="1"/>
  <c r="AG7" i="5" s="1"/>
  <c r="N7" i="5"/>
  <c r="M7" i="5"/>
  <c r="O6" i="5"/>
  <c r="N6" i="5"/>
  <c r="N13" i="5" s="1"/>
  <c r="M6" i="5"/>
  <c r="O5" i="5"/>
  <c r="O13" i="5" s="1"/>
  <c r="N5" i="5"/>
  <c r="M5" i="5"/>
  <c r="M13" i="5" s="1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L15" i="4"/>
  <c r="K15" i="4"/>
  <c r="J15" i="4"/>
  <c r="I15" i="4"/>
  <c r="H15" i="4"/>
  <c r="K17" i="4" s="1"/>
  <c r="O14" i="4"/>
  <c r="N14" i="4"/>
  <c r="AF14" i="4" s="1"/>
  <c r="AG14" i="4" s="1"/>
  <c r="M14" i="4"/>
  <c r="O13" i="4"/>
  <c r="AF13" i="4" s="1"/>
  <c r="AG13" i="4" s="1"/>
  <c r="N13" i="4"/>
  <c r="M13" i="4"/>
  <c r="O12" i="4"/>
  <c r="N12" i="4"/>
  <c r="AF12" i="4" s="1"/>
  <c r="AG12" i="4" s="1"/>
  <c r="M12" i="4"/>
  <c r="O11" i="4"/>
  <c r="N11" i="4"/>
  <c r="M11" i="4"/>
  <c r="O10" i="4"/>
  <c r="N10" i="4"/>
  <c r="AF10" i="4" s="1"/>
  <c r="AG10" i="4" s="1"/>
  <c r="M10" i="4"/>
  <c r="O9" i="4"/>
  <c r="AF9" i="4" s="1"/>
  <c r="AG9" i="4" s="1"/>
  <c r="N9" i="4"/>
  <c r="M9" i="4"/>
  <c r="O8" i="4"/>
  <c r="N8" i="4"/>
  <c r="AF8" i="4" s="1"/>
  <c r="AG8" i="4" s="1"/>
  <c r="M8" i="4"/>
  <c r="O7" i="4"/>
  <c r="N7" i="4"/>
  <c r="M7" i="4"/>
  <c r="O6" i="4"/>
  <c r="N6" i="4"/>
  <c r="N15" i="4" s="1"/>
  <c r="M6" i="4"/>
  <c r="O5" i="4"/>
  <c r="N5" i="4"/>
  <c r="M5" i="4"/>
  <c r="M15" i="4" s="1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L8" i="3"/>
  <c r="K8" i="3"/>
  <c r="J8" i="3"/>
  <c r="I8" i="3"/>
  <c r="H8" i="3"/>
  <c r="K10" i="3" s="1"/>
  <c r="O7" i="3"/>
  <c r="N7" i="3"/>
  <c r="AF7" i="3" s="1"/>
  <c r="AG7" i="3" s="1"/>
  <c r="M7" i="3"/>
  <c r="O6" i="3"/>
  <c r="N6" i="3"/>
  <c r="M6" i="3"/>
  <c r="O5" i="3"/>
  <c r="O8" i="3" s="1"/>
  <c r="N5" i="3"/>
  <c r="N8" i="3" s="1"/>
  <c r="M5" i="3"/>
  <c r="M8" i="3" s="1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L16" i="2"/>
  <c r="K16" i="2"/>
  <c r="J16" i="2"/>
  <c r="I16" i="2"/>
  <c r="H16" i="2"/>
  <c r="AG15" i="2"/>
  <c r="O15" i="2"/>
  <c r="AF15" i="2" s="1"/>
  <c r="N15" i="2"/>
  <c r="M15" i="2"/>
  <c r="AF14" i="2"/>
  <c r="AG14" i="2" s="1"/>
  <c r="N14" i="2"/>
  <c r="M14" i="2"/>
  <c r="AF13" i="2"/>
  <c r="AG13" i="2" s="1"/>
  <c r="N13" i="2"/>
  <c r="M13" i="2"/>
  <c r="O12" i="2"/>
  <c r="N12" i="2"/>
  <c r="AF12" i="2" s="1"/>
  <c r="AG12" i="2" s="1"/>
  <c r="M12" i="2"/>
  <c r="O11" i="2"/>
  <c r="N11" i="2"/>
  <c r="AF11" i="2" s="1"/>
  <c r="AG11" i="2" s="1"/>
  <c r="M11" i="2"/>
  <c r="O10" i="2"/>
  <c r="N10" i="2"/>
  <c r="AF10" i="2" s="1"/>
  <c r="AG10" i="2" s="1"/>
  <c r="M10" i="2"/>
  <c r="O9" i="2"/>
  <c r="AF9" i="2" s="1"/>
  <c r="AG9" i="2" s="1"/>
  <c r="N9" i="2"/>
  <c r="M9" i="2"/>
  <c r="AF8" i="2"/>
  <c r="AG8" i="2" s="1"/>
  <c r="O8" i="2"/>
  <c r="N8" i="2"/>
  <c r="M8" i="2"/>
  <c r="AG7" i="2"/>
  <c r="O7" i="2"/>
  <c r="N7" i="2"/>
  <c r="AF7" i="2" s="1"/>
  <c r="M7" i="2"/>
  <c r="O6" i="2"/>
  <c r="AF6" i="2" s="1"/>
  <c r="AG6" i="2" s="1"/>
  <c r="N6" i="2"/>
  <c r="M6" i="2"/>
  <c r="M16" i="2" s="1"/>
  <c r="O5" i="2"/>
  <c r="O16" i="2" s="1"/>
  <c r="N5" i="2"/>
  <c r="N16" i="2" s="1"/>
  <c r="M5" i="2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L34" i="1"/>
  <c r="K34" i="1"/>
  <c r="J34" i="1"/>
  <c r="I34" i="1"/>
  <c r="H34" i="1"/>
  <c r="K36" i="1" s="1"/>
  <c r="O33" i="1"/>
  <c r="N33" i="1"/>
  <c r="AF33" i="1" s="1"/>
  <c r="AG33" i="1" s="1"/>
  <c r="M33" i="1"/>
  <c r="AF32" i="1"/>
  <c r="AG32" i="1" s="1"/>
  <c r="N32" i="1"/>
  <c r="M32" i="1"/>
  <c r="AF31" i="1"/>
  <c r="AG31" i="1" s="1"/>
  <c r="N31" i="1"/>
  <c r="M31" i="1"/>
  <c r="AF30" i="1"/>
  <c r="AG30" i="1" s="1"/>
  <c r="O30" i="1"/>
  <c r="N30" i="1"/>
  <c r="M30" i="1"/>
  <c r="O29" i="1"/>
  <c r="AF29" i="1" s="1"/>
  <c r="AG29" i="1" s="1"/>
  <c r="N29" i="1"/>
  <c r="M29" i="1"/>
  <c r="O28" i="1"/>
  <c r="N28" i="1"/>
  <c r="AF28" i="1" s="1"/>
  <c r="AG28" i="1" s="1"/>
  <c r="M28" i="1"/>
  <c r="O27" i="1"/>
  <c r="N27" i="1"/>
  <c r="AF27" i="1" s="1"/>
  <c r="AG27" i="1" s="1"/>
  <c r="M27" i="1"/>
  <c r="AF26" i="1"/>
  <c r="AG26" i="1" s="1"/>
  <c r="N26" i="1"/>
  <c r="M26" i="1"/>
  <c r="AF25" i="1"/>
  <c r="AG25" i="1" s="1"/>
  <c r="O25" i="1"/>
  <c r="N25" i="1"/>
  <c r="M25" i="1"/>
  <c r="N24" i="1"/>
  <c r="AF24" i="1" s="1"/>
  <c r="AG24" i="1" s="1"/>
  <c r="M24" i="1"/>
  <c r="N23" i="1"/>
  <c r="AF23" i="1" s="1"/>
  <c r="AG23" i="1" s="1"/>
  <c r="M23" i="1"/>
  <c r="O22" i="1"/>
  <c r="AF22" i="1" s="1"/>
  <c r="AG22" i="1" s="1"/>
  <c r="N22" i="1"/>
  <c r="M22" i="1"/>
  <c r="O21" i="1"/>
  <c r="N21" i="1"/>
  <c r="AF21" i="1" s="1"/>
  <c r="AG21" i="1" s="1"/>
  <c r="M21" i="1"/>
  <c r="N20" i="1"/>
  <c r="AF20" i="1" s="1"/>
  <c r="AG20" i="1" s="1"/>
  <c r="M20" i="1"/>
  <c r="N19" i="1"/>
  <c r="AF19" i="1" s="1"/>
  <c r="AG19" i="1" s="1"/>
  <c r="M19" i="1"/>
  <c r="O18" i="1"/>
  <c r="N18" i="1"/>
  <c r="AF18" i="1" s="1"/>
  <c r="AG18" i="1" s="1"/>
  <c r="M18" i="1"/>
  <c r="AF17" i="1"/>
  <c r="AG17" i="1" s="1"/>
  <c r="N17" i="1"/>
  <c r="M17" i="1"/>
  <c r="AF16" i="1"/>
  <c r="AG16" i="1" s="1"/>
  <c r="N16" i="1"/>
  <c r="M16" i="1"/>
  <c r="AF15" i="1"/>
  <c r="AG15" i="1" s="1"/>
  <c r="N15" i="1"/>
  <c r="M15" i="1"/>
  <c r="AF14" i="1"/>
  <c r="AG14" i="1" s="1"/>
  <c r="N14" i="1"/>
  <c r="M14" i="1"/>
  <c r="AF13" i="1"/>
  <c r="AG13" i="1" s="1"/>
  <c r="N13" i="1"/>
  <c r="M13" i="1"/>
  <c r="AF12" i="1"/>
  <c r="AG12" i="1" s="1"/>
  <c r="O12" i="1"/>
  <c r="N12" i="1"/>
  <c r="M12" i="1"/>
  <c r="O11" i="1"/>
  <c r="AF11" i="1" s="1"/>
  <c r="AG11" i="1" s="1"/>
  <c r="N11" i="1"/>
  <c r="M11" i="1"/>
  <c r="O10" i="1"/>
  <c r="N10" i="1"/>
  <c r="AF10" i="1" s="1"/>
  <c r="AG10" i="1" s="1"/>
  <c r="M10" i="1"/>
  <c r="O9" i="1"/>
  <c r="N9" i="1"/>
  <c r="AF9" i="1" s="1"/>
  <c r="AG9" i="1" s="1"/>
  <c r="M9" i="1"/>
  <c r="AF8" i="1"/>
  <c r="AG8" i="1" s="1"/>
  <c r="O8" i="1"/>
  <c r="N8" i="1"/>
  <c r="M8" i="1"/>
  <c r="O7" i="1"/>
  <c r="AF7" i="1" s="1"/>
  <c r="AG7" i="1" s="1"/>
  <c r="N7" i="1"/>
  <c r="M7" i="1"/>
  <c r="O6" i="1"/>
  <c r="N6" i="1"/>
  <c r="AF6" i="1" s="1"/>
  <c r="AG6" i="1" s="1"/>
  <c r="M6" i="1"/>
  <c r="O5" i="1"/>
  <c r="O34" i="1" s="1"/>
  <c r="N5" i="1"/>
  <c r="N34" i="1" s="1"/>
  <c r="M5" i="1"/>
  <c r="M34" i="1" s="1"/>
  <c r="AF31" i="7" l="1"/>
  <c r="AG6" i="7"/>
  <c r="AG10" i="7"/>
  <c r="AG14" i="7"/>
  <c r="AG18" i="7"/>
  <c r="AG22" i="7"/>
  <c r="AG26" i="7"/>
  <c r="AG5" i="8"/>
  <c r="AF5" i="4"/>
  <c r="O15" i="4"/>
  <c r="AF5" i="1"/>
  <c r="AF5" i="3"/>
  <c r="AF6" i="4"/>
  <c r="AG6" i="4" s="1"/>
  <c r="AF6" i="5"/>
  <c r="AG6" i="5" s="1"/>
  <c r="AF6" i="6"/>
  <c r="AG6" i="6" s="1"/>
  <c r="K33" i="7"/>
  <c r="AF5" i="9"/>
  <c r="AF5" i="2"/>
  <c r="K18" i="2"/>
  <c r="O6" i="8"/>
  <c r="O27" i="8" s="1"/>
  <c r="M6" i="8"/>
  <c r="M27" i="8" s="1"/>
  <c r="K29" i="8"/>
  <c r="AF6" i="3"/>
  <c r="AG6" i="3" s="1"/>
  <c r="AF7" i="4"/>
  <c r="AG7" i="4" s="1"/>
  <c r="AF11" i="4"/>
  <c r="AG11" i="4" s="1"/>
  <c r="AF5" i="5"/>
  <c r="AF9" i="5"/>
  <c r="AG9" i="5" s="1"/>
  <c r="AF5" i="6"/>
  <c r="AF9" i="6"/>
  <c r="AG9" i="6" s="1"/>
  <c r="AF13" i="6"/>
  <c r="AG13" i="6" s="1"/>
  <c r="O31" i="7"/>
  <c r="N6" i="8"/>
  <c r="AF6" i="8" s="1"/>
  <c r="AG6" i="8" s="1"/>
  <c r="AF10" i="8"/>
  <c r="AG10" i="8" s="1"/>
  <c r="AF14" i="8"/>
  <c r="AG14" i="8" s="1"/>
  <c r="AF18" i="8"/>
  <c r="AG18" i="8" s="1"/>
  <c r="AF22" i="8"/>
  <c r="AG22" i="8" s="1"/>
  <c r="AF26" i="8"/>
  <c r="AG26" i="8" s="1"/>
  <c r="AF8" i="9"/>
  <c r="AG8" i="9" s="1"/>
  <c r="N14" i="9"/>
  <c r="AF14" i="9" s="1"/>
  <c r="AG14" i="9" s="1"/>
  <c r="X39" i="9"/>
  <c r="AA38" i="9"/>
  <c r="AD37" i="9"/>
  <c r="N37" i="9"/>
  <c r="Q36" i="9"/>
  <c r="T35" i="9"/>
  <c r="W39" i="9"/>
  <c r="Z38" i="9"/>
  <c r="AC37" i="9"/>
  <c r="AF36" i="9"/>
  <c r="P36" i="9"/>
  <c r="S35" i="9"/>
  <c r="V39" i="9"/>
  <c r="Y38" i="9"/>
  <c r="AB37" i="9"/>
  <c r="AE36" i="9"/>
  <c r="O36" i="9"/>
  <c r="R35" i="9"/>
  <c r="U39" i="9"/>
  <c r="T38" i="9"/>
  <c r="W37" i="9"/>
  <c r="Z36" i="9"/>
  <c r="AC35" i="9"/>
  <c r="AF34" i="9"/>
  <c r="P34" i="9"/>
  <c r="S34" i="9"/>
  <c r="V34" i="9"/>
  <c r="Y34" i="9"/>
  <c r="AE33" i="9"/>
  <c r="AA33" i="9"/>
  <c r="AC33" i="9"/>
  <c r="U33" i="9"/>
  <c r="P32" i="9"/>
  <c r="Z33" i="9"/>
  <c r="Z32" i="9"/>
  <c r="AE32" i="9"/>
  <c r="X32" i="9"/>
  <c r="N32" i="9"/>
  <c r="T39" i="9"/>
  <c r="W38" i="9"/>
  <c r="Z37" i="9"/>
  <c r="AC36" i="9"/>
  <c r="AF35" i="9"/>
  <c r="P35" i="9"/>
  <c r="S39" i="9"/>
  <c r="V38" i="9"/>
  <c r="Y37" i="9"/>
  <c r="AB36" i="9"/>
  <c r="AE35" i="9"/>
  <c r="O35" i="9"/>
  <c r="R39" i="9"/>
  <c r="U38" i="9"/>
  <c r="X37" i="9"/>
  <c r="AA36" i="9"/>
  <c r="AD35" i="9"/>
  <c r="N35" i="9"/>
  <c r="Q39" i="9"/>
  <c r="P38" i="9"/>
  <c r="S37" i="9"/>
  <c r="V36" i="9"/>
  <c r="Y35" i="9"/>
  <c r="AB34" i="9"/>
  <c r="AE34" i="9"/>
  <c r="O34" i="9"/>
  <c r="R34" i="9"/>
  <c r="U34" i="9"/>
  <c r="AB33" i="9"/>
  <c r="S33" i="9"/>
  <c r="W33" i="9"/>
  <c r="N33" i="9"/>
  <c r="S32" i="9"/>
  <c r="AA32" i="9"/>
  <c r="Y32" i="9"/>
  <c r="O32" i="9"/>
  <c r="AD32" i="9"/>
  <c r="AF39" i="9"/>
  <c r="P39" i="9"/>
  <c r="S38" i="9"/>
  <c r="V37" i="9"/>
  <c r="Y36" i="9"/>
  <c r="AB35" i="9"/>
  <c r="AE39" i="9"/>
  <c r="O39" i="9"/>
  <c r="R38" i="9"/>
  <c r="U37" i="9"/>
  <c r="X36" i="9"/>
  <c r="AA35" i="9"/>
  <c r="AD39" i="9"/>
  <c r="N39" i="9"/>
  <c r="Q38" i="9"/>
  <c r="T37" i="9"/>
  <c r="W36" i="9"/>
  <c r="Z35" i="9"/>
  <c r="AC39" i="9"/>
  <c r="AB38" i="9"/>
  <c r="AE37" i="9"/>
  <c r="O37" i="9"/>
  <c r="R36" i="9"/>
  <c r="U35" i="9"/>
  <c r="X34" i="9"/>
  <c r="AA34" i="9"/>
  <c r="AD34" i="9"/>
  <c r="N34" i="9"/>
  <c r="Q34" i="9"/>
  <c r="Y33" i="9"/>
  <c r="P33" i="9"/>
  <c r="Q33" i="9"/>
  <c r="R33" i="9"/>
  <c r="V32" i="9"/>
  <c r="AC32" i="9"/>
  <c r="V33" i="9"/>
  <c r="R32" i="9"/>
  <c r="AD33" i="9"/>
  <c r="AB39" i="9"/>
  <c r="AE38" i="9"/>
  <c r="O38" i="9"/>
  <c r="R37" i="9"/>
  <c r="U36" i="9"/>
  <c r="X35" i="9"/>
  <c r="AA39" i="9"/>
  <c r="AD38" i="9"/>
  <c r="N38" i="9"/>
  <c r="Q37" i="9"/>
  <c r="T36" i="9"/>
  <c r="W35" i="9"/>
  <c r="Z39" i="9"/>
  <c r="AC38" i="9"/>
  <c r="P37" i="9"/>
  <c r="X38" i="9"/>
  <c r="Q35" i="9"/>
  <c r="AC34" i="9"/>
  <c r="X33" i="9"/>
  <c r="AB32" i="9"/>
  <c r="S36" i="9"/>
  <c r="AA37" i="9"/>
  <c r="T34" i="9"/>
  <c r="O33" i="9"/>
  <c r="AF32" i="9"/>
  <c r="Q32" i="9"/>
  <c r="V35" i="9"/>
  <c r="AD36" i="9"/>
  <c r="W34" i="9"/>
  <c r="T33" i="9"/>
  <c r="U32" i="9"/>
  <c r="W32" i="9"/>
  <c r="AF37" i="9"/>
  <c r="Y39" i="9"/>
  <c r="N36" i="9"/>
  <c r="Z34" i="9"/>
  <c r="AF33" i="9"/>
  <c r="T32" i="9"/>
  <c r="AF38" i="9"/>
  <c r="T41" i="9" l="1"/>
  <c r="AG36" i="9"/>
  <c r="W41" i="9"/>
  <c r="U41" i="9"/>
  <c r="Q41" i="9"/>
  <c r="AB41" i="9"/>
  <c r="R41" i="9"/>
  <c r="AC41" i="9"/>
  <c r="V41" i="9"/>
  <c r="AG34" i="9"/>
  <c r="AG39" i="9"/>
  <c r="AD41" i="9"/>
  <c r="O41" i="9"/>
  <c r="Y41" i="9"/>
  <c r="AA41" i="9"/>
  <c r="S41" i="9"/>
  <c r="AG33" i="9"/>
  <c r="AG35" i="9"/>
  <c r="N41" i="9"/>
  <c r="AG32" i="9"/>
  <c r="X41" i="9"/>
  <c r="AE41" i="9"/>
  <c r="Z41" i="9"/>
  <c r="P41" i="9"/>
  <c r="AG37" i="9"/>
  <c r="AF41" i="9"/>
  <c r="AG31" i="7"/>
  <c r="AG38" i="9"/>
  <c r="AF33" i="7"/>
  <c r="AG5" i="9"/>
  <c r="AG28" i="9" s="1"/>
  <c r="AF28" i="9"/>
  <c r="AG5" i="4"/>
  <c r="AG15" i="4" s="1"/>
  <c r="AF15" i="4"/>
  <c r="AF17" i="4" s="1"/>
  <c r="N27" i="8"/>
  <c r="AG5" i="6"/>
  <c r="AG17" i="6" s="1"/>
  <c r="AF17" i="6"/>
  <c r="AF19" i="6" s="1"/>
  <c r="AG5" i="3"/>
  <c r="AG8" i="3" s="1"/>
  <c r="AF8" i="3"/>
  <c r="AF10" i="3" s="1"/>
  <c r="AG27" i="8"/>
  <c r="AF34" i="1"/>
  <c r="AF36" i="1" s="1"/>
  <c r="AG5" i="1"/>
  <c r="AG34" i="1" s="1"/>
  <c r="AF27" i="8"/>
  <c r="AF29" i="8" s="1"/>
  <c r="AG5" i="5"/>
  <c r="AG13" i="5" s="1"/>
  <c r="AF13" i="5"/>
  <c r="AF15" i="5" s="1"/>
  <c r="AF16" i="2"/>
  <c r="AF18" i="2" s="1"/>
  <c r="AG5" i="2"/>
  <c r="AG16" i="2" s="1"/>
  <c r="N28" i="9"/>
  <c r="AG41" i="9" l="1"/>
</calcChain>
</file>

<file path=xl/sharedStrings.xml><?xml version="1.0" encoding="utf-8"?>
<sst xmlns="http://schemas.openxmlformats.org/spreadsheetml/2006/main" count="706" uniqueCount="208">
  <si>
    <t>CO. NAME: TOSHCO INC</t>
  </si>
  <si>
    <t xml:space="preserve">Petty Cash </t>
  </si>
  <si>
    <t>For the Month Ended:August 2019</t>
  </si>
  <si>
    <t>6223-2</t>
  </si>
  <si>
    <t>6102-3</t>
  </si>
  <si>
    <t>Date</t>
  </si>
  <si>
    <t>PCV Number</t>
  </si>
  <si>
    <t>Payee</t>
  </si>
  <si>
    <t>TIN</t>
  </si>
  <si>
    <t>Address</t>
  </si>
  <si>
    <t>Invoice Number</t>
  </si>
  <si>
    <t>Particulars</t>
  </si>
  <si>
    <t>Invalid</t>
  </si>
  <si>
    <t>VAT Zero-Rated</t>
  </si>
  <si>
    <t>VAT Exempt</t>
  </si>
  <si>
    <t>VAT 12%</t>
  </si>
  <si>
    <t>EWT Rate</t>
  </si>
  <si>
    <t>Net of VAT</t>
  </si>
  <si>
    <t>Input VAT</t>
  </si>
  <si>
    <t>EWT</t>
  </si>
  <si>
    <t>RAW MATS FOOD</t>
  </si>
  <si>
    <t>RAW MATS BEVERAGES</t>
  </si>
  <si>
    <t xml:space="preserve">CLEANING </t>
  </si>
  <si>
    <t>PACKAGING</t>
  </si>
  <si>
    <t>OFFICE SUPPLIES</t>
  </si>
  <si>
    <t>GUEST SUPPLIES</t>
  </si>
  <si>
    <t>DECORS</t>
  </si>
  <si>
    <t>MEDICAL SUPPLIES</t>
  </si>
  <si>
    <t>WARES AND UTENSILS</t>
  </si>
  <si>
    <t>REPAIRS AND MAINTENANCE</t>
  </si>
  <si>
    <t>PHOTOCOPY</t>
  </si>
  <si>
    <t>TRANSPO</t>
  </si>
  <si>
    <t>SALARIES AND WAGES</t>
  </si>
  <si>
    <t>MARKETING</t>
  </si>
  <si>
    <t>MISC</t>
  </si>
  <si>
    <t>EMP MEAL</t>
  </si>
  <si>
    <t>Petty Cash</t>
  </si>
  <si>
    <t>Joyce Dino</t>
  </si>
  <si>
    <t>EM (Aug 29 &amp; 31)</t>
  </si>
  <si>
    <t>Glenn Biarcal</t>
  </si>
  <si>
    <t xml:space="preserve">EM </t>
  </si>
  <si>
    <t>Angelo Sanchez</t>
  </si>
  <si>
    <t>Transpo going toKCC office</t>
  </si>
  <si>
    <t>EM</t>
  </si>
  <si>
    <t>Em</t>
  </si>
  <si>
    <t>Marie Sosa</t>
  </si>
  <si>
    <t>EM (Aug 17-19)</t>
  </si>
  <si>
    <t>EM (Sept 10-11)</t>
  </si>
  <si>
    <t>Head Cook Meeting Allowance</t>
  </si>
  <si>
    <t>Prepared by: Marie Sosa</t>
  </si>
  <si>
    <t>For the Month Ended:Sept 2019</t>
  </si>
  <si>
    <t>Transpo going to Divisoria</t>
  </si>
  <si>
    <t>Green Leaf &amp; Kitchen Apron</t>
  </si>
  <si>
    <t>Jed Dry Goods</t>
  </si>
  <si>
    <t>109-012-390-000</t>
  </si>
  <si>
    <t>Tondo Manila</t>
  </si>
  <si>
    <t>Black Pants (Kitchen Staff)</t>
  </si>
  <si>
    <t>Gravitee Sales Corp.</t>
  </si>
  <si>
    <t>007-428-973-001</t>
  </si>
  <si>
    <t>Binondo Manila</t>
  </si>
  <si>
    <t>Polo Shirt for Kitche Helper</t>
  </si>
  <si>
    <t>Bench Boutique</t>
  </si>
  <si>
    <t>000-844-246-157</t>
  </si>
  <si>
    <t>Pasay City</t>
  </si>
  <si>
    <t>Uniform</t>
  </si>
  <si>
    <t>Libbey Houseware</t>
  </si>
  <si>
    <t>111-643-099-000</t>
  </si>
  <si>
    <t>San Nicolas Manila</t>
  </si>
  <si>
    <t>Soydish</t>
  </si>
  <si>
    <t>Cherry-Siony Gen MDSG</t>
  </si>
  <si>
    <t>103-890-574-000</t>
  </si>
  <si>
    <t>White Towel</t>
  </si>
  <si>
    <t>MCSY Food Center</t>
  </si>
  <si>
    <t>233-154-683-000</t>
  </si>
  <si>
    <t>Meals</t>
  </si>
  <si>
    <t>Transpo purchased Grease Trap</t>
  </si>
  <si>
    <t>JKA16 Stainless &amp; Metal Fabrication Inc</t>
  </si>
  <si>
    <t>008-754-133-000</t>
  </si>
  <si>
    <t>Bacoor City</t>
  </si>
  <si>
    <t>Grease Trap</t>
  </si>
  <si>
    <t>Toshco Staff</t>
  </si>
  <si>
    <t>EM-Barista Training Allowance</t>
  </si>
  <si>
    <t>Transpo going to Ct Concept Shop for Barista Training</t>
  </si>
  <si>
    <t>Transpo going to Choco Lovers (QC)</t>
  </si>
  <si>
    <t>Mark Atienza</t>
  </si>
  <si>
    <t>1 Day Duty for Barista Training</t>
  </si>
  <si>
    <t>003-941-445-000</t>
  </si>
  <si>
    <t>Cubao QC</t>
  </si>
  <si>
    <t>Beryl Dark Chocolate</t>
  </si>
  <si>
    <t>The Landmark Corporation</t>
  </si>
  <si>
    <t>000-148-295-000</t>
  </si>
  <si>
    <t>Makati City</t>
  </si>
  <si>
    <t>Fresh  Milk &amp; Himalayan Salt</t>
  </si>
  <si>
    <t>Rustans Supercenters Inc</t>
  </si>
  <si>
    <t>201-160-401-002</t>
  </si>
  <si>
    <t>Valero St Makati City</t>
  </si>
  <si>
    <t>Full Cream Milk &amp; Carnation Evap</t>
  </si>
  <si>
    <t>Bean &amp; Barley Manila Corp</t>
  </si>
  <si>
    <t>009-117-802-000</t>
  </si>
  <si>
    <t>Joyce/Marie/Glenn/Angelo</t>
  </si>
  <si>
    <t>Worlflex Trading Co.</t>
  </si>
  <si>
    <t>008-771-238-000</t>
  </si>
  <si>
    <t>Marikina City</t>
  </si>
  <si>
    <t>Delivery Charge of Rotisserie</t>
  </si>
  <si>
    <t>Parking Fee</t>
  </si>
  <si>
    <t>Plates</t>
  </si>
  <si>
    <t>Oval Plates</t>
  </si>
  <si>
    <t>Eco Bag</t>
  </si>
  <si>
    <t>Marie/Glenn/Angelo</t>
  </si>
  <si>
    <t>Transpo going to Landmark Alabang</t>
  </si>
  <si>
    <t>Transpo going to Quiapo</t>
  </si>
  <si>
    <t>EM (Sept 10 &amp; 12)</t>
  </si>
  <si>
    <t>Transpo going to KCC office</t>
  </si>
  <si>
    <t>Marie &amp; Glenn</t>
  </si>
  <si>
    <t>Marie / Glenn/Angelo</t>
  </si>
  <si>
    <t>Rice</t>
  </si>
  <si>
    <t>Mercury Drug Corporation</t>
  </si>
  <si>
    <t>000-388-474-486</t>
  </si>
  <si>
    <t>Face Mask</t>
  </si>
  <si>
    <t>Transpo purchased Coffee Cups</t>
  </si>
  <si>
    <t xml:space="preserve">MK Kitchen Equipment </t>
  </si>
  <si>
    <t>222-910-003-014</t>
  </si>
  <si>
    <t>Pasig City</t>
  </si>
  <si>
    <t>Espresso Cup,Spoon Holder,Coffee Cups</t>
  </si>
  <si>
    <t>Glenn &amp; Marie</t>
  </si>
  <si>
    <t>Blue Wonder Coffee &amp; Bean Roastery Co.</t>
  </si>
  <si>
    <t>009-431-048-001</t>
  </si>
  <si>
    <t>Cartimar Pasay City</t>
  </si>
  <si>
    <t>Coffee Cups</t>
  </si>
  <si>
    <t>Butain &amp; Torch</t>
  </si>
  <si>
    <t>Bottled Water</t>
  </si>
  <si>
    <t>Bottled Water &amp; Coffee</t>
  </si>
  <si>
    <t>Kitchen Knife</t>
  </si>
  <si>
    <t>Softdrinks</t>
  </si>
  <si>
    <t>Knife,Ketchup Bottle &amp; others</t>
  </si>
  <si>
    <t>Additional Payment for 1 day duty (537)</t>
  </si>
  <si>
    <t>Sm Supermarket</t>
  </si>
  <si>
    <t>Hershey's Chocolate</t>
  </si>
  <si>
    <t>Earles Delicatessen</t>
  </si>
  <si>
    <t>213-575-918-005</t>
  </si>
  <si>
    <t>Black Forrest Ham &amp; Smoked Bavarian</t>
  </si>
  <si>
    <t>Chocolate Lover Inc</t>
  </si>
  <si>
    <t>Callets White Couvertur</t>
  </si>
  <si>
    <t>For the Month Ended:Oct  2019</t>
  </si>
  <si>
    <t>Basil,Spinach</t>
  </si>
  <si>
    <t>Black Pepper,Garlic Powder,Chili Sauce,Bacon</t>
  </si>
  <si>
    <t>Alaska Condensed, Mccormick Powder</t>
  </si>
  <si>
    <t>Sugar</t>
  </si>
  <si>
    <t>Transpo going to Makati City Hall</t>
  </si>
  <si>
    <t>Potato,Sweet Corn</t>
  </si>
  <si>
    <t>Transpo</t>
  </si>
  <si>
    <t>Sweet Corn</t>
  </si>
  <si>
    <t>Ever Plug Superstore Inc</t>
  </si>
  <si>
    <t>005-695-791-000</t>
  </si>
  <si>
    <t>Quezon City</t>
  </si>
  <si>
    <t>Marvys Bread</t>
  </si>
  <si>
    <t>Farmery,Cheddar Cheese,Lumpia Wrapper</t>
  </si>
  <si>
    <t>Office Warehouse Inc</t>
  </si>
  <si>
    <t>200-492-482-008</t>
  </si>
  <si>
    <t>PCV.Cielo Tape,Timecard</t>
  </si>
  <si>
    <t>Evarlies Meatshop</t>
  </si>
  <si>
    <t>139-599-310-000</t>
  </si>
  <si>
    <t>Bacon Bits</t>
  </si>
  <si>
    <t>Fresh Milk</t>
  </si>
  <si>
    <t>French Baguette</t>
  </si>
  <si>
    <t>Almas Cold Cuts</t>
  </si>
  <si>
    <t>235-048-461-000</t>
  </si>
  <si>
    <t>French Fries</t>
  </si>
  <si>
    <t>Santis Delicatessen</t>
  </si>
  <si>
    <t>206-925-584-008</t>
  </si>
  <si>
    <t>Parmesan Whole</t>
  </si>
  <si>
    <t xml:space="preserve">Transpo </t>
  </si>
  <si>
    <t>Native Tomato</t>
  </si>
  <si>
    <t>AAB Baking Goods &amp; Supplies Inc</t>
  </si>
  <si>
    <t>008-196-741-007</t>
  </si>
  <si>
    <t>Cakeboard.Cake Box,Cello Sheet</t>
  </si>
  <si>
    <t>For the Month Ended:Oct 2019</t>
  </si>
  <si>
    <t>Hilltop Custom Tailor</t>
  </si>
  <si>
    <t>100-115-233-000</t>
  </si>
  <si>
    <t>San Juan City</t>
  </si>
  <si>
    <t>Tosh Uniform</t>
  </si>
  <si>
    <t>Smoked Hot Paprika,Hollandise</t>
  </si>
  <si>
    <t>Joyce.Angelo &amp; Jeff</t>
  </si>
  <si>
    <t>Makati Public Market</t>
  </si>
  <si>
    <t>Paper Cup w/ Lid</t>
  </si>
  <si>
    <t>Glenn &amp; Angelo</t>
  </si>
  <si>
    <t>Parking &amp; Gas</t>
  </si>
  <si>
    <t>Transpo going to Landmark</t>
  </si>
  <si>
    <t>Salt &amp; Sugar</t>
  </si>
  <si>
    <t>French Beans,Potato,Molo Wrapper</t>
  </si>
  <si>
    <t>Garlic Longganiza,Pancake,Macaroni</t>
  </si>
  <si>
    <t>Kangs Grocery</t>
  </si>
  <si>
    <t>135-085-763-000</t>
  </si>
  <si>
    <t>Sea Salt</t>
  </si>
  <si>
    <t>Black Pepper,Strawberry</t>
  </si>
  <si>
    <t>Pork Ribs,Bacon Bits,Hotdog</t>
  </si>
  <si>
    <t>Bacon,Fries,Sausage</t>
  </si>
  <si>
    <t>Transpo purchased kitchen stocks in Marikina</t>
  </si>
  <si>
    <t>Corn Meal,Cocoa Powder, Oats</t>
  </si>
  <si>
    <t>fa</t>
  </si>
  <si>
    <t>2K EM</t>
  </si>
  <si>
    <t>6k Budget (Uniform)</t>
  </si>
  <si>
    <t>Php5750 budget</t>
  </si>
  <si>
    <t>4KBudget</t>
  </si>
  <si>
    <t>4k(other expenses)</t>
  </si>
  <si>
    <t>Php838JFD</t>
  </si>
  <si>
    <t>20K(Bar &amp; Kitchen)</t>
  </si>
  <si>
    <t>10K(kitchen fund)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</si>
</sst>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\-??_);_(@_)"/>
    <numFmt numFmtId="165" formatCode="d\-mmm;@"/>
    <numFmt numFmtId="166" formatCode="d\-mmm\-yy;@"/>
    <numFmt numFmtId="167" formatCode="d/mmm"/>
  </numFmts>
  <fonts count="7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sz val="8"/>
      <color rgb="FFFF000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164" fontId="6" fillId="0" borderId="0" applyBorder="0" applyProtection="0"/>
    <xf numFmtId="9" fontId="6" fillId="0" borderId="0" applyBorder="0" applyProtection="0"/>
  </cellStyleXfs>
  <cellXfs count="53">
    <xf numFmtId="0" fontId="0" fillId="0" borderId="0" xfId="0"/>
    <xf numFmtId="165" fontId="1" fillId="0" borderId="0" xfId="2" applyNumberFormat="1" applyFont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2" applyNumberFormat="1" applyFont="1"/>
    <xf numFmtId="0" fontId="1" fillId="0" borderId="0" xfId="2" applyNumberFormat="1" applyFont="1" applyAlignment="1">
      <alignment horizontal="left"/>
    </xf>
    <xf numFmtId="0" fontId="1" fillId="0" borderId="0" xfId="2" applyNumberFormat="1" applyFont="1" applyAlignment="1">
      <alignment horizontal="center"/>
    </xf>
    <xf numFmtId="164" fontId="1" fillId="0" borderId="0" xfId="2" applyNumberFormat="1" applyFont="1"/>
    <xf numFmtId="9" fontId="1" fillId="0" borderId="0" xfId="2" applyFont="1" applyBorder="1" applyAlignment="1" applyProtection="1">
      <alignment horizontal="center"/>
    </xf>
    <xf numFmtId="165" fontId="2" fillId="0" borderId="0" xfId="2" applyNumberFormat="1" applyFont="1" applyAlignment="1">
      <alignment horizontal="left"/>
    </xf>
    <xf numFmtId="0" fontId="2" fillId="0" borderId="0" xfId="2" applyNumberFormat="1" applyFont="1" applyAlignment="1">
      <alignment horizontal="left"/>
    </xf>
    <xf numFmtId="49" fontId="2" fillId="0" borderId="0" xfId="2" applyNumberFormat="1" applyFont="1"/>
    <xf numFmtId="0" fontId="3" fillId="0" borderId="0" xfId="2" applyNumberFormat="1" applyFont="1" applyAlignment="1">
      <alignment horizontal="center"/>
    </xf>
    <xf numFmtId="165" fontId="2" fillId="0" borderId="1" xfId="2" applyNumberFormat="1" applyFont="1" applyBorder="1" applyAlignment="1">
      <alignment horizontal="center" vertical="center" wrapText="1"/>
    </xf>
    <xf numFmtId="0" fontId="2" fillId="0" borderId="1" xfId="2" applyNumberFormat="1" applyFont="1" applyBorder="1" applyAlignment="1">
      <alignment horizontal="center" vertical="center" wrapText="1"/>
    </xf>
    <xf numFmtId="0" fontId="2" fillId="0" borderId="1" xfId="2" applyNumberFormat="1" applyFont="1" applyBorder="1" applyAlignment="1">
      <alignment horizontal="center" vertical="center" wrapText="1"/>
    </xf>
    <xf numFmtId="9" fontId="2" fillId="0" borderId="1" xfId="2" applyFont="1" applyBorder="1" applyAlignment="1" applyProtection="1">
      <alignment horizontal="center" vertical="center" wrapText="1"/>
    </xf>
    <xf numFmtId="164" fontId="2" fillId="0" borderId="1" xfId="2" applyNumberFormat="1" applyFont="1" applyBorder="1" applyAlignment="1">
      <alignment horizontal="center" vertical="center" wrapText="1"/>
    </xf>
    <xf numFmtId="164" fontId="2" fillId="0" borderId="2" xfId="2" applyNumberFormat="1" applyFont="1" applyBorder="1" applyAlignment="1">
      <alignment horizontal="center" vertical="center" wrapText="1"/>
    </xf>
    <xf numFmtId="164" fontId="2" fillId="0" borderId="3" xfId="2" applyNumberFormat="1" applyFont="1" applyBorder="1" applyAlignment="1">
      <alignment horizontal="center" vertical="center" wrapText="1"/>
    </xf>
    <xf numFmtId="164" fontId="2" fillId="0" borderId="4" xfId="2" applyNumberFormat="1" applyFont="1" applyBorder="1" applyAlignment="1">
      <alignment horizontal="center" vertical="center" wrapText="1"/>
    </xf>
    <xf numFmtId="0" fontId="1" fillId="0" borderId="0" xfId="2" applyNumberFormat="1" applyFont="1" applyAlignment="1">
      <alignment vertical="center" wrapText="1"/>
    </xf>
    <xf numFmtId="166" fontId="1" fillId="2" borderId="3" xfId="0" applyNumberFormat="1" applyFont="1" applyFill="1" applyBorder="1" applyAlignment="1">
      <alignment horizontal="center" vertical="center"/>
    </xf>
    <xf numFmtId="49" fontId="1" fillId="2" borderId="3" xfId="2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3" xfId="2" applyNumberFormat="1" applyFont="1" applyFill="1" applyBorder="1" applyAlignment="1">
      <alignment horizontal="center" vertical="center" wrapText="1"/>
    </xf>
    <xf numFmtId="0" fontId="1" fillId="2" borderId="5" xfId="2" applyNumberFormat="1" applyFont="1" applyFill="1" applyBorder="1" applyAlignment="1">
      <alignment horizontal="center" vertical="center" wrapText="1"/>
    </xf>
    <xf numFmtId="164" fontId="1" fillId="2" borderId="3" xfId="1" applyFont="1" applyFill="1" applyBorder="1" applyAlignment="1" applyProtection="1">
      <alignment horizontal="center"/>
    </xf>
    <xf numFmtId="9" fontId="1" fillId="2" borderId="3" xfId="2" applyFont="1" applyFill="1" applyBorder="1" applyAlignment="1" applyProtection="1">
      <alignment horizontal="center"/>
    </xf>
    <xf numFmtId="164" fontId="1" fillId="2" borderId="3" xfId="2" applyNumberFormat="1" applyFont="1" applyFill="1" applyBorder="1" applyAlignment="1">
      <alignment wrapText="1"/>
    </xf>
    <xf numFmtId="164" fontId="1" fillId="2" borderId="3" xfId="2" applyNumberFormat="1" applyFont="1" applyFill="1" applyBorder="1"/>
    <xf numFmtId="164" fontId="1" fillId="2" borderId="6" xfId="2" applyNumberFormat="1" applyFont="1" applyFill="1" applyBorder="1"/>
    <xf numFmtId="164" fontId="1" fillId="2" borderId="0" xfId="2" applyNumberFormat="1" applyFont="1" applyFill="1" applyAlignment="1">
      <alignment wrapText="1"/>
    </xf>
    <xf numFmtId="0" fontId="1" fillId="2" borderId="0" xfId="2" applyNumberFormat="1" applyFont="1" applyFill="1"/>
    <xf numFmtId="167" fontId="1" fillId="2" borderId="3" xfId="0" applyNumberFormat="1" applyFont="1" applyFill="1" applyBorder="1" applyAlignment="1">
      <alignment horizontal="center"/>
    </xf>
    <xf numFmtId="167" fontId="1" fillId="2" borderId="3" xfId="2" applyNumberFormat="1" applyFont="1" applyFill="1" applyBorder="1" applyAlignment="1">
      <alignment horizontal="center" vertical="center" wrapText="1"/>
    </xf>
    <xf numFmtId="0" fontId="1" fillId="0" borderId="5" xfId="2" applyNumberFormat="1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164" fontId="1" fillId="0" borderId="3" xfId="2" applyNumberFormat="1" applyFont="1" applyBorder="1"/>
    <xf numFmtId="164" fontId="2" fillId="2" borderId="3" xfId="2" applyNumberFormat="1" applyFont="1" applyFill="1" applyBorder="1"/>
    <xf numFmtId="165" fontId="2" fillId="0" borderId="7" xfId="2" applyNumberFormat="1" applyFont="1" applyBorder="1" applyAlignment="1" applyProtection="1">
      <alignment horizontal="center"/>
      <protection locked="0"/>
    </xf>
    <xf numFmtId="0" fontId="2" fillId="0" borderId="7" xfId="2" applyNumberFormat="1" applyFont="1" applyBorder="1" applyAlignment="1" applyProtection="1">
      <alignment horizontal="left"/>
      <protection locked="0"/>
    </xf>
    <xf numFmtId="0" fontId="2" fillId="0" borderId="7" xfId="2" applyNumberFormat="1" applyFont="1" applyBorder="1"/>
    <xf numFmtId="0" fontId="2" fillId="0" borderId="7" xfId="2" applyNumberFormat="1" applyFont="1" applyBorder="1" applyAlignment="1">
      <alignment horizontal="left"/>
    </xf>
    <xf numFmtId="0" fontId="2" fillId="0" borderId="7" xfId="2" applyNumberFormat="1" applyFont="1" applyBorder="1" applyAlignment="1">
      <alignment horizontal="center"/>
    </xf>
    <xf numFmtId="164" fontId="2" fillId="0" borderId="7" xfId="1" applyFont="1" applyBorder="1" applyAlignment="1" applyProtection="1"/>
    <xf numFmtId="0" fontId="2" fillId="0" borderId="0" xfId="2" applyNumberFormat="1" applyFont="1"/>
    <xf numFmtId="164" fontId="4" fillId="0" borderId="0" xfId="2" applyNumberFormat="1" applyFont="1"/>
    <xf numFmtId="0" fontId="5" fillId="0" borderId="0" xfId="2" applyNumberFormat="1" applyFont="1"/>
    <xf numFmtId="0" fontId="1" fillId="3" borderId="3" xfId="2" applyNumberFormat="1" applyFont="1" applyFill="1" applyBorder="1" applyAlignment="1">
      <alignment horizontal="center" vertical="center" wrapText="1"/>
    </xf>
    <xf numFmtId="0" fontId="1" fillId="2" borderId="3" xfId="2" applyNumberFormat="1" applyFont="1" applyFill="1" applyBorder="1" applyAlignment="1">
      <alignment horizontal="center" vertical="center" wrapText="1"/>
    </xf>
    <xf numFmtId="0" fontId="2" fillId="0" borderId="0" xfId="2" applyNumberFormat="1" applyFont="1" applyAlignment="1">
      <alignment horizontal="center"/>
    </xf>
    <xf numFmtId="164" fontId="2" fillId="0" borderId="0" xfId="2" applyNumberFormat="1" applyFont="1" applyAlignment="1">
      <alignment horizontal="left"/>
    </xf>
    <xf numFmtId="164" fontId="2" fillId="0" borderId="0" xfId="2" applyNumberFormat="1" applyFont="1" applyAlignment="1">
      <alignment horizontal="center"/>
    </xf>
  </cellXfs>
  <cellStyles count="3">
    <cellStyle name="Comma" xfId="1" builtinId="3"/>
    <cellStyle name="Explanatory Text" xfId="2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://Users/Crecy/AppData/Local/Temp/GALLERIA%20-%20SALES%20(Feb'0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://trosh%20april%202006/ortigas/04%20SALES%20RECOR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://Users/Crecy/AppData/Local/Temp/Ortigas/Ortigas%202006/Ortigas%20May/05%20SALES%20RECO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  <sheetName val="Company Set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8"/>
  <sheetViews>
    <sheetView topLeftCell="N2" zoomScaleNormal="100" workbookViewId="0">
      <pane ySplit="3" topLeftCell="A32" activePane="bottomLeft" state="frozen"/>
      <selection activeCell="F2" sqref="F2"/>
      <selection pane="bottomLeft" activeCell="AL42" sqref="AL42"/>
    </sheetView>
  </sheetViews>
  <sheetFormatPr defaultRowHeight="15" x14ac:dyDescent="0.25"/>
  <cols>
    <col min="1" max="1" width="8.140625" style="1" customWidth="1"/>
    <col min="2" max="2" width="7.28515625" style="2" hidden="1" customWidth="1"/>
    <col min="3" max="3" width="24" style="3" customWidth="1"/>
    <col min="4" max="4" width="14" style="4" hidden="1" customWidth="1"/>
    <col min="5" max="5" width="28" style="4" hidden="1" customWidth="1"/>
    <col min="6" max="6" width="7.85546875" style="5" customWidth="1"/>
    <col min="7" max="7" width="30.7109375" style="3" customWidth="1"/>
    <col min="8" max="8" width="7.85546875" style="6" customWidth="1"/>
    <col min="9" max="9" width="8.42578125" style="6" hidden="1" customWidth="1"/>
    <col min="10" max="10" width="9.7109375" style="6" customWidth="1"/>
    <col min="11" max="11" width="10" style="6" customWidth="1"/>
    <col min="12" max="12" width="5.140625" style="7" customWidth="1"/>
    <col min="13" max="13" width="9.28515625" style="6" customWidth="1"/>
    <col min="14" max="14" width="8.140625" style="6" customWidth="1"/>
    <col min="15" max="15" width="6.5703125" style="6" customWidth="1"/>
    <col min="16" max="16" width="8.140625" style="6" customWidth="1"/>
    <col min="17" max="17" width="10" style="6" customWidth="1"/>
    <col min="18" max="18" width="9.140625" style="6" customWidth="1"/>
    <col min="19" max="19" width="8.140625" style="6" customWidth="1"/>
    <col min="20" max="21" width="9.140625" style="6" customWidth="1"/>
    <col min="22" max="22" width="10.5703125" style="6" customWidth="1"/>
    <col min="23" max="23" width="8.140625" style="6" customWidth="1"/>
    <col min="24" max="24" width="9.85546875" style="6" customWidth="1"/>
    <col min="25" max="25" width="9.28515625" style="6" customWidth="1"/>
    <col min="26" max="26" width="8.28515625" style="6" customWidth="1"/>
    <col min="27" max="27" width="7.140625" style="6" customWidth="1"/>
    <col min="28" max="28" width="9" style="6" customWidth="1"/>
    <col min="29" max="30" width="8" style="6" customWidth="1"/>
    <col min="31" max="31" width="10.140625" style="6" customWidth="1"/>
    <col min="32" max="32" width="10.5703125" style="6" customWidth="1"/>
    <col min="33" max="33" width="5.5703125" style="3" customWidth="1"/>
    <col min="34" max="1025" width="9.140625" style="3" customWidth="1"/>
  </cols>
  <sheetData>
    <row r="1" spans="1:33" ht="12" customHeight="1" x14ac:dyDescent="0.25">
      <c r="A1" s="8" t="s">
        <v>0</v>
      </c>
      <c r="C1" s="9"/>
    </row>
    <row r="2" spans="1:33" ht="12" customHeight="1" x14ac:dyDescent="0.25">
      <c r="A2" s="8" t="s">
        <v>1</v>
      </c>
    </row>
    <row r="3" spans="1:33" ht="12" customHeight="1" x14ac:dyDescent="0.25">
      <c r="A3" s="8" t="s">
        <v>2</v>
      </c>
      <c r="B3" s="9"/>
      <c r="C3" s="10"/>
      <c r="N3" s="11">
        <v>1301</v>
      </c>
      <c r="O3" s="11">
        <v>2402</v>
      </c>
      <c r="P3" s="11">
        <v>5001</v>
      </c>
      <c r="Q3" s="11">
        <v>5002</v>
      </c>
      <c r="R3" s="11">
        <v>6220</v>
      </c>
      <c r="S3" s="11">
        <v>6219</v>
      </c>
      <c r="T3" s="11">
        <v>6212</v>
      </c>
      <c r="U3" s="11"/>
      <c r="V3" s="11"/>
      <c r="W3" s="11"/>
      <c r="X3" s="11"/>
      <c r="Y3" s="11" t="s">
        <v>3</v>
      </c>
      <c r="Z3" s="11"/>
      <c r="AA3" s="11">
        <v>6230</v>
      </c>
      <c r="AB3" s="11" t="s">
        <v>4</v>
      </c>
      <c r="AC3" s="11">
        <v>6202</v>
      </c>
      <c r="AD3" s="11"/>
      <c r="AE3" s="11">
        <v>6109</v>
      </c>
      <c r="AF3" s="11">
        <v>1002</v>
      </c>
    </row>
    <row r="4" spans="1:33" s="20" customFormat="1" ht="44.25" customHeight="1" x14ac:dyDescent="0.25">
      <c r="A4" s="12" t="s">
        <v>5</v>
      </c>
      <c r="B4" s="13" t="s">
        <v>6</v>
      </c>
      <c r="C4" s="14" t="s">
        <v>7</v>
      </c>
      <c r="D4" s="14" t="s">
        <v>8</v>
      </c>
      <c r="E4" s="14" t="s">
        <v>9</v>
      </c>
      <c r="F4" s="14" t="s">
        <v>10</v>
      </c>
      <c r="G4" s="14" t="s">
        <v>11</v>
      </c>
      <c r="H4" s="14" t="s">
        <v>12</v>
      </c>
      <c r="I4" s="14" t="s">
        <v>13</v>
      </c>
      <c r="J4" s="14" t="s">
        <v>14</v>
      </c>
      <c r="K4" s="14" t="s">
        <v>15</v>
      </c>
      <c r="L4" s="15" t="s">
        <v>16</v>
      </c>
      <c r="M4" s="14" t="s">
        <v>17</v>
      </c>
      <c r="N4" s="16" t="s">
        <v>18</v>
      </c>
      <c r="O4" s="16" t="s">
        <v>19</v>
      </c>
      <c r="P4" s="16" t="s">
        <v>20</v>
      </c>
      <c r="Q4" s="16" t="s">
        <v>21</v>
      </c>
      <c r="R4" s="16" t="s">
        <v>22</v>
      </c>
      <c r="S4" s="16" t="s">
        <v>23</v>
      </c>
      <c r="T4" s="16" t="s">
        <v>24</v>
      </c>
      <c r="U4" s="16" t="s">
        <v>25</v>
      </c>
      <c r="V4" s="16" t="s">
        <v>26</v>
      </c>
      <c r="W4" s="16" t="s">
        <v>27</v>
      </c>
      <c r="X4" s="16" t="s">
        <v>28</v>
      </c>
      <c r="Y4" s="16" t="s">
        <v>29</v>
      </c>
      <c r="Z4" s="16" t="s">
        <v>30</v>
      </c>
      <c r="AA4" s="16" t="s">
        <v>31</v>
      </c>
      <c r="AB4" s="16" t="s">
        <v>32</v>
      </c>
      <c r="AC4" s="17" t="s">
        <v>33</v>
      </c>
      <c r="AD4" s="16" t="s">
        <v>34</v>
      </c>
      <c r="AE4" s="18" t="s">
        <v>35</v>
      </c>
      <c r="AF4" s="19" t="s">
        <v>36</v>
      </c>
    </row>
    <row r="5" spans="1:33" s="32" customFormat="1" ht="23.25" customHeight="1" x14ac:dyDescent="0.2">
      <c r="A5" s="21">
        <v>43711</v>
      </c>
      <c r="B5" s="22"/>
      <c r="C5" s="23" t="s">
        <v>37</v>
      </c>
      <c r="D5" s="23"/>
      <c r="E5" s="23"/>
      <c r="F5" s="24"/>
      <c r="G5" s="25" t="s">
        <v>38</v>
      </c>
      <c r="H5" s="26">
        <v>120</v>
      </c>
      <c r="I5" s="26"/>
      <c r="J5" s="26"/>
      <c r="K5" s="26"/>
      <c r="L5" s="27"/>
      <c r="M5" s="28">
        <f t="shared" ref="M5:M33" si="0">SUM(H5:J5,K5/1.12)</f>
        <v>120</v>
      </c>
      <c r="N5" s="28">
        <f t="shared" ref="N5:N33" si="1">K5/1.12*0.12</f>
        <v>0</v>
      </c>
      <c r="O5" s="28">
        <f t="shared" ref="O5:O12" si="2">-SUM(I5:J5,K5/1.12)*L5</f>
        <v>0</v>
      </c>
      <c r="P5" s="28"/>
      <c r="Q5" s="29"/>
      <c r="R5" s="29"/>
      <c r="S5" s="30"/>
      <c r="T5" s="30"/>
      <c r="U5" s="30"/>
      <c r="V5" s="30"/>
      <c r="W5" s="30"/>
      <c r="X5" s="29"/>
      <c r="Y5" s="29"/>
      <c r="Z5" s="29"/>
      <c r="AA5" s="29"/>
      <c r="AB5" s="30"/>
      <c r="AC5" s="30"/>
      <c r="AD5" s="29"/>
      <c r="AE5" s="29">
        <v>120</v>
      </c>
      <c r="AF5" s="28">
        <f t="shared" ref="AF5:AF33" si="3">-SUM(N5:AE5)</f>
        <v>-120</v>
      </c>
      <c r="AG5" s="31">
        <f t="shared" ref="AG5:AG33" si="4">SUM(H5:K5)+AF5+O5</f>
        <v>0</v>
      </c>
    </row>
    <row r="6" spans="1:33" s="32" customFormat="1" ht="23.25" customHeight="1" x14ac:dyDescent="0.2">
      <c r="A6" s="21">
        <v>43692</v>
      </c>
      <c r="B6" s="22"/>
      <c r="C6" s="23" t="s">
        <v>39</v>
      </c>
      <c r="D6" s="23"/>
      <c r="E6" s="23"/>
      <c r="F6" s="24"/>
      <c r="G6" s="25" t="s">
        <v>40</v>
      </c>
      <c r="H6" s="26">
        <v>60</v>
      </c>
      <c r="I6" s="26"/>
      <c r="J6" s="26"/>
      <c r="K6" s="26"/>
      <c r="L6" s="27"/>
      <c r="M6" s="28">
        <f t="shared" si="0"/>
        <v>60</v>
      </c>
      <c r="N6" s="28">
        <f t="shared" si="1"/>
        <v>0</v>
      </c>
      <c r="O6" s="28">
        <f t="shared" si="2"/>
        <v>0</v>
      </c>
      <c r="P6" s="28"/>
      <c r="Q6" s="29"/>
      <c r="R6" s="29"/>
      <c r="S6" s="30"/>
      <c r="T6" s="30"/>
      <c r="U6" s="30"/>
      <c r="V6" s="30"/>
      <c r="W6" s="30"/>
      <c r="X6" s="29"/>
      <c r="Y6" s="29"/>
      <c r="Z6" s="29"/>
      <c r="AA6" s="29"/>
      <c r="AB6" s="30"/>
      <c r="AC6" s="30"/>
      <c r="AD6" s="29"/>
      <c r="AE6" s="29">
        <v>60</v>
      </c>
      <c r="AF6" s="28">
        <f t="shared" si="3"/>
        <v>-60</v>
      </c>
      <c r="AG6" s="31">
        <f t="shared" si="4"/>
        <v>0</v>
      </c>
    </row>
    <row r="7" spans="1:33" s="32" customFormat="1" ht="23.25" customHeight="1" x14ac:dyDescent="0.2">
      <c r="A7" s="21">
        <v>43693</v>
      </c>
      <c r="B7" s="22"/>
      <c r="C7" s="23" t="s">
        <v>41</v>
      </c>
      <c r="D7" s="23"/>
      <c r="E7" s="23"/>
      <c r="F7" s="24"/>
      <c r="G7" s="25" t="s">
        <v>42</v>
      </c>
      <c r="H7" s="26">
        <v>50</v>
      </c>
      <c r="I7" s="26"/>
      <c r="J7" s="26"/>
      <c r="K7" s="26"/>
      <c r="L7" s="27"/>
      <c r="M7" s="28">
        <f t="shared" si="0"/>
        <v>50</v>
      </c>
      <c r="N7" s="28">
        <f t="shared" si="1"/>
        <v>0</v>
      </c>
      <c r="O7" s="28">
        <f t="shared" si="2"/>
        <v>0</v>
      </c>
      <c r="P7" s="28"/>
      <c r="Q7" s="29"/>
      <c r="R7" s="29"/>
      <c r="S7" s="30"/>
      <c r="T7" s="30"/>
      <c r="U7" s="30"/>
      <c r="V7" s="30"/>
      <c r="W7" s="30"/>
      <c r="X7" s="29"/>
      <c r="Y7" s="29"/>
      <c r="Z7" s="29"/>
      <c r="AA7" s="29">
        <v>50</v>
      </c>
      <c r="AB7" s="30"/>
      <c r="AC7" s="30"/>
      <c r="AD7" s="29"/>
      <c r="AE7" s="29"/>
      <c r="AF7" s="28">
        <f t="shared" si="3"/>
        <v>-50</v>
      </c>
      <c r="AG7" s="31">
        <f t="shared" si="4"/>
        <v>0</v>
      </c>
    </row>
    <row r="8" spans="1:33" s="32" customFormat="1" ht="23.25" customHeight="1" x14ac:dyDescent="0.2">
      <c r="A8" s="21">
        <v>43693</v>
      </c>
      <c r="B8" s="22"/>
      <c r="C8" s="23" t="s">
        <v>41</v>
      </c>
      <c r="D8" s="23"/>
      <c r="E8" s="23"/>
      <c r="F8" s="24"/>
      <c r="G8" s="25" t="s">
        <v>43</v>
      </c>
      <c r="H8" s="26">
        <v>60</v>
      </c>
      <c r="I8" s="26"/>
      <c r="J8" s="26"/>
      <c r="K8" s="26"/>
      <c r="L8" s="27"/>
      <c r="M8" s="28">
        <f t="shared" si="0"/>
        <v>60</v>
      </c>
      <c r="N8" s="28">
        <f t="shared" si="1"/>
        <v>0</v>
      </c>
      <c r="O8" s="28">
        <f t="shared" si="2"/>
        <v>0</v>
      </c>
      <c r="P8" s="28"/>
      <c r="Q8" s="29"/>
      <c r="R8" s="29"/>
      <c r="S8" s="30"/>
      <c r="T8" s="30"/>
      <c r="U8" s="30"/>
      <c r="V8" s="30"/>
      <c r="W8" s="30"/>
      <c r="X8" s="29"/>
      <c r="Y8" s="29"/>
      <c r="Z8" s="29"/>
      <c r="AA8" s="29"/>
      <c r="AB8" s="30"/>
      <c r="AC8" s="30"/>
      <c r="AD8" s="29"/>
      <c r="AE8" s="29">
        <v>60</v>
      </c>
      <c r="AF8" s="28">
        <f t="shared" si="3"/>
        <v>-60</v>
      </c>
      <c r="AG8" s="31">
        <f t="shared" si="4"/>
        <v>0</v>
      </c>
    </row>
    <row r="9" spans="1:33" s="32" customFormat="1" ht="23.25" customHeight="1" x14ac:dyDescent="0.2">
      <c r="A9" s="21">
        <v>43693</v>
      </c>
      <c r="B9" s="22"/>
      <c r="C9" s="23" t="s">
        <v>37</v>
      </c>
      <c r="D9" s="23"/>
      <c r="E9" s="23"/>
      <c r="F9" s="24"/>
      <c r="G9" s="25" t="s">
        <v>44</v>
      </c>
      <c r="H9" s="26">
        <v>60</v>
      </c>
      <c r="I9" s="26"/>
      <c r="J9" s="26"/>
      <c r="K9" s="26"/>
      <c r="L9" s="27"/>
      <c r="M9" s="28">
        <f t="shared" si="0"/>
        <v>60</v>
      </c>
      <c r="N9" s="28">
        <f t="shared" si="1"/>
        <v>0</v>
      </c>
      <c r="O9" s="28">
        <f t="shared" si="2"/>
        <v>0</v>
      </c>
      <c r="P9" s="28"/>
      <c r="Q9" s="29"/>
      <c r="R9" s="29"/>
      <c r="S9" s="30"/>
      <c r="T9" s="30"/>
      <c r="U9" s="30"/>
      <c r="V9" s="30"/>
      <c r="W9" s="30"/>
      <c r="X9" s="29"/>
      <c r="Y9" s="29"/>
      <c r="Z9" s="29"/>
      <c r="AA9" s="29"/>
      <c r="AB9" s="30"/>
      <c r="AC9" s="30"/>
      <c r="AD9" s="29"/>
      <c r="AE9" s="29">
        <v>60</v>
      </c>
      <c r="AF9" s="28">
        <f t="shared" si="3"/>
        <v>-60</v>
      </c>
      <c r="AG9" s="31">
        <f t="shared" si="4"/>
        <v>0</v>
      </c>
    </row>
    <row r="10" spans="1:33" s="32" customFormat="1" ht="23.25" customHeight="1" x14ac:dyDescent="0.2">
      <c r="A10" s="21">
        <v>43693</v>
      </c>
      <c r="B10" s="22"/>
      <c r="C10" s="23" t="s">
        <v>45</v>
      </c>
      <c r="D10" s="23"/>
      <c r="E10" s="23"/>
      <c r="F10" s="24"/>
      <c r="G10" s="25" t="s">
        <v>43</v>
      </c>
      <c r="H10" s="26">
        <v>60</v>
      </c>
      <c r="I10" s="26"/>
      <c r="J10" s="26"/>
      <c r="K10" s="26"/>
      <c r="L10" s="27"/>
      <c r="M10" s="28">
        <f t="shared" si="0"/>
        <v>60</v>
      </c>
      <c r="N10" s="28">
        <f t="shared" si="1"/>
        <v>0</v>
      </c>
      <c r="O10" s="28">
        <f t="shared" si="2"/>
        <v>0</v>
      </c>
      <c r="P10" s="28"/>
      <c r="Q10" s="29"/>
      <c r="R10" s="29"/>
      <c r="S10" s="30"/>
      <c r="T10" s="30"/>
      <c r="U10" s="30"/>
      <c r="V10" s="30"/>
      <c r="W10" s="30"/>
      <c r="X10" s="29"/>
      <c r="Y10" s="29"/>
      <c r="Z10" s="29"/>
      <c r="AA10" s="29"/>
      <c r="AB10" s="30"/>
      <c r="AC10" s="30"/>
      <c r="AD10" s="29"/>
      <c r="AE10" s="29">
        <v>60</v>
      </c>
      <c r="AF10" s="28">
        <f t="shared" si="3"/>
        <v>-60</v>
      </c>
      <c r="AG10" s="31">
        <f t="shared" si="4"/>
        <v>0</v>
      </c>
    </row>
    <row r="11" spans="1:33" s="32" customFormat="1" ht="23.25" customHeight="1" x14ac:dyDescent="0.2">
      <c r="A11" s="21">
        <v>43693</v>
      </c>
      <c r="B11" s="22"/>
      <c r="C11" s="23" t="s">
        <v>39</v>
      </c>
      <c r="D11" s="23"/>
      <c r="E11" s="23"/>
      <c r="F11" s="24"/>
      <c r="G11" s="25" t="s">
        <v>43</v>
      </c>
      <c r="H11" s="26">
        <v>60</v>
      </c>
      <c r="I11" s="26"/>
      <c r="J11" s="26"/>
      <c r="K11" s="26"/>
      <c r="L11" s="27"/>
      <c r="M11" s="28">
        <f t="shared" si="0"/>
        <v>60</v>
      </c>
      <c r="N11" s="28">
        <f t="shared" si="1"/>
        <v>0</v>
      </c>
      <c r="O11" s="28">
        <f t="shared" si="2"/>
        <v>0</v>
      </c>
      <c r="P11" s="28"/>
      <c r="Q11" s="29"/>
      <c r="R11" s="29"/>
      <c r="S11" s="30"/>
      <c r="T11" s="30"/>
      <c r="U11" s="30"/>
      <c r="V11" s="30"/>
      <c r="W11" s="30"/>
      <c r="X11" s="29"/>
      <c r="Y11" s="29"/>
      <c r="Z11" s="29"/>
      <c r="AA11" s="29"/>
      <c r="AB11" s="30"/>
      <c r="AC11" s="30"/>
      <c r="AD11" s="29"/>
      <c r="AE11" s="29">
        <v>60</v>
      </c>
      <c r="AF11" s="28">
        <f t="shared" si="3"/>
        <v>-60</v>
      </c>
      <c r="AG11" s="31">
        <f t="shared" si="4"/>
        <v>0</v>
      </c>
    </row>
    <row r="12" spans="1:33" s="32" customFormat="1" ht="23.25" customHeight="1" x14ac:dyDescent="0.2">
      <c r="A12" s="21">
        <v>43696</v>
      </c>
      <c r="B12" s="22"/>
      <c r="C12" s="23" t="s">
        <v>41</v>
      </c>
      <c r="D12" s="23"/>
      <c r="E12" s="23"/>
      <c r="F12" s="24"/>
      <c r="G12" s="25" t="s">
        <v>46</v>
      </c>
      <c r="H12" s="26">
        <v>120</v>
      </c>
      <c r="I12" s="26"/>
      <c r="J12" s="26"/>
      <c r="K12" s="26"/>
      <c r="L12" s="27"/>
      <c r="M12" s="28">
        <f t="shared" si="0"/>
        <v>120</v>
      </c>
      <c r="N12" s="28">
        <f t="shared" si="1"/>
        <v>0</v>
      </c>
      <c r="O12" s="28">
        <f t="shared" si="2"/>
        <v>0</v>
      </c>
      <c r="P12" s="28"/>
      <c r="Q12" s="29"/>
      <c r="R12" s="29"/>
      <c r="S12" s="30"/>
      <c r="T12" s="30"/>
      <c r="U12" s="30"/>
      <c r="V12" s="30"/>
      <c r="W12" s="30"/>
      <c r="X12" s="29"/>
      <c r="Y12" s="29"/>
      <c r="Z12" s="29"/>
      <c r="AA12" s="29"/>
      <c r="AB12" s="30"/>
      <c r="AC12" s="30"/>
      <c r="AD12" s="29"/>
      <c r="AE12" s="29">
        <v>120</v>
      </c>
      <c r="AF12" s="28">
        <f t="shared" si="3"/>
        <v>-120</v>
      </c>
      <c r="AG12" s="31">
        <f t="shared" si="4"/>
        <v>0</v>
      </c>
    </row>
    <row r="13" spans="1:33" s="32" customFormat="1" ht="23.25" customHeight="1" x14ac:dyDescent="0.2">
      <c r="A13" s="21">
        <v>43696</v>
      </c>
      <c r="B13" s="22"/>
      <c r="C13" s="23" t="s">
        <v>45</v>
      </c>
      <c r="D13" s="23"/>
      <c r="E13" s="23"/>
      <c r="F13" s="24"/>
      <c r="G13" s="25" t="s">
        <v>43</v>
      </c>
      <c r="H13" s="26">
        <v>60</v>
      </c>
      <c r="I13" s="26"/>
      <c r="J13" s="26"/>
      <c r="K13" s="26"/>
      <c r="L13" s="27"/>
      <c r="M13" s="28">
        <f t="shared" si="0"/>
        <v>60</v>
      </c>
      <c r="N13" s="28">
        <f t="shared" si="1"/>
        <v>0</v>
      </c>
      <c r="O13" s="28"/>
      <c r="P13" s="28"/>
      <c r="Q13" s="29"/>
      <c r="R13" s="29"/>
      <c r="S13" s="30"/>
      <c r="T13" s="30"/>
      <c r="U13" s="30"/>
      <c r="V13" s="30"/>
      <c r="W13" s="30"/>
      <c r="X13" s="29"/>
      <c r="Y13" s="29"/>
      <c r="Z13" s="29"/>
      <c r="AA13" s="29"/>
      <c r="AB13" s="30"/>
      <c r="AC13" s="30"/>
      <c r="AD13" s="29"/>
      <c r="AE13" s="29">
        <v>60</v>
      </c>
      <c r="AF13" s="28">
        <f t="shared" si="3"/>
        <v>-60</v>
      </c>
      <c r="AG13" s="31">
        <f t="shared" si="4"/>
        <v>0</v>
      </c>
    </row>
    <row r="14" spans="1:33" s="32" customFormat="1" ht="23.25" customHeight="1" x14ac:dyDescent="0.2">
      <c r="A14" s="21">
        <v>43696</v>
      </c>
      <c r="B14" s="22"/>
      <c r="C14" s="23" t="s">
        <v>37</v>
      </c>
      <c r="D14" s="23"/>
      <c r="E14" s="23"/>
      <c r="F14" s="24"/>
      <c r="G14" s="25" t="s">
        <v>43</v>
      </c>
      <c r="H14" s="26">
        <v>60</v>
      </c>
      <c r="I14" s="26"/>
      <c r="J14" s="26"/>
      <c r="K14" s="26"/>
      <c r="L14" s="27"/>
      <c r="M14" s="28">
        <f t="shared" si="0"/>
        <v>60</v>
      </c>
      <c r="N14" s="28">
        <f t="shared" si="1"/>
        <v>0</v>
      </c>
      <c r="O14" s="28"/>
      <c r="P14" s="28"/>
      <c r="Q14" s="29"/>
      <c r="R14" s="29"/>
      <c r="S14" s="30"/>
      <c r="T14" s="30"/>
      <c r="U14" s="30"/>
      <c r="V14" s="30"/>
      <c r="W14" s="30"/>
      <c r="X14" s="29"/>
      <c r="Y14" s="29"/>
      <c r="Z14" s="29"/>
      <c r="AA14" s="29"/>
      <c r="AB14" s="30"/>
      <c r="AC14" s="30"/>
      <c r="AD14" s="29"/>
      <c r="AE14" s="29">
        <v>60</v>
      </c>
      <c r="AF14" s="28">
        <f t="shared" si="3"/>
        <v>-60</v>
      </c>
      <c r="AG14" s="31">
        <f t="shared" si="4"/>
        <v>0</v>
      </c>
    </row>
    <row r="15" spans="1:33" s="32" customFormat="1" ht="23.25" customHeight="1" x14ac:dyDescent="0.2">
      <c r="A15" s="21">
        <v>43696</v>
      </c>
      <c r="B15" s="22"/>
      <c r="C15" s="23" t="s">
        <v>39</v>
      </c>
      <c r="D15" s="23"/>
      <c r="E15" s="23"/>
      <c r="F15" s="24"/>
      <c r="G15" s="25" t="s">
        <v>43</v>
      </c>
      <c r="H15" s="26">
        <v>60</v>
      </c>
      <c r="I15" s="26"/>
      <c r="J15" s="26"/>
      <c r="K15" s="26"/>
      <c r="L15" s="27"/>
      <c r="M15" s="28">
        <f t="shared" si="0"/>
        <v>60</v>
      </c>
      <c r="N15" s="28">
        <f t="shared" si="1"/>
        <v>0</v>
      </c>
      <c r="O15" s="28"/>
      <c r="P15" s="28"/>
      <c r="Q15" s="29"/>
      <c r="R15" s="29"/>
      <c r="S15" s="30"/>
      <c r="T15" s="30"/>
      <c r="U15" s="30"/>
      <c r="V15" s="30"/>
      <c r="W15" s="30"/>
      <c r="X15" s="29"/>
      <c r="Y15" s="29"/>
      <c r="Z15" s="29"/>
      <c r="AA15" s="29"/>
      <c r="AB15" s="30"/>
      <c r="AC15" s="30"/>
      <c r="AD15" s="29"/>
      <c r="AE15" s="29">
        <v>60</v>
      </c>
      <c r="AF15" s="28">
        <f t="shared" si="3"/>
        <v>-60</v>
      </c>
      <c r="AG15" s="31">
        <f t="shared" si="4"/>
        <v>0</v>
      </c>
    </row>
    <row r="16" spans="1:33" s="32" customFormat="1" ht="23.25" customHeight="1" x14ac:dyDescent="0.2">
      <c r="A16" s="21">
        <v>43697</v>
      </c>
      <c r="B16" s="22"/>
      <c r="C16" s="33" t="s">
        <v>37</v>
      </c>
      <c r="D16" s="23"/>
      <c r="E16" s="23"/>
      <c r="F16" s="24"/>
      <c r="G16" s="25" t="s">
        <v>43</v>
      </c>
      <c r="H16" s="26">
        <v>60</v>
      </c>
      <c r="I16" s="26"/>
      <c r="J16" s="26"/>
      <c r="K16" s="26"/>
      <c r="L16" s="27"/>
      <c r="M16" s="28">
        <f t="shared" si="0"/>
        <v>60</v>
      </c>
      <c r="N16" s="28">
        <f t="shared" si="1"/>
        <v>0</v>
      </c>
      <c r="O16" s="28"/>
      <c r="P16" s="28"/>
      <c r="Q16" s="29"/>
      <c r="R16" s="29"/>
      <c r="S16" s="30"/>
      <c r="T16" s="30"/>
      <c r="U16" s="30"/>
      <c r="V16" s="30"/>
      <c r="W16" s="30"/>
      <c r="X16" s="29"/>
      <c r="Y16" s="29"/>
      <c r="Z16" s="29"/>
      <c r="AA16" s="29"/>
      <c r="AB16" s="30"/>
      <c r="AC16" s="30"/>
      <c r="AD16" s="29"/>
      <c r="AE16" s="29">
        <v>60</v>
      </c>
      <c r="AF16" s="28">
        <f t="shared" si="3"/>
        <v>-60</v>
      </c>
      <c r="AG16" s="31">
        <f t="shared" si="4"/>
        <v>0</v>
      </c>
    </row>
    <row r="17" spans="1:33" s="32" customFormat="1" ht="23.25" customHeight="1" x14ac:dyDescent="0.2">
      <c r="A17" s="21">
        <v>43697</v>
      </c>
      <c r="B17" s="22"/>
      <c r="C17" s="23" t="s">
        <v>45</v>
      </c>
      <c r="D17" s="23"/>
      <c r="E17" s="23"/>
      <c r="F17" s="24"/>
      <c r="G17" s="25" t="s">
        <v>43</v>
      </c>
      <c r="H17" s="26">
        <v>60</v>
      </c>
      <c r="I17" s="26"/>
      <c r="J17" s="26"/>
      <c r="K17" s="26"/>
      <c r="L17" s="27"/>
      <c r="M17" s="28">
        <f t="shared" si="0"/>
        <v>60</v>
      </c>
      <c r="N17" s="28">
        <f t="shared" si="1"/>
        <v>0</v>
      </c>
      <c r="O17" s="28"/>
      <c r="P17" s="28"/>
      <c r="Q17" s="29"/>
      <c r="R17" s="29"/>
      <c r="S17" s="30"/>
      <c r="T17" s="30"/>
      <c r="U17" s="30"/>
      <c r="V17" s="30"/>
      <c r="W17" s="30"/>
      <c r="X17" s="29"/>
      <c r="Y17" s="29"/>
      <c r="Z17" s="29"/>
      <c r="AA17" s="29"/>
      <c r="AB17" s="30"/>
      <c r="AC17" s="30"/>
      <c r="AD17" s="29"/>
      <c r="AE17" s="29">
        <v>60</v>
      </c>
      <c r="AF17" s="28">
        <f t="shared" si="3"/>
        <v>-60</v>
      </c>
      <c r="AG17" s="31">
        <f t="shared" si="4"/>
        <v>0</v>
      </c>
    </row>
    <row r="18" spans="1:33" s="32" customFormat="1" ht="23.25" customHeight="1" x14ac:dyDescent="0.2">
      <c r="A18" s="21">
        <v>43698</v>
      </c>
      <c r="B18" s="22"/>
      <c r="C18" s="23" t="s">
        <v>39</v>
      </c>
      <c r="D18" s="23"/>
      <c r="E18" s="23"/>
      <c r="F18" s="24"/>
      <c r="G18" s="25" t="s">
        <v>43</v>
      </c>
      <c r="H18" s="26">
        <v>60</v>
      </c>
      <c r="I18" s="26"/>
      <c r="J18" s="26"/>
      <c r="K18" s="26"/>
      <c r="L18" s="27"/>
      <c r="M18" s="28">
        <f t="shared" si="0"/>
        <v>60</v>
      </c>
      <c r="N18" s="28">
        <f t="shared" si="1"/>
        <v>0</v>
      </c>
      <c r="O18" s="28">
        <f>-SUM(I18:J18,K18/1.12)*L18</f>
        <v>0</v>
      </c>
      <c r="P18" s="28"/>
      <c r="Q18" s="29"/>
      <c r="R18" s="29"/>
      <c r="S18" s="30"/>
      <c r="T18" s="30"/>
      <c r="U18" s="30"/>
      <c r="V18" s="30"/>
      <c r="W18" s="30"/>
      <c r="X18" s="29"/>
      <c r="Y18" s="29"/>
      <c r="Z18" s="29"/>
      <c r="AA18" s="29"/>
      <c r="AB18" s="30"/>
      <c r="AC18" s="30"/>
      <c r="AD18" s="29"/>
      <c r="AE18" s="29">
        <v>60</v>
      </c>
      <c r="AF18" s="28">
        <f t="shared" si="3"/>
        <v>-60</v>
      </c>
      <c r="AG18" s="31">
        <f t="shared" si="4"/>
        <v>0</v>
      </c>
    </row>
    <row r="19" spans="1:33" s="32" customFormat="1" ht="23.25" customHeight="1" x14ac:dyDescent="0.2">
      <c r="A19" s="21">
        <v>43699</v>
      </c>
      <c r="B19" s="22"/>
      <c r="C19" s="23" t="s">
        <v>45</v>
      </c>
      <c r="D19" s="23"/>
      <c r="E19" s="23"/>
      <c r="F19" s="24"/>
      <c r="G19" s="25" t="s">
        <v>43</v>
      </c>
      <c r="H19" s="26">
        <v>60</v>
      </c>
      <c r="I19" s="26"/>
      <c r="J19" s="26"/>
      <c r="K19" s="26"/>
      <c r="L19" s="27"/>
      <c r="M19" s="28">
        <f t="shared" si="0"/>
        <v>60</v>
      </c>
      <c r="N19" s="28">
        <f t="shared" si="1"/>
        <v>0</v>
      </c>
      <c r="O19" s="28"/>
      <c r="P19" s="28"/>
      <c r="Q19" s="29"/>
      <c r="R19" s="29"/>
      <c r="S19" s="30"/>
      <c r="T19" s="30"/>
      <c r="U19" s="30"/>
      <c r="V19" s="30"/>
      <c r="W19" s="30"/>
      <c r="X19" s="29"/>
      <c r="Y19" s="29"/>
      <c r="Z19" s="29"/>
      <c r="AA19" s="29"/>
      <c r="AB19" s="30"/>
      <c r="AC19" s="30"/>
      <c r="AD19" s="29"/>
      <c r="AE19" s="29">
        <v>60</v>
      </c>
      <c r="AF19" s="28">
        <f t="shared" si="3"/>
        <v>-60</v>
      </c>
      <c r="AG19" s="31">
        <f t="shared" si="4"/>
        <v>0</v>
      </c>
    </row>
    <row r="20" spans="1:33" s="32" customFormat="1" ht="23.25" customHeight="1" x14ac:dyDescent="0.2">
      <c r="A20" s="21">
        <v>43699</v>
      </c>
      <c r="B20" s="22"/>
      <c r="C20" s="23" t="s">
        <v>39</v>
      </c>
      <c r="D20" s="23"/>
      <c r="E20" s="23"/>
      <c r="F20" s="24"/>
      <c r="G20" s="25" t="s">
        <v>43</v>
      </c>
      <c r="H20" s="26">
        <v>60</v>
      </c>
      <c r="I20" s="26"/>
      <c r="J20" s="26"/>
      <c r="K20" s="26"/>
      <c r="L20" s="27"/>
      <c r="M20" s="28">
        <f t="shared" si="0"/>
        <v>60</v>
      </c>
      <c r="N20" s="28">
        <f t="shared" si="1"/>
        <v>0</v>
      </c>
      <c r="O20" s="28"/>
      <c r="P20" s="28"/>
      <c r="Q20" s="29"/>
      <c r="R20" s="29"/>
      <c r="S20" s="30"/>
      <c r="T20" s="30"/>
      <c r="U20" s="30"/>
      <c r="V20" s="30"/>
      <c r="W20" s="30"/>
      <c r="X20" s="29"/>
      <c r="Y20" s="29"/>
      <c r="Z20" s="29"/>
      <c r="AA20" s="29"/>
      <c r="AB20" s="30"/>
      <c r="AC20" s="30"/>
      <c r="AD20" s="29"/>
      <c r="AE20" s="29">
        <v>60</v>
      </c>
      <c r="AF20" s="28">
        <f t="shared" si="3"/>
        <v>-60</v>
      </c>
      <c r="AG20" s="31">
        <f t="shared" si="4"/>
        <v>0</v>
      </c>
    </row>
    <row r="21" spans="1:33" s="32" customFormat="1" ht="23.25" customHeight="1" x14ac:dyDescent="0.2">
      <c r="A21" s="21">
        <v>43700</v>
      </c>
      <c r="B21" s="22"/>
      <c r="C21" s="23" t="s">
        <v>37</v>
      </c>
      <c r="D21" s="23"/>
      <c r="E21" s="23"/>
      <c r="F21" s="24"/>
      <c r="G21" s="25" t="s">
        <v>43</v>
      </c>
      <c r="H21" s="26">
        <v>60</v>
      </c>
      <c r="I21" s="26"/>
      <c r="J21" s="26"/>
      <c r="K21" s="26"/>
      <c r="L21" s="27"/>
      <c r="M21" s="28">
        <f t="shared" si="0"/>
        <v>60</v>
      </c>
      <c r="N21" s="28">
        <f t="shared" si="1"/>
        <v>0</v>
      </c>
      <c r="O21" s="28">
        <f>-SUM(I21:J21,K21/1.12)*L21</f>
        <v>0</v>
      </c>
      <c r="P21" s="28"/>
      <c r="Q21" s="29"/>
      <c r="R21" s="29"/>
      <c r="S21" s="30"/>
      <c r="T21" s="30"/>
      <c r="U21" s="30"/>
      <c r="V21" s="30"/>
      <c r="W21" s="30"/>
      <c r="X21" s="29"/>
      <c r="Y21" s="29"/>
      <c r="Z21" s="29"/>
      <c r="AA21" s="29"/>
      <c r="AB21" s="30"/>
      <c r="AC21" s="30"/>
      <c r="AD21" s="29"/>
      <c r="AE21" s="29">
        <v>60</v>
      </c>
      <c r="AF21" s="28">
        <f t="shared" si="3"/>
        <v>-60</v>
      </c>
      <c r="AG21" s="31">
        <f t="shared" si="4"/>
        <v>0</v>
      </c>
    </row>
    <row r="22" spans="1:33" s="32" customFormat="1" ht="23.25" customHeight="1" x14ac:dyDescent="0.2">
      <c r="A22" s="21">
        <v>43700</v>
      </c>
      <c r="B22" s="22"/>
      <c r="C22" s="23" t="s">
        <v>45</v>
      </c>
      <c r="D22" s="23"/>
      <c r="E22" s="23"/>
      <c r="F22" s="24"/>
      <c r="G22" s="25" t="s">
        <v>43</v>
      </c>
      <c r="H22" s="26">
        <v>60</v>
      </c>
      <c r="I22" s="26"/>
      <c r="J22" s="26"/>
      <c r="K22" s="26"/>
      <c r="L22" s="27"/>
      <c r="M22" s="28">
        <f t="shared" si="0"/>
        <v>60</v>
      </c>
      <c r="N22" s="28">
        <f t="shared" si="1"/>
        <v>0</v>
      </c>
      <c r="O22" s="28">
        <f>-SUM(I22:J22,K22/1.12)*L22</f>
        <v>0</v>
      </c>
      <c r="P22" s="28"/>
      <c r="Q22" s="29"/>
      <c r="R22" s="29"/>
      <c r="S22" s="30"/>
      <c r="T22" s="30"/>
      <c r="U22" s="30"/>
      <c r="V22" s="30"/>
      <c r="W22" s="30"/>
      <c r="X22" s="29"/>
      <c r="Y22" s="29"/>
      <c r="Z22" s="29"/>
      <c r="AA22" s="29"/>
      <c r="AB22" s="30"/>
      <c r="AC22" s="30"/>
      <c r="AD22" s="29"/>
      <c r="AE22" s="29">
        <v>60</v>
      </c>
      <c r="AF22" s="28">
        <f t="shared" si="3"/>
        <v>-60</v>
      </c>
      <c r="AG22" s="31">
        <f t="shared" si="4"/>
        <v>0</v>
      </c>
    </row>
    <row r="23" spans="1:33" s="32" customFormat="1" ht="23.25" customHeight="1" x14ac:dyDescent="0.2">
      <c r="A23" s="21">
        <v>43700</v>
      </c>
      <c r="B23" s="22"/>
      <c r="C23" s="23" t="s">
        <v>39</v>
      </c>
      <c r="D23" s="23"/>
      <c r="E23" s="23"/>
      <c r="F23" s="24"/>
      <c r="G23" s="25" t="s">
        <v>43</v>
      </c>
      <c r="H23" s="26">
        <v>60</v>
      </c>
      <c r="I23" s="26"/>
      <c r="J23" s="26"/>
      <c r="K23" s="26"/>
      <c r="L23" s="27"/>
      <c r="M23" s="28">
        <f t="shared" si="0"/>
        <v>60</v>
      </c>
      <c r="N23" s="28">
        <f t="shared" si="1"/>
        <v>0</v>
      </c>
      <c r="O23" s="28"/>
      <c r="P23" s="28"/>
      <c r="Q23" s="29"/>
      <c r="R23" s="29"/>
      <c r="S23" s="30"/>
      <c r="T23" s="30"/>
      <c r="U23" s="30"/>
      <c r="V23" s="30"/>
      <c r="W23" s="30"/>
      <c r="X23" s="29"/>
      <c r="Y23" s="29"/>
      <c r="Z23" s="29"/>
      <c r="AA23" s="29"/>
      <c r="AB23" s="30"/>
      <c r="AC23" s="30"/>
      <c r="AD23" s="29"/>
      <c r="AE23" s="29">
        <v>60</v>
      </c>
      <c r="AF23" s="28">
        <f t="shared" si="3"/>
        <v>-60</v>
      </c>
      <c r="AG23" s="31">
        <f t="shared" si="4"/>
        <v>0</v>
      </c>
    </row>
    <row r="24" spans="1:33" s="32" customFormat="1" ht="23.25" customHeight="1" x14ac:dyDescent="0.2">
      <c r="A24" s="21">
        <v>43701</v>
      </c>
      <c r="B24" s="22"/>
      <c r="C24" s="23" t="s">
        <v>45</v>
      </c>
      <c r="D24" s="23"/>
      <c r="E24" s="23"/>
      <c r="F24" s="24"/>
      <c r="G24" s="25" t="s">
        <v>43</v>
      </c>
      <c r="H24" s="26">
        <v>60</v>
      </c>
      <c r="I24" s="26"/>
      <c r="J24" s="26"/>
      <c r="K24" s="26"/>
      <c r="L24" s="27"/>
      <c r="M24" s="28">
        <f t="shared" si="0"/>
        <v>60</v>
      </c>
      <c r="N24" s="28">
        <f t="shared" si="1"/>
        <v>0</v>
      </c>
      <c r="O24" s="28"/>
      <c r="P24" s="28"/>
      <c r="Q24" s="29"/>
      <c r="R24" s="29"/>
      <c r="S24" s="30"/>
      <c r="T24" s="30"/>
      <c r="U24" s="30"/>
      <c r="V24" s="30"/>
      <c r="W24" s="30"/>
      <c r="X24" s="29"/>
      <c r="Y24" s="29"/>
      <c r="Z24" s="29"/>
      <c r="AA24" s="29"/>
      <c r="AB24" s="30"/>
      <c r="AC24" s="30"/>
      <c r="AD24" s="29"/>
      <c r="AE24" s="29">
        <v>60</v>
      </c>
      <c r="AF24" s="28">
        <f t="shared" si="3"/>
        <v>-60</v>
      </c>
      <c r="AG24" s="31">
        <f t="shared" si="4"/>
        <v>0</v>
      </c>
    </row>
    <row r="25" spans="1:33" s="32" customFormat="1" ht="23.25" customHeight="1" x14ac:dyDescent="0.2">
      <c r="A25" s="21">
        <v>43704</v>
      </c>
      <c r="B25" s="22"/>
      <c r="C25" s="23" t="s">
        <v>39</v>
      </c>
      <c r="D25" s="23"/>
      <c r="E25" s="23"/>
      <c r="F25" s="24"/>
      <c r="G25" s="25" t="s">
        <v>43</v>
      </c>
      <c r="H25" s="26">
        <v>60</v>
      </c>
      <c r="I25" s="26"/>
      <c r="J25" s="26"/>
      <c r="K25" s="26"/>
      <c r="L25" s="27"/>
      <c r="M25" s="28">
        <f t="shared" si="0"/>
        <v>60</v>
      </c>
      <c r="N25" s="28">
        <f t="shared" si="1"/>
        <v>0</v>
      </c>
      <c r="O25" s="28">
        <f>-SUM(I25:J25,K25/1.12)*L25</f>
        <v>0</v>
      </c>
      <c r="P25" s="28"/>
      <c r="Q25" s="29"/>
      <c r="R25" s="29"/>
      <c r="S25" s="30"/>
      <c r="T25" s="30"/>
      <c r="U25" s="30"/>
      <c r="V25" s="30"/>
      <c r="W25" s="30"/>
      <c r="X25" s="29"/>
      <c r="Y25" s="29"/>
      <c r="Z25" s="29"/>
      <c r="AA25" s="29"/>
      <c r="AB25" s="30"/>
      <c r="AC25" s="30"/>
      <c r="AD25" s="29"/>
      <c r="AE25" s="29">
        <v>60</v>
      </c>
      <c r="AF25" s="28">
        <f t="shared" si="3"/>
        <v>-60</v>
      </c>
      <c r="AG25" s="31">
        <f t="shared" si="4"/>
        <v>0</v>
      </c>
    </row>
    <row r="26" spans="1:33" s="32" customFormat="1" ht="23.25" customHeight="1" x14ac:dyDescent="0.2">
      <c r="A26" s="21">
        <v>43705</v>
      </c>
      <c r="B26" s="22"/>
      <c r="C26" s="23" t="s">
        <v>39</v>
      </c>
      <c r="D26" s="23"/>
      <c r="E26" s="23"/>
      <c r="F26" s="24"/>
      <c r="G26" s="25" t="s">
        <v>43</v>
      </c>
      <c r="H26" s="26">
        <v>60</v>
      </c>
      <c r="I26" s="26"/>
      <c r="J26" s="26"/>
      <c r="K26" s="26"/>
      <c r="L26" s="27"/>
      <c r="M26" s="28">
        <f t="shared" si="0"/>
        <v>60</v>
      </c>
      <c r="N26" s="28">
        <f t="shared" si="1"/>
        <v>0</v>
      </c>
      <c r="O26" s="28"/>
      <c r="P26" s="28"/>
      <c r="Q26" s="29"/>
      <c r="R26" s="29"/>
      <c r="S26" s="30"/>
      <c r="T26" s="30"/>
      <c r="U26" s="30"/>
      <c r="V26" s="30"/>
      <c r="W26" s="30"/>
      <c r="X26" s="29"/>
      <c r="Y26" s="29"/>
      <c r="Z26" s="29"/>
      <c r="AA26" s="29"/>
      <c r="AB26" s="30"/>
      <c r="AC26" s="30"/>
      <c r="AD26" s="29"/>
      <c r="AE26" s="29">
        <v>60</v>
      </c>
      <c r="AF26" s="28">
        <f t="shared" si="3"/>
        <v>-60</v>
      </c>
      <c r="AG26" s="31">
        <f t="shared" si="4"/>
        <v>0</v>
      </c>
    </row>
    <row r="27" spans="1:33" s="32" customFormat="1" ht="23.25" customHeight="1" x14ac:dyDescent="0.2">
      <c r="A27" s="21">
        <v>43706</v>
      </c>
      <c r="B27" s="22"/>
      <c r="C27" s="23" t="s">
        <v>39</v>
      </c>
      <c r="D27" s="23"/>
      <c r="E27" s="23"/>
      <c r="F27" s="24"/>
      <c r="G27" s="25" t="s">
        <v>43</v>
      </c>
      <c r="H27" s="26">
        <v>60</v>
      </c>
      <c r="I27" s="26"/>
      <c r="J27" s="26"/>
      <c r="K27" s="26"/>
      <c r="L27" s="27"/>
      <c r="M27" s="28">
        <f t="shared" si="0"/>
        <v>60</v>
      </c>
      <c r="N27" s="28">
        <f t="shared" si="1"/>
        <v>0</v>
      </c>
      <c r="O27" s="28">
        <f>-SUM(I27:J27,K27/1.12)*L27</f>
        <v>0</v>
      </c>
      <c r="P27" s="28"/>
      <c r="Q27" s="29"/>
      <c r="R27" s="29"/>
      <c r="S27" s="30"/>
      <c r="T27" s="30"/>
      <c r="U27" s="30"/>
      <c r="V27" s="30"/>
      <c r="W27" s="30"/>
      <c r="X27" s="29"/>
      <c r="Y27" s="29"/>
      <c r="Z27" s="29"/>
      <c r="AA27" s="29"/>
      <c r="AB27" s="30"/>
      <c r="AC27" s="30"/>
      <c r="AD27" s="29"/>
      <c r="AE27" s="29">
        <v>60</v>
      </c>
      <c r="AF27" s="28">
        <f t="shared" si="3"/>
        <v>-60</v>
      </c>
      <c r="AG27" s="31">
        <f t="shared" si="4"/>
        <v>0</v>
      </c>
    </row>
    <row r="28" spans="1:33" s="32" customFormat="1" ht="23.25" customHeight="1" x14ac:dyDescent="0.2">
      <c r="A28" s="21">
        <v>43707</v>
      </c>
      <c r="B28" s="22"/>
      <c r="C28" s="23" t="s">
        <v>39</v>
      </c>
      <c r="D28" s="23"/>
      <c r="E28" s="23"/>
      <c r="F28" s="24"/>
      <c r="G28" s="25" t="s">
        <v>43</v>
      </c>
      <c r="H28" s="26">
        <v>60</v>
      </c>
      <c r="I28" s="26"/>
      <c r="J28" s="26"/>
      <c r="K28" s="26"/>
      <c r="L28" s="27"/>
      <c r="M28" s="28">
        <f t="shared" si="0"/>
        <v>60</v>
      </c>
      <c r="N28" s="28">
        <f t="shared" si="1"/>
        <v>0</v>
      </c>
      <c r="O28" s="28">
        <f>-SUM(I28:J28,K28/1.12)*L28</f>
        <v>0</v>
      </c>
      <c r="P28" s="28"/>
      <c r="Q28" s="29"/>
      <c r="R28" s="29"/>
      <c r="S28" s="30"/>
      <c r="T28" s="30"/>
      <c r="U28" s="30"/>
      <c r="V28" s="30"/>
      <c r="W28" s="30"/>
      <c r="X28" s="29"/>
      <c r="Y28" s="29"/>
      <c r="Z28" s="29"/>
      <c r="AA28" s="29"/>
      <c r="AB28" s="30"/>
      <c r="AC28" s="30"/>
      <c r="AD28" s="29"/>
      <c r="AE28" s="29">
        <v>60</v>
      </c>
      <c r="AF28" s="28">
        <f t="shared" si="3"/>
        <v>-60</v>
      </c>
      <c r="AG28" s="31">
        <f t="shared" si="4"/>
        <v>0</v>
      </c>
    </row>
    <row r="29" spans="1:33" s="32" customFormat="1" ht="23.25" customHeight="1" x14ac:dyDescent="0.2">
      <c r="A29" s="21">
        <v>43713</v>
      </c>
      <c r="B29" s="22"/>
      <c r="C29" s="23" t="s">
        <v>45</v>
      </c>
      <c r="D29" s="23"/>
      <c r="E29" s="23"/>
      <c r="F29" s="34"/>
      <c r="G29" s="25" t="s">
        <v>43</v>
      </c>
      <c r="H29" s="26">
        <v>60</v>
      </c>
      <c r="I29" s="26"/>
      <c r="J29" s="26"/>
      <c r="K29" s="26"/>
      <c r="L29" s="27"/>
      <c r="M29" s="28">
        <f t="shared" si="0"/>
        <v>60</v>
      </c>
      <c r="N29" s="28">
        <f t="shared" si="1"/>
        <v>0</v>
      </c>
      <c r="O29" s="28">
        <f>-SUM(I29:J29,K29/1.12)*L29</f>
        <v>0</v>
      </c>
      <c r="P29" s="28"/>
      <c r="Q29" s="29"/>
      <c r="R29" s="29"/>
      <c r="S29" s="30"/>
      <c r="T29" s="30"/>
      <c r="U29" s="30"/>
      <c r="V29" s="30"/>
      <c r="W29" s="30"/>
      <c r="X29" s="29"/>
      <c r="Y29" s="29"/>
      <c r="Z29" s="29"/>
      <c r="AA29" s="29"/>
      <c r="AB29" s="30"/>
      <c r="AC29" s="30"/>
      <c r="AD29" s="29"/>
      <c r="AE29" s="29">
        <v>60</v>
      </c>
      <c r="AF29" s="28">
        <f t="shared" si="3"/>
        <v>-60</v>
      </c>
      <c r="AG29" s="31">
        <f t="shared" si="4"/>
        <v>0</v>
      </c>
    </row>
    <row r="30" spans="1:33" s="32" customFormat="1" ht="23.25" customHeight="1" x14ac:dyDescent="0.2">
      <c r="A30" s="21">
        <v>43719</v>
      </c>
      <c r="B30" s="22"/>
      <c r="C30" s="23" t="s">
        <v>45</v>
      </c>
      <c r="D30" s="23"/>
      <c r="E30" s="23"/>
      <c r="F30" s="24"/>
      <c r="G30" s="35" t="s">
        <v>47</v>
      </c>
      <c r="H30" s="26">
        <v>120</v>
      </c>
      <c r="I30" s="26"/>
      <c r="J30" s="26"/>
      <c r="K30" s="26"/>
      <c r="L30" s="27"/>
      <c r="M30" s="28">
        <f t="shared" si="0"/>
        <v>120</v>
      </c>
      <c r="N30" s="28">
        <f t="shared" si="1"/>
        <v>0</v>
      </c>
      <c r="O30" s="28">
        <f>-SUM(I30:J30,K30/1.12)*L30</f>
        <v>0</v>
      </c>
      <c r="P30" s="28"/>
      <c r="Q30" s="29"/>
      <c r="R30" s="29"/>
      <c r="S30" s="30"/>
      <c r="T30" s="30"/>
      <c r="U30" s="30"/>
      <c r="V30" s="30"/>
      <c r="W30" s="30"/>
      <c r="X30" s="29"/>
      <c r="Y30" s="29"/>
      <c r="Z30" s="29"/>
      <c r="AA30" s="29"/>
      <c r="AB30" s="30"/>
      <c r="AC30" s="30"/>
      <c r="AD30" s="29"/>
      <c r="AE30" s="29">
        <v>120</v>
      </c>
      <c r="AF30" s="28">
        <f t="shared" si="3"/>
        <v>-120</v>
      </c>
      <c r="AG30" s="31">
        <f t="shared" si="4"/>
        <v>0</v>
      </c>
    </row>
    <row r="31" spans="1:33" s="32" customFormat="1" ht="23.25" customHeight="1" x14ac:dyDescent="0.2">
      <c r="A31" s="21">
        <v>43720</v>
      </c>
      <c r="B31" s="22"/>
      <c r="C31" s="23" t="s">
        <v>41</v>
      </c>
      <c r="D31" s="23"/>
      <c r="E31" s="23"/>
      <c r="F31" s="24"/>
      <c r="G31" s="35" t="s">
        <v>48</v>
      </c>
      <c r="H31" s="26">
        <v>250</v>
      </c>
      <c r="I31" s="26"/>
      <c r="J31" s="26"/>
      <c r="K31" s="26"/>
      <c r="L31" s="27"/>
      <c r="M31" s="28">
        <f t="shared" si="0"/>
        <v>250</v>
      </c>
      <c r="N31" s="28">
        <f t="shared" si="1"/>
        <v>0</v>
      </c>
      <c r="O31" s="28"/>
      <c r="P31" s="28"/>
      <c r="Q31" s="29"/>
      <c r="R31" s="29"/>
      <c r="S31" s="30"/>
      <c r="T31" s="30"/>
      <c r="U31" s="30"/>
      <c r="V31" s="30"/>
      <c r="W31" s="30"/>
      <c r="X31" s="29"/>
      <c r="Y31" s="29"/>
      <c r="Z31" s="29"/>
      <c r="AA31" s="29"/>
      <c r="AB31" s="30"/>
      <c r="AC31" s="30"/>
      <c r="AD31" s="29">
        <v>250</v>
      </c>
      <c r="AE31" s="29"/>
      <c r="AF31" s="28">
        <f t="shared" si="3"/>
        <v>-250</v>
      </c>
      <c r="AG31" s="31">
        <f t="shared" si="4"/>
        <v>0</v>
      </c>
    </row>
    <row r="32" spans="1:33" s="32" customFormat="1" ht="23.25" customHeight="1" x14ac:dyDescent="0.2">
      <c r="A32" s="21">
        <v>43724</v>
      </c>
      <c r="B32" s="22"/>
      <c r="C32" s="23" t="s">
        <v>45</v>
      </c>
      <c r="D32" s="23"/>
      <c r="E32" s="23"/>
      <c r="F32" s="24"/>
      <c r="G32" s="35" t="s">
        <v>43</v>
      </c>
      <c r="H32" s="26">
        <v>60</v>
      </c>
      <c r="I32" s="26"/>
      <c r="J32" s="26"/>
      <c r="K32" s="26"/>
      <c r="L32" s="27"/>
      <c r="M32" s="28">
        <f t="shared" si="0"/>
        <v>60</v>
      </c>
      <c r="N32" s="28">
        <f t="shared" si="1"/>
        <v>0</v>
      </c>
      <c r="O32" s="28"/>
      <c r="P32" s="28"/>
      <c r="Q32" s="29"/>
      <c r="R32" s="29"/>
      <c r="S32" s="30"/>
      <c r="T32" s="30"/>
      <c r="U32" s="30"/>
      <c r="V32" s="30"/>
      <c r="W32" s="30"/>
      <c r="X32" s="29"/>
      <c r="Y32" s="29"/>
      <c r="Z32" s="29"/>
      <c r="AA32" s="29"/>
      <c r="AB32" s="30"/>
      <c r="AC32" s="30"/>
      <c r="AD32" s="29"/>
      <c r="AE32" s="29">
        <v>60</v>
      </c>
      <c r="AF32" s="28">
        <f t="shared" si="3"/>
        <v>-60</v>
      </c>
      <c r="AG32" s="31">
        <f t="shared" si="4"/>
        <v>0</v>
      </c>
    </row>
    <row r="33" spans="1:33" s="32" customFormat="1" ht="19.5" customHeight="1" x14ac:dyDescent="0.2">
      <c r="A33" s="21"/>
      <c r="B33" s="22"/>
      <c r="C33" s="36"/>
      <c r="D33" s="36"/>
      <c r="E33" s="36"/>
      <c r="F33" s="24"/>
      <c r="G33" s="25"/>
      <c r="H33" s="26"/>
      <c r="I33" s="26"/>
      <c r="J33" s="26"/>
      <c r="K33" s="26"/>
      <c r="L33" s="27"/>
      <c r="M33" s="28">
        <f t="shared" si="0"/>
        <v>0</v>
      </c>
      <c r="N33" s="28">
        <f t="shared" si="1"/>
        <v>0</v>
      </c>
      <c r="O33" s="29">
        <f>-SUM(I33:J33,K33/1.12)*L33</f>
        <v>0</v>
      </c>
      <c r="P33" s="29"/>
      <c r="Q33" s="29"/>
      <c r="R33" s="29"/>
      <c r="S33" s="29"/>
      <c r="T33" s="30"/>
      <c r="U33" s="30"/>
      <c r="V33" s="30"/>
      <c r="W33" s="30"/>
      <c r="X33" s="30"/>
      <c r="Y33" s="37"/>
      <c r="Z33" s="29"/>
      <c r="AA33" s="29"/>
      <c r="AB33" s="29"/>
      <c r="AC33" s="30"/>
      <c r="AD33" s="30"/>
      <c r="AE33" s="38"/>
      <c r="AF33" s="28">
        <f t="shared" si="3"/>
        <v>0</v>
      </c>
      <c r="AG33" s="31">
        <f t="shared" si="4"/>
        <v>0</v>
      </c>
    </row>
    <row r="34" spans="1:33" s="45" customFormat="1" ht="12" customHeight="1" x14ac:dyDescent="0.2">
      <c r="A34" s="39"/>
      <c r="B34" s="40"/>
      <c r="C34" s="41"/>
      <c r="D34" s="42"/>
      <c r="E34" s="42"/>
      <c r="F34" s="43"/>
      <c r="G34" s="41"/>
      <c r="H34" s="44">
        <f t="shared" ref="H34:AG34" si="5">SUM(H5:H33)</f>
        <v>2040</v>
      </c>
      <c r="I34" s="44">
        <f t="shared" si="5"/>
        <v>0</v>
      </c>
      <c r="J34" s="44">
        <f t="shared" si="5"/>
        <v>0</v>
      </c>
      <c r="K34" s="44">
        <f t="shared" si="5"/>
        <v>0</v>
      </c>
      <c r="L34" s="44">
        <f t="shared" si="5"/>
        <v>0</v>
      </c>
      <c r="M34" s="44">
        <f t="shared" si="5"/>
        <v>2040</v>
      </c>
      <c r="N34" s="44">
        <f t="shared" si="5"/>
        <v>0</v>
      </c>
      <c r="O34" s="44">
        <f t="shared" si="5"/>
        <v>0</v>
      </c>
      <c r="P34" s="44">
        <f t="shared" si="5"/>
        <v>0</v>
      </c>
      <c r="Q34" s="44">
        <f t="shared" si="5"/>
        <v>0</v>
      </c>
      <c r="R34" s="44">
        <f t="shared" si="5"/>
        <v>0</v>
      </c>
      <c r="S34" s="44">
        <f t="shared" si="5"/>
        <v>0</v>
      </c>
      <c r="T34" s="44">
        <f t="shared" si="5"/>
        <v>0</v>
      </c>
      <c r="U34" s="44">
        <f t="shared" si="5"/>
        <v>0</v>
      </c>
      <c r="V34" s="44">
        <f t="shared" si="5"/>
        <v>0</v>
      </c>
      <c r="W34" s="44">
        <f t="shared" si="5"/>
        <v>0</v>
      </c>
      <c r="X34" s="44">
        <f t="shared" si="5"/>
        <v>0</v>
      </c>
      <c r="Y34" s="44">
        <f t="shared" si="5"/>
        <v>0</v>
      </c>
      <c r="Z34" s="44">
        <f t="shared" si="5"/>
        <v>0</v>
      </c>
      <c r="AA34" s="44">
        <f t="shared" si="5"/>
        <v>50</v>
      </c>
      <c r="AB34" s="44">
        <f t="shared" si="5"/>
        <v>0</v>
      </c>
      <c r="AC34" s="44">
        <f t="shared" si="5"/>
        <v>0</v>
      </c>
      <c r="AD34" s="44">
        <f t="shared" si="5"/>
        <v>250</v>
      </c>
      <c r="AE34" s="44">
        <f t="shared" si="5"/>
        <v>1740</v>
      </c>
      <c r="AF34" s="44">
        <f t="shared" si="5"/>
        <v>-2040</v>
      </c>
      <c r="AG34" s="44">
        <f t="shared" si="5"/>
        <v>0</v>
      </c>
    </row>
    <row r="35" spans="1:33" ht="12" customHeight="1" x14ac:dyDescent="0.25"/>
    <row r="36" spans="1:33" x14ac:dyDescent="0.25">
      <c r="K36" s="46">
        <f>H34+I34+J34+K34</f>
        <v>2040</v>
      </c>
      <c r="AF36" s="46">
        <f>+AF34</f>
        <v>-2040</v>
      </c>
    </row>
    <row r="38" spans="1:33" x14ac:dyDescent="0.25">
      <c r="C38" s="47" t="s">
        <v>49</v>
      </c>
      <c r="G38" s="45"/>
      <c r="K38" s="52"/>
      <c r="L38" s="52"/>
      <c r="M38" s="52"/>
    </row>
    <row r="41" spans="1:33" s="3" customFormat="1" ht="11.25" x14ac:dyDescent="0.2">
      <c r="K41" s="6"/>
      <c r="L41" s="7"/>
      <c r="M41" s="6"/>
      <c r="Y41" s="6"/>
    </row>
    <row r="48" spans="1:33" x14ac:dyDescent="0.25">
      <c r="Q48" s="6">
        <v>0</v>
      </c>
    </row>
  </sheetData>
  <mergeCells count="1">
    <mergeCell ref="K38:M38"/>
  </mergeCells>
  <pageMargins left="0.7" right="0.7" top="0.75" bottom="0.75" header="0.51180555555555496" footer="0.51180555555555496"/>
  <pageSetup paperSize="5" scale="75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0"/>
  <sheetViews>
    <sheetView topLeftCell="D1" zoomScaleNormal="100" workbookViewId="0">
      <selection activeCell="O6" sqref="O6"/>
    </sheetView>
  </sheetViews>
  <sheetFormatPr defaultRowHeight="15" x14ac:dyDescent="0.25"/>
  <cols>
    <col min="1" max="1" width="8.140625" style="1" customWidth="1"/>
    <col min="2" max="2" width="7.28515625" style="2" hidden="1" customWidth="1"/>
    <col min="3" max="3" width="24" style="3" customWidth="1"/>
    <col min="4" max="4" width="14" style="4" customWidth="1"/>
    <col min="5" max="5" width="28" style="4" customWidth="1"/>
    <col min="6" max="6" width="7.85546875" style="5" customWidth="1"/>
    <col min="7" max="7" width="30.7109375" style="3" customWidth="1"/>
    <col min="8" max="8" width="7.85546875" style="6" customWidth="1"/>
    <col min="9" max="9" width="8.42578125" style="6" customWidth="1"/>
    <col min="10" max="10" width="9.7109375" style="6" customWidth="1"/>
    <col min="11" max="11" width="10" style="6" customWidth="1"/>
    <col min="12" max="12" width="5.140625" style="7" customWidth="1"/>
    <col min="13" max="13" width="9.28515625" style="6" customWidth="1"/>
    <col min="14" max="14" width="8.140625" style="6" customWidth="1"/>
    <col min="15" max="15" width="6.5703125" style="6" customWidth="1"/>
    <col min="16" max="16" width="8.140625" style="6" customWidth="1"/>
    <col min="17" max="17" width="10" style="6" customWidth="1"/>
    <col min="18" max="18" width="9.140625" style="6" customWidth="1"/>
    <col min="19" max="19" width="8.140625" style="6" customWidth="1"/>
    <col min="20" max="21" width="9.140625" style="6" customWidth="1"/>
    <col min="22" max="22" width="10.5703125" style="6" customWidth="1"/>
    <col min="23" max="23" width="8.140625" style="6" customWidth="1"/>
    <col min="24" max="24" width="9.85546875" style="6" customWidth="1"/>
    <col min="25" max="25" width="9.28515625" style="6" customWidth="1"/>
    <col min="26" max="26" width="8.28515625" style="6" customWidth="1"/>
    <col min="27" max="27" width="7.140625" style="6" customWidth="1"/>
    <col min="28" max="28" width="9" style="6" customWidth="1"/>
    <col min="29" max="30" width="8" style="6" customWidth="1"/>
    <col min="31" max="31" width="10.140625" style="6" customWidth="1"/>
    <col min="32" max="32" width="10.5703125" style="6" customWidth="1"/>
    <col min="33" max="33" width="5.5703125" style="3" customWidth="1"/>
    <col min="34" max="1025" width="9.140625" style="3" customWidth="1"/>
  </cols>
  <sheetData>
    <row r="1" spans="1:33" ht="12" customHeight="1" x14ac:dyDescent="0.25">
      <c r="A1" s="8" t="s">
        <v>0</v>
      </c>
      <c r="C1" s="9"/>
    </row>
    <row r="2" spans="1:33" ht="12" customHeight="1" x14ac:dyDescent="0.25">
      <c r="A2" s="8" t="s">
        <v>1</v>
      </c>
    </row>
    <row r="3" spans="1:33" ht="12" customHeight="1" x14ac:dyDescent="0.25">
      <c r="A3" s="8" t="s">
        <v>50</v>
      </c>
      <c r="B3" s="9"/>
      <c r="C3" s="10"/>
      <c r="N3" s="11">
        <v>1301</v>
      </c>
      <c r="O3" s="11">
        <v>2402</v>
      </c>
      <c r="P3" s="11">
        <v>5001</v>
      </c>
      <c r="Q3" s="11">
        <v>5002</v>
      </c>
      <c r="R3" s="11">
        <v>6220</v>
      </c>
      <c r="S3" s="11">
        <v>6219</v>
      </c>
      <c r="T3" s="11">
        <v>6212</v>
      </c>
      <c r="U3" s="11"/>
      <c r="V3" s="11"/>
      <c r="W3" s="11"/>
      <c r="X3" s="11"/>
      <c r="Y3" s="11" t="s">
        <v>3</v>
      </c>
      <c r="Z3" s="11"/>
      <c r="AA3" s="11">
        <v>6230</v>
      </c>
      <c r="AB3" s="11" t="s">
        <v>4</v>
      </c>
      <c r="AC3" s="11">
        <v>6202</v>
      </c>
      <c r="AD3" s="11"/>
      <c r="AE3" s="11">
        <v>6109</v>
      </c>
      <c r="AF3" s="11">
        <v>1002</v>
      </c>
    </row>
    <row r="4" spans="1:33" s="20" customFormat="1" ht="44.25" customHeight="1" x14ac:dyDescent="0.25">
      <c r="A4" s="12" t="s">
        <v>5</v>
      </c>
      <c r="B4" s="13" t="s">
        <v>6</v>
      </c>
      <c r="C4" s="14" t="s">
        <v>7</v>
      </c>
      <c r="D4" s="14" t="s">
        <v>8</v>
      </c>
      <c r="E4" s="14" t="s">
        <v>9</v>
      </c>
      <c r="F4" s="14" t="s">
        <v>10</v>
      </c>
      <c r="G4" s="14" t="s">
        <v>11</v>
      </c>
      <c r="H4" s="14" t="s">
        <v>12</v>
      </c>
      <c r="I4" s="14" t="s">
        <v>13</v>
      </c>
      <c r="J4" s="14" t="s">
        <v>14</v>
      </c>
      <c r="K4" s="14" t="s">
        <v>15</v>
      </c>
      <c r="L4" s="15" t="s">
        <v>16</v>
      </c>
      <c r="M4" s="14" t="s">
        <v>17</v>
      </c>
      <c r="N4" s="16" t="s">
        <v>18</v>
      </c>
      <c r="O4" s="16" t="s">
        <v>19</v>
      </c>
      <c r="P4" s="16" t="s">
        <v>20</v>
      </c>
      <c r="Q4" s="16" t="s">
        <v>21</v>
      </c>
      <c r="R4" s="16" t="s">
        <v>22</v>
      </c>
      <c r="S4" s="16" t="s">
        <v>23</v>
      </c>
      <c r="T4" s="16" t="s">
        <v>24</v>
      </c>
      <c r="U4" s="16" t="s">
        <v>25</v>
      </c>
      <c r="V4" s="16" t="s">
        <v>26</v>
      </c>
      <c r="W4" s="16" t="s">
        <v>27</v>
      </c>
      <c r="X4" s="16" t="s">
        <v>28</v>
      </c>
      <c r="Y4" s="16" t="s">
        <v>29</v>
      </c>
      <c r="Z4" s="16" t="s">
        <v>30</v>
      </c>
      <c r="AA4" s="16" t="s">
        <v>31</v>
      </c>
      <c r="AB4" s="16" t="s">
        <v>32</v>
      </c>
      <c r="AC4" s="17" t="s">
        <v>33</v>
      </c>
      <c r="AD4" s="16" t="s">
        <v>34</v>
      </c>
      <c r="AE4" s="18" t="s">
        <v>35</v>
      </c>
      <c r="AF4" s="19" t="s">
        <v>36</v>
      </c>
    </row>
    <row r="5" spans="1:33" s="32" customFormat="1" ht="23.25" customHeight="1" x14ac:dyDescent="0.2">
      <c r="A5" s="21">
        <v>43712</v>
      </c>
      <c r="B5" s="22"/>
      <c r="C5" s="23" t="s">
        <v>37</v>
      </c>
      <c r="D5" s="23"/>
      <c r="E5" s="23"/>
      <c r="F5" s="24"/>
      <c r="G5" s="24" t="s">
        <v>51</v>
      </c>
      <c r="H5" s="26">
        <v>118</v>
      </c>
      <c r="I5" s="26"/>
      <c r="J5" s="26"/>
      <c r="K5" s="26"/>
      <c r="L5" s="27"/>
      <c r="M5" s="28">
        <f t="shared" ref="M5:M15" si="0">SUM(H5:J5,K5/1.12)</f>
        <v>118</v>
      </c>
      <c r="N5" s="28">
        <f t="shared" ref="N5:N15" si="1">K5/1.12*0.12</f>
        <v>0</v>
      </c>
      <c r="O5" s="28">
        <f t="shared" ref="O5:O12" si="2">-SUM(I5:J5,K5/1.12)*L5</f>
        <v>0</v>
      </c>
      <c r="P5" s="28"/>
      <c r="Q5" s="29"/>
      <c r="R5" s="29"/>
      <c r="S5" s="30"/>
      <c r="T5" s="30"/>
      <c r="U5" s="30"/>
      <c r="V5" s="30"/>
      <c r="W5" s="30"/>
      <c r="X5" s="29"/>
      <c r="Y5" s="29"/>
      <c r="Z5" s="29"/>
      <c r="AA5" s="29">
        <v>118</v>
      </c>
      <c r="AB5" s="30"/>
      <c r="AC5" s="30"/>
      <c r="AD5" s="29"/>
      <c r="AE5" s="29"/>
      <c r="AF5" s="28">
        <f t="shared" ref="AF5:AF15" si="3">-SUM(N5:AE5)</f>
        <v>-118</v>
      </c>
      <c r="AG5" s="31">
        <f t="shared" ref="AG5:AG15" si="4">SUM(H5:K5)+AF5+O5</f>
        <v>0</v>
      </c>
    </row>
    <row r="6" spans="1:33" s="32" customFormat="1" ht="23.25" customHeight="1" x14ac:dyDescent="0.2">
      <c r="A6" s="21">
        <v>43712</v>
      </c>
      <c r="B6" s="22"/>
      <c r="C6" s="23" t="s">
        <v>37</v>
      </c>
      <c r="D6" s="23"/>
      <c r="E6" s="23"/>
      <c r="F6" s="24"/>
      <c r="G6" s="25" t="s">
        <v>52</v>
      </c>
      <c r="H6" s="26"/>
      <c r="I6" s="26"/>
      <c r="J6" s="26">
        <v>150</v>
      </c>
      <c r="K6" s="26"/>
      <c r="L6" s="27"/>
      <c r="M6" s="28">
        <f t="shared" si="0"/>
        <v>150</v>
      </c>
      <c r="N6" s="28">
        <f t="shared" si="1"/>
        <v>0</v>
      </c>
      <c r="O6" s="28">
        <f t="shared" si="2"/>
        <v>0</v>
      </c>
      <c r="P6" s="28"/>
      <c r="Q6" s="29"/>
      <c r="R6" s="29"/>
      <c r="S6" s="30"/>
      <c r="T6" s="30"/>
      <c r="U6" s="30"/>
      <c r="V6" s="30"/>
      <c r="W6" s="30"/>
      <c r="X6" s="29"/>
      <c r="Y6" s="29"/>
      <c r="Z6" s="29"/>
      <c r="AA6" s="29"/>
      <c r="AB6" s="30"/>
      <c r="AC6" s="30"/>
      <c r="AD6" s="29">
        <v>150</v>
      </c>
      <c r="AE6" s="29"/>
      <c r="AF6" s="28">
        <f t="shared" si="3"/>
        <v>-150</v>
      </c>
      <c r="AG6" s="31">
        <f t="shared" si="4"/>
        <v>0</v>
      </c>
    </row>
    <row r="7" spans="1:33" s="32" customFormat="1" ht="23.25" customHeight="1" x14ac:dyDescent="0.2">
      <c r="A7" s="21">
        <v>43712</v>
      </c>
      <c r="B7" s="22"/>
      <c r="C7" s="23" t="s">
        <v>53</v>
      </c>
      <c r="D7" s="23" t="s">
        <v>54</v>
      </c>
      <c r="E7" s="23" t="s">
        <v>55</v>
      </c>
      <c r="F7" s="24">
        <v>45732</v>
      </c>
      <c r="G7" s="25" t="s">
        <v>56</v>
      </c>
      <c r="H7" s="26"/>
      <c r="I7" s="26"/>
      <c r="J7" s="26">
        <v>1360</v>
      </c>
      <c r="K7" s="26"/>
      <c r="L7" s="27"/>
      <c r="M7" s="28">
        <f t="shared" si="0"/>
        <v>1360</v>
      </c>
      <c r="N7" s="28">
        <f t="shared" si="1"/>
        <v>0</v>
      </c>
      <c r="O7" s="28">
        <f t="shared" si="2"/>
        <v>0</v>
      </c>
      <c r="P7" s="28"/>
      <c r="Q7" s="29"/>
      <c r="R7" s="29"/>
      <c r="S7" s="30"/>
      <c r="T7" s="30"/>
      <c r="U7" s="30"/>
      <c r="V7" s="30"/>
      <c r="W7" s="30"/>
      <c r="X7" s="29"/>
      <c r="Y7" s="29"/>
      <c r="Z7" s="29"/>
      <c r="AA7" s="29"/>
      <c r="AB7" s="30"/>
      <c r="AC7" s="30"/>
      <c r="AD7" s="29">
        <v>1360</v>
      </c>
      <c r="AE7" s="29"/>
      <c r="AF7" s="28">
        <f t="shared" si="3"/>
        <v>-1360</v>
      </c>
      <c r="AG7" s="31">
        <f t="shared" si="4"/>
        <v>0</v>
      </c>
    </row>
    <row r="8" spans="1:33" s="32" customFormat="1" ht="23.25" customHeight="1" x14ac:dyDescent="0.2">
      <c r="A8" s="21">
        <v>43714</v>
      </c>
      <c r="B8" s="22"/>
      <c r="C8" s="23" t="s">
        <v>57</v>
      </c>
      <c r="D8" s="23" t="s">
        <v>58</v>
      </c>
      <c r="E8" s="23" t="s">
        <v>59</v>
      </c>
      <c r="F8" s="24">
        <v>208756</v>
      </c>
      <c r="G8" s="25" t="s">
        <v>60</v>
      </c>
      <c r="H8" s="26"/>
      <c r="I8" s="26"/>
      <c r="J8" s="26"/>
      <c r="K8" s="26">
        <v>725</v>
      </c>
      <c r="L8" s="27"/>
      <c r="M8" s="28">
        <f t="shared" si="0"/>
        <v>647.32142857142856</v>
      </c>
      <c r="N8" s="28">
        <f t="shared" si="1"/>
        <v>77.678571428571431</v>
      </c>
      <c r="O8" s="28">
        <f t="shared" si="2"/>
        <v>0</v>
      </c>
      <c r="P8" s="28"/>
      <c r="Q8" s="29"/>
      <c r="R8" s="29"/>
      <c r="S8" s="30"/>
      <c r="T8" s="30"/>
      <c r="U8" s="30"/>
      <c r="V8" s="30"/>
      <c r="W8" s="30"/>
      <c r="X8" s="29"/>
      <c r="Y8" s="29"/>
      <c r="Z8" s="29"/>
      <c r="AA8" s="29"/>
      <c r="AB8" s="30"/>
      <c r="AC8" s="30"/>
      <c r="AD8" s="29">
        <v>647.32000000000005</v>
      </c>
      <c r="AE8" s="29"/>
      <c r="AF8" s="28">
        <f t="shared" si="3"/>
        <v>-724.99857142857149</v>
      </c>
      <c r="AG8" s="31">
        <f t="shared" si="4"/>
        <v>1.4285714285051654E-3</v>
      </c>
    </row>
    <row r="9" spans="1:33" s="32" customFormat="1" ht="23.25" customHeight="1" x14ac:dyDescent="0.2">
      <c r="A9" s="21">
        <v>43720</v>
      </c>
      <c r="B9" s="22"/>
      <c r="C9" s="23" t="s">
        <v>61</v>
      </c>
      <c r="D9" s="23" t="s">
        <v>62</v>
      </c>
      <c r="E9" s="23" t="s">
        <v>63</v>
      </c>
      <c r="F9" s="24">
        <v>22</v>
      </c>
      <c r="G9" s="25" t="s">
        <v>64</v>
      </c>
      <c r="H9" s="26"/>
      <c r="I9" s="26"/>
      <c r="J9" s="26"/>
      <c r="K9" s="26">
        <v>900</v>
      </c>
      <c r="L9" s="27"/>
      <c r="M9" s="28">
        <f t="shared" si="0"/>
        <v>803.57142857142844</v>
      </c>
      <c r="N9" s="28">
        <f t="shared" si="1"/>
        <v>96.428571428571416</v>
      </c>
      <c r="O9" s="28">
        <f t="shared" si="2"/>
        <v>0</v>
      </c>
      <c r="P9" s="28"/>
      <c r="Q9" s="29"/>
      <c r="R9" s="29"/>
      <c r="S9" s="30"/>
      <c r="T9" s="30"/>
      <c r="U9" s="30"/>
      <c r="V9" s="30"/>
      <c r="W9" s="30"/>
      <c r="X9" s="29"/>
      <c r="Y9" s="29"/>
      <c r="Z9" s="29"/>
      <c r="AA9" s="29"/>
      <c r="AB9" s="30"/>
      <c r="AC9" s="30"/>
      <c r="AD9" s="29">
        <v>803.57</v>
      </c>
      <c r="AE9" s="29"/>
      <c r="AF9" s="28">
        <f t="shared" si="3"/>
        <v>-899.99857142857149</v>
      </c>
      <c r="AG9" s="31">
        <f t="shared" si="4"/>
        <v>1.4285714285051654E-3</v>
      </c>
    </row>
    <row r="10" spans="1:33" s="32" customFormat="1" ht="23.25" customHeight="1" x14ac:dyDescent="0.2">
      <c r="A10" s="21">
        <v>43689</v>
      </c>
      <c r="B10" s="22"/>
      <c r="C10" s="23" t="s">
        <v>61</v>
      </c>
      <c r="D10" s="23" t="s">
        <v>62</v>
      </c>
      <c r="E10" s="23" t="s">
        <v>63</v>
      </c>
      <c r="F10" s="24">
        <v>5</v>
      </c>
      <c r="G10" s="25" t="s">
        <v>64</v>
      </c>
      <c r="H10" s="26"/>
      <c r="I10" s="26"/>
      <c r="J10" s="26"/>
      <c r="K10" s="26">
        <v>900</v>
      </c>
      <c r="L10" s="27"/>
      <c r="M10" s="28">
        <f t="shared" si="0"/>
        <v>803.57142857142844</v>
      </c>
      <c r="N10" s="28">
        <f t="shared" si="1"/>
        <v>96.428571428571416</v>
      </c>
      <c r="O10" s="28">
        <f t="shared" si="2"/>
        <v>0</v>
      </c>
      <c r="P10" s="28"/>
      <c r="Q10" s="29"/>
      <c r="R10" s="29"/>
      <c r="S10" s="30"/>
      <c r="T10" s="30"/>
      <c r="U10" s="30"/>
      <c r="V10" s="30"/>
      <c r="W10" s="30"/>
      <c r="X10" s="29"/>
      <c r="Y10" s="29"/>
      <c r="Z10" s="29"/>
      <c r="AA10" s="29"/>
      <c r="AB10" s="30"/>
      <c r="AC10" s="30"/>
      <c r="AD10" s="29">
        <v>803.57</v>
      </c>
      <c r="AE10" s="29"/>
      <c r="AF10" s="28">
        <f t="shared" si="3"/>
        <v>-899.99857142857149</v>
      </c>
      <c r="AG10" s="31">
        <f t="shared" si="4"/>
        <v>1.4285714285051654E-3</v>
      </c>
    </row>
    <row r="11" spans="1:33" s="32" customFormat="1" ht="23.25" customHeight="1" x14ac:dyDescent="0.2">
      <c r="A11" s="21">
        <v>43712</v>
      </c>
      <c r="B11" s="22"/>
      <c r="C11" s="23" t="s">
        <v>65</v>
      </c>
      <c r="D11" s="23" t="s">
        <v>66</v>
      </c>
      <c r="E11" s="23" t="s">
        <v>67</v>
      </c>
      <c r="F11" s="24">
        <v>50650</v>
      </c>
      <c r="G11" s="25" t="s">
        <v>68</v>
      </c>
      <c r="H11" s="26"/>
      <c r="I11" s="26"/>
      <c r="J11" s="26"/>
      <c r="K11" s="26">
        <v>120</v>
      </c>
      <c r="L11" s="27"/>
      <c r="M11" s="28">
        <f t="shared" si="0"/>
        <v>107.14285714285714</v>
      </c>
      <c r="N11" s="28">
        <f t="shared" si="1"/>
        <v>12.857142857142856</v>
      </c>
      <c r="O11" s="28">
        <f t="shared" si="2"/>
        <v>0</v>
      </c>
      <c r="P11" s="28"/>
      <c r="Q11" s="29"/>
      <c r="R11" s="29"/>
      <c r="S11" s="30"/>
      <c r="T11" s="30"/>
      <c r="U11" s="30"/>
      <c r="V11" s="30"/>
      <c r="W11" s="30"/>
      <c r="X11" s="29">
        <v>107.14</v>
      </c>
      <c r="Y11" s="29"/>
      <c r="Z11" s="29"/>
      <c r="AA11" s="29"/>
      <c r="AB11" s="30"/>
      <c r="AC11" s="30"/>
      <c r="AD11" s="29"/>
      <c r="AE11" s="29"/>
      <c r="AF11" s="28">
        <f t="shared" si="3"/>
        <v>-119.99714285714286</v>
      </c>
      <c r="AG11" s="31">
        <f t="shared" si="4"/>
        <v>2.8571428571382285E-3</v>
      </c>
    </row>
    <row r="12" spans="1:33" s="32" customFormat="1" ht="23.25" customHeight="1" x14ac:dyDescent="0.2">
      <c r="A12" s="21">
        <v>43722</v>
      </c>
      <c r="B12" s="22"/>
      <c r="C12" s="23" t="s">
        <v>69</v>
      </c>
      <c r="D12" s="23" t="s">
        <v>70</v>
      </c>
      <c r="E12" s="23" t="s">
        <v>55</v>
      </c>
      <c r="F12" s="24">
        <v>36485</v>
      </c>
      <c r="G12" s="25" t="s">
        <v>71</v>
      </c>
      <c r="H12" s="26"/>
      <c r="I12" s="26"/>
      <c r="J12" s="26"/>
      <c r="K12" s="26">
        <v>200</v>
      </c>
      <c r="L12" s="27"/>
      <c r="M12" s="28">
        <f t="shared" si="0"/>
        <v>178.57142857142856</v>
      </c>
      <c r="N12" s="28">
        <f t="shared" si="1"/>
        <v>21.428571428571427</v>
      </c>
      <c r="O12" s="28">
        <f t="shared" si="2"/>
        <v>0</v>
      </c>
      <c r="P12" s="28"/>
      <c r="Q12" s="29"/>
      <c r="R12" s="29">
        <v>178.57</v>
      </c>
      <c r="S12" s="30"/>
      <c r="T12" s="30"/>
      <c r="U12" s="30"/>
      <c r="V12" s="30"/>
      <c r="W12" s="30"/>
      <c r="X12" s="29"/>
      <c r="Y12" s="29"/>
      <c r="Z12" s="29"/>
      <c r="AA12" s="29"/>
      <c r="AB12" s="30"/>
      <c r="AC12" s="30"/>
      <c r="AD12" s="29"/>
      <c r="AE12" s="29"/>
      <c r="AF12" s="28">
        <f t="shared" si="3"/>
        <v>-199.99857142857141</v>
      </c>
      <c r="AG12" s="31">
        <f t="shared" si="4"/>
        <v>1.4285714285904305E-3</v>
      </c>
    </row>
    <row r="13" spans="1:33" s="32" customFormat="1" ht="23.25" customHeight="1" x14ac:dyDescent="0.2">
      <c r="A13" s="21">
        <v>43712</v>
      </c>
      <c r="B13" s="22"/>
      <c r="C13" s="23" t="s">
        <v>37</v>
      </c>
      <c r="D13" s="23"/>
      <c r="E13" s="23"/>
      <c r="F13" s="24"/>
      <c r="G13" s="25" t="s">
        <v>64</v>
      </c>
      <c r="H13" s="26">
        <v>1440</v>
      </c>
      <c r="I13" s="26"/>
      <c r="J13" s="26"/>
      <c r="K13" s="26"/>
      <c r="L13" s="27"/>
      <c r="M13" s="28">
        <f t="shared" si="0"/>
        <v>1440</v>
      </c>
      <c r="N13" s="28">
        <f t="shared" si="1"/>
        <v>0</v>
      </c>
      <c r="O13" s="28"/>
      <c r="P13" s="28"/>
      <c r="Q13" s="29"/>
      <c r="R13" s="29"/>
      <c r="S13" s="30"/>
      <c r="T13" s="30"/>
      <c r="U13" s="30"/>
      <c r="V13" s="30"/>
      <c r="W13" s="30"/>
      <c r="X13" s="29"/>
      <c r="Y13" s="29"/>
      <c r="Z13" s="29"/>
      <c r="AA13" s="29"/>
      <c r="AB13" s="30"/>
      <c r="AC13" s="30"/>
      <c r="AD13" s="29">
        <v>1440</v>
      </c>
      <c r="AE13" s="29"/>
      <c r="AF13" s="28">
        <f t="shared" si="3"/>
        <v>-1440</v>
      </c>
      <c r="AG13" s="31">
        <f t="shared" si="4"/>
        <v>0</v>
      </c>
    </row>
    <row r="14" spans="1:33" s="32" customFormat="1" ht="23.25" customHeight="1" x14ac:dyDescent="0.2">
      <c r="A14" s="21">
        <v>43712</v>
      </c>
      <c r="B14" s="22"/>
      <c r="C14" s="23" t="s">
        <v>72</v>
      </c>
      <c r="D14" s="23" t="s">
        <v>73</v>
      </c>
      <c r="E14" s="23" t="s">
        <v>63</v>
      </c>
      <c r="F14" s="24">
        <v>28401</v>
      </c>
      <c r="G14" s="25" t="s">
        <v>74</v>
      </c>
      <c r="H14" s="26"/>
      <c r="I14" s="26"/>
      <c r="J14" s="26"/>
      <c r="K14" s="26">
        <v>105</v>
      </c>
      <c r="L14" s="27"/>
      <c r="M14" s="28">
        <f t="shared" si="0"/>
        <v>93.749999999999986</v>
      </c>
      <c r="N14" s="28">
        <f t="shared" si="1"/>
        <v>11.249999999999998</v>
      </c>
      <c r="O14" s="28"/>
      <c r="P14" s="28"/>
      <c r="Q14" s="29"/>
      <c r="R14" s="29"/>
      <c r="S14" s="30"/>
      <c r="T14" s="30"/>
      <c r="U14" s="30"/>
      <c r="V14" s="30"/>
      <c r="W14" s="30"/>
      <c r="X14" s="29"/>
      <c r="Y14" s="29"/>
      <c r="Z14" s="29"/>
      <c r="AA14" s="29"/>
      <c r="AB14" s="30"/>
      <c r="AC14" s="30"/>
      <c r="AD14" s="29"/>
      <c r="AE14" s="29">
        <v>93.75</v>
      </c>
      <c r="AF14" s="28">
        <f t="shared" si="3"/>
        <v>-105</v>
      </c>
      <c r="AG14" s="31">
        <f t="shared" si="4"/>
        <v>0</v>
      </c>
    </row>
    <row r="15" spans="1:33" s="32" customFormat="1" ht="19.5" customHeight="1" x14ac:dyDescent="0.2">
      <c r="A15" s="21"/>
      <c r="B15" s="22"/>
      <c r="C15" s="36"/>
      <c r="D15" s="36"/>
      <c r="E15" s="36"/>
      <c r="F15" s="24"/>
      <c r="G15" s="25"/>
      <c r="H15" s="26"/>
      <c r="I15" s="26"/>
      <c r="J15" s="26"/>
      <c r="K15" s="26"/>
      <c r="L15" s="27"/>
      <c r="M15" s="28">
        <f t="shared" si="0"/>
        <v>0</v>
      </c>
      <c r="N15" s="28">
        <f t="shared" si="1"/>
        <v>0</v>
      </c>
      <c r="O15" s="29">
        <f>-SUM(I15:J15,K15/1.12)*L15</f>
        <v>0</v>
      </c>
      <c r="P15" s="29"/>
      <c r="Q15" s="29"/>
      <c r="R15" s="29"/>
      <c r="S15" s="29"/>
      <c r="T15" s="30"/>
      <c r="U15" s="30"/>
      <c r="V15" s="30"/>
      <c r="W15" s="30"/>
      <c r="X15" s="30"/>
      <c r="Y15" s="37"/>
      <c r="Z15" s="29"/>
      <c r="AA15" s="29"/>
      <c r="AB15" s="29"/>
      <c r="AC15" s="30"/>
      <c r="AD15" s="30"/>
      <c r="AE15" s="38"/>
      <c r="AF15" s="28">
        <f t="shared" si="3"/>
        <v>0</v>
      </c>
      <c r="AG15" s="31">
        <f t="shared" si="4"/>
        <v>0</v>
      </c>
    </row>
    <row r="16" spans="1:33" s="45" customFormat="1" ht="12" customHeight="1" x14ac:dyDescent="0.2">
      <c r="A16" s="39"/>
      <c r="B16" s="40"/>
      <c r="C16" s="41"/>
      <c r="D16" s="42"/>
      <c r="E16" s="42"/>
      <c r="F16" s="43"/>
      <c r="G16" s="41"/>
      <c r="H16" s="44">
        <f t="shared" ref="H16:AG16" si="5">SUM(H5:H15)</f>
        <v>1558</v>
      </c>
      <c r="I16" s="44">
        <f t="shared" si="5"/>
        <v>0</v>
      </c>
      <c r="J16" s="44">
        <f t="shared" si="5"/>
        <v>1510</v>
      </c>
      <c r="K16" s="44">
        <f t="shared" si="5"/>
        <v>2950</v>
      </c>
      <c r="L16" s="44">
        <f t="shared" si="5"/>
        <v>0</v>
      </c>
      <c r="M16" s="44">
        <f t="shared" si="5"/>
        <v>5701.9285714285716</v>
      </c>
      <c r="N16" s="44">
        <f t="shared" si="5"/>
        <v>316.0714285714285</v>
      </c>
      <c r="O16" s="44">
        <f t="shared" si="5"/>
        <v>0</v>
      </c>
      <c r="P16" s="44">
        <f t="shared" si="5"/>
        <v>0</v>
      </c>
      <c r="Q16" s="44">
        <f t="shared" si="5"/>
        <v>0</v>
      </c>
      <c r="R16" s="44">
        <f t="shared" si="5"/>
        <v>178.57</v>
      </c>
      <c r="S16" s="44">
        <f t="shared" si="5"/>
        <v>0</v>
      </c>
      <c r="T16" s="44">
        <f t="shared" si="5"/>
        <v>0</v>
      </c>
      <c r="U16" s="44">
        <f t="shared" si="5"/>
        <v>0</v>
      </c>
      <c r="V16" s="44">
        <f t="shared" si="5"/>
        <v>0</v>
      </c>
      <c r="W16" s="44">
        <f t="shared" si="5"/>
        <v>0</v>
      </c>
      <c r="X16" s="44">
        <f t="shared" si="5"/>
        <v>107.14</v>
      </c>
      <c r="Y16" s="44">
        <f t="shared" si="5"/>
        <v>0</v>
      </c>
      <c r="Z16" s="44">
        <f t="shared" si="5"/>
        <v>0</v>
      </c>
      <c r="AA16" s="44">
        <f t="shared" si="5"/>
        <v>118</v>
      </c>
      <c r="AB16" s="44">
        <f t="shared" si="5"/>
        <v>0</v>
      </c>
      <c r="AC16" s="44">
        <f t="shared" si="5"/>
        <v>0</v>
      </c>
      <c r="AD16" s="44">
        <f t="shared" si="5"/>
        <v>5204.4600000000009</v>
      </c>
      <c r="AE16" s="44">
        <f t="shared" si="5"/>
        <v>93.75</v>
      </c>
      <c r="AF16" s="44">
        <f t="shared" si="5"/>
        <v>-6017.9914285714276</v>
      </c>
      <c r="AG16" s="44">
        <f t="shared" si="5"/>
        <v>8.5714285712441551E-3</v>
      </c>
    </row>
    <row r="17" spans="3:32" ht="12" customHeight="1" x14ac:dyDescent="0.25"/>
    <row r="18" spans="3:32" x14ac:dyDescent="0.25">
      <c r="K18" s="46">
        <f>H16+I16+J16+K16</f>
        <v>6018</v>
      </c>
      <c r="AF18" s="46">
        <f>+AF16</f>
        <v>-6017.9914285714276</v>
      </c>
    </row>
    <row r="20" spans="3:32" x14ac:dyDescent="0.25">
      <c r="C20" s="47" t="s">
        <v>49</v>
      </c>
      <c r="G20" s="45"/>
      <c r="K20" s="52"/>
      <c r="L20" s="52"/>
      <c r="M20" s="52"/>
    </row>
    <row r="23" spans="3:32" s="3" customFormat="1" ht="11.25" x14ac:dyDescent="0.2">
      <c r="K23" s="6"/>
      <c r="L23" s="7"/>
      <c r="M23" s="6"/>
      <c r="Y23" s="6"/>
    </row>
    <row r="30" spans="3:32" x14ac:dyDescent="0.25">
      <c r="Q30" s="6">
        <v>0</v>
      </c>
    </row>
  </sheetData>
  <mergeCells count="1">
    <mergeCell ref="K20:M20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2"/>
  <sheetViews>
    <sheetView topLeftCell="D1" zoomScaleNormal="100" workbookViewId="0">
      <selection activeCell="Q21" sqref="Q21"/>
    </sheetView>
  </sheetViews>
  <sheetFormatPr defaultRowHeight="15" x14ac:dyDescent="0.25"/>
  <cols>
    <col min="1" max="1" width="8.140625" style="1" customWidth="1"/>
    <col min="2" max="2" width="7.28515625" style="2" hidden="1" customWidth="1"/>
    <col min="3" max="3" width="24" style="3" customWidth="1"/>
    <col min="4" max="4" width="14" style="4" customWidth="1"/>
    <col min="5" max="5" width="28" style="4" customWidth="1"/>
    <col min="6" max="6" width="7.85546875" style="5" customWidth="1"/>
    <col min="7" max="7" width="30.7109375" style="3" customWidth="1"/>
    <col min="8" max="8" width="7.85546875" style="6" customWidth="1"/>
    <col min="9" max="9" width="8.42578125" style="6" customWidth="1"/>
    <col min="10" max="10" width="9.7109375" style="6" customWidth="1"/>
    <col min="11" max="11" width="10" style="6" customWidth="1"/>
    <col min="12" max="12" width="5.140625" style="7" customWidth="1"/>
    <col min="13" max="13" width="9.28515625" style="6" customWidth="1"/>
    <col min="14" max="14" width="8.140625" style="6" customWidth="1"/>
    <col min="15" max="15" width="6.5703125" style="6" customWidth="1"/>
    <col min="16" max="16" width="8.140625" style="6" customWidth="1"/>
    <col min="17" max="17" width="10" style="6" customWidth="1"/>
    <col min="18" max="18" width="9.140625" style="6" customWidth="1"/>
    <col min="19" max="19" width="8.140625" style="6" customWidth="1"/>
    <col min="20" max="21" width="9.140625" style="6" customWidth="1"/>
    <col min="22" max="22" width="10.5703125" style="6" customWidth="1"/>
    <col min="23" max="23" width="8.140625" style="6" customWidth="1"/>
    <col min="24" max="24" width="9.85546875" style="6" customWidth="1"/>
    <col min="25" max="25" width="9.28515625" style="6" customWidth="1"/>
    <col min="26" max="26" width="8.28515625" style="6" customWidth="1"/>
    <col min="27" max="27" width="7.140625" style="6" customWidth="1"/>
    <col min="28" max="28" width="9" style="6" customWidth="1"/>
    <col min="29" max="30" width="8" style="6" customWidth="1"/>
    <col min="31" max="31" width="10.140625" style="6" customWidth="1"/>
    <col min="32" max="32" width="10.5703125" style="6" customWidth="1"/>
    <col min="33" max="33" width="5.5703125" style="3" customWidth="1"/>
    <col min="34" max="1025" width="9.140625" style="3" customWidth="1"/>
  </cols>
  <sheetData>
    <row r="1" spans="1:33" ht="12" customHeight="1" x14ac:dyDescent="0.25">
      <c r="A1" s="8" t="s">
        <v>0</v>
      </c>
      <c r="C1" s="9"/>
    </row>
    <row r="2" spans="1:33" ht="12" customHeight="1" x14ac:dyDescent="0.25">
      <c r="A2" s="8" t="s">
        <v>1</v>
      </c>
    </row>
    <row r="3" spans="1:33" ht="12" customHeight="1" x14ac:dyDescent="0.25">
      <c r="A3" s="8" t="s">
        <v>50</v>
      </c>
      <c r="B3" s="9"/>
      <c r="C3" s="10"/>
      <c r="N3" s="11">
        <v>1301</v>
      </c>
      <c r="O3" s="11">
        <v>2402</v>
      </c>
      <c r="P3" s="11">
        <v>5001</v>
      </c>
      <c r="Q3" s="11">
        <v>5002</v>
      </c>
      <c r="R3" s="11">
        <v>6220</v>
      </c>
      <c r="S3" s="11">
        <v>6219</v>
      </c>
      <c r="T3" s="11">
        <v>6212</v>
      </c>
      <c r="U3" s="11"/>
      <c r="V3" s="11"/>
      <c r="W3" s="11"/>
      <c r="X3" s="11"/>
      <c r="Y3" s="11" t="s">
        <v>3</v>
      </c>
      <c r="Z3" s="11"/>
      <c r="AA3" s="11">
        <v>6230</v>
      </c>
      <c r="AB3" s="11" t="s">
        <v>4</v>
      </c>
      <c r="AC3" s="11">
        <v>6202</v>
      </c>
      <c r="AD3" s="11"/>
      <c r="AE3" s="11">
        <v>6109</v>
      </c>
      <c r="AF3" s="11">
        <v>1002</v>
      </c>
    </row>
    <row r="4" spans="1:33" s="20" customFormat="1" ht="44.25" customHeight="1" x14ac:dyDescent="0.25">
      <c r="A4" s="12" t="s">
        <v>5</v>
      </c>
      <c r="B4" s="13" t="s">
        <v>6</v>
      </c>
      <c r="C4" s="14" t="s">
        <v>7</v>
      </c>
      <c r="D4" s="14" t="s">
        <v>8</v>
      </c>
      <c r="E4" s="14" t="s">
        <v>9</v>
      </c>
      <c r="F4" s="14" t="s">
        <v>10</v>
      </c>
      <c r="G4" s="14" t="s">
        <v>11</v>
      </c>
      <c r="H4" s="14" t="s">
        <v>12</v>
      </c>
      <c r="I4" s="14" t="s">
        <v>13</v>
      </c>
      <c r="J4" s="14" t="s">
        <v>14</v>
      </c>
      <c r="K4" s="14" t="s">
        <v>15</v>
      </c>
      <c r="L4" s="15" t="s">
        <v>16</v>
      </c>
      <c r="M4" s="14" t="s">
        <v>17</v>
      </c>
      <c r="N4" s="16" t="s">
        <v>18</v>
      </c>
      <c r="O4" s="16" t="s">
        <v>19</v>
      </c>
      <c r="P4" s="16" t="s">
        <v>20</v>
      </c>
      <c r="Q4" s="16" t="s">
        <v>21</v>
      </c>
      <c r="R4" s="16" t="s">
        <v>22</v>
      </c>
      <c r="S4" s="16" t="s">
        <v>23</v>
      </c>
      <c r="T4" s="16" t="s">
        <v>24</v>
      </c>
      <c r="U4" s="16" t="s">
        <v>25</v>
      </c>
      <c r="V4" s="16" t="s">
        <v>26</v>
      </c>
      <c r="W4" s="16" t="s">
        <v>27</v>
      </c>
      <c r="X4" s="16" t="s">
        <v>28</v>
      </c>
      <c r="Y4" s="16" t="s">
        <v>29</v>
      </c>
      <c r="Z4" s="16" t="s">
        <v>30</v>
      </c>
      <c r="AA4" s="16" t="s">
        <v>31</v>
      </c>
      <c r="AB4" s="16" t="s">
        <v>32</v>
      </c>
      <c r="AC4" s="17" t="s">
        <v>33</v>
      </c>
      <c r="AD4" s="16" t="s">
        <v>34</v>
      </c>
      <c r="AE4" s="18" t="s">
        <v>35</v>
      </c>
      <c r="AF4" s="19" t="s">
        <v>36</v>
      </c>
    </row>
    <row r="5" spans="1:33" s="32" customFormat="1" ht="23.25" customHeight="1" x14ac:dyDescent="0.2">
      <c r="A5" s="21">
        <v>43731</v>
      </c>
      <c r="B5" s="22"/>
      <c r="C5" s="23" t="s">
        <v>37</v>
      </c>
      <c r="D5" s="23"/>
      <c r="E5" s="23"/>
      <c r="F5" s="24"/>
      <c r="G5" s="24" t="s">
        <v>75</v>
      </c>
      <c r="H5" s="26">
        <v>250</v>
      </c>
      <c r="I5" s="26"/>
      <c r="J5" s="26"/>
      <c r="K5" s="26"/>
      <c r="L5" s="27"/>
      <c r="M5" s="28">
        <f>SUM(H5:J5,K5/1.12)</f>
        <v>250</v>
      </c>
      <c r="N5" s="28">
        <f>K5/1.12*0.12</f>
        <v>0</v>
      </c>
      <c r="O5" s="28">
        <f>-SUM(I5:J5,K5/1.12)*L5</f>
        <v>0</v>
      </c>
      <c r="P5" s="28"/>
      <c r="Q5" s="29"/>
      <c r="R5" s="29"/>
      <c r="S5" s="30"/>
      <c r="T5" s="30"/>
      <c r="U5" s="30"/>
      <c r="V5" s="30"/>
      <c r="W5" s="30"/>
      <c r="X5" s="29"/>
      <c r="Y5" s="29"/>
      <c r="Z5" s="29"/>
      <c r="AA5" s="29">
        <v>250</v>
      </c>
      <c r="AB5" s="30"/>
      <c r="AC5" s="30"/>
      <c r="AD5" s="29"/>
      <c r="AE5" s="29"/>
      <c r="AF5" s="28">
        <f>-SUM(N5:AE5)</f>
        <v>-250</v>
      </c>
      <c r="AG5" s="31">
        <f>SUM(H5:K5)+AF5+O5</f>
        <v>0</v>
      </c>
    </row>
    <row r="6" spans="1:33" s="32" customFormat="1" ht="23.25" customHeight="1" x14ac:dyDescent="0.2">
      <c r="A6" s="21">
        <v>43731</v>
      </c>
      <c r="B6" s="22"/>
      <c r="C6" s="23" t="s">
        <v>76</v>
      </c>
      <c r="D6" s="23" t="s">
        <v>77</v>
      </c>
      <c r="E6" s="23" t="s">
        <v>78</v>
      </c>
      <c r="F6" s="24">
        <v>529</v>
      </c>
      <c r="G6" s="24" t="s">
        <v>79</v>
      </c>
      <c r="H6" s="26"/>
      <c r="I6" s="26"/>
      <c r="J6" s="26"/>
      <c r="K6" s="26">
        <v>5500</v>
      </c>
      <c r="L6" s="27"/>
      <c r="M6" s="28">
        <f>SUM(H6:J6,K6/1.12)</f>
        <v>4910.7142857142853</v>
      </c>
      <c r="N6" s="28">
        <f>K6/1.12*0.12</f>
        <v>589.28571428571422</v>
      </c>
      <c r="O6" s="28">
        <f>-SUM(I6:J6,K6/1.12)*L6</f>
        <v>0</v>
      </c>
      <c r="P6" s="28"/>
      <c r="Q6" s="29"/>
      <c r="R6" s="29"/>
      <c r="S6" s="30"/>
      <c r="T6" s="30"/>
      <c r="U6" s="30"/>
      <c r="V6" s="30"/>
      <c r="W6" s="30"/>
      <c r="X6" s="29"/>
      <c r="Y6" s="29">
        <v>4910.71</v>
      </c>
      <c r="Z6" s="29"/>
      <c r="AA6" s="29"/>
      <c r="AB6" s="30"/>
      <c r="AC6" s="30"/>
      <c r="AD6" s="29"/>
      <c r="AE6" s="29"/>
      <c r="AF6" s="28">
        <f>-SUM(N6:AE6)</f>
        <v>-5499.9957142857147</v>
      </c>
      <c r="AG6" s="31">
        <f>SUM(H6:K6)+AF6+O6</f>
        <v>4.2857142852881225E-3</v>
      </c>
    </row>
    <row r="7" spans="1:33" s="32" customFormat="1" ht="19.5" customHeight="1" x14ac:dyDescent="0.2">
      <c r="A7" s="21"/>
      <c r="B7" s="22"/>
      <c r="C7" s="36"/>
      <c r="D7" s="36"/>
      <c r="E7" s="36"/>
      <c r="F7" s="24"/>
      <c r="G7" s="25"/>
      <c r="H7" s="26"/>
      <c r="I7" s="26"/>
      <c r="J7" s="26"/>
      <c r="K7" s="26"/>
      <c r="L7" s="27"/>
      <c r="M7" s="28">
        <f>SUM(H7:J7,K7/1.12)</f>
        <v>0</v>
      </c>
      <c r="N7" s="28">
        <f>K7/1.12*0.12</f>
        <v>0</v>
      </c>
      <c r="O7" s="29">
        <f>-SUM(I7:J7,K7/1.12)*L7</f>
        <v>0</v>
      </c>
      <c r="P7" s="29"/>
      <c r="Q7" s="29"/>
      <c r="R7" s="29"/>
      <c r="S7" s="29"/>
      <c r="T7" s="30"/>
      <c r="U7" s="30"/>
      <c r="V7" s="30"/>
      <c r="W7" s="30"/>
      <c r="X7" s="30"/>
      <c r="Y7" s="37"/>
      <c r="Z7" s="29"/>
      <c r="AA7" s="29"/>
      <c r="AB7" s="29"/>
      <c r="AC7" s="30"/>
      <c r="AD7" s="30"/>
      <c r="AE7" s="38"/>
      <c r="AF7" s="28">
        <f>-SUM(N7:AE7)</f>
        <v>0</v>
      </c>
      <c r="AG7" s="31">
        <f>SUM(H7:K7)+AF7+O7</f>
        <v>0</v>
      </c>
    </row>
    <row r="8" spans="1:33" s="45" customFormat="1" ht="12" customHeight="1" x14ac:dyDescent="0.2">
      <c r="A8" s="39"/>
      <c r="B8" s="40"/>
      <c r="C8" s="41"/>
      <c r="D8" s="42"/>
      <c r="E8" s="42"/>
      <c r="F8" s="43"/>
      <c r="G8" s="41"/>
      <c r="H8" s="44">
        <f t="shared" ref="H8:AG8" si="0">SUM(H5:H7)</f>
        <v>250</v>
      </c>
      <c r="I8" s="44">
        <f t="shared" si="0"/>
        <v>0</v>
      </c>
      <c r="J8" s="44">
        <f t="shared" si="0"/>
        <v>0</v>
      </c>
      <c r="K8" s="44">
        <f t="shared" si="0"/>
        <v>5500</v>
      </c>
      <c r="L8" s="44">
        <f t="shared" si="0"/>
        <v>0</v>
      </c>
      <c r="M8" s="44">
        <f t="shared" si="0"/>
        <v>5160.7142857142853</v>
      </c>
      <c r="N8" s="44">
        <f t="shared" si="0"/>
        <v>589.28571428571422</v>
      </c>
      <c r="O8" s="44">
        <f t="shared" si="0"/>
        <v>0</v>
      </c>
      <c r="P8" s="44">
        <f t="shared" si="0"/>
        <v>0</v>
      </c>
      <c r="Q8" s="44">
        <f t="shared" si="0"/>
        <v>0</v>
      </c>
      <c r="R8" s="44">
        <f t="shared" si="0"/>
        <v>0</v>
      </c>
      <c r="S8" s="44">
        <f t="shared" si="0"/>
        <v>0</v>
      </c>
      <c r="T8" s="44">
        <f t="shared" si="0"/>
        <v>0</v>
      </c>
      <c r="U8" s="44">
        <f t="shared" si="0"/>
        <v>0</v>
      </c>
      <c r="V8" s="44">
        <f t="shared" si="0"/>
        <v>0</v>
      </c>
      <c r="W8" s="44">
        <f t="shared" si="0"/>
        <v>0</v>
      </c>
      <c r="X8" s="44">
        <f t="shared" si="0"/>
        <v>0</v>
      </c>
      <c r="Y8" s="44">
        <f t="shared" si="0"/>
        <v>4910.71</v>
      </c>
      <c r="Z8" s="44">
        <f t="shared" si="0"/>
        <v>0</v>
      </c>
      <c r="AA8" s="44">
        <f t="shared" si="0"/>
        <v>250</v>
      </c>
      <c r="AB8" s="44">
        <f t="shared" si="0"/>
        <v>0</v>
      </c>
      <c r="AC8" s="44">
        <f t="shared" si="0"/>
        <v>0</v>
      </c>
      <c r="AD8" s="44">
        <f t="shared" si="0"/>
        <v>0</v>
      </c>
      <c r="AE8" s="44">
        <f t="shared" si="0"/>
        <v>0</v>
      </c>
      <c r="AF8" s="44">
        <f t="shared" si="0"/>
        <v>-5749.9957142857147</v>
      </c>
      <c r="AG8" s="44">
        <f t="shared" si="0"/>
        <v>4.2857142852881225E-3</v>
      </c>
    </row>
    <row r="10" spans="1:33" x14ac:dyDescent="0.25">
      <c r="K10" s="46">
        <f>H8+I8+J8+K8</f>
        <v>5750</v>
      </c>
      <c r="AF10" s="46">
        <f>+AF8</f>
        <v>-5749.9957142857147</v>
      </c>
    </row>
    <row r="12" spans="1:33" x14ac:dyDescent="0.25">
      <c r="C12" s="47" t="s">
        <v>49</v>
      </c>
      <c r="G12" s="45"/>
      <c r="K12" s="52"/>
      <c r="L12" s="52"/>
      <c r="M12" s="52"/>
    </row>
    <row r="15" spans="1:33" s="3" customFormat="1" ht="11.25" x14ac:dyDescent="0.2">
      <c r="K15" s="6"/>
      <c r="L15" s="7"/>
      <c r="M15" s="6"/>
      <c r="Y15" s="6"/>
    </row>
    <row r="22" spans="17:17" x14ac:dyDescent="0.25">
      <c r="Q22" s="6">
        <v>0</v>
      </c>
    </row>
  </sheetData>
  <mergeCells count="1">
    <mergeCell ref="K12:M1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9"/>
  <sheetViews>
    <sheetView topLeftCell="F7" zoomScaleNormal="100" workbookViewId="0">
      <selection activeCell="T12" sqref="T12"/>
    </sheetView>
  </sheetViews>
  <sheetFormatPr defaultRowHeight="15" x14ac:dyDescent="0.25"/>
  <cols>
    <col min="1" max="1" width="8.140625" style="1" customWidth="1"/>
    <col min="2" max="2" width="7.28515625" style="2" hidden="1" customWidth="1"/>
    <col min="3" max="3" width="24" style="3" customWidth="1"/>
    <col min="4" max="4" width="14" style="4" customWidth="1"/>
    <col min="5" max="5" width="28" style="4" customWidth="1"/>
    <col min="6" max="6" width="7.85546875" style="5" customWidth="1"/>
    <col min="7" max="7" width="30.7109375" style="3" customWidth="1"/>
    <col min="8" max="8" width="7.85546875" style="6" customWidth="1"/>
    <col min="9" max="9" width="8.42578125" style="6" customWidth="1"/>
    <col min="10" max="10" width="9.7109375" style="6" customWidth="1"/>
    <col min="11" max="11" width="10" style="6" customWidth="1"/>
    <col min="12" max="12" width="5.140625" style="7" customWidth="1"/>
    <col min="13" max="13" width="9.28515625" style="6" customWidth="1"/>
    <col min="14" max="14" width="8.140625" style="6" customWidth="1"/>
    <col min="15" max="15" width="6.5703125" style="6" customWidth="1"/>
    <col min="16" max="16" width="8.140625" style="6" customWidth="1"/>
    <col min="17" max="17" width="10" style="6" customWidth="1"/>
    <col min="18" max="18" width="9.140625" style="6" customWidth="1"/>
    <col min="19" max="19" width="8.140625" style="6" customWidth="1"/>
    <col min="20" max="21" width="9.140625" style="6" customWidth="1"/>
    <col min="22" max="22" width="10.5703125" style="6" customWidth="1"/>
    <col min="23" max="23" width="8.140625" style="6" customWidth="1"/>
    <col min="24" max="24" width="9.85546875" style="6" customWidth="1"/>
    <col min="25" max="25" width="9.28515625" style="6" customWidth="1"/>
    <col min="26" max="26" width="8.28515625" style="6" customWidth="1"/>
    <col min="27" max="27" width="7.140625" style="6" customWidth="1"/>
    <col min="28" max="28" width="9" style="6" customWidth="1"/>
    <col min="29" max="30" width="8" style="6" customWidth="1"/>
    <col min="31" max="31" width="10.140625" style="6" customWidth="1"/>
    <col min="32" max="32" width="10.5703125" style="6" customWidth="1"/>
    <col min="33" max="33" width="5.5703125" style="3" customWidth="1"/>
    <col min="34" max="1025" width="9.140625" style="3" customWidth="1"/>
  </cols>
  <sheetData>
    <row r="1" spans="1:33" ht="12" customHeight="1" x14ac:dyDescent="0.25">
      <c r="A1" s="8" t="s">
        <v>0</v>
      </c>
      <c r="C1" s="9"/>
    </row>
    <row r="2" spans="1:33" ht="12" customHeight="1" x14ac:dyDescent="0.25">
      <c r="A2" s="8" t="s">
        <v>1</v>
      </c>
    </row>
    <row r="3" spans="1:33" ht="12" customHeight="1" x14ac:dyDescent="0.25">
      <c r="A3" s="8" t="s">
        <v>50</v>
      </c>
      <c r="B3" s="9"/>
      <c r="C3" s="10"/>
      <c r="N3" s="11">
        <v>1301</v>
      </c>
      <c r="O3" s="11">
        <v>2402</v>
      </c>
      <c r="P3" s="11">
        <v>5001</v>
      </c>
      <c r="Q3" s="11">
        <v>5002</v>
      </c>
      <c r="R3" s="11">
        <v>6220</v>
      </c>
      <c r="S3" s="11">
        <v>6219</v>
      </c>
      <c r="T3" s="11">
        <v>6212</v>
      </c>
      <c r="U3" s="11"/>
      <c r="V3" s="11"/>
      <c r="W3" s="11"/>
      <c r="X3" s="11"/>
      <c r="Y3" s="11" t="s">
        <v>3</v>
      </c>
      <c r="Z3" s="11"/>
      <c r="AA3" s="11">
        <v>6230</v>
      </c>
      <c r="AB3" s="11" t="s">
        <v>4</v>
      </c>
      <c r="AC3" s="11">
        <v>6202</v>
      </c>
      <c r="AD3" s="11"/>
      <c r="AE3" s="11">
        <v>6109</v>
      </c>
      <c r="AF3" s="11">
        <v>1002</v>
      </c>
    </row>
    <row r="4" spans="1:33" s="20" customFormat="1" ht="44.25" customHeight="1" x14ac:dyDescent="0.25">
      <c r="A4" s="12" t="s">
        <v>5</v>
      </c>
      <c r="B4" s="13" t="s">
        <v>6</v>
      </c>
      <c r="C4" s="14" t="s">
        <v>7</v>
      </c>
      <c r="D4" s="14" t="s">
        <v>8</v>
      </c>
      <c r="E4" s="14" t="s">
        <v>9</v>
      </c>
      <c r="F4" s="14" t="s">
        <v>10</v>
      </c>
      <c r="G4" s="14" t="s">
        <v>11</v>
      </c>
      <c r="H4" s="14" t="s">
        <v>12</v>
      </c>
      <c r="I4" s="14" t="s">
        <v>13</v>
      </c>
      <c r="J4" s="14" t="s">
        <v>14</v>
      </c>
      <c r="K4" s="14" t="s">
        <v>15</v>
      </c>
      <c r="L4" s="15" t="s">
        <v>16</v>
      </c>
      <c r="M4" s="14" t="s">
        <v>17</v>
      </c>
      <c r="N4" s="16" t="s">
        <v>18</v>
      </c>
      <c r="O4" s="16" t="s">
        <v>19</v>
      </c>
      <c r="P4" s="16" t="s">
        <v>20</v>
      </c>
      <c r="Q4" s="16" t="s">
        <v>21</v>
      </c>
      <c r="R4" s="16" t="s">
        <v>22</v>
      </c>
      <c r="S4" s="16" t="s">
        <v>23</v>
      </c>
      <c r="T4" s="16" t="s">
        <v>24</v>
      </c>
      <c r="U4" s="16" t="s">
        <v>25</v>
      </c>
      <c r="V4" s="16" t="s">
        <v>26</v>
      </c>
      <c r="W4" s="16" t="s">
        <v>27</v>
      </c>
      <c r="X4" s="16" t="s">
        <v>28</v>
      </c>
      <c r="Y4" s="16" t="s">
        <v>29</v>
      </c>
      <c r="Z4" s="16" t="s">
        <v>30</v>
      </c>
      <c r="AA4" s="16" t="s">
        <v>31</v>
      </c>
      <c r="AB4" s="16" t="s">
        <v>32</v>
      </c>
      <c r="AC4" s="17" t="s">
        <v>33</v>
      </c>
      <c r="AD4" s="16" t="s">
        <v>34</v>
      </c>
      <c r="AE4" s="18" t="s">
        <v>35</v>
      </c>
      <c r="AF4" s="19" t="s">
        <v>36</v>
      </c>
    </row>
    <row r="5" spans="1:33" s="32" customFormat="1" ht="23.25" customHeight="1" x14ac:dyDescent="0.2">
      <c r="A5" s="21">
        <v>43730</v>
      </c>
      <c r="B5" s="22"/>
      <c r="C5" s="23" t="s">
        <v>80</v>
      </c>
      <c r="D5" s="23"/>
      <c r="E5" s="23"/>
      <c r="F5" s="24"/>
      <c r="G5" s="24" t="s">
        <v>81</v>
      </c>
      <c r="H5" s="26">
        <v>553</v>
      </c>
      <c r="I5" s="26"/>
      <c r="J5" s="26"/>
      <c r="K5" s="26"/>
      <c r="L5" s="27"/>
      <c r="M5" s="28">
        <f t="shared" ref="M5:M14" si="0">SUM(H5:J5,K5/1.12)</f>
        <v>553</v>
      </c>
      <c r="N5" s="28">
        <f t="shared" ref="N5:N14" si="1">K5/1.12*0.12</f>
        <v>0</v>
      </c>
      <c r="O5" s="28">
        <f t="shared" ref="O5:O14" si="2">-SUM(I5:J5,K5/1.12)*L5</f>
        <v>0</v>
      </c>
      <c r="P5" s="28"/>
      <c r="Q5" s="29"/>
      <c r="R5" s="29"/>
      <c r="S5" s="30"/>
      <c r="T5" s="30"/>
      <c r="U5" s="30"/>
      <c r="V5" s="30"/>
      <c r="W5" s="30"/>
      <c r="X5" s="29"/>
      <c r="Y5" s="29"/>
      <c r="Z5" s="29"/>
      <c r="AA5" s="29"/>
      <c r="AB5" s="30"/>
      <c r="AC5" s="30"/>
      <c r="AD5" s="29">
        <v>553</v>
      </c>
      <c r="AE5" s="29"/>
      <c r="AF5" s="28">
        <f t="shared" ref="AF5:AF14" si="3">-SUM(N5:AE5)</f>
        <v>-553</v>
      </c>
      <c r="AG5" s="31">
        <f t="shared" ref="AG5:AG14" si="4">SUM(H5:K5)+AF5+O5</f>
        <v>0</v>
      </c>
    </row>
    <row r="6" spans="1:33" s="32" customFormat="1" ht="23.25" customHeight="1" x14ac:dyDescent="0.2">
      <c r="A6" s="21">
        <v>43730</v>
      </c>
      <c r="B6" s="22"/>
      <c r="C6" s="23" t="s">
        <v>80</v>
      </c>
      <c r="D6" s="23"/>
      <c r="E6" s="23"/>
      <c r="F6" s="24"/>
      <c r="G6" s="24" t="s">
        <v>82</v>
      </c>
      <c r="H6" s="26">
        <v>750</v>
      </c>
      <c r="I6" s="26"/>
      <c r="J6" s="26"/>
      <c r="K6" s="26"/>
      <c r="L6" s="27"/>
      <c r="M6" s="28">
        <f t="shared" si="0"/>
        <v>750</v>
      </c>
      <c r="N6" s="28">
        <f t="shared" si="1"/>
        <v>0</v>
      </c>
      <c r="O6" s="28">
        <f t="shared" si="2"/>
        <v>0</v>
      </c>
      <c r="P6" s="28"/>
      <c r="Q6" s="29"/>
      <c r="R6" s="29"/>
      <c r="S6" s="30"/>
      <c r="T6" s="30"/>
      <c r="U6" s="30"/>
      <c r="V6" s="30"/>
      <c r="W6" s="30"/>
      <c r="X6" s="29"/>
      <c r="Y6" s="29"/>
      <c r="Z6" s="29"/>
      <c r="AA6" s="29">
        <v>750</v>
      </c>
      <c r="AB6" s="30"/>
      <c r="AC6" s="30"/>
      <c r="AD6" s="29"/>
      <c r="AE6" s="29"/>
      <c r="AF6" s="28">
        <f t="shared" si="3"/>
        <v>-750</v>
      </c>
      <c r="AG6" s="31">
        <f t="shared" si="4"/>
        <v>0</v>
      </c>
    </row>
    <row r="7" spans="1:33" s="32" customFormat="1" ht="23.25" customHeight="1" x14ac:dyDescent="0.2">
      <c r="A7" s="21">
        <v>43738</v>
      </c>
      <c r="B7" s="22"/>
      <c r="C7" s="23" t="s">
        <v>37</v>
      </c>
      <c r="D7" s="23"/>
      <c r="E7" s="23"/>
      <c r="F7" s="24"/>
      <c r="G7" s="24" t="s">
        <v>83</v>
      </c>
      <c r="H7" s="26">
        <v>50</v>
      </c>
      <c r="I7" s="26"/>
      <c r="J7" s="26"/>
      <c r="K7" s="26"/>
      <c r="L7" s="27"/>
      <c r="M7" s="28">
        <f t="shared" si="0"/>
        <v>50</v>
      </c>
      <c r="N7" s="28">
        <f t="shared" si="1"/>
        <v>0</v>
      </c>
      <c r="O7" s="28">
        <f t="shared" si="2"/>
        <v>0</v>
      </c>
      <c r="P7" s="28"/>
      <c r="Q7" s="29"/>
      <c r="R7" s="29"/>
      <c r="S7" s="30"/>
      <c r="T7" s="30"/>
      <c r="U7" s="30"/>
      <c r="V7" s="30"/>
      <c r="W7" s="30"/>
      <c r="X7" s="29"/>
      <c r="Y7" s="29"/>
      <c r="Z7" s="29"/>
      <c r="AA7" s="29">
        <v>50</v>
      </c>
      <c r="AB7" s="30"/>
      <c r="AC7" s="30"/>
      <c r="AD7" s="29"/>
      <c r="AE7" s="29"/>
      <c r="AF7" s="28">
        <f t="shared" si="3"/>
        <v>-50</v>
      </c>
      <c r="AG7" s="31">
        <f t="shared" si="4"/>
        <v>0</v>
      </c>
    </row>
    <row r="8" spans="1:33" s="32" customFormat="1" ht="23.25" customHeight="1" x14ac:dyDescent="0.2">
      <c r="A8" s="21">
        <v>43730</v>
      </c>
      <c r="B8" s="22"/>
      <c r="C8" s="23" t="s">
        <v>84</v>
      </c>
      <c r="D8" s="23"/>
      <c r="E8" s="23"/>
      <c r="F8" s="24"/>
      <c r="G8" s="24" t="s">
        <v>85</v>
      </c>
      <c r="H8" s="26">
        <v>500</v>
      </c>
      <c r="I8" s="26"/>
      <c r="J8" s="26"/>
      <c r="K8" s="26"/>
      <c r="L8" s="27"/>
      <c r="M8" s="28">
        <f t="shared" si="0"/>
        <v>500</v>
      </c>
      <c r="N8" s="28">
        <f t="shared" si="1"/>
        <v>0</v>
      </c>
      <c r="O8" s="28">
        <f t="shared" si="2"/>
        <v>0</v>
      </c>
      <c r="P8" s="28"/>
      <c r="Q8" s="29"/>
      <c r="R8" s="29"/>
      <c r="S8" s="30"/>
      <c r="T8" s="30"/>
      <c r="U8" s="30"/>
      <c r="V8" s="30"/>
      <c r="W8" s="30"/>
      <c r="X8" s="29"/>
      <c r="Y8" s="29"/>
      <c r="Z8" s="29"/>
      <c r="AA8" s="29"/>
      <c r="AB8" s="30">
        <v>500</v>
      </c>
      <c r="AC8" s="30"/>
      <c r="AD8" s="29"/>
      <c r="AE8" s="29"/>
      <c r="AF8" s="28">
        <f t="shared" si="3"/>
        <v>-500</v>
      </c>
      <c r="AG8" s="31">
        <f t="shared" si="4"/>
        <v>0</v>
      </c>
    </row>
    <row r="9" spans="1:33" s="32" customFormat="1" ht="23.25" customHeight="1" x14ac:dyDescent="0.2">
      <c r="A9" s="21">
        <v>43728</v>
      </c>
      <c r="B9" s="22"/>
      <c r="C9" s="23" t="s">
        <v>41</v>
      </c>
      <c r="D9" s="23" t="s">
        <v>86</v>
      </c>
      <c r="E9" s="23" t="s">
        <v>87</v>
      </c>
      <c r="F9" s="24">
        <v>1507</v>
      </c>
      <c r="G9" s="24" t="s">
        <v>88</v>
      </c>
      <c r="H9" s="26"/>
      <c r="I9" s="26"/>
      <c r="J9" s="26"/>
      <c r="K9" s="26">
        <v>231</v>
      </c>
      <c r="L9" s="27"/>
      <c r="M9" s="28">
        <f t="shared" si="0"/>
        <v>206.24999999999997</v>
      </c>
      <c r="N9" s="28">
        <f t="shared" si="1"/>
        <v>24.749999999999996</v>
      </c>
      <c r="O9" s="28">
        <f t="shared" si="2"/>
        <v>0</v>
      </c>
      <c r="P9" s="28">
        <v>206.25</v>
      </c>
      <c r="Q9" s="29"/>
      <c r="R9" s="29"/>
      <c r="S9" s="30"/>
      <c r="T9" s="30"/>
      <c r="U9" s="30"/>
      <c r="V9" s="30"/>
      <c r="W9" s="30"/>
      <c r="X9" s="29"/>
      <c r="Y9" s="29"/>
      <c r="Z9" s="29"/>
      <c r="AA9" s="29"/>
      <c r="AB9" s="30"/>
      <c r="AC9" s="30"/>
      <c r="AD9" s="29"/>
      <c r="AE9" s="29"/>
      <c r="AF9" s="28">
        <f t="shared" si="3"/>
        <v>-231</v>
      </c>
      <c r="AG9" s="31">
        <f t="shared" si="4"/>
        <v>0</v>
      </c>
    </row>
    <row r="10" spans="1:33" s="32" customFormat="1" ht="23.25" customHeight="1" x14ac:dyDescent="0.2">
      <c r="A10" s="21">
        <v>43729</v>
      </c>
      <c r="B10" s="22"/>
      <c r="C10" s="23" t="s">
        <v>89</v>
      </c>
      <c r="D10" s="23" t="s">
        <v>90</v>
      </c>
      <c r="E10" s="23" t="s">
        <v>91</v>
      </c>
      <c r="F10" s="24">
        <v>176964</v>
      </c>
      <c r="G10" s="24" t="s">
        <v>92</v>
      </c>
      <c r="H10" s="26"/>
      <c r="I10" s="26"/>
      <c r="J10" s="26"/>
      <c r="K10" s="26">
        <v>520</v>
      </c>
      <c r="L10" s="27"/>
      <c r="M10" s="28">
        <f t="shared" si="0"/>
        <v>464.28571428571422</v>
      </c>
      <c r="N10" s="28">
        <f t="shared" si="1"/>
        <v>55.714285714285701</v>
      </c>
      <c r="O10" s="28">
        <f t="shared" si="2"/>
        <v>0</v>
      </c>
      <c r="P10" s="28">
        <v>464.29</v>
      </c>
      <c r="Q10" s="29"/>
      <c r="R10" s="29"/>
      <c r="S10" s="30"/>
      <c r="T10" s="30"/>
      <c r="U10" s="30"/>
      <c r="V10" s="30"/>
      <c r="W10" s="30"/>
      <c r="X10" s="29"/>
      <c r="Y10" s="29"/>
      <c r="Z10" s="29"/>
      <c r="AA10" s="29"/>
      <c r="AB10" s="30"/>
      <c r="AC10" s="30"/>
      <c r="AD10" s="29"/>
      <c r="AE10" s="29"/>
      <c r="AF10" s="28">
        <f t="shared" si="3"/>
        <v>-520.00428571428574</v>
      </c>
      <c r="AG10" s="31">
        <f t="shared" si="4"/>
        <v>-4.2857142857428698E-3</v>
      </c>
    </row>
    <row r="11" spans="1:33" s="32" customFormat="1" ht="23.25" customHeight="1" x14ac:dyDescent="0.2">
      <c r="A11" s="21">
        <v>43729</v>
      </c>
      <c r="B11" s="22"/>
      <c r="C11" s="23" t="s">
        <v>93</v>
      </c>
      <c r="D11" s="23" t="s">
        <v>94</v>
      </c>
      <c r="E11" s="23" t="s">
        <v>95</v>
      </c>
      <c r="F11" s="24">
        <v>37074</v>
      </c>
      <c r="G11" s="24" t="s">
        <v>96</v>
      </c>
      <c r="H11" s="26"/>
      <c r="I11" s="26"/>
      <c r="J11" s="26"/>
      <c r="K11" s="26">
        <v>210</v>
      </c>
      <c r="L11" s="27"/>
      <c r="M11" s="28">
        <f t="shared" si="0"/>
        <v>187.49999999999997</v>
      </c>
      <c r="N11" s="28">
        <f t="shared" si="1"/>
        <v>22.499999999999996</v>
      </c>
      <c r="O11" s="28">
        <f t="shared" si="2"/>
        <v>0</v>
      </c>
      <c r="P11" s="28"/>
      <c r="Q11" s="29">
        <v>187.5</v>
      </c>
      <c r="R11" s="29"/>
      <c r="S11" s="30"/>
      <c r="T11" s="30"/>
      <c r="U11" s="30"/>
      <c r="V11" s="30"/>
      <c r="W11" s="30"/>
      <c r="X11" s="29"/>
      <c r="Y11" s="29"/>
      <c r="Z11" s="29"/>
      <c r="AA11" s="29"/>
      <c r="AB11" s="30"/>
      <c r="AC11" s="30"/>
      <c r="AD11" s="29"/>
      <c r="AE11" s="29"/>
      <c r="AF11" s="28">
        <f t="shared" si="3"/>
        <v>-210</v>
      </c>
      <c r="AG11" s="31">
        <f t="shared" si="4"/>
        <v>0</v>
      </c>
    </row>
    <row r="12" spans="1:33" s="32" customFormat="1" ht="23.25" customHeight="1" x14ac:dyDescent="0.2">
      <c r="A12" s="21">
        <v>43728</v>
      </c>
      <c r="B12" s="22"/>
      <c r="C12" s="23" t="s">
        <v>97</v>
      </c>
      <c r="D12" s="23" t="s">
        <v>98</v>
      </c>
      <c r="E12" s="23" t="s">
        <v>91</v>
      </c>
      <c r="F12" s="24">
        <v>624</v>
      </c>
      <c r="G12" s="48"/>
      <c r="H12" s="26"/>
      <c r="I12" s="26"/>
      <c r="J12" s="26"/>
      <c r="K12" s="26">
        <v>800</v>
      </c>
      <c r="L12" s="27"/>
      <c r="M12" s="28">
        <f t="shared" si="0"/>
        <v>714.28571428571422</v>
      </c>
      <c r="N12" s="28">
        <f t="shared" si="1"/>
        <v>85.714285714285708</v>
      </c>
      <c r="O12" s="28">
        <f t="shared" si="2"/>
        <v>0</v>
      </c>
      <c r="P12" s="28">
        <v>714.29</v>
      </c>
      <c r="Q12" s="29"/>
      <c r="R12" s="29"/>
      <c r="S12" s="30"/>
      <c r="T12" s="30"/>
      <c r="U12" s="30"/>
      <c r="V12" s="30"/>
      <c r="W12" s="30"/>
      <c r="X12" s="29"/>
      <c r="Y12" s="29"/>
      <c r="Z12" s="29"/>
      <c r="AA12" s="29"/>
      <c r="AB12" s="30"/>
      <c r="AC12" s="30"/>
      <c r="AD12" s="29"/>
      <c r="AE12" s="29"/>
      <c r="AF12" s="28">
        <f t="shared" si="3"/>
        <v>-800.00428571428563</v>
      </c>
      <c r="AG12" s="31">
        <f t="shared" si="4"/>
        <v>-4.285714285629183E-3</v>
      </c>
    </row>
    <row r="13" spans="1:33" s="32" customFormat="1" ht="23.25" customHeight="1" x14ac:dyDescent="0.2">
      <c r="A13" s="21">
        <v>43728</v>
      </c>
      <c r="B13" s="22"/>
      <c r="C13" s="23" t="s">
        <v>99</v>
      </c>
      <c r="D13" s="23"/>
      <c r="E13" s="23"/>
      <c r="F13" s="24"/>
      <c r="G13" s="24" t="s">
        <v>43</v>
      </c>
      <c r="H13" s="26">
        <v>396</v>
      </c>
      <c r="I13" s="26"/>
      <c r="J13" s="26"/>
      <c r="K13" s="26"/>
      <c r="L13" s="27"/>
      <c r="M13" s="28">
        <f t="shared" si="0"/>
        <v>396</v>
      </c>
      <c r="N13" s="28">
        <f t="shared" si="1"/>
        <v>0</v>
      </c>
      <c r="O13" s="28">
        <f t="shared" si="2"/>
        <v>0</v>
      </c>
      <c r="P13" s="28"/>
      <c r="Q13" s="29"/>
      <c r="R13" s="29"/>
      <c r="S13" s="30"/>
      <c r="T13" s="30"/>
      <c r="U13" s="30"/>
      <c r="V13" s="30"/>
      <c r="W13" s="30"/>
      <c r="X13" s="29"/>
      <c r="Y13" s="29"/>
      <c r="Z13" s="29"/>
      <c r="AA13" s="29"/>
      <c r="AB13" s="30"/>
      <c r="AC13" s="30"/>
      <c r="AD13" s="29">
        <v>396</v>
      </c>
      <c r="AE13" s="29"/>
      <c r="AF13" s="28">
        <f t="shared" si="3"/>
        <v>-396</v>
      </c>
      <c r="AG13" s="31">
        <f t="shared" si="4"/>
        <v>0</v>
      </c>
    </row>
    <row r="14" spans="1:33" s="32" customFormat="1" ht="19.5" customHeight="1" x14ac:dyDescent="0.2">
      <c r="A14" s="21"/>
      <c r="B14" s="22"/>
      <c r="C14" s="36"/>
      <c r="D14" s="36"/>
      <c r="E14" s="36"/>
      <c r="F14" s="24"/>
      <c r="G14" s="25"/>
      <c r="H14" s="26"/>
      <c r="I14" s="26"/>
      <c r="J14" s="26"/>
      <c r="K14" s="26"/>
      <c r="L14" s="27"/>
      <c r="M14" s="28">
        <f t="shared" si="0"/>
        <v>0</v>
      </c>
      <c r="N14" s="28">
        <f t="shared" si="1"/>
        <v>0</v>
      </c>
      <c r="O14" s="29">
        <f t="shared" si="2"/>
        <v>0</v>
      </c>
      <c r="P14" s="29"/>
      <c r="Q14" s="29"/>
      <c r="R14" s="29"/>
      <c r="S14" s="29"/>
      <c r="T14" s="30"/>
      <c r="U14" s="30"/>
      <c r="V14" s="30"/>
      <c r="W14" s="30"/>
      <c r="X14" s="30"/>
      <c r="Y14" s="37"/>
      <c r="Z14" s="29"/>
      <c r="AA14" s="29"/>
      <c r="AB14" s="29"/>
      <c r="AC14" s="30"/>
      <c r="AD14" s="30"/>
      <c r="AE14" s="38"/>
      <c r="AF14" s="28">
        <f t="shared" si="3"/>
        <v>0</v>
      </c>
      <c r="AG14" s="31">
        <f t="shared" si="4"/>
        <v>0</v>
      </c>
    </row>
    <row r="15" spans="1:33" s="45" customFormat="1" ht="12" customHeight="1" x14ac:dyDescent="0.2">
      <c r="A15" s="39"/>
      <c r="B15" s="40"/>
      <c r="C15" s="41"/>
      <c r="D15" s="42"/>
      <c r="E15" s="42"/>
      <c r="F15" s="43"/>
      <c r="G15" s="41"/>
      <c r="H15" s="44">
        <f t="shared" ref="H15:AG15" si="5">SUM(H5:H14)</f>
        <v>2249</v>
      </c>
      <c r="I15" s="44">
        <f t="shared" si="5"/>
        <v>0</v>
      </c>
      <c r="J15" s="44">
        <f t="shared" si="5"/>
        <v>0</v>
      </c>
      <c r="K15" s="44">
        <f t="shared" si="5"/>
        <v>1761</v>
      </c>
      <c r="L15" s="44">
        <f t="shared" si="5"/>
        <v>0</v>
      </c>
      <c r="M15" s="44">
        <f t="shared" si="5"/>
        <v>3821.3214285714284</v>
      </c>
      <c r="N15" s="44">
        <f t="shared" si="5"/>
        <v>188.67857142857139</v>
      </c>
      <c r="O15" s="44">
        <f t="shared" si="5"/>
        <v>0</v>
      </c>
      <c r="P15" s="44">
        <f t="shared" si="5"/>
        <v>1384.83</v>
      </c>
      <c r="Q15" s="44">
        <f t="shared" si="5"/>
        <v>187.5</v>
      </c>
      <c r="R15" s="44">
        <f t="shared" si="5"/>
        <v>0</v>
      </c>
      <c r="S15" s="44">
        <f t="shared" si="5"/>
        <v>0</v>
      </c>
      <c r="T15" s="44">
        <f t="shared" si="5"/>
        <v>0</v>
      </c>
      <c r="U15" s="44">
        <f t="shared" si="5"/>
        <v>0</v>
      </c>
      <c r="V15" s="44">
        <f t="shared" si="5"/>
        <v>0</v>
      </c>
      <c r="W15" s="44">
        <f t="shared" si="5"/>
        <v>0</v>
      </c>
      <c r="X15" s="44">
        <f t="shared" si="5"/>
        <v>0</v>
      </c>
      <c r="Y15" s="44">
        <f t="shared" si="5"/>
        <v>0</v>
      </c>
      <c r="Z15" s="44">
        <f t="shared" si="5"/>
        <v>0</v>
      </c>
      <c r="AA15" s="44">
        <f t="shared" si="5"/>
        <v>800</v>
      </c>
      <c r="AB15" s="44">
        <f t="shared" si="5"/>
        <v>500</v>
      </c>
      <c r="AC15" s="44">
        <f t="shared" si="5"/>
        <v>0</v>
      </c>
      <c r="AD15" s="44">
        <f t="shared" si="5"/>
        <v>949</v>
      </c>
      <c r="AE15" s="44">
        <f t="shared" si="5"/>
        <v>0</v>
      </c>
      <c r="AF15" s="44">
        <f t="shared" si="5"/>
        <v>-4010.0085714285715</v>
      </c>
      <c r="AG15" s="44">
        <f t="shared" si="5"/>
        <v>-8.5714285713720528E-3</v>
      </c>
    </row>
    <row r="17" spans="3:32" x14ac:dyDescent="0.25">
      <c r="K17" s="46">
        <f>H15+I15+J15+K15</f>
        <v>4010</v>
      </c>
      <c r="AF17" s="46">
        <f>+AF15</f>
        <v>-4010.0085714285715</v>
      </c>
    </row>
    <row r="19" spans="3:32" x14ac:dyDescent="0.25">
      <c r="C19" s="47" t="s">
        <v>49</v>
      </c>
      <c r="G19" s="45"/>
      <c r="K19" s="52"/>
      <c r="L19" s="52"/>
      <c r="M19" s="52"/>
    </row>
    <row r="22" spans="3:32" s="3" customFormat="1" ht="11.25" x14ac:dyDescent="0.2">
      <c r="K22" s="6"/>
      <c r="L22" s="7"/>
      <c r="M22" s="6"/>
      <c r="Y22" s="6"/>
    </row>
    <row r="29" spans="3:32" x14ac:dyDescent="0.25">
      <c r="Q29" s="6">
        <v>0</v>
      </c>
    </row>
  </sheetData>
  <mergeCells count="1">
    <mergeCell ref="K19:M19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27"/>
  <sheetViews>
    <sheetView topLeftCell="D1" zoomScaleNormal="100" workbookViewId="0">
      <selection activeCell="Q15" sqref="Q15"/>
    </sheetView>
  </sheetViews>
  <sheetFormatPr defaultRowHeight="15" x14ac:dyDescent="0.25"/>
  <cols>
    <col min="1" max="1" width="8.140625" style="1" customWidth="1"/>
    <col min="2" max="2" width="7.28515625" style="2" hidden="1" customWidth="1"/>
    <col min="3" max="3" width="24" style="3" customWidth="1"/>
    <col min="4" max="4" width="14" style="4" customWidth="1"/>
    <col min="5" max="5" width="28" style="4" customWidth="1"/>
    <col min="6" max="6" width="7.85546875" style="5" customWidth="1"/>
    <col min="7" max="7" width="30.7109375" style="3" customWidth="1"/>
    <col min="8" max="8" width="7.85546875" style="6" customWidth="1"/>
    <col min="9" max="9" width="8.42578125" style="6" customWidth="1"/>
    <col min="10" max="10" width="9.7109375" style="6" customWidth="1"/>
    <col min="11" max="11" width="10" style="6" customWidth="1"/>
    <col min="12" max="12" width="5.140625" style="7" customWidth="1"/>
    <col min="13" max="13" width="9.28515625" style="6" customWidth="1"/>
    <col min="14" max="14" width="8.140625" style="6" customWidth="1"/>
    <col min="15" max="15" width="6.5703125" style="6" customWidth="1"/>
    <col min="16" max="16" width="8.140625" style="6" customWidth="1"/>
    <col min="17" max="17" width="10" style="6" customWidth="1"/>
    <col min="18" max="18" width="9.140625" style="6" customWidth="1"/>
    <col min="19" max="19" width="8.140625" style="6" customWidth="1"/>
    <col min="20" max="21" width="9.140625" style="6" customWidth="1"/>
    <col min="22" max="22" width="10.5703125" style="6" customWidth="1"/>
    <col min="23" max="23" width="8.140625" style="6" customWidth="1"/>
    <col min="24" max="24" width="9.85546875" style="6" customWidth="1"/>
    <col min="25" max="25" width="9.28515625" style="6" customWidth="1"/>
    <col min="26" max="26" width="8.28515625" style="6" customWidth="1"/>
    <col min="27" max="27" width="8.5703125" style="6" customWidth="1"/>
    <col min="28" max="28" width="9" style="6" customWidth="1"/>
    <col min="29" max="30" width="8" style="6" customWidth="1"/>
    <col min="31" max="31" width="10.140625" style="6" customWidth="1"/>
    <col min="32" max="32" width="10.5703125" style="6" customWidth="1"/>
    <col min="33" max="33" width="5.5703125" style="3" customWidth="1"/>
    <col min="34" max="1025" width="9.140625" style="3" customWidth="1"/>
  </cols>
  <sheetData>
    <row r="1" spans="1:33" ht="12" customHeight="1" x14ac:dyDescent="0.25">
      <c r="A1" s="8" t="s">
        <v>0</v>
      </c>
      <c r="C1" s="9"/>
    </row>
    <row r="2" spans="1:33" ht="12" customHeight="1" x14ac:dyDescent="0.25">
      <c r="A2" s="8" t="s">
        <v>1</v>
      </c>
    </row>
    <row r="3" spans="1:33" ht="12" customHeight="1" x14ac:dyDescent="0.25">
      <c r="A3" s="8" t="s">
        <v>50</v>
      </c>
      <c r="B3" s="9"/>
      <c r="C3" s="10"/>
      <c r="N3" s="11">
        <v>1301</v>
      </c>
      <c r="O3" s="11">
        <v>2402</v>
      </c>
      <c r="P3" s="11">
        <v>5001</v>
      </c>
      <c r="Q3" s="11">
        <v>5002</v>
      </c>
      <c r="R3" s="11">
        <v>6220</v>
      </c>
      <c r="S3" s="11">
        <v>6219</v>
      </c>
      <c r="T3" s="11">
        <v>6212</v>
      </c>
      <c r="U3" s="11"/>
      <c r="V3" s="11"/>
      <c r="W3" s="11"/>
      <c r="X3" s="11"/>
      <c r="Y3" s="11" t="s">
        <v>3</v>
      </c>
      <c r="Z3" s="11"/>
      <c r="AA3" s="11">
        <v>6230</v>
      </c>
      <c r="AB3" s="11" t="s">
        <v>4</v>
      </c>
      <c r="AC3" s="11">
        <v>6202</v>
      </c>
      <c r="AD3" s="11"/>
      <c r="AE3" s="11">
        <v>6109</v>
      </c>
      <c r="AF3" s="11">
        <v>1002</v>
      </c>
    </row>
    <row r="4" spans="1:33" s="20" customFormat="1" ht="44.25" customHeight="1" x14ac:dyDescent="0.25">
      <c r="A4" s="12" t="s">
        <v>5</v>
      </c>
      <c r="B4" s="13" t="s">
        <v>6</v>
      </c>
      <c r="C4" s="14" t="s">
        <v>7</v>
      </c>
      <c r="D4" s="14" t="s">
        <v>8</v>
      </c>
      <c r="E4" s="14" t="s">
        <v>9</v>
      </c>
      <c r="F4" s="14" t="s">
        <v>10</v>
      </c>
      <c r="G4" s="14" t="s">
        <v>11</v>
      </c>
      <c r="H4" s="14" t="s">
        <v>12</v>
      </c>
      <c r="I4" s="14" t="s">
        <v>13</v>
      </c>
      <c r="J4" s="14" t="s">
        <v>14</v>
      </c>
      <c r="K4" s="14" t="s">
        <v>15</v>
      </c>
      <c r="L4" s="15" t="s">
        <v>16</v>
      </c>
      <c r="M4" s="14" t="s">
        <v>17</v>
      </c>
      <c r="N4" s="16" t="s">
        <v>18</v>
      </c>
      <c r="O4" s="16" t="s">
        <v>19</v>
      </c>
      <c r="P4" s="16" t="s">
        <v>20</v>
      </c>
      <c r="Q4" s="16" t="s">
        <v>21</v>
      </c>
      <c r="R4" s="16" t="s">
        <v>22</v>
      </c>
      <c r="S4" s="16" t="s">
        <v>23</v>
      </c>
      <c r="T4" s="16" t="s">
        <v>24</v>
      </c>
      <c r="U4" s="16" t="s">
        <v>25</v>
      </c>
      <c r="V4" s="16" t="s">
        <v>26</v>
      </c>
      <c r="W4" s="16" t="s">
        <v>27</v>
      </c>
      <c r="X4" s="16" t="s">
        <v>28</v>
      </c>
      <c r="Y4" s="16" t="s">
        <v>29</v>
      </c>
      <c r="Z4" s="16" t="s">
        <v>30</v>
      </c>
      <c r="AA4" s="16" t="s">
        <v>31</v>
      </c>
      <c r="AB4" s="16" t="s">
        <v>32</v>
      </c>
      <c r="AC4" s="17" t="s">
        <v>33</v>
      </c>
      <c r="AD4" s="16" t="s">
        <v>34</v>
      </c>
      <c r="AE4" s="18" t="s">
        <v>35</v>
      </c>
      <c r="AF4" s="19" t="s">
        <v>36</v>
      </c>
    </row>
    <row r="5" spans="1:33" s="32" customFormat="1" ht="23.25" customHeight="1" x14ac:dyDescent="0.2">
      <c r="A5" s="21">
        <v>43729</v>
      </c>
      <c r="B5" s="22"/>
      <c r="C5" s="23" t="s">
        <v>100</v>
      </c>
      <c r="D5" s="23" t="s">
        <v>101</v>
      </c>
      <c r="E5" s="23" t="s">
        <v>102</v>
      </c>
      <c r="F5" s="24">
        <v>7490</v>
      </c>
      <c r="G5" s="24" t="s">
        <v>103</v>
      </c>
      <c r="H5" s="26">
        <v>1500</v>
      </c>
      <c r="I5" s="26"/>
      <c r="J5" s="26"/>
      <c r="K5" s="26"/>
      <c r="L5" s="27"/>
      <c r="M5" s="28">
        <f t="shared" ref="M5:M12" si="0">SUM(H5:J5,K5/1.12)</f>
        <v>1500</v>
      </c>
      <c r="N5" s="28">
        <f t="shared" ref="N5:N12" si="1">K5/1.12*0.12</f>
        <v>0</v>
      </c>
      <c r="O5" s="28">
        <f t="shared" ref="O5:O12" si="2">-SUM(I5:J5,K5/1.12)*L5</f>
        <v>0</v>
      </c>
      <c r="P5" s="28"/>
      <c r="Q5" s="29"/>
      <c r="R5" s="29"/>
      <c r="S5" s="30"/>
      <c r="T5" s="30"/>
      <c r="U5" s="30"/>
      <c r="V5" s="30"/>
      <c r="W5" s="30"/>
      <c r="X5" s="29"/>
      <c r="Y5" s="29"/>
      <c r="Z5" s="29"/>
      <c r="AA5" s="29">
        <v>1500</v>
      </c>
      <c r="AB5" s="30"/>
      <c r="AC5" s="30"/>
      <c r="AD5" s="29"/>
      <c r="AE5" s="29"/>
      <c r="AF5" s="28">
        <f t="shared" ref="AF5:AF12" si="3">-SUM(N5:AE5)</f>
        <v>-1500</v>
      </c>
      <c r="AG5" s="31">
        <f t="shared" ref="AG5:AG12" si="4">SUM(H5:K5)+AF5+O5</f>
        <v>0</v>
      </c>
    </row>
    <row r="6" spans="1:33" s="32" customFormat="1" ht="23.25" customHeight="1" x14ac:dyDescent="0.2">
      <c r="A6" s="21">
        <v>43729</v>
      </c>
      <c r="B6" s="22"/>
      <c r="C6" s="23" t="s">
        <v>39</v>
      </c>
      <c r="D6" s="23"/>
      <c r="E6" s="23"/>
      <c r="F6" s="24"/>
      <c r="G6" s="24" t="s">
        <v>104</v>
      </c>
      <c r="H6" s="26">
        <v>50</v>
      </c>
      <c r="I6" s="26"/>
      <c r="J6" s="26"/>
      <c r="K6" s="26"/>
      <c r="L6" s="27"/>
      <c r="M6" s="28">
        <f t="shared" si="0"/>
        <v>50</v>
      </c>
      <c r="N6" s="28">
        <f t="shared" si="1"/>
        <v>0</v>
      </c>
      <c r="O6" s="28">
        <f t="shared" si="2"/>
        <v>0</v>
      </c>
      <c r="P6" s="28"/>
      <c r="Q6" s="29"/>
      <c r="R6" s="29"/>
      <c r="S6" s="30"/>
      <c r="T6" s="30"/>
      <c r="U6" s="30"/>
      <c r="V6" s="30"/>
      <c r="W6" s="30"/>
      <c r="X6" s="29"/>
      <c r="Y6" s="29"/>
      <c r="Z6" s="29"/>
      <c r="AA6" s="29">
        <v>50</v>
      </c>
      <c r="AB6" s="30"/>
      <c r="AC6" s="30"/>
      <c r="AD6" s="29"/>
      <c r="AE6" s="29"/>
      <c r="AF6" s="28">
        <f t="shared" si="3"/>
        <v>-50</v>
      </c>
      <c r="AG6" s="31">
        <f t="shared" si="4"/>
        <v>0</v>
      </c>
    </row>
    <row r="7" spans="1:33" s="32" customFormat="1" ht="23.25" customHeight="1" x14ac:dyDescent="0.2">
      <c r="A7" s="21">
        <v>43729</v>
      </c>
      <c r="B7" s="22"/>
      <c r="C7" s="23" t="s">
        <v>89</v>
      </c>
      <c r="D7" s="23" t="s">
        <v>90</v>
      </c>
      <c r="E7" s="23" t="s">
        <v>91</v>
      </c>
      <c r="F7" s="24">
        <v>89942</v>
      </c>
      <c r="G7" s="24" t="s">
        <v>105</v>
      </c>
      <c r="H7" s="26"/>
      <c r="I7" s="26"/>
      <c r="J7" s="26"/>
      <c r="K7" s="26">
        <v>1429.75</v>
      </c>
      <c r="L7" s="27"/>
      <c r="M7" s="28">
        <f t="shared" si="0"/>
        <v>1276.5624999999998</v>
      </c>
      <c r="N7" s="28">
        <f t="shared" si="1"/>
        <v>153.18749999999997</v>
      </c>
      <c r="O7" s="28">
        <f t="shared" si="2"/>
        <v>0</v>
      </c>
      <c r="P7" s="28"/>
      <c r="Q7" s="29"/>
      <c r="R7" s="29"/>
      <c r="S7" s="30"/>
      <c r="T7" s="30"/>
      <c r="U7" s="30"/>
      <c r="V7" s="30"/>
      <c r="W7" s="30"/>
      <c r="X7" s="29">
        <v>1276.56</v>
      </c>
      <c r="Y7" s="29"/>
      <c r="Z7" s="29"/>
      <c r="AA7" s="29"/>
      <c r="AB7" s="30"/>
      <c r="AC7" s="30"/>
      <c r="AD7" s="29"/>
      <c r="AE7" s="29"/>
      <c r="AF7" s="28">
        <f t="shared" si="3"/>
        <v>-1429.7474999999999</v>
      </c>
      <c r="AG7" s="31">
        <f t="shared" si="4"/>
        <v>2.5000000000545697E-3</v>
      </c>
    </row>
    <row r="8" spans="1:33" s="32" customFormat="1" ht="23.25" customHeight="1" x14ac:dyDescent="0.2">
      <c r="A8" s="21">
        <v>43727</v>
      </c>
      <c r="B8" s="22"/>
      <c r="C8" s="23" t="s">
        <v>89</v>
      </c>
      <c r="D8" s="23" t="s">
        <v>90</v>
      </c>
      <c r="E8" s="23" t="s">
        <v>91</v>
      </c>
      <c r="F8" s="24">
        <v>24850</v>
      </c>
      <c r="G8" s="24" t="s">
        <v>106</v>
      </c>
      <c r="H8" s="26"/>
      <c r="I8" s="26"/>
      <c r="J8" s="26"/>
      <c r="K8" s="26">
        <v>748.75</v>
      </c>
      <c r="L8" s="27"/>
      <c r="M8" s="28">
        <f t="shared" si="0"/>
        <v>668.52678571428567</v>
      </c>
      <c r="N8" s="28">
        <f t="shared" si="1"/>
        <v>80.223214285714278</v>
      </c>
      <c r="O8" s="28">
        <f t="shared" si="2"/>
        <v>0</v>
      </c>
      <c r="P8" s="28"/>
      <c r="Q8" s="29"/>
      <c r="R8" s="29"/>
      <c r="S8" s="30"/>
      <c r="T8" s="30"/>
      <c r="U8" s="30"/>
      <c r="V8" s="30"/>
      <c r="W8" s="30"/>
      <c r="X8" s="29">
        <v>668.53</v>
      </c>
      <c r="Y8" s="29"/>
      <c r="Z8" s="29"/>
      <c r="AA8" s="29"/>
      <c r="AB8" s="30"/>
      <c r="AC8" s="30"/>
      <c r="AD8" s="29"/>
      <c r="AE8" s="29"/>
      <c r="AF8" s="28">
        <f t="shared" si="3"/>
        <v>-748.75321428571419</v>
      </c>
      <c r="AG8" s="31">
        <f t="shared" si="4"/>
        <v>-3.2142857141934655E-3</v>
      </c>
    </row>
    <row r="9" spans="1:33" s="32" customFormat="1" ht="23.25" customHeight="1" x14ac:dyDescent="0.2">
      <c r="A9" s="21">
        <v>43724</v>
      </c>
      <c r="B9" s="22"/>
      <c r="C9" s="23" t="s">
        <v>89</v>
      </c>
      <c r="D9" s="23" t="s">
        <v>90</v>
      </c>
      <c r="E9" s="23" t="s">
        <v>91</v>
      </c>
      <c r="F9" s="24">
        <v>24851</v>
      </c>
      <c r="G9" s="24" t="s">
        <v>107</v>
      </c>
      <c r="H9" s="26"/>
      <c r="I9" s="26"/>
      <c r="J9" s="26"/>
      <c r="K9" s="26">
        <v>40</v>
      </c>
      <c r="L9" s="27"/>
      <c r="M9" s="28">
        <f t="shared" si="0"/>
        <v>35.714285714285708</v>
      </c>
      <c r="N9" s="28">
        <f t="shared" si="1"/>
        <v>4.2857142857142847</v>
      </c>
      <c r="O9" s="28">
        <f t="shared" si="2"/>
        <v>0</v>
      </c>
      <c r="P9" s="28"/>
      <c r="Q9" s="29"/>
      <c r="R9" s="29"/>
      <c r="S9" s="30"/>
      <c r="T9" s="30"/>
      <c r="U9" s="30"/>
      <c r="V9" s="30"/>
      <c r="W9" s="30"/>
      <c r="X9" s="29">
        <v>35.71</v>
      </c>
      <c r="Y9" s="29"/>
      <c r="Z9" s="29"/>
      <c r="AA9" s="29"/>
      <c r="AB9" s="30"/>
      <c r="AC9" s="30"/>
      <c r="AD9" s="29"/>
      <c r="AE9" s="29"/>
      <c r="AF9" s="28">
        <f t="shared" si="3"/>
        <v>-39.995714285714286</v>
      </c>
      <c r="AG9" s="31">
        <f t="shared" si="4"/>
        <v>4.2857142857144481E-3</v>
      </c>
    </row>
    <row r="10" spans="1:33" s="32" customFormat="1" ht="23.25" customHeight="1" x14ac:dyDescent="0.2">
      <c r="A10" s="21">
        <v>43729</v>
      </c>
      <c r="B10" s="22"/>
      <c r="C10" s="23" t="s">
        <v>108</v>
      </c>
      <c r="D10" s="23"/>
      <c r="E10" s="23"/>
      <c r="F10" s="24"/>
      <c r="G10" s="24" t="s">
        <v>43</v>
      </c>
      <c r="H10" s="26">
        <v>240</v>
      </c>
      <c r="I10" s="26"/>
      <c r="J10" s="26"/>
      <c r="K10" s="26"/>
      <c r="L10" s="27"/>
      <c r="M10" s="28">
        <f t="shared" si="0"/>
        <v>240</v>
      </c>
      <c r="N10" s="28">
        <f t="shared" si="1"/>
        <v>0</v>
      </c>
      <c r="O10" s="28">
        <f t="shared" si="2"/>
        <v>0</v>
      </c>
      <c r="P10" s="28"/>
      <c r="Q10" s="29"/>
      <c r="R10" s="29"/>
      <c r="S10" s="30"/>
      <c r="T10" s="30"/>
      <c r="U10" s="30"/>
      <c r="V10" s="30"/>
      <c r="W10" s="30"/>
      <c r="X10" s="29"/>
      <c r="Y10" s="29"/>
      <c r="Z10" s="29"/>
      <c r="AA10" s="29"/>
      <c r="AB10" s="30"/>
      <c r="AC10" s="30"/>
      <c r="AD10" s="29"/>
      <c r="AE10" s="29">
        <v>240</v>
      </c>
      <c r="AF10" s="28">
        <f t="shared" si="3"/>
        <v>-240</v>
      </c>
      <c r="AG10" s="31">
        <f t="shared" si="4"/>
        <v>0</v>
      </c>
    </row>
    <row r="11" spans="1:33" s="32" customFormat="1" ht="23.25" customHeight="1" x14ac:dyDescent="0.2">
      <c r="A11" s="21"/>
      <c r="B11" s="22"/>
      <c r="C11" s="23"/>
      <c r="D11" s="23"/>
      <c r="E11" s="23"/>
      <c r="F11" s="24"/>
      <c r="G11" s="24"/>
      <c r="H11" s="26"/>
      <c r="I11" s="26"/>
      <c r="J11" s="26"/>
      <c r="K11" s="26"/>
      <c r="L11" s="27"/>
      <c r="M11" s="28">
        <f t="shared" si="0"/>
        <v>0</v>
      </c>
      <c r="N11" s="28">
        <f t="shared" si="1"/>
        <v>0</v>
      </c>
      <c r="O11" s="28">
        <f t="shared" si="2"/>
        <v>0</v>
      </c>
      <c r="P11" s="28"/>
      <c r="Q11" s="29"/>
      <c r="R11" s="29"/>
      <c r="S11" s="30"/>
      <c r="T11" s="30"/>
      <c r="U11" s="30"/>
      <c r="V11" s="30"/>
      <c r="W11" s="30"/>
      <c r="X11" s="29"/>
      <c r="Y11" s="29"/>
      <c r="Z11" s="29"/>
      <c r="AA11" s="29"/>
      <c r="AB11" s="30"/>
      <c r="AC11" s="30"/>
      <c r="AD11" s="29"/>
      <c r="AE11" s="29"/>
      <c r="AF11" s="28">
        <f t="shared" si="3"/>
        <v>0</v>
      </c>
      <c r="AG11" s="31">
        <f t="shared" si="4"/>
        <v>0</v>
      </c>
    </row>
    <row r="12" spans="1:33" s="32" customFormat="1" ht="19.5" customHeight="1" x14ac:dyDescent="0.2">
      <c r="A12" s="21"/>
      <c r="B12" s="22"/>
      <c r="C12" s="36"/>
      <c r="D12" s="36"/>
      <c r="E12" s="36"/>
      <c r="F12" s="24"/>
      <c r="G12" s="25"/>
      <c r="H12" s="26"/>
      <c r="I12" s="26"/>
      <c r="J12" s="26"/>
      <c r="K12" s="26"/>
      <c r="L12" s="27"/>
      <c r="M12" s="28">
        <f t="shared" si="0"/>
        <v>0</v>
      </c>
      <c r="N12" s="28">
        <f t="shared" si="1"/>
        <v>0</v>
      </c>
      <c r="O12" s="29">
        <f t="shared" si="2"/>
        <v>0</v>
      </c>
      <c r="P12" s="29"/>
      <c r="Q12" s="29"/>
      <c r="R12" s="29"/>
      <c r="S12" s="29"/>
      <c r="T12" s="30"/>
      <c r="U12" s="30"/>
      <c r="V12" s="30"/>
      <c r="W12" s="30"/>
      <c r="X12" s="30"/>
      <c r="Y12" s="37"/>
      <c r="Z12" s="29"/>
      <c r="AA12" s="29"/>
      <c r="AB12" s="29"/>
      <c r="AC12" s="30"/>
      <c r="AD12" s="30"/>
      <c r="AE12" s="38"/>
      <c r="AF12" s="28">
        <f t="shared" si="3"/>
        <v>0</v>
      </c>
      <c r="AG12" s="31">
        <f t="shared" si="4"/>
        <v>0</v>
      </c>
    </row>
    <row r="13" spans="1:33" s="45" customFormat="1" ht="12" customHeight="1" x14ac:dyDescent="0.2">
      <c r="A13" s="39"/>
      <c r="B13" s="40"/>
      <c r="C13" s="41"/>
      <c r="D13" s="42"/>
      <c r="E13" s="42"/>
      <c r="F13" s="43"/>
      <c r="G13" s="41"/>
      <c r="H13" s="44">
        <f t="shared" ref="H13:AG13" si="5">SUM(H5:H12)</f>
        <v>1790</v>
      </c>
      <c r="I13" s="44">
        <f t="shared" si="5"/>
        <v>0</v>
      </c>
      <c r="J13" s="44">
        <f t="shared" si="5"/>
        <v>0</v>
      </c>
      <c r="K13" s="44">
        <f t="shared" si="5"/>
        <v>2218.5</v>
      </c>
      <c r="L13" s="44">
        <f t="shared" si="5"/>
        <v>0</v>
      </c>
      <c r="M13" s="44">
        <f t="shared" si="5"/>
        <v>3770.8035714285716</v>
      </c>
      <c r="N13" s="44">
        <f t="shared" si="5"/>
        <v>237.69642857142853</v>
      </c>
      <c r="O13" s="44">
        <f t="shared" si="5"/>
        <v>0</v>
      </c>
      <c r="P13" s="44">
        <f t="shared" si="5"/>
        <v>0</v>
      </c>
      <c r="Q13" s="44">
        <f t="shared" si="5"/>
        <v>0</v>
      </c>
      <c r="R13" s="44">
        <f t="shared" si="5"/>
        <v>0</v>
      </c>
      <c r="S13" s="44">
        <f t="shared" si="5"/>
        <v>0</v>
      </c>
      <c r="T13" s="44">
        <f t="shared" si="5"/>
        <v>0</v>
      </c>
      <c r="U13" s="44">
        <f t="shared" si="5"/>
        <v>0</v>
      </c>
      <c r="V13" s="44">
        <f t="shared" si="5"/>
        <v>0</v>
      </c>
      <c r="W13" s="44">
        <f t="shared" si="5"/>
        <v>0</v>
      </c>
      <c r="X13" s="44">
        <f t="shared" si="5"/>
        <v>1980.8</v>
      </c>
      <c r="Y13" s="44">
        <f t="shared" si="5"/>
        <v>0</v>
      </c>
      <c r="Z13" s="44">
        <f t="shared" si="5"/>
        <v>0</v>
      </c>
      <c r="AA13" s="44">
        <f t="shared" si="5"/>
        <v>1550</v>
      </c>
      <c r="AB13" s="44">
        <f t="shared" si="5"/>
        <v>0</v>
      </c>
      <c r="AC13" s="44">
        <f t="shared" si="5"/>
        <v>0</v>
      </c>
      <c r="AD13" s="44">
        <f t="shared" si="5"/>
        <v>0</v>
      </c>
      <c r="AE13" s="44">
        <f t="shared" si="5"/>
        <v>240</v>
      </c>
      <c r="AF13" s="44">
        <f t="shared" si="5"/>
        <v>-4008.4964285714282</v>
      </c>
      <c r="AG13" s="44">
        <f t="shared" si="5"/>
        <v>3.5714285715755523E-3</v>
      </c>
    </row>
    <row r="15" spans="1:33" x14ac:dyDescent="0.25">
      <c r="K15" s="46">
        <f>H13+I13+J13+K13</f>
        <v>4008.5</v>
      </c>
      <c r="AF15" s="46">
        <f>+AF13</f>
        <v>-4008.4964285714282</v>
      </c>
    </row>
    <row r="17" spans="3:25" x14ac:dyDescent="0.25">
      <c r="C17" s="47" t="s">
        <v>49</v>
      </c>
      <c r="G17" s="45"/>
      <c r="K17" s="52"/>
      <c r="L17" s="52"/>
      <c r="M17" s="52"/>
    </row>
    <row r="20" spans="3:25" s="3" customFormat="1" ht="11.25" x14ac:dyDescent="0.2">
      <c r="K20" s="6"/>
      <c r="L20" s="7"/>
      <c r="M20" s="6"/>
      <c r="Y20" s="6"/>
    </row>
    <row r="27" spans="3:25" x14ac:dyDescent="0.25">
      <c r="Q27" s="6">
        <v>0</v>
      </c>
    </row>
  </sheetData>
  <mergeCells count="1">
    <mergeCell ref="K17:M1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31"/>
  <sheetViews>
    <sheetView topLeftCell="D1" zoomScaleNormal="100" workbookViewId="0">
      <selection activeCell="Q19" sqref="Q19"/>
    </sheetView>
  </sheetViews>
  <sheetFormatPr defaultRowHeight="15" x14ac:dyDescent="0.25"/>
  <cols>
    <col min="1" max="1" width="8.140625" style="1" customWidth="1"/>
    <col min="2" max="2" width="7.28515625" style="2" hidden="1" customWidth="1"/>
    <col min="3" max="3" width="24" style="3" customWidth="1"/>
    <col min="4" max="4" width="14" style="4" customWidth="1"/>
    <col min="5" max="5" width="28" style="4" customWidth="1"/>
    <col min="6" max="6" width="7.85546875" style="5" customWidth="1"/>
    <col min="7" max="7" width="30.7109375" style="3" customWidth="1"/>
    <col min="8" max="8" width="7.85546875" style="6" customWidth="1"/>
    <col min="9" max="9" width="8.42578125" style="6" customWidth="1"/>
    <col min="10" max="10" width="9.7109375" style="6" customWidth="1"/>
    <col min="11" max="11" width="10" style="6" customWidth="1"/>
    <col min="12" max="12" width="5.140625" style="7" customWidth="1"/>
    <col min="13" max="13" width="9.28515625" style="6" customWidth="1"/>
    <col min="14" max="14" width="8.140625" style="6" customWidth="1"/>
    <col min="15" max="15" width="6.5703125" style="6" customWidth="1"/>
    <col min="16" max="16" width="8.140625" style="6" customWidth="1"/>
    <col min="17" max="17" width="10" style="6" customWidth="1"/>
    <col min="18" max="18" width="9.140625" style="6" customWidth="1"/>
    <col min="19" max="19" width="8.140625" style="6" customWidth="1"/>
    <col min="20" max="21" width="9.140625" style="6" customWidth="1"/>
    <col min="22" max="22" width="10.5703125" style="6" customWidth="1"/>
    <col min="23" max="23" width="8.140625" style="6" customWidth="1"/>
    <col min="24" max="24" width="9.85546875" style="6" customWidth="1"/>
    <col min="25" max="25" width="9.28515625" style="6" customWidth="1"/>
    <col min="26" max="26" width="8.28515625" style="6" customWidth="1"/>
    <col min="27" max="27" width="8.5703125" style="6" customWidth="1"/>
    <col min="28" max="28" width="9" style="6" customWidth="1"/>
    <col min="29" max="30" width="8" style="6" customWidth="1"/>
    <col min="31" max="31" width="10.140625" style="6" customWidth="1"/>
    <col min="32" max="32" width="10.5703125" style="6" customWidth="1"/>
    <col min="33" max="33" width="5.5703125" style="3" customWidth="1"/>
    <col min="34" max="1025" width="9.140625" style="3" customWidth="1"/>
  </cols>
  <sheetData>
    <row r="1" spans="1:33" ht="12" customHeight="1" x14ac:dyDescent="0.25">
      <c r="A1" s="8" t="s">
        <v>0</v>
      </c>
      <c r="C1" s="9"/>
    </row>
    <row r="2" spans="1:33" ht="12" customHeight="1" x14ac:dyDescent="0.25">
      <c r="A2" s="8" t="s">
        <v>1</v>
      </c>
    </row>
    <row r="3" spans="1:33" ht="12" customHeight="1" x14ac:dyDescent="0.25">
      <c r="A3" s="8" t="s">
        <v>50</v>
      </c>
      <c r="B3" s="9"/>
      <c r="C3" s="10"/>
      <c r="N3" s="11">
        <v>1301</v>
      </c>
      <c r="O3" s="11">
        <v>2402</v>
      </c>
      <c r="P3" s="11">
        <v>5001</v>
      </c>
      <c r="Q3" s="11">
        <v>5002</v>
      </c>
      <c r="R3" s="11">
        <v>6220</v>
      </c>
      <c r="S3" s="11">
        <v>6219</v>
      </c>
      <c r="T3" s="11">
        <v>6212</v>
      </c>
      <c r="U3" s="11"/>
      <c r="V3" s="11"/>
      <c r="W3" s="11"/>
      <c r="X3" s="11"/>
      <c r="Y3" s="11" t="s">
        <v>3</v>
      </c>
      <c r="Z3" s="11"/>
      <c r="AA3" s="11">
        <v>6230</v>
      </c>
      <c r="AB3" s="11" t="s">
        <v>4</v>
      </c>
      <c r="AC3" s="11">
        <v>6202</v>
      </c>
      <c r="AD3" s="11"/>
      <c r="AE3" s="11">
        <v>6109</v>
      </c>
      <c r="AF3" s="11">
        <v>1002</v>
      </c>
    </row>
    <row r="4" spans="1:33" s="20" customFormat="1" ht="44.25" customHeight="1" x14ac:dyDescent="0.25">
      <c r="A4" s="12" t="s">
        <v>5</v>
      </c>
      <c r="B4" s="13" t="s">
        <v>6</v>
      </c>
      <c r="C4" s="14" t="s">
        <v>7</v>
      </c>
      <c r="D4" s="14" t="s">
        <v>8</v>
      </c>
      <c r="E4" s="14" t="s">
        <v>9</v>
      </c>
      <c r="F4" s="14" t="s">
        <v>10</v>
      </c>
      <c r="G4" s="14" t="s">
        <v>11</v>
      </c>
      <c r="H4" s="14" t="s">
        <v>12</v>
      </c>
      <c r="I4" s="14" t="s">
        <v>13</v>
      </c>
      <c r="J4" s="14" t="s">
        <v>14</v>
      </c>
      <c r="K4" s="14" t="s">
        <v>15</v>
      </c>
      <c r="L4" s="15" t="s">
        <v>16</v>
      </c>
      <c r="M4" s="14" t="s">
        <v>17</v>
      </c>
      <c r="N4" s="16" t="s">
        <v>18</v>
      </c>
      <c r="O4" s="16" t="s">
        <v>19</v>
      </c>
      <c r="P4" s="16" t="s">
        <v>20</v>
      </c>
      <c r="Q4" s="16" t="s">
        <v>21</v>
      </c>
      <c r="R4" s="16" t="s">
        <v>22</v>
      </c>
      <c r="S4" s="16" t="s">
        <v>23</v>
      </c>
      <c r="T4" s="16" t="s">
        <v>24</v>
      </c>
      <c r="U4" s="16" t="s">
        <v>25</v>
      </c>
      <c r="V4" s="16" t="s">
        <v>26</v>
      </c>
      <c r="W4" s="16" t="s">
        <v>27</v>
      </c>
      <c r="X4" s="16" t="s">
        <v>28</v>
      </c>
      <c r="Y4" s="16" t="s">
        <v>29</v>
      </c>
      <c r="Z4" s="16" t="s">
        <v>30</v>
      </c>
      <c r="AA4" s="16" t="s">
        <v>31</v>
      </c>
      <c r="AB4" s="16" t="s">
        <v>32</v>
      </c>
      <c r="AC4" s="17" t="s">
        <v>33</v>
      </c>
      <c r="AD4" s="16" t="s">
        <v>34</v>
      </c>
      <c r="AE4" s="18" t="s">
        <v>35</v>
      </c>
      <c r="AF4" s="19" t="s">
        <v>36</v>
      </c>
    </row>
    <row r="5" spans="1:33" s="32" customFormat="1" ht="23.25" customHeight="1" x14ac:dyDescent="0.2">
      <c r="A5" s="21">
        <v>43729</v>
      </c>
      <c r="B5" s="22"/>
      <c r="C5" s="23" t="s">
        <v>37</v>
      </c>
      <c r="D5" s="23"/>
      <c r="E5" s="23"/>
      <c r="F5" s="24"/>
      <c r="G5" s="24" t="s">
        <v>43</v>
      </c>
      <c r="H5" s="26">
        <v>60</v>
      </c>
      <c r="I5" s="26"/>
      <c r="J5" s="26"/>
      <c r="K5" s="26"/>
      <c r="L5" s="27"/>
      <c r="M5" s="28">
        <f t="shared" ref="M5:M16" si="0">SUM(H5:J5,K5/1.12)</f>
        <v>60</v>
      </c>
      <c r="N5" s="28">
        <f t="shared" ref="N5:N16" si="1">K5/1.12*0.12</f>
        <v>0</v>
      </c>
      <c r="O5" s="28">
        <f t="shared" ref="O5:O16" si="2">-SUM(I5:J5,K5/1.12)*L5</f>
        <v>0</v>
      </c>
      <c r="P5" s="28"/>
      <c r="Q5" s="29"/>
      <c r="R5" s="29"/>
      <c r="S5" s="30"/>
      <c r="T5" s="30"/>
      <c r="U5" s="30"/>
      <c r="V5" s="30"/>
      <c r="W5" s="30"/>
      <c r="X5" s="29"/>
      <c r="Y5" s="29"/>
      <c r="Z5" s="29"/>
      <c r="AA5" s="29"/>
      <c r="AB5" s="30"/>
      <c r="AC5" s="30"/>
      <c r="AD5" s="29"/>
      <c r="AE5" s="29">
        <v>60</v>
      </c>
      <c r="AF5" s="28">
        <f t="shared" ref="AF5:AF16" si="3">-SUM(N5:AE5)</f>
        <v>-60</v>
      </c>
      <c r="AG5" s="31">
        <f t="shared" ref="AG5:AG16" si="4">SUM(H5:K5)+AF5+O5</f>
        <v>0</v>
      </c>
    </row>
    <row r="6" spans="1:33" s="32" customFormat="1" ht="23.25" customHeight="1" x14ac:dyDescent="0.2">
      <c r="A6" s="21">
        <v>43727</v>
      </c>
      <c r="B6" s="22"/>
      <c r="C6" s="23" t="s">
        <v>37</v>
      </c>
      <c r="D6" s="23"/>
      <c r="E6" s="23"/>
      <c r="F6" s="24"/>
      <c r="G6" s="24" t="s">
        <v>109</v>
      </c>
      <c r="H6" s="26">
        <v>100</v>
      </c>
      <c r="I6" s="26"/>
      <c r="J6" s="26"/>
      <c r="K6" s="26"/>
      <c r="L6" s="27"/>
      <c r="M6" s="28">
        <f t="shared" si="0"/>
        <v>100</v>
      </c>
      <c r="N6" s="28">
        <f t="shared" si="1"/>
        <v>0</v>
      </c>
      <c r="O6" s="28">
        <f t="shared" si="2"/>
        <v>0</v>
      </c>
      <c r="P6" s="28"/>
      <c r="Q6" s="29"/>
      <c r="R6" s="29"/>
      <c r="S6" s="30"/>
      <c r="T6" s="30"/>
      <c r="U6" s="30"/>
      <c r="V6" s="30"/>
      <c r="W6" s="30"/>
      <c r="X6" s="29"/>
      <c r="Y6" s="29"/>
      <c r="Z6" s="29"/>
      <c r="AA6" s="29">
        <v>100</v>
      </c>
      <c r="AB6" s="30"/>
      <c r="AC6" s="30"/>
      <c r="AD6" s="29"/>
      <c r="AE6" s="29"/>
      <c r="AF6" s="28">
        <f t="shared" si="3"/>
        <v>-100</v>
      </c>
      <c r="AG6" s="31">
        <f t="shared" si="4"/>
        <v>0</v>
      </c>
    </row>
    <row r="7" spans="1:33" s="32" customFormat="1" ht="23.25" customHeight="1" x14ac:dyDescent="0.2">
      <c r="A7" s="21">
        <v>43726</v>
      </c>
      <c r="B7" s="22"/>
      <c r="C7" s="23" t="s">
        <v>37</v>
      </c>
      <c r="D7" s="23"/>
      <c r="E7" s="23"/>
      <c r="F7" s="24"/>
      <c r="G7" s="24" t="s">
        <v>110</v>
      </c>
      <c r="H7" s="26">
        <v>111</v>
      </c>
      <c r="I7" s="26"/>
      <c r="J7" s="26"/>
      <c r="K7" s="26"/>
      <c r="L7" s="27"/>
      <c r="M7" s="28">
        <f t="shared" si="0"/>
        <v>111</v>
      </c>
      <c r="N7" s="28">
        <f t="shared" si="1"/>
        <v>0</v>
      </c>
      <c r="O7" s="28">
        <f t="shared" si="2"/>
        <v>0</v>
      </c>
      <c r="P7" s="28"/>
      <c r="Q7" s="29"/>
      <c r="R7" s="29"/>
      <c r="S7" s="30"/>
      <c r="T7" s="30"/>
      <c r="U7" s="30"/>
      <c r="V7" s="30"/>
      <c r="W7" s="30"/>
      <c r="X7" s="29"/>
      <c r="Y7" s="29"/>
      <c r="Z7" s="29"/>
      <c r="AA7" s="29">
        <v>111</v>
      </c>
      <c r="AB7" s="30"/>
      <c r="AC7" s="30"/>
      <c r="AD7" s="29"/>
      <c r="AE7" s="29"/>
      <c r="AF7" s="28">
        <f t="shared" si="3"/>
        <v>-111</v>
      </c>
      <c r="AG7" s="31">
        <f t="shared" si="4"/>
        <v>0</v>
      </c>
    </row>
    <row r="8" spans="1:33" s="32" customFormat="1" ht="23.25" customHeight="1" x14ac:dyDescent="0.2">
      <c r="A8" s="21">
        <v>43726</v>
      </c>
      <c r="B8" s="22"/>
      <c r="C8" s="23" t="s">
        <v>37</v>
      </c>
      <c r="D8" s="23"/>
      <c r="E8" s="23"/>
      <c r="F8" s="24"/>
      <c r="G8" s="24" t="s">
        <v>43</v>
      </c>
      <c r="H8" s="26">
        <v>100</v>
      </c>
      <c r="I8" s="26"/>
      <c r="J8" s="26"/>
      <c r="K8" s="26"/>
      <c r="L8" s="27"/>
      <c r="M8" s="28">
        <f t="shared" si="0"/>
        <v>100</v>
      </c>
      <c r="N8" s="28">
        <f t="shared" si="1"/>
        <v>0</v>
      </c>
      <c r="O8" s="28">
        <f t="shared" si="2"/>
        <v>0</v>
      </c>
      <c r="P8" s="28"/>
      <c r="Q8" s="29"/>
      <c r="R8" s="29"/>
      <c r="S8" s="30"/>
      <c r="T8" s="30"/>
      <c r="U8" s="30"/>
      <c r="V8" s="30"/>
      <c r="W8" s="30"/>
      <c r="X8" s="29"/>
      <c r="Y8" s="29"/>
      <c r="Z8" s="29"/>
      <c r="AA8" s="29"/>
      <c r="AB8" s="30"/>
      <c r="AC8" s="30"/>
      <c r="AD8" s="29"/>
      <c r="AE8" s="29">
        <v>100</v>
      </c>
      <c r="AF8" s="28">
        <f t="shared" si="3"/>
        <v>-100</v>
      </c>
      <c r="AG8" s="31">
        <f t="shared" si="4"/>
        <v>0</v>
      </c>
    </row>
    <row r="9" spans="1:33" s="32" customFormat="1" ht="23.25" customHeight="1" x14ac:dyDescent="0.2">
      <c r="A9" s="21">
        <v>43725</v>
      </c>
      <c r="B9" s="22"/>
      <c r="C9" s="23" t="s">
        <v>37</v>
      </c>
      <c r="D9" s="23"/>
      <c r="E9" s="23"/>
      <c r="F9" s="24"/>
      <c r="G9" s="24" t="s">
        <v>43</v>
      </c>
      <c r="H9" s="26">
        <v>60</v>
      </c>
      <c r="I9" s="26"/>
      <c r="J9" s="26"/>
      <c r="K9" s="26"/>
      <c r="L9" s="27"/>
      <c r="M9" s="28">
        <f t="shared" si="0"/>
        <v>60</v>
      </c>
      <c r="N9" s="28">
        <f t="shared" si="1"/>
        <v>0</v>
      </c>
      <c r="O9" s="28">
        <f t="shared" si="2"/>
        <v>0</v>
      </c>
      <c r="P9" s="28"/>
      <c r="Q9" s="29"/>
      <c r="R9" s="29"/>
      <c r="S9" s="30"/>
      <c r="T9" s="30"/>
      <c r="U9" s="30"/>
      <c r="V9" s="30"/>
      <c r="W9" s="30"/>
      <c r="X9" s="29"/>
      <c r="Y9" s="29"/>
      <c r="Z9" s="29"/>
      <c r="AA9" s="29"/>
      <c r="AB9" s="30"/>
      <c r="AC9" s="30"/>
      <c r="AD9" s="29"/>
      <c r="AE9" s="29">
        <v>60</v>
      </c>
      <c r="AF9" s="28">
        <f t="shared" si="3"/>
        <v>-60</v>
      </c>
      <c r="AG9" s="31">
        <f t="shared" si="4"/>
        <v>0</v>
      </c>
    </row>
    <row r="10" spans="1:33" s="32" customFormat="1" ht="23.25" customHeight="1" x14ac:dyDescent="0.2">
      <c r="A10" s="21">
        <v>43722</v>
      </c>
      <c r="B10" s="22"/>
      <c r="C10" s="23" t="s">
        <v>37</v>
      </c>
      <c r="D10" s="23"/>
      <c r="E10" s="23"/>
      <c r="F10" s="24"/>
      <c r="G10" s="24" t="s">
        <v>43</v>
      </c>
      <c r="H10" s="26">
        <v>60</v>
      </c>
      <c r="I10" s="26"/>
      <c r="J10" s="26"/>
      <c r="K10" s="26"/>
      <c r="L10" s="27"/>
      <c r="M10" s="28">
        <f t="shared" si="0"/>
        <v>60</v>
      </c>
      <c r="N10" s="28">
        <f t="shared" si="1"/>
        <v>0</v>
      </c>
      <c r="O10" s="28">
        <f t="shared" si="2"/>
        <v>0</v>
      </c>
      <c r="P10" s="28"/>
      <c r="Q10" s="29"/>
      <c r="R10" s="29"/>
      <c r="S10" s="30"/>
      <c r="T10" s="30"/>
      <c r="U10" s="30"/>
      <c r="V10" s="30"/>
      <c r="W10" s="30"/>
      <c r="X10" s="29"/>
      <c r="Y10" s="29"/>
      <c r="Z10" s="29"/>
      <c r="AA10" s="29"/>
      <c r="AB10" s="30"/>
      <c r="AC10" s="30"/>
      <c r="AD10" s="29"/>
      <c r="AE10" s="29">
        <v>60</v>
      </c>
      <c r="AF10" s="28">
        <f t="shared" si="3"/>
        <v>-60</v>
      </c>
      <c r="AG10" s="31">
        <f t="shared" si="4"/>
        <v>0</v>
      </c>
    </row>
    <row r="11" spans="1:33" s="32" customFormat="1" ht="23.25" customHeight="1" x14ac:dyDescent="0.2">
      <c r="A11" s="21">
        <v>43721</v>
      </c>
      <c r="B11" s="22"/>
      <c r="C11" s="23" t="s">
        <v>37</v>
      </c>
      <c r="D11" s="23"/>
      <c r="E11" s="23"/>
      <c r="F11" s="24"/>
      <c r="G11" s="24" t="s">
        <v>43</v>
      </c>
      <c r="H11" s="26">
        <v>60</v>
      </c>
      <c r="I11" s="26"/>
      <c r="J11" s="26"/>
      <c r="K11" s="26"/>
      <c r="L11" s="27"/>
      <c r="M11" s="28">
        <f t="shared" si="0"/>
        <v>60</v>
      </c>
      <c r="N11" s="28">
        <f t="shared" si="1"/>
        <v>0</v>
      </c>
      <c r="O11" s="28">
        <f t="shared" si="2"/>
        <v>0</v>
      </c>
      <c r="P11" s="28"/>
      <c r="Q11" s="29"/>
      <c r="R11" s="29"/>
      <c r="S11" s="30"/>
      <c r="T11" s="30"/>
      <c r="U11" s="30"/>
      <c r="V11" s="30"/>
      <c r="W11" s="30"/>
      <c r="X11" s="29"/>
      <c r="Y11" s="29"/>
      <c r="Z11" s="29"/>
      <c r="AA11" s="29"/>
      <c r="AB11" s="30"/>
      <c r="AC11" s="30"/>
      <c r="AD11" s="29"/>
      <c r="AE11" s="29">
        <v>60</v>
      </c>
      <c r="AF11" s="28">
        <f t="shared" si="3"/>
        <v>-60</v>
      </c>
      <c r="AG11" s="31">
        <f t="shared" si="4"/>
        <v>0</v>
      </c>
    </row>
    <row r="12" spans="1:33" s="32" customFormat="1" ht="23.25" customHeight="1" x14ac:dyDescent="0.2">
      <c r="A12" s="21">
        <v>43720</v>
      </c>
      <c r="B12" s="22"/>
      <c r="C12" s="23" t="s">
        <v>37</v>
      </c>
      <c r="D12" s="23"/>
      <c r="E12" s="23"/>
      <c r="F12" s="24"/>
      <c r="G12" s="24" t="s">
        <v>111</v>
      </c>
      <c r="H12" s="26">
        <v>120</v>
      </c>
      <c r="I12" s="26"/>
      <c r="J12" s="26"/>
      <c r="K12" s="26"/>
      <c r="L12" s="27"/>
      <c r="M12" s="28">
        <f t="shared" si="0"/>
        <v>120</v>
      </c>
      <c r="N12" s="28">
        <f t="shared" si="1"/>
        <v>0</v>
      </c>
      <c r="O12" s="28">
        <f t="shared" si="2"/>
        <v>0</v>
      </c>
      <c r="P12" s="28"/>
      <c r="Q12" s="29"/>
      <c r="R12" s="29"/>
      <c r="S12" s="30"/>
      <c r="T12" s="30"/>
      <c r="U12" s="30"/>
      <c r="V12" s="30"/>
      <c r="W12" s="30"/>
      <c r="X12" s="29"/>
      <c r="Y12" s="29"/>
      <c r="Z12" s="29"/>
      <c r="AA12" s="29"/>
      <c r="AB12" s="30"/>
      <c r="AC12" s="30"/>
      <c r="AD12" s="29"/>
      <c r="AE12" s="29">
        <v>120</v>
      </c>
      <c r="AF12" s="28">
        <f t="shared" si="3"/>
        <v>-120</v>
      </c>
      <c r="AG12" s="31">
        <f t="shared" si="4"/>
        <v>0</v>
      </c>
    </row>
    <row r="13" spans="1:33" s="32" customFormat="1" ht="23.25" customHeight="1" x14ac:dyDescent="0.2">
      <c r="A13" s="21">
        <v>43720</v>
      </c>
      <c r="B13" s="22"/>
      <c r="C13" s="23" t="s">
        <v>37</v>
      </c>
      <c r="D13" s="23"/>
      <c r="E13" s="23"/>
      <c r="F13" s="24"/>
      <c r="G13" s="24" t="s">
        <v>112</v>
      </c>
      <c r="H13" s="26">
        <v>107</v>
      </c>
      <c r="I13" s="26"/>
      <c r="J13" s="26"/>
      <c r="K13" s="26"/>
      <c r="L13" s="27"/>
      <c r="M13" s="28">
        <f t="shared" si="0"/>
        <v>107</v>
      </c>
      <c r="N13" s="28">
        <f t="shared" si="1"/>
        <v>0</v>
      </c>
      <c r="O13" s="28">
        <f t="shared" si="2"/>
        <v>0</v>
      </c>
      <c r="P13" s="28"/>
      <c r="Q13" s="29"/>
      <c r="R13" s="29"/>
      <c r="S13" s="30"/>
      <c r="T13" s="30"/>
      <c r="U13" s="30"/>
      <c r="V13" s="30"/>
      <c r="W13" s="30"/>
      <c r="X13" s="29"/>
      <c r="Y13" s="29"/>
      <c r="Z13" s="29"/>
      <c r="AA13" s="29">
        <v>107</v>
      </c>
      <c r="AB13" s="30"/>
      <c r="AC13" s="30"/>
      <c r="AD13" s="29"/>
      <c r="AE13" s="29"/>
      <c r="AF13" s="28">
        <f t="shared" si="3"/>
        <v>-107</v>
      </c>
      <c r="AG13" s="31">
        <f t="shared" si="4"/>
        <v>0</v>
      </c>
    </row>
    <row r="14" spans="1:33" s="32" customFormat="1" ht="23.25" customHeight="1" x14ac:dyDescent="0.2">
      <c r="A14" s="21">
        <v>43707</v>
      </c>
      <c r="B14" s="22"/>
      <c r="C14" s="23" t="s">
        <v>37</v>
      </c>
      <c r="D14" s="23"/>
      <c r="E14" s="23"/>
      <c r="F14" s="24"/>
      <c r="G14" s="24" t="s">
        <v>43</v>
      </c>
      <c r="H14" s="26">
        <v>60</v>
      </c>
      <c r="I14" s="26"/>
      <c r="J14" s="26"/>
      <c r="K14" s="26"/>
      <c r="L14" s="27"/>
      <c r="M14" s="28">
        <f t="shared" si="0"/>
        <v>60</v>
      </c>
      <c r="N14" s="28">
        <f t="shared" si="1"/>
        <v>0</v>
      </c>
      <c r="O14" s="28">
        <f t="shared" si="2"/>
        <v>0</v>
      </c>
      <c r="P14" s="28"/>
      <c r="Q14" s="29"/>
      <c r="R14" s="29"/>
      <c r="S14" s="30"/>
      <c r="T14" s="30"/>
      <c r="U14" s="30"/>
      <c r="V14" s="30"/>
      <c r="W14" s="30"/>
      <c r="X14" s="29"/>
      <c r="Y14" s="29"/>
      <c r="Z14" s="29"/>
      <c r="AA14" s="29"/>
      <c r="AB14" s="30"/>
      <c r="AC14" s="30"/>
      <c r="AD14" s="29"/>
      <c r="AE14" s="29">
        <v>60</v>
      </c>
      <c r="AF14" s="28">
        <f t="shared" si="3"/>
        <v>-60</v>
      </c>
      <c r="AG14" s="31">
        <f t="shared" si="4"/>
        <v>0</v>
      </c>
    </row>
    <row r="15" spans="1:33" s="32" customFormat="1" ht="23.25" customHeight="1" x14ac:dyDescent="0.2">
      <c r="A15" s="21"/>
      <c r="B15" s="22"/>
      <c r="C15" s="23"/>
      <c r="D15" s="23"/>
      <c r="E15" s="23"/>
      <c r="F15" s="24"/>
      <c r="G15" s="24"/>
      <c r="H15" s="26"/>
      <c r="I15" s="26"/>
      <c r="J15" s="26"/>
      <c r="K15" s="26"/>
      <c r="L15" s="27"/>
      <c r="M15" s="28">
        <f t="shared" si="0"/>
        <v>0</v>
      </c>
      <c r="N15" s="28">
        <f t="shared" si="1"/>
        <v>0</v>
      </c>
      <c r="O15" s="28">
        <f t="shared" si="2"/>
        <v>0</v>
      </c>
      <c r="P15" s="28"/>
      <c r="Q15" s="29"/>
      <c r="R15" s="29"/>
      <c r="S15" s="30"/>
      <c r="T15" s="30"/>
      <c r="U15" s="30"/>
      <c r="V15" s="30"/>
      <c r="W15" s="30"/>
      <c r="X15" s="29"/>
      <c r="Y15" s="29"/>
      <c r="Z15" s="29"/>
      <c r="AA15" s="29"/>
      <c r="AB15" s="30"/>
      <c r="AC15" s="30"/>
      <c r="AD15" s="29"/>
      <c r="AE15" s="29"/>
      <c r="AF15" s="28">
        <f t="shared" si="3"/>
        <v>0</v>
      </c>
      <c r="AG15" s="31">
        <f t="shared" si="4"/>
        <v>0</v>
      </c>
    </row>
    <row r="16" spans="1:33" s="32" customFormat="1" ht="19.5" customHeight="1" x14ac:dyDescent="0.2">
      <c r="A16" s="21"/>
      <c r="B16" s="22"/>
      <c r="C16" s="36"/>
      <c r="D16" s="36"/>
      <c r="E16" s="36"/>
      <c r="F16" s="24"/>
      <c r="G16" s="25"/>
      <c r="H16" s="26"/>
      <c r="I16" s="26"/>
      <c r="J16" s="26"/>
      <c r="K16" s="26"/>
      <c r="L16" s="27"/>
      <c r="M16" s="28">
        <f t="shared" si="0"/>
        <v>0</v>
      </c>
      <c r="N16" s="28">
        <f t="shared" si="1"/>
        <v>0</v>
      </c>
      <c r="O16" s="29">
        <f t="shared" si="2"/>
        <v>0</v>
      </c>
      <c r="P16" s="29"/>
      <c r="Q16" s="29"/>
      <c r="R16" s="29"/>
      <c r="S16" s="29"/>
      <c r="T16" s="30"/>
      <c r="U16" s="30"/>
      <c r="V16" s="30"/>
      <c r="W16" s="30"/>
      <c r="X16" s="30"/>
      <c r="Y16" s="37"/>
      <c r="Z16" s="29"/>
      <c r="AA16" s="29"/>
      <c r="AB16" s="29"/>
      <c r="AC16" s="30"/>
      <c r="AD16" s="30"/>
      <c r="AE16" s="38"/>
      <c r="AF16" s="28">
        <f t="shared" si="3"/>
        <v>0</v>
      </c>
      <c r="AG16" s="31">
        <f t="shared" si="4"/>
        <v>0</v>
      </c>
    </row>
    <row r="17" spans="1:33" s="45" customFormat="1" ht="12" customHeight="1" x14ac:dyDescent="0.2">
      <c r="A17" s="39"/>
      <c r="B17" s="40"/>
      <c r="C17" s="41"/>
      <c r="D17" s="42"/>
      <c r="E17" s="42"/>
      <c r="F17" s="43"/>
      <c r="G17" s="41"/>
      <c r="H17" s="44">
        <f t="shared" ref="H17:AG17" si="5">SUM(H5:H16)</f>
        <v>838</v>
      </c>
      <c r="I17" s="44">
        <f t="shared" si="5"/>
        <v>0</v>
      </c>
      <c r="J17" s="44">
        <f t="shared" si="5"/>
        <v>0</v>
      </c>
      <c r="K17" s="44">
        <f t="shared" si="5"/>
        <v>0</v>
      </c>
      <c r="L17" s="44">
        <f t="shared" si="5"/>
        <v>0</v>
      </c>
      <c r="M17" s="44">
        <f t="shared" si="5"/>
        <v>838</v>
      </c>
      <c r="N17" s="44">
        <f t="shared" si="5"/>
        <v>0</v>
      </c>
      <c r="O17" s="44">
        <f t="shared" si="5"/>
        <v>0</v>
      </c>
      <c r="P17" s="44">
        <f t="shared" si="5"/>
        <v>0</v>
      </c>
      <c r="Q17" s="44">
        <f t="shared" si="5"/>
        <v>0</v>
      </c>
      <c r="R17" s="44">
        <f t="shared" si="5"/>
        <v>0</v>
      </c>
      <c r="S17" s="44">
        <f t="shared" si="5"/>
        <v>0</v>
      </c>
      <c r="T17" s="44">
        <f t="shared" si="5"/>
        <v>0</v>
      </c>
      <c r="U17" s="44">
        <f t="shared" si="5"/>
        <v>0</v>
      </c>
      <c r="V17" s="44">
        <f t="shared" si="5"/>
        <v>0</v>
      </c>
      <c r="W17" s="44">
        <f t="shared" si="5"/>
        <v>0</v>
      </c>
      <c r="X17" s="44">
        <f t="shared" si="5"/>
        <v>0</v>
      </c>
      <c r="Y17" s="44">
        <f t="shared" si="5"/>
        <v>0</v>
      </c>
      <c r="Z17" s="44">
        <f t="shared" si="5"/>
        <v>0</v>
      </c>
      <c r="AA17" s="44">
        <f t="shared" si="5"/>
        <v>318</v>
      </c>
      <c r="AB17" s="44">
        <f t="shared" si="5"/>
        <v>0</v>
      </c>
      <c r="AC17" s="44">
        <f t="shared" si="5"/>
        <v>0</v>
      </c>
      <c r="AD17" s="44">
        <f t="shared" si="5"/>
        <v>0</v>
      </c>
      <c r="AE17" s="44">
        <f t="shared" si="5"/>
        <v>520</v>
      </c>
      <c r="AF17" s="44">
        <f t="shared" si="5"/>
        <v>-838</v>
      </c>
      <c r="AG17" s="44">
        <f t="shared" si="5"/>
        <v>0</v>
      </c>
    </row>
    <row r="19" spans="1:33" x14ac:dyDescent="0.25">
      <c r="K19" s="46">
        <f>H17+I17+J17+K17</f>
        <v>838</v>
      </c>
      <c r="AF19" s="46">
        <f>+AF17</f>
        <v>-838</v>
      </c>
    </row>
    <row r="21" spans="1:33" x14ac:dyDescent="0.25">
      <c r="C21" s="47" t="s">
        <v>49</v>
      </c>
      <c r="G21" s="45"/>
      <c r="K21" s="52"/>
      <c r="L21" s="52"/>
      <c r="M21" s="52"/>
    </row>
    <row r="24" spans="1:33" s="3" customFormat="1" ht="11.25" x14ac:dyDescent="0.2">
      <c r="K24" s="6"/>
      <c r="L24" s="7"/>
      <c r="M24" s="6"/>
      <c r="Y24" s="6"/>
    </row>
    <row r="31" spans="1:33" x14ac:dyDescent="0.25">
      <c r="Q31" s="6">
        <v>0</v>
      </c>
    </row>
  </sheetData>
  <mergeCells count="1">
    <mergeCell ref="K21:M2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45"/>
  <sheetViews>
    <sheetView topLeftCell="K1" zoomScaleNormal="100" workbookViewId="0">
      <pane ySplit="4" topLeftCell="A19" activePane="bottomLeft" state="frozen"/>
      <selection activeCell="D1" sqref="D1"/>
      <selection pane="bottomLeft" activeCell="Z35" sqref="Z35"/>
    </sheetView>
  </sheetViews>
  <sheetFormatPr defaultRowHeight="15" x14ac:dyDescent="0.25"/>
  <cols>
    <col min="1" max="1" width="8.140625" style="1" customWidth="1"/>
    <col min="2" max="2" width="7.28515625" style="2" hidden="1" customWidth="1"/>
    <col min="3" max="3" width="24" style="3" customWidth="1"/>
    <col min="4" max="4" width="14" style="4" customWidth="1"/>
    <col min="5" max="5" width="28" style="4" customWidth="1"/>
    <col min="6" max="6" width="7.85546875" style="5" customWidth="1"/>
    <col min="7" max="7" width="30.7109375" style="3" customWidth="1"/>
    <col min="8" max="8" width="7.85546875" style="6" customWidth="1"/>
    <col min="9" max="9" width="8.42578125" style="6" customWidth="1"/>
    <col min="10" max="10" width="9.7109375" style="6" customWidth="1"/>
    <col min="11" max="11" width="10" style="6" customWidth="1"/>
    <col min="12" max="12" width="5.140625" style="7" customWidth="1"/>
    <col min="13" max="13" width="9.28515625" style="6" customWidth="1"/>
    <col min="14" max="14" width="8.140625" style="6" customWidth="1"/>
    <col min="15" max="15" width="6.5703125" style="6" customWidth="1"/>
    <col min="16" max="16" width="8.140625" style="6" customWidth="1"/>
    <col min="17" max="17" width="10" style="6" customWidth="1"/>
    <col min="18" max="18" width="9.140625" style="6" customWidth="1"/>
    <col min="19" max="19" width="8.140625" style="6" customWidth="1"/>
    <col min="20" max="21" width="9.140625" style="6" customWidth="1"/>
    <col min="22" max="22" width="10.5703125" style="6" customWidth="1"/>
    <col min="23" max="23" width="8.140625" style="6" customWidth="1"/>
    <col min="24" max="24" width="9.85546875" style="6" customWidth="1"/>
    <col min="25" max="25" width="9.28515625" style="6" customWidth="1"/>
    <col min="26" max="26" width="8.28515625" style="6" customWidth="1"/>
    <col min="27" max="27" width="8.5703125" style="6" customWidth="1"/>
    <col min="28" max="28" width="9" style="6" customWidth="1"/>
    <col min="29" max="29" width="8" style="6" customWidth="1"/>
    <col min="30" max="32" width="10.28515625" style="6" customWidth="1"/>
    <col min="33" max="33" width="10.28515625" style="3" customWidth="1"/>
    <col min="34" max="1025" width="9.140625" style="3" customWidth="1"/>
  </cols>
  <sheetData>
    <row r="1" spans="1:33" ht="12" customHeight="1" x14ac:dyDescent="0.25">
      <c r="A1" s="8" t="s">
        <v>0</v>
      </c>
      <c r="C1" s="9"/>
    </row>
    <row r="2" spans="1:33" ht="12" customHeight="1" x14ac:dyDescent="0.25">
      <c r="A2" s="8" t="s">
        <v>1</v>
      </c>
    </row>
    <row r="3" spans="1:33" ht="12" customHeight="1" x14ac:dyDescent="0.25">
      <c r="A3" s="8" t="s">
        <v>50</v>
      </c>
      <c r="B3" s="9"/>
      <c r="C3" s="10"/>
      <c r="N3" s="11">
        <v>1301</v>
      </c>
      <c r="O3" s="11">
        <v>2402</v>
      </c>
      <c r="P3" s="11">
        <v>5001</v>
      </c>
      <c r="Q3" s="11">
        <v>5002</v>
      </c>
      <c r="R3" s="11">
        <v>6220</v>
      </c>
      <c r="S3" s="11">
        <v>6219</v>
      </c>
      <c r="T3" s="11">
        <v>6212</v>
      </c>
      <c r="U3" s="11"/>
      <c r="V3" s="11"/>
      <c r="W3" s="11"/>
      <c r="X3" s="11"/>
      <c r="Y3" s="11" t="s">
        <v>3</v>
      </c>
      <c r="Z3" s="11"/>
      <c r="AA3" s="11">
        <v>6230</v>
      </c>
      <c r="AB3" s="11" t="s">
        <v>4</v>
      </c>
      <c r="AC3" s="11">
        <v>6202</v>
      </c>
      <c r="AD3" s="11"/>
      <c r="AE3" s="11">
        <v>6109</v>
      </c>
      <c r="AF3" s="11">
        <v>1002</v>
      </c>
    </row>
    <row r="4" spans="1:33" s="20" customFormat="1" ht="44.25" customHeight="1" x14ac:dyDescent="0.25">
      <c r="A4" s="12" t="s">
        <v>5</v>
      </c>
      <c r="B4" s="13" t="s">
        <v>6</v>
      </c>
      <c r="C4" s="14" t="s">
        <v>7</v>
      </c>
      <c r="D4" s="14" t="s">
        <v>8</v>
      </c>
      <c r="E4" s="14" t="s">
        <v>9</v>
      </c>
      <c r="F4" s="14" t="s">
        <v>10</v>
      </c>
      <c r="G4" s="14" t="s">
        <v>11</v>
      </c>
      <c r="H4" s="14" t="s">
        <v>12</v>
      </c>
      <c r="I4" s="14" t="s">
        <v>13</v>
      </c>
      <c r="J4" s="14" t="s">
        <v>14</v>
      </c>
      <c r="K4" s="14" t="s">
        <v>15</v>
      </c>
      <c r="L4" s="15" t="s">
        <v>16</v>
      </c>
      <c r="M4" s="14" t="s">
        <v>17</v>
      </c>
      <c r="N4" s="16" t="s">
        <v>18</v>
      </c>
      <c r="O4" s="16" t="s">
        <v>19</v>
      </c>
      <c r="P4" s="16" t="s">
        <v>20</v>
      </c>
      <c r="Q4" s="16" t="s">
        <v>21</v>
      </c>
      <c r="R4" s="16" t="s">
        <v>22</v>
      </c>
      <c r="S4" s="16" t="s">
        <v>23</v>
      </c>
      <c r="T4" s="16" t="s">
        <v>24</v>
      </c>
      <c r="U4" s="16" t="s">
        <v>25</v>
      </c>
      <c r="V4" s="16" t="s">
        <v>26</v>
      </c>
      <c r="W4" s="16" t="s">
        <v>27</v>
      </c>
      <c r="X4" s="16" t="s">
        <v>28</v>
      </c>
      <c r="Y4" s="16" t="s">
        <v>29</v>
      </c>
      <c r="Z4" s="16" t="s">
        <v>30</v>
      </c>
      <c r="AA4" s="16" t="s">
        <v>31</v>
      </c>
      <c r="AB4" s="16" t="s">
        <v>32</v>
      </c>
      <c r="AC4" s="17" t="s">
        <v>33</v>
      </c>
      <c r="AD4" s="16" t="s">
        <v>34</v>
      </c>
      <c r="AE4" s="18" t="s">
        <v>35</v>
      </c>
      <c r="AF4" s="19" t="s">
        <v>36</v>
      </c>
    </row>
    <row r="5" spans="1:33" s="32" customFormat="1" ht="23.25" customHeight="1" x14ac:dyDescent="0.2">
      <c r="A5" s="21">
        <v>43734</v>
      </c>
      <c r="B5" s="22"/>
      <c r="C5" s="23" t="s">
        <v>113</v>
      </c>
      <c r="D5" s="23"/>
      <c r="E5" s="23"/>
      <c r="F5" s="24"/>
      <c r="G5" s="24" t="s">
        <v>43</v>
      </c>
      <c r="H5" s="26">
        <v>198</v>
      </c>
      <c r="I5" s="26"/>
      <c r="J5" s="26"/>
      <c r="K5" s="26"/>
      <c r="L5" s="27"/>
      <c r="M5" s="28">
        <f t="shared" ref="M5:M30" si="0">SUM(H5:J5,K5/1.12)</f>
        <v>198</v>
      </c>
      <c r="N5" s="28">
        <f t="shared" ref="N5:N30" si="1">K5/1.12*0.12</f>
        <v>0</v>
      </c>
      <c r="O5" s="28">
        <f t="shared" ref="O5:O30" si="2">-SUM(I5:J5,K5/1.12)*L5</f>
        <v>0</v>
      </c>
      <c r="P5" s="28"/>
      <c r="Q5" s="29"/>
      <c r="R5" s="29"/>
      <c r="S5" s="30"/>
      <c r="T5" s="30"/>
      <c r="U5" s="30"/>
      <c r="V5" s="30"/>
      <c r="W5" s="30"/>
      <c r="X5" s="29"/>
      <c r="Y5" s="29"/>
      <c r="Z5" s="29"/>
      <c r="AA5" s="29"/>
      <c r="AB5" s="30"/>
      <c r="AC5" s="30"/>
      <c r="AD5" s="29"/>
      <c r="AE5" s="29">
        <v>198</v>
      </c>
      <c r="AF5" s="28">
        <f>-SUM(N5:AE5)</f>
        <v>-198</v>
      </c>
      <c r="AG5" s="31">
        <f t="shared" ref="AG5:AG30" si="3">SUM(H5:K5)+AF5+O5</f>
        <v>0</v>
      </c>
    </row>
    <row r="6" spans="1:33" s="32" customFormat="1" ht="23.25" customHeight="1" x14ac:dyDescent="0.2">
      <c r="A6" s="21">
        <v>43736</v>
      </c>
      <c r="B6" s="22"/>
      <c r="C6" s="23" t="s">
        <v>113</v>
      </c>
      <c r="D6" s="23"/>
      <c r="E6" s="23"/>
      <c r="F6" s="24"/>
      <c r="G6" s="24" t="s">
        <v>43</v>
      </c>
      <c r="H6" s="26">
        <v>120</v>
      </c>
      <c r="I6" s="26"/>
      <c r="J6" s="26"/>
      <c r="K6" s="26"/>
      <c r="L6" s="27"/>
      <c r="M6" s="28">
        <f t="shared" si="0"/>
        <v>120</v>
      </c>
      <c r="N6" s="28">
        <f t="shared" si="1"/>
        <v>0</v>
      </c>
      <c r="O6" s="28">
        <f t="shared" si="2"/>
        <v>0</v>
      </c>
      <c r="P6" s="28"/>
      <c r="Q6" s="29"/>
      <c r="R6" s="29"/>
      <c r="S6" s="30"/>
      <c r="T6" s="30"/>
      <c r="U6" s="30"/>
      <c r="V6" s="30"/>
      <c r="W6" s="30"/>
      <c r="X6" s="29"/>
      <c r="Y6" s="29"/>
      <c r="Z6" s="29"/>
      <c r="AA6" s="29"/>
      <c r="AB6" s="30"/>
      <c r="AC6" s="30"/>
      <c r="AD6" s="29"/>
      <c r="AE6" s="29">
        <v>120</v>
      </c>
      <c r="AF6" s="28">
        <f t="shared" ref="AF6:AF29" si="4">-SUM(N6:AE6)</f>
        <v>-120</v>
      </c>
      <c r="AG6" s="31">
        <f t="shared" si="3"/>
        <v>0</v>
      </c>
    </row>
    <row r="7" spans="1:33" s="32" customFormat="1" ht="23.25" customHeight="1" x14ac:dyDescent="0.2">
      <c r="A7" s="21">
        <v>43737</v>
      </c>
      <c r="B7" s="22"/>
      <c r="C7" s="23" t="s">
        <v>113</v>
      </c>
      <c r="D7" s="23"/>
      <c r="E7" s="23"/>
      <c r="F7" s="24"/>
      <c r="G7" s="24" t="s">
        <v>43</v>
      </c>
      <c r="H7" s="26">
        <v>120</v>
      </c>
      <c r="I7" s="26"/>
      <c r="J7" s="26"/>
      <c r="K7" s="26"/>
      <c r="L7" s="27"/>
      <c r="M7" s="28">
        <f t="shared" si="0"/>
        <v>120</v>
      </c>
      <c r="N7" s="28">
        <f t="shared" si="1"/>
        <v>0</v>
      </c>
      <c r="O7" s="28">
        <f t="shared" si="2"/>
        <v>0</v>
      </c>
      <c r="P7" s="28"/>
      <c r="Q7" s="29"/>
      <c r="R7" s="29"/>
      <c r="S7" s="30"/>
      <c r="T7" s="30"/>
      <c r="U7" s="30"/>
      <c r="V7" s="30"/>
      <c r="W7" s="30"/>
      <c r="X7" s="29"/>
      <c r="Y7" s="29"/>
      <c r="Z7" s="29"/>
      <c r="AA7" s="29"/>
      <c r="AB7" s="30"/>
      <c r="AC7" s="30"/>
      <c r="AD7" s="29"/>
      <c r="AE7" s="29">
        <v>120</v>
      </c>
      <c r="AF7" s="28">
        <f t="shared" si="4"/>
        <v>-120</v>
      </c>
      <c r="AG7" s="31">
        <f t="shared" si="3"/>
        <v>0</v>
      </c>
    </row>
    <row r="8" spans="1:33" s="32" customFormat="1" ht="23.25" customHeight="1" x14ac:dyDescent="0.2">
      <c r="A8" s="21">
        <v>43740</v>
      </c>
      <c r="B8" s="22"/>
      <c r="C8" s="23" t="s">
        <v>114</v>
      </c>
      <c r="D8" s="23"/>
      <c r="E8" s="23"/>
      <c r="F8" s="24"/>
      <c r="G8" s="24" t="s">
        <v>43</v>
      </c>
      <c r="H8" s="26">
        <v>237</v>
      </c>
      <c r="I8" s="26"/>
      <c r="J8" s="26"/>
      <c r="K8" s="26"/>
      <c r="L8" s="27"/>
      <c r="M8" s="28">
        <f t="shared" si="0"/>
        <v>237</v>
      </c>
      <c r="N8" s="28">
        <f t="shared" si="1"/>
        <v>0</v>
      </c>
      <c r="O8" s="28">
        <f t="shared" si="2"/>
        <v>0</v>
      </c>
      <c r="P8" s="28"/>
      <c r="Q8" s="29"/>
      <c r="R8" s="29"/>
      <c r="S8" s="30"/>
      <c r="T8" s="30"/>
      <c r="U8" s="30"/>
      <c r="V8" s="30"/>
      <c r="W8" s="30"/>
      <c r="X8" s="29"/>
      <c r="Y8" s="29"/>
      <c r="Z8" s="29"/>
      <c r="AA8" s="29"/>
      <c r="AB8" s="30"/>
      <c r="AC8" s="30"/>
      <c r="AD8" s="29"/>
      <c r="AE8" s="29">
        <v>237</v>
      </c>
      <c r="AF8" s="28">
        <f t="shared" si="4"/>
        <v>-237</v>
      </c>
      <c r="AG8" s="31">
        <f t="shared" si="3"/>
        <v>0</v>
      </c>
    </row>
    <row r="9" spans="1:33" s="32" customFormat="1" ht="23.25" customHeight="1" x14ac:dyDescent="0.2">
      <c r="A9" s="21">
        <v>43738</v>
      </c>
      <c r="B9" s="22"/>
      <c r="C9" s="23" t="s">
        <v>93</v>
      </c>
      <c r="D9" s="23" t="s">
        <v>94</v>
      </c>
      <c r="E9" s="23" t="s">
        <v>95</v>
      </c>
      <c r="F9" s="24">
        <v>37260</v>
      </c>
      <c r="G9" s="24" t="s">
        <v>115</v>
      </c>
      <c r="H9" s="26"/>
      <c r="I9" s="26"/>
      <c r="J9" s="26"/>
      <c r="K9" s="26">
        <v>342</v>
      </c>
      <c r="L9" s="27"/>
      <c r="M9" s="28">
        <f t="shared" si="0"/>
        <v>305.35714285714283</v>
      </c>
      <c r="N9" s="28">
        <f t="shared" si="1"/>
        <v>36.642857142857139</v>
      </c>
      <c r="O9" s="28">
        <f t="shared" si="2"/>
        <v>0</v>
      </c>
      <c r="P9" s="28">
        <v>305.36</v>
      </c>
      <c r="Q9" s="29"/>
      <c r="R9" s="29"/>
      <c r="S9" s="30"/>
      <c r="T9" s="30"/>
      <c r="U9" s="30"/>
      <c r="V9" s="30"/>
      <c r="W9" s="30"/>
      <c r="X9" s="29"/>
      <c r="Y9" s="29"/>
      <c r="Z9" s="29"/>
      <c r="AA9" s="29"/>
      <c r="AB9" s="30"/>
      <c r="AC9" s="30"/>
      <c r="AD9" s="29"/>
      <c r="AE9" s="29"/>
      <c r="AF9" s="28">
        <f t="shared" si="4"/>
        <v>-342.00285714285712</v>
      </c>
      <c r="AG9" s="31">
        <f t="shared" si="3"/>
        <v>-2.8571428571240176E-3</v>
      </c>
    </row>
    <row r="10" spans="1:33" s="32" customFormat="1" ht="23.25" customHeight="1" x14ac:dyDescent="0.2">
      <c r="A10" s="21">
        <v>43738</v>
      </c>
      <c r="B10" s="22"/>
      <c r="C10" s="23" t="s">
        <v>116</v>
      </c>
      <c r="D10" s="23" t="s">
        <v>117</v>
      </c>
      <c r="E10" s="23" t="s">
        <v>91</v>
      </c>
      <c r="F10" s="24">
        <v>35317</v>
      </c>
      <c r="G10" s="24" t="s">
        <v>118</v>
      </c>
      <c r="H10" s="26"/>
      <c r="I10" s="26"/>
      <c r="J10" s="26"/>
      <c r="K10" s="26">
        <v>75</v>
      </c>
      <c r="L10" s="27"/>
      <c r="M10" s="28">
        <f t="shared" si="0"/>
        <v>66.964285714285708</v>
      </c>
      <c r="N10" s="28">
        <f t="shared" si="1"/>
        <v>8.0357142857142847</v>
      </c>
      <c r="O10" s="28">
        <f t="shared" si="2"/>
        <v>0</v>
      </c>
      <c r="P10" s="28"/>
      <c r="Q10" s="29"/>
      <c r="R10" s="29">
        <v>66.959999999999994</v>
      </c>
      <c r="S10" s="30"/>
      <c r="T10" s="30"/>
      <c r="U10" s="30"/>
      <c r="V10" s="30"/>
      <c r="W10" s="30"/>
      <c r="X10" s="29"/>
      <c r="Y10" s="29"/>
      <c r="Z10" s="29"/>
      <c r="AA10" s="29"/>
      <c r="AB10" s="30"/>
      <c r="AC10" s="30"/>
      <c r="AD10" s="29"/>
      <c r="AE10" s="29"/>
      <c r="AF10" s="28">
        <f t="shared" si="4"/>
        <v>-74.995714285714286</v>
      </c>
      <c r="AG10" s="31">
        <f t="shared" si="3"/>
        <v>4.2857142857144481E-3</v>
      </c>
    </row>
    <row r="11" spans="1:33" s="32" customFormat="1" ht="23.25" customHeight="1" x14ac:dyDescent="0.2">
      <c r="A11" s="21">
        <v>43738</v>
      </c>
      <c r="B11" s="22"/>
      <c r="C11" s="23" t="s">
        <v>45</v>
      </c>
      <c r="D11" s="23"/>
      <c r="E11" s="23"/>
      <c r="F11" s="24"/>
      <c r="G11" s="24" t="s">
        <v>119</v>
      </c>
      <c r="H11" s="26">
        <v>80</v>
      </c>
      <c r="I11" s="26"/>
      <c r="J11" s="26"/>
      <c r="K11" s="26"/>
      <c r="L11" s="27"/>
      <c r="M11" s="28">
        <f t="shared" si="0"/>
        <v>80</v>
      </c>
      <c r="N11" s="28">
        <f t="shared" si="1"/>
        <v>0</v>
      </c>
      <c r="O11" s="28">
        <f t="shared" si="2"/>
        <v>0</v>
      </c>
      <c r="P11" s="28"/>
      <c r="Q11" s="29"/>
      <c r="R11" s="29"/>
      <c r="S11" s="30"/>
      <c r="T11" s="30"/>
      <c r="U11" s="30"/>
      <c r="V11" s="30"/>
      <c r="W11" s="30"/>
      <c r="X11" s="29"/>
      <c r="Y11" s="29"/>
      <c r="Z11" s="29"/>
      <c r="AA11" s="29">
        <v>80</v>
      </c>
      <c r="AB11" s="30"/>
      <c r="AC11" s="30"/>
      <c r="AD11" s="29"/>
      <c r="AE11" s="29"/>
      <c r="AF11" s="28">
        <f t="shared" si="4"/>
        <v>-80</v>
      </c>
      <c r="AG11" s="31">
        <f t="shared" si="3"/>
        <v>0</v>
      </c>
    </row>
    <row r="12" spans="1:33" s="32" customFormat="1" ht="23.25" customHeight="1" x14ac:dyDescent="0.2">
      <c r="A12" s="21">
        <v>43734</v>
      </c>
      <c r="B12" s="22"/>
      <c r="C12" s="23" t="s">
        <v>120</v>
      </c>
      <c r="D12" s="23" t="s">
        <v>121</v>
      </c>
      <c r="E12" s="23" t="s">
        <v>122</v>
      </c>
      <c r="F12" s="24">
        <v>3500</v>
      </c>
      <c r="G12" s="24" t="s">
        <v>123</v>
      </c>
      <c r="H12" s="26"/>
      <c r="I12" s="26"/>
      <c r="J12" s="26"/>
      <c r="K12" s="26">
        <v>5360</v>
      </c>
      <c r="L12" s="27"/>
      <c r="M12" s="28">
        <f t="shared" si="0"/>
        <v>4785.7142857142853</v>
      </c>
      <c r="N12" s="28">
        <f t="shared" si="1"/>
        <v>574.28571428571422</v>
      </c>
      <c r="O12" s="28">
        <f t="shared" si="2"/>
        <v>0</v>
      </c>
      <c r="P12" s="28"/>
      <c r="Q12" s="29"/>
      <c r="R12" s="29"/>
      <c r="S12" s="30"/>
      <c r="T12" s="30"/>
      <c r="U12" s="30"/>
      <c r="V12" s="30"/>
      <c r="W12" s="30"/>
      <c r="X12" s="29">
        <v>4785.71</v>
      </c>
      <c r="Y12" s="29"/>
      <c r="Z12" s="29"/>
      <c r="AA12" s="29"/>
      <c r="AB12" s="30"/>
      <c r="AC12" s="30"/>
      <c r="AD12" s="29"/>
      <c r="AE12" s="29"/>
      <c r="AF12" s="28">
        <f t="shared" si="4"/>
        <v>-5359.9957142857147</v>
      </c>
      <c r="AG12" s="31">
        <f t="shared" si="3"/>
        <v>4.2857142852881225E-3</v>
      </c>
    </row>
    <row r="13" spans="1:33" s="32" customFormat="1" ht="23.25" customHeight="1" x14ac:dyDescent="0.2">
      <c r="A13" s="21">
        <v>43735</v>
      </c>
      <c r="B13" s="22"/>
      <c r="C13" s="23" t="s">
        <v>124</v>
      </c>
      <c r="D13" s="23"/>
      <c r="E13" s="23"/>
      <c r="F13" s="24"/>
      <c r="G13" s="24" t="s">
        <v>43</v>
      </c>
      <c r="H13" s="26">
        <v>120</v>
      </c>
      <c r="I13" s="26"/>
      <c r="J13" s="26"/>
      <c r="K13" s="26"/>
      <c r="L13" s="27"/>
      <c r="M13" s="28">
        <f t="shared" si="0"/>
        <v>120</v>
      </c>
      <c r="N13" s="28">
        <f t="shared" si="1"/>
        <v>0</v>
      </c>
      <c r="O13" s="28">
        <f t="shared" si="2"/>
        <v>0</v>
      </c>
      <c r="P13" s="28"/>
      <c r="Q13" s="29"/>
      <c r="R13" s="29"/>
      <c r="S13" s="30"/>
      <c r="T13" s="30"/>
      <c r="U13" s="30"/>
      <c r="V13" s="30"/>
      <c r="W13" s="30"/>
      <c r="X13" s="29"/>
      <c r="Y13" s="29"/>
      <c r="Z13" s="29"/>
      <c r="AA13" s="29"/>
      <c r="AB13" s="30"/>
      <c r="AC13" s="30"/>
      <c r="AD13" s="29"/>
      <c r="AE13" s="29">
        <v>120</v>
      </c>
      <c r="AF13" s="28">
        <f t="shared" si="4"/>
        <v>-120</v>
      </c>
      <c r="AG13" s="31">
        <f t="shared" si="3"/>
        <v>0</v>
      </c>
    </row>
    <row r="14" spans="1:33" s="32" customFormat="1" ht="23.25" customHeight="1" x14ac:dyDescent="0.2">
      <c r="A14" s="21">
        <v>43732</v>
      </c>
      <c r="B14" s="22"/>
      <c r="C14" s="23" t="s">
        <v>125</v>
      </c>
      <c r="D14" s="23" t="s">
        <v>126</v>
      </c>
      <c r="E14" s="23" t="s">
        <v>127</v>
      </c>
      <c r="F14" s="24">
        <v>3639</v>
      </c>
      <c r="G14" s="24" t="s">
        <v>128</v>
      </c>
      <c r="H14" s="26"/>
      <c r="I14" s="26"/>
      <c r="J14" s="26"/>
      <c r="K14" s="26">
        <v>7650</v>
      </c>
      <c r="L14" s="27"/>
      <c r="M14" s="28">
        <f t="shared" si="0"/>
        <v>6830.3571428571422</v>
      </c>
      <c r="N14" s="28">
        <f t="shared" si="1"/>
        <v>819.642857142857</v>
      </c>
      <c r="O14" s="28">
        <f t="shared" si="2"/>
        <v>0</v>
      </c>
      <c r="P14" s="28"/>
      <c r="Q14" s="29"/>
      <c r="R14" s="29"/>
      <c r="S14" s="30"/>
      <c r="T14" s="30"/>
      <c r="U14" s="30"/>
      <c r="V14" s="30"/>
      <c r="W14" s="30"/>
      <c r="X14" s="29">
        <v>6830.36</v>
      </c>
      <c r="Y14" s="29"/>
      <c r="Z14" s="29"/>
      <c r="AA14" s="29"/>
      <c r="AB14" s="30"/>
      <c r="AC14" s="30"/>
      <c r="AD14" s="29"/>
      <c r="AE14" s="29"/>
      <c r="AF14" s="28">
        <f t="shared" si="4"/>
        <v>-7650.0028571428566</v>
      </c>
      <c r="AG14" s="31">
        <f t="shared" si="3"/>
        <v>-2.8571428565555834E-3</v>
      </c>
    </row>
    <row r="15" spans="1:33" s="32" customFormat="1" ht="23.25" customHeight="1" x14ac:dyDescent="0.2">
      <c r="A15" s="21">
        <v>43735</v>
      </c>
      <c r="B15" s="22"/>
      <c r="C15" s="23" t="s">
        <v>120</v>
      </c>
      <c r="D15" s="23" t="s">
        <v>121</v>
      </c>
      <c r="E15" s="23" t="s">
        <v>122</v>
      </c>
      <c r="F15" s="24">
        <v>3300</v>
      </c>
      <c r="G15" s="24" t="s">
        <v>129</v>
      </c>
      <c r="H15" s="26"/>
      <c r="I15" s="26"/>
      <c r="J15" s="26"/>
      <c r="K15" s="26">
        <v>485</v>
      </c>
      <c r="L15" s="27"/>
      <c r="M15" s="28">
        <f t="shared" si="0"/>
        <v>433.03571428571422</v>
      </c>
      <c r="N15" s="28">
        <f t="shared" si="1"/>
        <v>51.964285714285701</v>
      </c>
      <c r="O15" s="28">
        <f t="shared" si="2"/>
        <v>0</v>
      </c>
      <c r="P15" s="28"/>
      <c r="Q15" s="29"/>
      <c r="R15" s="29"/>
      <c r="S15" s="30"/>
      <c r="T15" s="30"/>
      <c r="U15" s="30"/>
      <c r="V15" s="30"/>
      <c r="W15" s="30"/>
      <c r="X15" s="29"/>
      <c r="Y15" s="29">
        <v>433.04</v>
      </c>
      <c r="Z15" s="29"/>
      <c r="AA15" s="29"/>
      <c r="AB15" s="30"/>
      <c r="AC15" s="30"/>
      <c r="AD15" s="29"/>
      <c r="AE15" s="29"/>
      <c r="AF15" s="28">
        <f t="shared" si="4"/>
        <v>-485.00428571428574</v>
      </c>
      <c r="AG15" s="31">
        <f t="shared" si="3"/>
        <v>-4.2857142857428698E-3</v>
      </c>
    </row>
    <row r="16" spans="1:33" s="32" customFormat="1" ht="23.25" customHeight="1" x14ac:dyDescent="0.2">
      <c r="A16" s="21">
        <v>43735</v>
      </c>
      <c r="B16" s="22"/>
      <c r="C16" s="23" t="s">
        <v>116</v>
      </c>
      <c r="D16" s="23" t="s">
        <v>117</v>
      </c>
      <c r="E16" s="23" t="s">
        <v>91</v>
      </c>
      <c r="F16" s="24">
        <v>349</v>
      </c>
      <c r="G16" s="24" t="s">
        <v>130</v>
      </c>
      <c r="H16" s="26"/>
      <c r="I16" s="26"/>
      <c r="J16" s="26"/>
      <c r="K16" s="26">
        <v>23.25</v>
      </c>
      <c r="L16" s="27"/>
      <c r="M16" s="28">
        <f t="shared" si="0"/>
        <v>20.758928571428569</v>
      </c>
      <c r="N16" s="28">
        <f t="shared" si="1"/>
        <v>2.4910714285714284</v>
      </c>
      <c r="O16" s="28">
        <f t="shared" si="2"/>
        <v>0</v>
      </c>
      <c r="P16" s="28"/>
      <c r="Q16" s="29">
        <v>20.76</v>
      </c>
      <c r="R16" s="29"/>
      <c r="S16" s="30"/>
      <c r="T16" s="30"/>
      <c r="U16" s="30"/>
      <c r="V16" s="30"/>
      <c r="W16" s="30"/>
      <c r="X16" s="29"/>
      <c r="Y16" s="29"/>
      <c r="Z16" s="29"/>
      <c r="AA16" s="29"/>
      <c r="AB16" s="30"/>
      <c r="AC16" s="30"/>
      <c r="AD16" s="29"/>
      <c r="AE16" s="29"/>
      <c r="AF16" s="28">
        <f t="shared" si="4"/>
        <v>-23.251071428571429</v>
      </c>
      <c r="AG16" s="31">
        <f t="shared" si="3"/>
        <v>-1.071428571428612E-3</v>
      </c>
    </row>
    <row r="17" spans="1:33" s="32" customFormat="1" ht="23.25" customHeight="1" x14ac:dyDescent="0.2">
      <c r="A17" s="21">
        <v>43735</v>
      </c>
      <c r="B17" s="22"/>
      <c r="C17" s="23" t="s">
        <v>116</v>
      </c>
      <c r="D17" s="23" t="s">
        <v>117</v>
      </c>
      <c r="E17" s="23" t="s">
        <v>91</v>
      </c>
      <c r="F17" s="24">
        <v>35239</v>
      </c>
      <c r="G17" s="24" t="s">
        <v>118</v>
      </c>
      <c r="H17" s="26"/>
      <c r="I17" s="26"/>
      <c r="J17" s="26"/>
      <c r="K17" s="26">
        <v>30</v>
      </c>
      <c r="L17" s="27"/>
      <c r="M17" s="28">
        <f t="shared" si="0"/>
        <v>26.785714285714285</v>
      </c>
      <c r="N17" s="28">
        <f t="shared" si="1"/>
        <v>3.214285714285714</v>
      </c>
      <c r="O17" s="28">
        <f t="shared" si="2"/>
        <v>0</v>
      </c>
      <c r="P17" s="28"/>
      <c r="Q17" s="29"/>
      <c r="R17" s="29">
        <v>26.79</v>
      </c>
      <c r="S17" s="30"/>
      <c r="T17" s="30"/>
      <c r="U17" s="30"/>
      <c r="V17" s="30"/>
      <c r="W17" s="30"/>
      <c r="X17" s="29"/>
      <c r="Y17" s="29"/>
      <c r="Z17" s="29"/>
      <c r="AA17" s="29"/>
      <c r="AB17" s="30"/>
      <c r="AC17" s="30"/>
      <c r="AD17" s="29"/>
      <c r="AE17" s="29"/>
      <c r="AF17" s="28">
        <f t="shared" si="4"/>
        <v>-30.004285714285714</v>
      </c>
      <c r="AG17" s="31">
        <f t="shared" si="3"/>
        <v>-4.2857142857144481E-3</v>
      </c>
    </row>
    <row r="18" spans="1:33" s="32" customFormat="1" ht="23.25" customHeight="1" x14ac:dyDescent="0.2">
      <c r="A18" s="21">
        <v>43736</v>
      </c>
      <c r="B18" s="22"/>
      <c r="C18" s="23" t="s">
        <v>116</v>
      </c>
      <c r="D18" s="23" t="s">
        <v>117</v>
      </c>
      <c r="E18" s="23" t="s">
        <v>91</v>
      </c>
      <c r="F18" s="24">
        <v>35243</v>
      </c>
      <c r="G18" s="24" t="s">
        <v>131</v>
      </c>
      <c r="H18" s="26"/>
      <c r="I18" s="26"/>
      <c r="J18" s="26"/>
      <c r="K18" s="26">
        <v>86.75</v>
      </c>
      <c r="L18" s="27"/>
      <c r="M18" s="28">
        <f t="shared" si="0"/>
        <v>77.455357142857139</v>
      </c>
      <c r="N18" s="28">
        <f t="shared" si="1"/>
        <v>9.2946428571428559</v>
      </c>
      <c r="O18" s="28">
        <f t="shared" si="2"/>
        <v>0</v>
      </c>
      <c r="P18" s="28"/>
      <c r="Q18" s="29"/>
      <c r="R18" s="29"/>
      <c r="S18" s="30"/>
      <c r="T18" s="30"/>
      <c r="U18" s="30"/>
      <c r="V18" s="30"/>
      <c r="W18" s="30"/>
      <c r="X18" s="29"/>
      <c r="Y18" s="29"/>
      <c r="Z18" s="29"/>
      <c r="AA18" s="29"/>
      <c r="AB18" s="30"/>
      <c r="AC18" s="30"/>
      <c r="AD18" s="29"/>
      <c r="AE18" s="29">
        <v>77.459999999999994</v>
      </c>
      <c r="AF18" s="28">
        <f t="shared" si="4"/>
        <v>-86.754642857142855</v>
      </c>
      <c r="AG18" s="31">
        <f t="shared" si="3"/>
        <v>-4.6428571428549503E-3</v>
      </c>
    </row>
    <row r="19" spans="1:33" s="32" customFormat="1" ht="23.25" customHeight="1" x14ac:dyDescent="0.2">
      <c r="A19" s="21">
        <v>43739</v>
      </c>
      <c r="B19" s="22"/>
      <c r="C19" s="23" t="s">
        <v>120</v>
      </c>
      <c r="D19" s="23" t="s">
        <v>121</v>
      </c>
      <c r="E19" s="23" t="s">
        <v>122</v>
      </c>
      <c r="F19" s="24">
        <v>3500</v>
      </c>
      <c r="G19" s="24" t="s">
        <v>132</v>
      </c>
      <c r="H19" s="26"/>
      <c r="I19" s="26"/>
      <c r="J19" s="26"/>
      <c r="K19" s="26">
        <v>115</v>
      </c>
      <c r="L19" s="27"/>
      <c r="M19" s="28">
        <f t="shared" si="0"/>
        <v>102.67857142857142</v>
      </c>
      <c r="N19" s="28">
        <f t="shared" si="1"/>
        <v>12.321428571428569</v>
      </c>
      <c r="O19" s="28">
        <f t="shared" si="2"/>
        <v>0</v>
      </c>
      <c r="P19" s="28"/>
      <c r="Q19" s="29"/>
      <c r="R19" s="29"/>
      <c r="S19" s="30"/>
      <c r="T19" s="30"/>
      <c r="U19" s="30"/>
      <c r="V19" s="30"/>
      <c r="W19" s="30"/>
      <c r="X19" s="29">
        <v>102.68</v>
      </c>
      <c r="Y19" s="29"/>
      <c r="Z19" s="29"/>
      <c r="AA19" s="29"/>
      <c r="AB19" s="30"/>
      <c r="AC19" s="30"/>
      <c r="AD19" s="29"/>
      <c r="AE19" s="29"/>
      <c r="AF19" s="28">
        <f t="shared" si="4"/>
        <v>-115.00142857142858</v>
      </c>
      <c r="AG19" s="31">
        <f t="shared" si="3"/>
        <v>-1.4285714285762197E-3</v>
      </c>
    </row>
    <row r="20" spans="1:33" s="32" customFormat="1" ht="23.25" customHeight="1" x14ac:dyDescent="0.2">
      <c r="A20" s="21">
        <v>43739</v>
      </c>
      <c r="B20" s="22"/>
      <c r="C20" s="23" t="s">
        <v>116</v>
      </c>
      <c r="D20" s="23" t="s">
        <v>117</v>
      </c>
      <c r="E20" s="23" t="s">
        <v>91</v>
      </c>
      <c r="F20" s="24">
        <v>349</v>
      </c>
      <c r="G20" s="24" t="s">
        <v>133</v>
      </c>
      <c r="H20" s="26"/>
      <c r="I20" s="26"/>
      <c r="J20" s="26"/>
      <c r="K20" s="26">
        <v>120</v>
      </c>
      <c r="L20" s="27"/>
      <c r="M20" s="28">
        <f t="shared" si="0"/>
        <v>107.14285714285714</v>
      </c>
      <c r="N20" s="28">
        <f t="shared" si="1"/>
        <v>12.857142857142856</v>
      </c>
      <c r="O20" s="28">
        <f t="shared" si="2"/>
        <v>0</v>
      </c>
      <c r="P20" s="28"/>
      <c r="Q20" s="29"/>
      <c r="R20" s="29"/>
      <c r="S20" s="30"/>
      <c r="T20" s="30"/>
      <c r="U20" s="30"/>
      <c r="V20" s="30"/>
      <c r="W20" s="30"/>
      <c r="X20" s="29"/>
      <c r="Y20" s="29"/>
      <c r="Z20" s="29"/>
      <c r="AA20" s="29"/>
      <c r="AB20" s="30"/>
      <c r="AC20" s="30"/>
      <c r="AD20" s="29"/>
      <c r="AE20" s="29">
        <v>107.14</v>
      </c>
      <c r="AF20" s="28">
        <f t="shared" si="4"/>
        <v>-119.99714285714286</v>
      </c>
      <c r="AG20" s="31">
        <f t="shared" si="3"/>
        <v>2.8571428571382285E-3</v>
      </c>
    </row>
    <row r="21" spans="1:33" s="32" customFormat="1" ht="23.25" customHeight="1" x14ac:dyDescent="0.2">
      <c r="A21" s="21">
        <v>43739</v>
      </c>
      <c r="B21" s="22"/>
      <c r="C21" s="23" t="s">
        <v>120</v>
      </c>
      <c r="D21" s="23" t="s">
        <v>121</v>
      </c>
      <c r="E21" s="23" t="s">
        <v>122</v>
      </c>
      <c r="F21" s="24">
        <v>3509</v>
      </c>
      <c r="G21" s="24" t="s">
        <v>134</v>
      </c>
      <c r="H21" s="26"/>
      <c r="I21" s="26"/>
      <c r="J21" s="26"/>
      <c r="K21" s="26">
        <v>2615</v>
      </c>
      <c r="L21" s="27"/>
      <c r="M21" s="28">
        <f t="shared" si="0"/>
        <v>2334.8214285714284</v>
      </c>
      <c r="N21" s="28">
        <f t="shared" si="1"/>
        <v>280.17857142857139</v>
      </c>
      <c r="O21" s="28">
        <f t="shared" si="2"/>
        <v>0</v>
      </c>
      <c r="P21" s="28"/>
      <c r="Q21" s="29"/>
      <c r="R21" s="29"/>
      <c r="S21" s="30"/>
      <c r="T21" s="30"/>
      <c r="U21" s="30"/>
      <c r="V21" s="30"/>
      <c r="W21" s="30"/>
      <c r="X21" s="29">
        <v>2334.8200000000002</v>
      </c>
      <c r="Y21" s="29"/>
      <c r="Z21" s="29"/>
      <c r="AA21" s="29"/>
      <c r="AB21" s="30"/>
      <c r="AC21" s="30"/>
      <c r="AD21" s="29"/>
      <c r="AE21" s="29"/>
      <c r="AF21" s="28">
        <f t="shared" si="4"/>
        <v>-2614.9985714285717</v>
      </c>
      <c r="AG21" s="31">
        <f t="shared" si="3"/>
        <v>1.4285714282777917E-3</v>
      </c>
    </row>
    <row r="22" spans="1:33" s="32" customFormat="1" ht="23.25" customHeight="1" x14ac:dyDescent="0.2">
      <c r="A22" s="21">
        <v>43739</v>
      </c>
      <c r="B22" s="22"/>
      <c r="C22" s="23" t="s">
        <v>84</v>
      </c>
      <c r="D22" s="23"/>
      <c r="E22" s="23"/>
      <c r="F22" s="24"/>
      <c r="G22" s="24" t="s">
        <v>135</v>
      </c>
      <c r="H22" s="26">
        <v>37</v>
      </c>
      <c r="I22" s="26"/>
      <c r="J22" s="26"/>
      <c r="K22" s="26"/>
      <c r="L22" s="27"/>
      <c r="M22" s="28">
        <f t="shared" si="0"/>
        <v>37</v>
      </c>
      <c r="N22" s="28">
        <f t="shared" si="1"/>
        <v>0</v>
      </c>
      <c r="O22" s="28">
        <f t="shared" si="2"/>
        <v>0</v>
      </c>
      <c r="P22" s="28"/>
      <c r="Q22" s="29"/>
      <c r="R22" s="29"/>
      <c r="S22" s="30"/>
      <c r="T22" s="30"/>
      <c r="U22" s="30"/>
      <c r="V22" s="30"/>
      <c r="W22" s="30"/>
      <c r="X22" s="29"/>
      <c r="Y22" s="29"/>
      <c r="Z22" s="29"/>
      <c r="AA22" s="29"/>
      <c r="AB22" s="30"/>
      <c r="AC22" s="30"/>
      <c r="AD22" s="29">
        <v>37</v>
      </c>
      <c r="AE22" s="29"/>
      <c r="AF22" s="28">
        <f t="shared" si="4"/>
        <v>-37</v>
      </c>
      <c r="AG22" s="31">
        <f t="shared" si="3"/>
        <v>0</v>
      </c>
    </row>
    <row r="23" spans="1:33" s="32" customFormat="1" ht="23.25" customHeight="1" x14ac:dyDescent="0.2">
      <c r="A23" s="21">
        <v>43742</v>
      </c>
      <c r="B23" s="22"/>
      <c r="C23" s="23" t="s">
        <v>45</v>
      </c>
      <c r="D23" s="23"/>
      <c r="E23" s="23"/>
      <c r="F23" s="24"/>
      <c r="G23" s="24" t="s">
        <v>43</v>
      </c>
      <c r="H23" s="26">
        <v>60</v>
      </c>
      <c r="I23" s="26"/>
      <c r="J23" s="26"/>
      <c r="K23" s="26"/>
      <c r="L23" s="27"/>
      <c r="M23" s="28">
        <f t="shared" si="0"/>
        <v>60</v>
      </c>
      <c r="N23" s="28">
        <f t="shared" si="1"/>
        <v>0</v>
      </c>
      <c r="O23" s="28">
        <f t="shared" si="2"/>
        <v>0</v>
      </c>
      <c r="P23" s="28"/>
      <c r="Q23" s="29"/>
      <c r="R23" s="29"/>
      <c r="S23" s="30"/>
      <c r="T23" s="30"/>
      <c r="U23" s="30"/>
      <c r="V23" s="30"/>
      <c r="W23" s="30"/>
      <c r="X23" s="29"/>
      <c r="Y23" s="29"/>
      <c r="Z23" s="29"/>
      <c r="AA23" s="29"/>
      <c r="AB23" s="30"/>
      <c r="AC23" s="30"/>
      <c r="AD23" s="29"/>
      <c r="AE23" s="29">
        <v>60</v>
      </c>
      <c r="AF23" s="28">
        <f t="shared" si="4"/>
        <v>-60</v>
      </c>
      <c r="AG23" s="31">
        <f t="shared" si="3"/>
        <v>0</v>
      </c>
    </row>
    <row r="24" spans="1:33" s="32" customFormat="1" ht="23.25" customHeight="1" x14ac:dyDescent="0.2">
      <c r="A24" s="21">
        <v>43740</v>
      </c>
      <c r="B24" s="22"/>
      <c r="C24" s="23" t="s">
        <v>136</v>
      </c>
      <c r="D24" s="23"/>
      <c r="E24" s="23"/>
      <c r="F24" s="24"/>
      <c r="G24" s="24" t="s">
        <v>137</v>
      </c>
      <c r="H24" s="26"/>
      <c r="I24" s="26"/>
      <c r="J24" s="26"/>
      <c r="K24" s="26">
        <v>1256.5</v>
      </c>
      <c r="L24" s="27"/>
      <c r="M24" s="28">
        <f t="shared" si="0"/>
        <v>1121.875</v>
      </c>
      <c r="N24" s="28">
        <f t="shared" si="1"/>
        <v>134.625</v>
      </c>
      <c r="O24" s="28">
        <f t="shared" si="2"/>
        <v>0</v>
      </c>
      <c r="P24" s="28">
        <v>1121.8599999999999</v>
      </c>
      <c r="Q24" s="29"/>
      <c r="R24" s="29"/>
      <c r="S24" s="30"/>
      <c r="T24" s="30"/>
      <c r="U24" s="30"/>
      <c r="V24" s="30"/>
      <c r="W24" s="30"/>
      <c r="X24" s="29"/>
      <c r="Y24" s="29"/>
      <c r="Z24" s="29"/>
      <c r="AA24" s="29"/>
      <c r="AB24" s="30"/>
      <c r="AC24" s="30"/>
      <c r="AD24" s="29"/>
      <c r="AE24" s="29"/>
      <c r="AF24" s="28">
        <f t="shared" si="4"/>
        <v>-1256.4849999999999</v>
      </c>
      <c r="AG24" s="31">
        <f t="shared" si="3"/>
        <v>1.5000000000100044E-2</v>
      </c>
    </row>
    <row r="25" spans="1:33" s="32" customFormat="1" ht="23.25" customHeight="1" x14ac:dyDescent="0.2">
      <c r="A25" s="21">
        <v>43742</v>
      </c>
      <c r="B25" s="22"/>
      <c r="C25" s="23" t="s">
        <v>138</v>
      </c>
      <c r="D25" s="23" t="s">
        <v>139</v>
      </c>
      <c r="E25" s="23" t="s">
        <v>91</v>
      </c>
      <c r="F25" s="24">
        <v>22774</v>
      </c>
      <c r="G25" s="24" t="s">
        <v>140</v>
      </c>
      <c r="H25" s="26"/>
      <c r="I25" s="26"/>
      <c r="J25" s="26"/>
      <c r="K25" s="26">
        <v>679.85</v>
      </c>
      <c r="L25" s="27"/>
      <c r="M25" s="28">
        <f t="shared" si="0"/>
        <v>607.00892857142856</v>
      </c>
      <c r="N25" s="28">
        <f t="shared" si="1"/>
        <v>72.841071428571425</v>
      </c>
      <c r="O25" s="28">
        <f t="shared" si="2"/>
        <v>0</v>
      </c>
      <c r="P25" s="28">
        <v>607.01</v>
      </c>
      <c r="Q25" s="29"/>
      <c r="R25" s="29"/>
      <c r="S25" s="30"/>
      <c r="T25" s="30"/>
      <c r="U25" s="30"/>
      <c r="V25" s="30"/>
      <c r="W25" s="30"/>
      <c r="X25" s="29"/>
      <c r="Y25" s="29"/>
      <c r="Z25" s="29"/>
      <c r="AA25" s="29"/>
      <c r="AB25" s="30"/>
      <c r="AC25" s="30"/>
      <c r="AD25" s="29"/>
      <c r="AE25" s="29"/>
      <c r="AF25" s="28">
        <f t="shared" si="4"/>
        <v>-679.85107142857146</v>
      </c>
      <c r="AG25" s="31">
        <f t="shared" si="3"/>
        <v>-1.0714285714357175E-3</v>
      </c>
    </row>
    <row r="26" spans="1:33" s="32" customFormat="1" ht="23.25" customHeight="1" x14ac:dyDescent="0.2">
      <c r="A26" s="21">
        <v>43754</v>
      </c>
      <c r="B26" s="22"/>
      <c r="C26" s="23" t="s">
        <v>141</v>
      </c>
      <c r="D26" s="23" t="s">
        <v>86</v>
      </c>
      <c r="E26" s="23" t="s">
        <v>87</v>
      </c>
      <c r="F26" s="24">
        <v>1507</v>
      </c>
      <c r="G26" s="24" t="s">
        <v>142</v>
      </c>
      <c r="H26" s="26"/>
      <c r="I26" s="26"/>
      <c r="J26" s="26"/>
      <c r="K26" s="26">
        <v>171</v>
      </c>
      <c r="L26" s="27"/>
      <c r="M26" s="28">
        <f t="shared" si="0"/>
        <v>152.67857142857142</v>
      </c>
      <c r="N26" s="28">
        <f t="shared" si="1"/>
        <v>18.321428571428569</v>
      </c>
      <c r="O26" s="28">
        <f t="shared" si="2"/>
        <v>0</v>
      </c>
      <c r="P26" s="28">
        <v>152.68</v>
      </c>
      <c r="Q26" s="29"/>
      <c r="R26" s="29"/>
      <c r="S26" s="30"/>
      <c r="T26" s="30"/>
      <c r="U26" s="30"/>
      <c r="V26" s="30"/>
      <c r="W26" s="30"/>
      <c r="X26" s="29"/>
      <c r="Y26" s="29"/>
      <c r="Z26" s="29"/>
      <c r="AA26" s="29"/>
      <c r="AB26" s="30"/>
      <c r="AC26" s="30"/>
      <c r="AD26" s="29"/>
      <c r="AE26" s="29"/>
      <c r="AF26" s="28">
        <f t="shared" si="4"/>
        <v>-171.00142857142856</v>
      </c>
      <c r="AG26" s="31">
        <f t="shared" si="3"/>
        <v>-1.4285714285620088E-3</v>
      </c>
    </row>
    <row r="27" spans="1:33" s="32" customFormat="1" ht="23.25" customHeight="1" x14ac:dyDescent="0.2">
      <c r="A27" s="21"/>
      <c r="B27" s="22"/>
      <c r="C27" s="23"/>
      <c r="D27" s="23"/>
      <c r="E27" s="23"/>
      <c r="F27" s="24"/>
      <c r="G27" s="24"/>
      <c r="H27" s="26"/>
      <c r="I27" s="26"/>
      <c r="J27" s="26"/>
      <c r="K27" s="26"/>
      <c r="L27" s="27"/>
      <c r="M27" s="28">
        <f t="shared" si="0"/>
        <v>0</v>
      </c>
      <c r="N27" s="28">
        <f t="shared" si="1"/>
        <v>0</v>
      </c>
      <c r="O27" s="28">
        <f t="shared" si="2"/>
        <v>0</v>
      </c>
      <c r="P27" s="28"/>
      <c r="Q27" s="29"/>
      <c r="R27" s="29"/>
      <c r="S27" s="30"/>
      <c r="T27" s="30"/>
      <c r="U27" s="30"/>
      <c r="V27" s="30"/>
      <c r="W27" s="30"/>
      <c r="X27" s="29"/>
      <c r="Y27" s="29"/>
      <c r="Z27" s="29"/>
      <c r="AA27" s="29"/>
      <c r="AB27" s="30"/>
      <c r="AC27" s="30"/>
      <c r="AD27" s="29"/>
      <c r="AE27" s="29"/>
      <c r="AF27" s="28">
        <f t="shared" si="4"/>
        <v>0</v>
      </c>
      <c r="AG27" s="31">
        <f t="shared" si="3"/>
        <v>0</v>
      </c>
    </row>
    <row r="28" spans="1:33" s="32" customFormat="1" ht="23.25" customHeight="1" x14ac:dyDescent="0.2">
      <c r="A28" s="21"/>
      <c r="B28" s="22"/>
      <c r="C28" s="23"/>
      <c r="D28" s="23"/>
      <c r="E28" s="23"/>
      <c r="F28" s="24"/>
      <c r="G28" s="24"/>
      <c r="H28" s="26"/>
      <c r="I28" s="26"/>
      <c r="J28" s="26"/>
      <c r="K28" s="26"/>
      <c r="L28" s="27"/>
      <c r="M28" s="28">
        <f t="shared" si="0"/>
        <v>0</v>
      </c>
      <c r="N28" s="28">
        <f t="shared" si="1"/>
        <v>0</v>
      </c>
      <c r="O28" s="28">
        <f t="shared" si="2"/>
        <v>0</v>
      </c>
      <c r="P28" s="28"/>
      <c r="Q28" s="29"/>
      <c r="R28" s="29"/>
      <c r="S28" s="30"/>
      <c r="T28" s="30"/>
      <c r="U28" s="30"/>
      <c r="V28" s="30"/>
      <c r="W28" s="30"/>
      <c r="X28" s="29"/>
      <c r="Y28" s="29"/>
      <c r="Z28" s="29"/>
      <c r="AA28" s="29"/>
      <c r="AB28" s="30"/>
      <c r="AC28" s="30"/>
      <c r="AD28" s="29"/>
      <c r="AE28" s="29"/>
      <c r="AF28" s="28">
        <f t="shared" si="4"/>
        <v>0</v>
      </c>
      <c r="AG28" s="31">
        <f t="shared" si="3"/>
        <v>0</v>
      </c>
    </row>
    <row r="29" spans="1:33" s="32" customFormat="1" ht="23.25" customHeight="1" x14ac:dyDescent="0.2">
      <c r="A29" s="21"/>
      <c r="B29" s="22"/>
      <c r="C29" s="23"/>
      <c r="D29" s="23"/>
      <c r="E29" s="23"/>
      <c r="F29" s="24"/>
      <c r="G29" s="24"/>
      <c r="H29" s="26"/>
      <c r="I29" s="26"/>
      <c r="J29" s="26"/>
      <c r="K29" s="26"/>
      <c r="L29" s="27"/>
      <c r="M29" s="28">
        <f t="shared" si="0"/>
        <v>0</v>
      </c>
      <c r="N29" s="28">
        <f t="shared" si="1"/>
        <v>0</v>
      </c>
      <c r="O29" s="28">
        <f t="shared" si="2"/>
        <v>0</v>
      </c>
      <c r="P29" s="28"/>
      <c r="Q29" s="29"/>
      <c r="R29" s="29"/>
      <c r="S29" s="30"/>
      <c r="T29" s="30"/>
      <c r="U29" s="30"/>
      <c r="V29" s="30"/>
      <c r="W29" s="30"/>
      <c r="X29" s="29"/>
      <c r="Y29" s="29"/>
      <c r="Z29" s="29"/>
      <c r="AA29" s="29"/>
      <c r="AB29" s="30"/>
      <c r="AC29" s="30"/>
      <c r="AD29" s="29"/>
      <c r="AE29" s="29"/>
      <c r="AF29" s="28">
        <f t="shared" si="4"/>
        <v>0</v>
      </c>
      <c r="AG29" s="31">
        <f t="shared" si="3"/>
        <v>0</v>
      </c>
    </row>
    <row r="30" spans="1:33" s="32" customFormat="1" ht="19.5" customHeight="1" x14ac:dyDescent="0.2">
      <c r="A30" s="21"/>
      <c r="B30" s="22"/>
      <c r="C30" s="36"/>
      <c r="D30" s="36"/>
      <c r="E30" s="36"/>
      <c r="F30" s="24"/>
      <c r="G30" s="25"/>
      <c r="H30" s="26"/>
      <c r="I30" s="26"/>
      <c r="J30" s="26"/>
      <c r="K30" s="26"/>
      <c r="L30" s="27"/>
      <c r="M30" s="28">
        <f t="shared" si="0"/>
        <v>0</v>
      </c>
      <c r="N30" s="28">
        <f t="shared" si="1"/>
        <v>0</v>
      </c>
      <c r="O30" s="29">
        <f t="shared" si="2"/>
        <v>0</v>
      </c>
      <c r="P30" s="29"/>
      <c r="Q30" s="29"/>
      <c r="R30" s="29"/>
      <c r="S30" s="29"/>
      <c r="T30" s="30"/>
      <c r="U30" s="30"/>
      <c r="V30" s="30"/>
      <c r="W30" s="30"/>
      <c r="X30" s="30"/>
      <c r="Y30" s="37"/>
      <c r="Z30" s="29"/>
      <c r="AA30" s="29"/>
      <c r="AB30" s="29"/>
      <c r="AC30" s="30"/>
      <c r="AD30" s="30"/>
      <c r="AE30" s="38"/>
      <c r="AF30" s="28">
        <f>-SUM(N30:AE30)</f>
        <v>0</v>
      </c>
      <c r="AG30" s="31">
        <f t="shared" si="3"/>
        <v>0</v>
      </c>
    </row>
    <row r="31" spans="1:33" s="45" customFormat="1" ht="12" customHeight="1" x14ac:dyDescent="0.2">
      <c r="A31" s="39"/>
      <c r="B31" s="40"/>
      <c r="C31" s="41"/>
      <c r="D31" s="42"/>
      <c r="E31" s="42"/>
      <c r="F31" s="43"/>
      <c r="G31" s="41"/>
      <c r="H31" s="44">
        <f t="shared" ref="H31:AG31" si="5">SUM(H5:H30)</f>
        <v>972</v>
      </c>
      <c r="I31" s="44">
        <f t="shared" si="5"/>
        <v>0</v>
      </c>
      <c r="J31" s="44">
        <f t="shared" si="5"/>
        <v>0</v>
      </c>
      <c r="K31" s="44">
        <f t="shared" si="5"/>
        <v>19009.349999999999</v>
      </c>
      <c r="L31" s="44">
        <f t="shared" si="5"/>
        <v>0</v>
      </c>
      <c r="M31" s="44">
        <f t="shared" si="5"/>
        <v>17944.633928571424</v>
      </c>
      <c r="N31" s="44">
        <f t="shared" si="5"/>
        <v>2036.7160714285715</v>
      </c>
      <c r="O31" s="44">
        <f t="shared" si="5"/>
        <v>0</v>
      </c>
      <c r="P31" s="44">
        <f t="shared" si="5"/>
        <v>2186.91</v>
      </c>
      <c r="Q31" s="44">
        <f t="shared" si="5"/>
        <v>20.76</v>
      </c>
      <c r="R31" s="44">
        <f t="shared" si="5"/>
        <v>93.75</v>
      </c>
      <c r="S31" s="44">
        <f t="shared" si="5"/>
        <v>0</v>
      </c>
      <c r="T31" s="44">
        <f t="shared" si="5"/>
        <v>0</v>
      </c>
      <c r="U31" s="44">
        <f t="shared" si="5"/>
        <v>0</v>
      </c>
      <c r="V31" s="44">
        <f t="shared" si="5"/>
        <v>0</v>
      </c>
      <c r="W31" s="44">
        <f t="shared" si="5"/>
        <v>0</v>
      </c>
      <c r="X31" s="44">
        <f t="shared" si="5"/>
        <v>14053.57</v>
      </c>
      <c r="Y31" s="44">
        <f t="shared" si="5"/>
        <v>433.04</v>
      </c>
      <c r="Z31" s="44">
        <f t="shared" si="5"/>
        <v>0</v>
      </c>
      <c r="AA31" s="44">
        <f t="shared" si="5"/>
        <v>80</v>
      </c>
      <c r="AB31" s="44">
        <f t="shared" si="5"/>
        <v>0</v>
      </c>
      <c r="AC31" s="44">
        <f t="shared" si="5"/>
        <v>0</v>
      </c>
      <c r="AD31" s="44">
        <f t="shared" si="5"/>
        <v>37</v>
      </c>
      <c r="AE31" s="44">
        <f t="shared" si="5"/>
        <v>1039.5999999999999</v>
      </c>
      <c r="AF31" s="44">
        <f t="shared" si="5"/>
        <v>-19981.346071428568</v>
      </c>
      <c r="AG31" s="44">
        <f t="shared" si="5"/>
        <v>3.9285714285242079E-3</v>
      </c>
    </row>
    <row r="33" spans="3:32" x14ac:dyDescent="0.25">
      <c r="K33" s="46">
        <f>H31+I31+J31+K31</f>
        <v>19981.349999999999</v>
      </c>
      <c r="AF33" s="46">
        <f>+AF31</f>
        <v>-19981.346071428568</v>
      </c>
    </row>
    <row r="35" spans="3:32" x14ac:dyDescent="0.25">
      <c r="C35" s="47" t="s">
        <v>49</v>
      </c>
      <c r="G35" s="45"/>
      <c r="K35" s="52"/>
      <c r="L35" s="52"/>
      <c r="M35" s="52"/>
    </row>
    <row r="38" spans="3:32" s="3" customFormat="1" ht="11.25" x14ac:dyDescent="0.2">
      <c r="K38" s="6"/>
      <c r="L38" s="7"/>
      <c r="M38" s="6"/>
      <c r="Y38" s="6"/>
    </row>
    <row r="45" spans="3:32" x14ac:dyDescent="0.25">
      <c r="Q45" s="6">
        <v>0</v>
      </c>
    </row>
  </sheetData>
  <mergeCells count="1">
    <mergeCell ref="K35:M35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41"/>
  <sheetViews>
    <sheetView topLeftCell="T1" zoomScaleNormal="100" workbookViewId="0">
      <pane ySplit="4" topLeftCell="A19" activePane="bottomLeft" state="frozen"/>
      <selection activeCell="F1" sqref="F1"/>
      <selection pane="bottomLeft" activeCell="AG38" sqref="AG38"/>
    </sheetView>
  </sheetViews>
  <sheetFormatPr defaultRowHeight="15" x14ac:dyDescent="0.25"/>
  <cols>
    <col min="1" max="1" width="8.140625" style="1" customWidth="1"/>
    <col min="2" max="2" width="7.28515625" style="2" hidden="1" customWidth="1"/>
    <col min="3" max="3" width="24" style="3" customWidth="1"/>
    <col min="4" max="4" width="14" style="4" customWidth="1"/>
    <col min="5" max="5" width="28" style="4" customWidth="1"/>
    <col min="6" max="6" width="7.85546875" style="5" customWidth="1"/>
    <col min="7" max="7" width="30.7109375" style="3" customWidth="1"/>
    <col min="8" max="8" width="7.85546875" style="6" customWidth="1"/>
    <col min="9" max="9" width="8.42578125" style="6" customWidth="1"/>
    <col min="10" max="10" width="9.7109375" style="6" customWidth="1"/>
    <col min="11" max="11" width="10" style="6" customWidth="1"/>
    <col min="12" max="12" width="5.140625" style="7" customWidth="1"/>
    <col min="13" max="13" width="9.28515625" style="6" customWidth="1"/>
    <col min="14" max="14" width="8.140625" style="6" customWidth="1"/>
    <col min="15" max="15" width="6.5703125" style="6" customWidth="1"/>
    <col min="16" max="16" width="8.140625" style="6" customWidth="1"/>
    <col min="17" max="17" width="10" style="6" customWidth="1"/>
    <col min="18" max="18" width="9.140625" style="6" customWidth="1"/>
    <col min="19" max="19" width="8.140625" style="6" customWidth="1"/>
    <col min="20" max="21" width="9.140625" style="6" customWidth="1"/>
    <col min="22" max="22" width="10.5703125" style="6" customWidth="1"/>
    <col min="23" max="23" width="8.140625" style="6" customWidth="1"/>
    <col min="24" max="24" width="9.85546875" style="6" customWidth="1"/>
    <col min="25" max="25" width="9.28515625" style="6" customWidth="1"/>
    <col min="26" max="26" width="8.28515625" style="6" customWidth="1"/>
    <col min="27" max="27" width="8.5703125" style="6" customWidth="1"/>
    <col min="28" max="28" width="9" style="6" customWidth="1"/>
    <col min="29" max="30" width="8" style="6" customWidth="1"/>
    <col min="31" max="31" width="10.140625" style="6" customWidth="1"/>
    <col min="32" max="32" width="10.5703125" style="6" customWidth="1"/>
    <col min="33" max="33" width="6.85546875" style="3" customWidth="1"/>
    <col min="34" max="1025" width="9.140625" style="3" customWidth="1"/>
  </cols>
  <sheetData>
    <row r="1" spans="1:33" ht="12" customHeight="1" x14ac:dyDescent="0.25">
      <c r="A1" s="8" t="s">
        <v>0</v>
      </c>
      <c r="C1" s="9"/>
    </row>
    <row r="2" spans="1:33" ht="12" customHeight="1" x14ac:dyDescent="0.25">
      <c r="A2" s="8" t="s">
        <v>1</v>
      </c>
    </row>
    <row r="3" spans="1:33" ht="12" customHeight="1" x14ac:dyDescent="0.25">
      <c r="A3" s="8" t="s">
        <v>143</v>
      </c>
      <c r="B3" s="9"/>
      <c r="C3" s="10"/>
      <c r="N3" s="11">
        <v>1301</v>
      </c>
      <c r="O3" s="11">
        <v>2402</v>
      </c>
      <c r="P3" s="11">
        <v>5001</v>
      </c>
      <c r="Q3" s="11">
        <v>5002</v>
      </c>
      <c r="R3" s="11">
        <v>6220</v>
      </c>
      <c r="S3" s="11">
        <v>6219</v>
      </c>
      <c r="T3" s="11">
        <v>6212</v>
      </c>
      <c r="U3" s="11"/>
      <c r="V3" s="11"/>
      <c r="W3" s="11"/>
      <c r="X3" s="11"/>
      <c r="Y3" s="11" t="s">
        <v>3</v>
      </c>
      <c r="Z3" s="11"/>
      <c r="AA3" s="11">
        <v>6230</v>
      </c>
      <c r="AB3" s="11" t="s">
        <v>4</v>
      </c>
      <c r="AC3" s="11">
        <v>6202</v>
      </c>
      <c r="AD3" s="11"/>
      <c r="AE3" s="11">
        <v>6109</v>
      </c>
      <c r="AF3" s="11">
        <v>1002</v>
      </c>
    </row>
    <row r="4" spans="1:33" s="20" customFormat="1" ht="44.25" customHeight="1" x14ac:dyDescent="0.25">
      <c r="A4" s="12" t="s">
        <v>5</v>
      </c>
      <c r="B4" s="13" t="s">
        <v>6</v>
      </c>
      <c r="C4" s="14" t="s">
        <v>7</v>
      </c>
      <c r="D4" s="14" t="s">
        <v>8</v>
      </c>
      <c r="E4" s="14" t="s">
        <v>9</v>
      </c>
      <c r="F4" s="14" t="s">
        <v>10</v>
      </c>
      <c r="G4" s="14" t="s">
        <v>11</v>
      </c>
      <c r="H4" s="14" t="s">
        <v>12</v>
      </c>
      <c r="I4" s="14" t="s">
        <v>13</v>
      </c>
      <c r="J4" s="14" t="s">
        <v>14</v>
      </c>
      <c r="K4" s="14" t="s">
        <v>15</v>
      </c>
      <c r="L4" s="15" t="s">
        <v>16</v>
      </c>
      <c r="M4" s="14" t="s">
        <v>17</v>
      </c>
      <c r="N4" s="16" t="s">
        <v>18</v>
      </c>
      <c r="O4" s="16" t="s">
        <v>19</v>
      </c>
      <c r="P4" s="16" t="s">
        <v>20</v>
      </c>
      <c r="Q4" s="16" t="s">
        <v>21</v>
      </c>
      <c r="R4" s="16" t="s">
        <v>22</v>
      </c>
      <c r="S4" s="16" t="s">
        <v>23</v>
      </c>
      <c r="T4" s="16" t="s">
        <v>24</v>
      </c>
      <c r="U4" s="16" t="s">
        <v>25</v>
      </c>
      <c r="V4" s="16" t="s">
        <v>26</v>
      </c>
      <c r="W4" s="16" t="s">
        <v>27</v>
      </c>
      <c r="X4" s="16" t="s">
        <v>28</v>
      </c>
      <c r="Y4" s="16" t="s">
        <v>29</v>
      </c>
      <c r="Z4" s="16" t="s">
        <v>30</v>
      </c>
      <c r="AA4" s="16" t="s">
        <v>31</v>
      </c>
      <c r="AB4" s="16" t="s">
        <v>32</v>
      </c>
      <c r="AC4" s="17" t="s">
        <v>33</v>
      </c>
      <c r="AD4" s="16" t="s">
        <v>34</v>
      </c>
      <c r="AE4" s="18" t="s">
        <v>35</v>
      </c>
      <c r="AF4" s="19" t="s">
        <v>36</v>
      </c>
    </row>
    <row r="5" spans="1:33" s="32" customFormat="1" ht="23.25" customHeight="1" x14ac:dyDescent="0.2">
      <c r="A5" s="21">
        <v>43745</v>
      </c>
      <c r="B5" s="22"/>
      <c r="C5" s="23" t="s">
        <v>89</v>
      </c>
      <c r="D5" s="23" t="s">
        <v>90</v>
      </c>
      <c r="E5" s="23" t="s">
        <v>91</v>
      </c>
      <c r="F5" s="24">
        <v>183889</v>
      </c>
      <c r="G5" s="24" t="s">
        <v>144</v>
      </c>
      <c r="H5" s="26"/>
      <c r="I5" s="26"/>
      <c r="J5" s="26">
        <v>754.5</v>
      </c>
      <c r="K5" s="26"/>
      <c r="L5" s="27"/>
      <c r="M5" s="28">
        <f t="shared" ref="M5:M26" si="0">SUM(H5:J5,K5/1.12)</f>
        <v>754.5</v>
      </c>
      <c r="N5" s="28">
        <f t="shared" ref="N5:N26" si="1">K5/1.12*0.12</f>
        <v>0</v>
      </c>
      <c r="O5" s="28">
        <f t="shared" ref="O5:O26" si="2">-SUM(I5:J5,K5/1.12)*L5</f>
        <v>0</v>
      </c>
      <c r="P5" s="28">
        <v>754.5</v>
      </c>
      <c r="Q5" s="29"/>
      <c r="R5" s="29"/>
      <c r="S5" s="30"/>
      <c r="T5" s="30"/>
      <c r="U5" s="30"/>
      <c r="V5" s="30"/>
      <c r="W5" s="30"/>
      <c r="X5" s="29"/>
      <c r="Y5" s="29"/>
      <c r="Z5" s="29"/>
      <c r="AA5" s="29"/>
      <c r="AB5" s="30"/>
      <c r="AC5" s="30"/>
      <c r="AD5" s="29"/>
      <c r="AE5" s="29"/>
      <c r="AF5" s="28">
        <f t="shared" ref="AF5:AF26" si="3">-SUM(N5:AE5)</f>
        <v>-754.5</v>
      </c>
      <c r="AG5" s="31">
        <f t="shared" ref="AG5:AG26" si="4">SUM(H5:K5)+AF5+O5</f>
        <v>0</v>
      </c>
    </row>
    <row r="6" spans="1:33" s="32" customFormat="1" ht="23.25" customHeight="1" x14ac:dyDescent="0.2">
      <c r="A6" s="21">
        <v>43745</v>
      </c>
      <c r="B6" s="22"/>
      <c r="C6" s="23" t="s">
        <v>89</v>
      </c>
      <c r="D6" s="23" t="s">
        <v>90</v>
      </c>
      <c r="E6" s="23" t="s">
        <v>91</v>
      </c>
      <c r="F6" s="24">
        <v>183889</v>
      </c>
      <c r="G6" s="24" t="s">
        <v>145</v>
      </c>
      <c r="H6" s="26"/>
      <c r="I6" s="26"/>
      <c r="J6" s="26"/>
      <c r="K6" s="26">
        <f>3535.89+424.31</f>
        <v>3960.2</v>
      </c>
      <c r="L6" s="27"/>
      <c r="M6" s="28">
        <f t="shared" si="0"/>
        <v>3535.8928571428564</v>
      </c>
      <c r="N6" s="28">
        <f t="shared" si="1"/>
        <v>424.30714285714276</v>
      </c>
      <c r="O6" s="28">
        <f t="shared" si="2"/>
        <v>0</v>
      </c>
      <c r="P6" s="28">
        <v>3535.89</v>
      </c>
      <c r="Q6" s="29"/>
      <c r="R6" s="29"/>
      <c r="S6" s="30"/>
      <c r="T6" s="30"/>
      <c r="U6" s="30"/>
      <c r="V6" s="30"/>
      <c r="W6" s="30"/>
      <c r="X6" s="29"/>
      <c r="Y6" s="29"/>
      <c r="Z6" s="29"/>
      <c r="AA6" s="29"/>
      <c r="AB6" s="30"/>
      <c r="AC6" s="30"/>
      <c r="AD6" s="29"/>
      <c r="AE6" s="29"/>
      <c r="AF6" s="28">
        <f t="shared" si="3"/>
        <v>-3960.1971428571428</v>
      </c>
      <c r="AG6" s="31">
        <f t="shared" si="4"/>
        <v>2.8571428570103308E-3</v>
      </c>
    </row>
    <row r="7" spans="1:33" s="32" customFormat="1" ht="23.25" customHeight="1" x14ac:dyDescent="0.2">
      <c r="A7" s="21">
        <v>43745</v>
      </c>
      <c r="B7" s="22"/>
      <c r="C7" s="23" t="s">
        <v>89</v>
      </c>
      <c r="D7" s="23" t="s">
        <v>90</v>
      </c>
      <c r="E7" s="23" t="s">
        <v>91</v>
      </c>
      <c r="F7" s="24">
        <v>203401</v>
      </c>
      <c r="G7" s="24" t="s">
        <v>146</v>
      </c>
      <c r="H7" s="26"/>
      <c r="I7" s="26"/>
      <c r="J7" s="26"/>
      <c r="K7" s="26">
        <v>92.45</v>
      </c>
      <c r="L7" s="27"/>
      <c r="M7" s="28">
        <f t="shared" si="0"/>
        <v>82.544642857142847</v>
      </c>
      <c r="N7" s="28">
        <f t="shared" si="1"/>
        <v>9.9053571428571416</v>
      </c>
      <c r="O7" s="28">
        <f t="shared" si="2"/>
        <v>0</v>
      </c>
      <c r="P7" s="28">
        <v>82.54</v>
      </c>
      <c r="Q7" s="29"/>
      <c r="R7" s="29"/>
      <c r="S7" s="30"/>
      <c r="T7" s="30"/>
      <c r="U7" s="30"/>
      <c r="V7" s="30"/>
      <c r="W7" s="30"/>
      <c r="X7" s="29"/>
      <c r="Y7" s="29"/>
      <c r="Z7" s="29"/>
      <c r="AA7" s="29"/>
      <c r="AB7" s="30"/>
      <c r="AC7" s="30"/>
      <c r="AD7" s="29"/>
      <c r="AE7" s="29"/>
      <c r="AF7" s="28">
        <f t="shared" si="3"/>
        <v>-92.445357142857148</v>
      </c>
      <c r="AG7" s="31">
        <f t="shared" si="4"/>
        <v>4.6428571428549503E-3</v>
      </c>
    </row>
    <row r="8" spans="1:33" s="32" customFormat="1" ht="23.25" customHeight="1" x14ac:dyDescent="0.2">
      <c r="A8" s="21">
        <v>43745</v>
      </c>
      <c r="B8" s="22"/>
      <c r="C8" s="23" t="s">
        <v>93</v>
      </c>
      <c r="D8" s="23" t="s">
        <v>94</v>
      </c>
      <c r="E8" s="23" t="s">
        <v>95</v>
      </c>
      <c r="F8" s="24">
        <v>383</v>
      </c>
      <c r="G8" s="24" t="s">
        <v>147</v>
      </c>
      <c r="H8" s="26"/>
      <c r="I8" s="26"/>
      <c r="J8" s="26"/>
      <c r="K8" s="26">
        <v>138.5</v>
      </c>
      <c r="L8" s="27"/>
      <c r="M8" s="28">
        <f t="shared" si="0"/>
        <v>123.66071428571428</v>
      </c>
      <c r="N8" s="28">
        <f t="shared" si="1"/>
        <v>14.839285714285714</v>
      </c>
      <c r="O8" s="28">
        <f t="shared" si="2"/>
        <v>0</v>
      </c>
      <c r="P8" s="28">
        <v>123.66</v>
      </c>
      <c r="Q8" s="29"/>
      <c r="R8" s="29"/>
      <c r="S8" s="30"/>
      <c r="T8" s="30"/>
      <c r="U8" s="30"/>
      <c r="V8" s="30"/>
      <c r="W8" s="30"/>
      <c r="X8" s="29"/>
      <c r="Y8" s="29"/>
      <c r="Z8" s="29"/>
      <c r="AA8" s="29"/>
      <c r="AB8" s="30"/>
      <c r="AC8" s="30"/>
      <c r="AD8" s="29"/>
      <c r="AE8" s="29"/>
      <c r="AF8" s="28">
        <f t="shared" si="3"/>
        <v>-138.49928571428572</v>
      </c>
      <c r="AG8" s="31">
        <f t="shared" si="4"/>
        <v>7.142857142810044E-4</v>
      </c>
    </row>
    <row r="9" spans="1:33" s="32" customFormat="1" ht="23.25" customHeight="1" x14ac:dyDescent="0.2">
      <c r="A9" s="21">
        <v>43745</v>
      </c>
      <c r="B9" s="22"/>
      <c r="C9" s="23" t="s">
        <v>45</v>
      </c>
      <c r="D9" s="23"/>
      <c r="E9" s="23"/>
      <c r="F9" s="24"/>
      <c r="G9" s="24" t="s">
        <v>148</v>
      </c>
      <c r="H9" s="26">
        <v>80</v>
      </c>
      <c r="I9" s="26"/>
      <c r="J9" s="26"/>
      <c r="K9" s="26"/>
      <c r="L9" s="27"/>
      <c r="M9" s="28">
        <f t="shared" si="0"/>
        <v>80</v>
      </c>
      <c r="N9" s="28">
        <f t="shared" si="1"/>
        <v>0</v>
      </c>
      <c r="O9" s="28">
        <f t="shared" si="2"/>
        <v>0</v>
      </c>
      <c r="P9" s="28"/>
      <c r="Q9" s="29"/>
      <c r="R9" s="29"/>
      <c r="S9" s="30"/>
      <c r="T9" s="30"/>
      <c r="U9" s="30"/>
      <c r="V9" s="30"/>
      <c r="W9" s="30"/>
      <c r="X9" s="29"/>
      <c r="Y9" s="29"/>
      <c r="Z9" s="29"/>
      <c r="AA9" s="29">
        <v>80</v>
      </c>
      <c r="AB9" s="30"/>
      <c r="AC9" s="30"/>
      <c r="AD9" s="29"/>
      <c r="AE9" s="29"/>
      <c r="AF9" s="28">
        <f t="shared" si="3"/>
        <v>-80</v>
      </c>
      <c r="AG9" s="31">
        <f t="shared" si="4"/>
        <v>0</v>
      </c>
    </row>
    <row r="10" spans="1:33" s="32" customFormat="1" ht="23.25" customHeight="1" x14ac:dyDescent="0.2">
      <c r="A10" s="21">
        <v>43749</v>
      </c>
      <c r="B10" s="22"/>
      <c r="C10" s="23" t="s">
        <v>41</v>
      </c>
      <c r="D10" s="23"/>
      <c r="E10" s="23"/>
      <c r="F10" s="24"/>
      <c r="G10" s="24" t="s">
        <v>149</v>
      </c>
      <c r="H10" s="26"/>
      <c r="I10" s="26"/>
      <c r="J10" s="26">
        <f>100+110</f>
        <v>210</v>
      </c>
      <c r="K10" s="26"/>
      <c r="L10" s="27"/>
      <c r="M10" s="28">
        <f t="shared" si="0"/>
        <v>210</v>
      </c>
      <c r="N10" s="28">
        <f t="shared" si="1"/>
        <v>0</v>
      </c>
      <c r="O10" s="28">
        <f t="shared" si="2"/>
        <v>0</v>
      </c>
      <c r="P10" s="28">
        <v>210</v>
      </c>
      <c r="Q10" s="29"/>
      <c r="R10" s="29"/>
      <c r="S10" s="30"/>
      <c r="T10" s="30"/>
      <c r="U10" s="30"/>
      <c r="V10" s="30"/>
      <c r="W10" s="30"/>
      <c r="X10" s="29"/>
      <c r="Y10" s="29"/>
      <c r="Z10" s="29"/>
      <c r="AA10" s="29"/>
      <c r="AB10" s="30"/>
      <c r="AC10" s="30"/>
      <c r="AD10" s="29"/>
      <c r="AE10" s="29"/>
      <c r="AF10" s="28">
        <f t="shared" si="3"/>
        <v>-210</v>
      </c>
      <c r="AG10" s="31">
        <f t="shared" si="4"/>
        <v>0</v>
      </c>
    </row>
    <row r="11" spans="1:33" s="32" customFormat="1" ht="23.25" customHeight="1" x14ac:dyDescent="0.2">
      <c r="A11" s="21">
        <v>43748</v>
      </c>
      <c r="B11" s="22"/>
      <c r="C11" s="23" t="s">
        <v>41</v>
      </c>
      <c r="D11" s="23"/>
      <c r="E11" s="23"/>
      <c r="F11" s="24"/>
      <c r="G11" s="24" t="s">
        <v>150</v>
      </c>
      <c r="H11" s="26">
        <v>100</v>
      </c>
      <c r="I11" s="26"/>
      <c r="J11" s="26"/>
      <c r="K11" s="26"/>
      <c r="L11" s="27"/>
      <c r="M11" s="28">
        <f t="shared" si="0"/>
        <v>100</v>
      </c>
      <c r="N11" s="28">
        <f t="shared" si="1"/>
        <v>0</v>
      </c>
      <c r="O11" s="28">
        <f t="shared" si="2"/>
        <v>0</v>
      </c>
      <c r="P11" s="28"/>
      <c r="Q11" s="29"/>
      <c r="R11" s="29"/>
      <c r="S11" s="30"/>
      <c r="T11" s="30"/>
      <c r="U11" s="30"/>
      <c r="V11" s="30"/>
      <c r="W11" s="30"/>
      <c r="X11" s="29"/>
      <c r="Y11" s="29"/>
      <c r="Z11" s="29"/>
      <c r="AA11" s="29">
        <v>100</v>
      </c>
      <c r="AB11" s="30"/>
      <c r="AC11" s="30"/>
      <c r="AD11" s="29"/>
      <c r="AE11" s="29"/>
      <c r="AF11" s="28">
        <f t="shared" si="3"/>
        <v>-100</v>
      </c>
      <c r="AG11" s="31">
        <f t="shared" si="4"/>
        <v>0</v>
      </c>
    </row>
    <row r="12" spans="1:33" s="32" customFormat="1" ht="23.25" customHeight="1" x14ac:dyDescent="0.2">
      <c r="A12" s="21">
        <v>43749</v>
      </c>
      <c r="B12" s="22"/>
      <c r="C12" s="23" t="s">
        <v>41</v>
      </c>
      <c r="D12" s="23"/>
      <c r="E12" s="23"/>
      <c r="F12" s="24"/>
      <c r="G12" s="24" t="s">
        <v>151</v>
      </c>
      <c r="H12" s="26"/>
      <c r="I12" s="26"/>
      <c r="J12" s="26">
        <v>120</v>
      </c>
      <c r="K12" s="26"/>
      <c r="L12" s="27"/>
      <c r="M12" s="28">
        <f t="shared" si="0"/>
        <v>120</v>
      </c>
      <c r="N12" s="28">
        <f t="shared" si="1"/>
        <v>0</v>
      </c>
      <c r="O12" s="28">
        <f t="shared" si="2"/>
        <v>0</v>
      </c>
      <c r="P12" s="28">
        <v>120</v>
      </c>
      <c r="Q12" s="29"/>
      <c r="R12" s="29"/>
      <c r="S12" s="30"/>
      <c r="T12" s="30"/>
      <c r="U12" s="30"/>
      <c r="V12" s="30"/>
      <c r="W12" s="30"/>
      <c r="X12" s="29"/>
      <c r="Y12" s="29"/>
      <c r="Z12" s="29"/>
      <c r="AA12" s="29"/>
      <c r="AB12" s="30"/>
      <c r="AC12" s="30"/>
      <c r="AD12" s="29"/>
      <c r="AE12" s="29"/>
      <c r="AF12" s="28">
        <f t="shared" si="3"/>
        <v>-120</v>
      </c>
      <c r="AG12" s="31">
        <f t="shared" si="4"/>
        <v>0</v>
      </c>
    </row>
    <row r="13" spans="1:33" s="32" customFormat="1" ht="23.25" customHeight="1" x14ac:dyDescent="0.2">
      <c r="A13" s="21">
        <v>43748</v>
      </c>
      <c r="B13" s="22"/>
      <c r="C13" s="23" t="s">
        <v>152</v>
      </c>
      <c r="D13" s="23" t="s">
        <v>153</v>
      </c>
      <c r="E13" s="23" t="s">
        <v>154</v>
      </c>
      <c r="F13" s="24">
        <v>118158</v>
      </c>
      <c r="G13" s="24" t="s">
        <v>155</v>
      </c>
      <c r="H13" s="26"/>
      <c r="I13" s="26"/>
      <c r="J13" s="26"/>
      <c r="K13" s="26">
        <v>39.5</v>
      </c>
      <c r="L13" s="27"/>
      <c r="M13" s="28">
        <f t="shared" si="0"/>
        <v>35.267857142857139</v>
      </c>
      <c r="N13" s="28">
        <f t="shared" si="1"/>
        <v>4.2321428571428568</v>
      </c>
      <c r="O13" s="28">
        <f t="shared" si="2"/>
        <v>0</v>
      </c>
      <c r="P13" s="28">
        <v>35.270000000000003</v>
      </c>
      <c r="Q13" s="29"/>
      <c r="R13" s="29"/>
      <c r="S13" s="30"/>
      <c r="T13" s="30"/>
      <c r="U13" s="30"/>
      <c r="V13" s="30"/>
      <c r="W13" s="30"/>
      <c r="X13" s="29"/>
      <c r="Y13" s="29"/>
      <c r="Z13" s="29"/>
      <c r="AA13" s="29"/>
      <c r="AB13" s="30"/>
      <c r="AC13" s="30"/>
      <c r="AD13" s="29"/>
      <c r="AE13" s="29"/>
      <c r="AF13" s="28">
        <f t="shared" si="3"/>
        <v>-39.502142857142857</v>
      </c>
      <c r="AG13" s="31">
        <f t="shared" si="4"/>
        <v>-2.1428571428572241E-3</v>
      </c>
    </row>
    <row r="14" spans="1:33" s="32" customFormat="1" ht="23.25" customHeight="1" x14ac:dyDescent="0.2">
      <c r="A14" s="21">
        <v>43750</v>
      </c>
      <c r="B14" s="22"/>
      <c r="C14" s="23" t="s">
        <v>89</v>
      </c>
      <c r="D14" s="23" t="s">
        <v>90</v>
      </c>
      <c r="E14" s="23" t="s">
        <v>91</v>
      </c>
      <c r="F14" s="24">
        <v>192138</v>
      </c>
      <c r="G14" s="24" t="s">
        <v>156</v>
      </c>
      <c r="H14" s="26"/>
      <c r="I14" s="26"/>
      <c r="J14" s="26"/>
      <c r="K14" s="26">
        <v>1587</v>
      </c>
      <c r="L14" s="27"/>
      <c r="M14" s="28">
        <f t="shared" si="0"/>
        <v>1416.9642857142856</v>
      </c>
      <c r="N14" s="28">
        <f t="shared" si="1"/>
        <v>170.03571428571425</v>
      </c>
      <c r="O14" s="28">
        <f t="shared" si="2"/>
        <v>0</v>
      </c>
      <c r="P14" s="28">
        <v>1416.96</v>
      </c>
      <c r="Q14" s="29"/>
      <c r="R14" s="29"/>
      <c r="S14" s="30"/>
      <c r="T14" s="30"/>
      <c r="U14" s="30"/>
      <c r="V14" s="30"/>
      <c r="W14" s="30"/>
      <c r="X14" s="29"/>
      <c r="Y14" s="29"/>
      <c r="Z14" s="29"/>
      <c r="AA14" s="29"/>
      <c r="AB14" s="30"/>
      <c r="AC14" s="30"/>
      <c r="AD14" s="29"/>
      <c r="AE14" s="29"/>
      <c r="AF14" s="28">
        <f t="shared" si="3"/>
        <v>-1586.9957142857143</v>
      </c>
      <c r="AG14" s="31">
        <f t="shared" si="4"/>
        <v>4.2857142857428698E-3</v>
      </c>
    </row>
    <row r="15" spans="1:33" s="32" customFormat="1" ht="23.25" customHeight="1" x14ac:dyDescent="0.2">
      <c r="A15" s="21">
        <v>43749</v>
      </c>
      <c r="B15" s="22"/>
      <c r="C15" s="23" t="s">
        <v>157</v>
      </c>
      <c r="D15" s="23" t="s">
        <v>158</v>
      </c>
      <c r="E15" s="23" t="s">
        <v>91</v>
      </c>
      <c r="F15" s="24">
        <v>731934</v>
      </c>
      <c r="G15" s="24" t="s">
        <v>159</v>
      </c>
      <c r="H15" s="26"/>
      <c r="I15" s="26"/>
      <c r="J15" s="26"/>
      <c r="K15" s="26">
        <v>282.5</v>
      </c>
      <c r="L15" s="27"/>
      <c r="M15" s="28">
        <f t="shared" si="0"/>
        <v>252.23214285714283</v>
      </c>
      <c r="N15" s="28">
        <f t="shared" si="1"/>
        <v>30.267857142857139</v>
      </c>
      <c r="O15" s="28">
        <f t="shared" si="2"/>
        <v>0</v>
      </c>
      <c r="P15" s="28"/>
      <c r="Q15" s="29"/>
      <c r="R15" s="29"/>
      <c r="S15" s="30"/>
      <c r="T15" s="30">
        <v>252.23</v>
      </c>
      <c r="U15" s="30"/>
      <c r="V15" s="30"/>
      <c r="W15" s="30"/>
      <c r="X15" s="29"/>
      <c r="Y15" s="29"/>
      <c r="Z15" s="29"/>
      <c r="AA15" s="29"/>
      <c r="AB15" s="30"/>
      <c r="AC15" s="30"/>
      <c r="AD15" s="29"/>
      <c r="AE15" s="29"/>
      <c r="AF15" s="28">
        <f t="shared" si="3"/>
        <v>-282.49785714285713</v>
      </c>
      <c r="AG15" s="31">
        <f t="shared" si="4"/>
        <v>2.1428571428714349E-3</v>
      </c>
    </row>
    <row r="16" spans="1:33" s="32" customFormat="1" ht="23.25" customHeight="1" x14ac:dyDescent="0.2">
      <c r="A16" s="21">
        <v>43749</v>
      </c>
      <c r="B16" s="22"/>
      <c r="C16" s="23" t="s">
        <v>160</v>
      </c>
      <c r="D16" s="23" t="s">
        <v>161</v>
      </c>
      <c r="E16" s="23" t="s">
        <v>91</v>
      </c>
      <c r="F16" s="24">
        <v>3315</v>
      </c>
      <c r="G16" s="24" t="s">
        <v>162</v>
      </c>
      <c r="H16" s="26"/>
      <c r="I16" s="26"/>
      <c r="J16" s="26">
        <v>660</v>
      </c>
      <c r="K16" s="26"/>
      <c r="L16" s="27"/>
      <c r="M16" s="28">
        <f t="shared" si="0"/>
        <v>660</v>
      </c>
      <c r="N16" s="28">
        <f t="shared" si="1"/>
        <v>0</v>
      </c>
      <c r="O16" s="28">
        <f t="shared" si="2"/>
        <v>0</v>
      </c>
      <c r="P16" s="28">
        <v>660</v>
      </c>
      <c r="Q16" s="29"/>
      <c r="R16" s="29"/>
      <c r="S16" s="30"/>
      <c r="T16" s="30"/>
      <c r="U16" s="30"/>
      <c r="V16" s="30"/>
      <c r="W16" s="30"/>
      <c r="X16" s="29"/>
      <c r="Y16" s="29"/>
      <c r="Z16" s="29"/>
      <c r="AA16" s="29"/>
      <c r="AB16" s="30"/>
      <c r="AC16" s="30"/>
      <c r="AD16" s="29"/>
      <c r="AE16" s="29"/>
      <c r="AF16" s="28">
        <f t="shared" si="3"/>
        <v>-660</v>
      </c>
      <c r="AG16" s="31">
        <f t="shared" si="4"/>
        <v>0</v>
      </c>
    </row>
    <row r="17" spans="1:33" s="32" customFormat="1" ht="23.25" customHeight="1" x14ac:dyDescent="0.2">
      <c r="A17" s="21">
        <v>43750</v>
      </c>
      <c r="B17" s="22"/>
      <c r="C17" s="23" t="s">
        <v>93</v>
      </c>
      <c r="D17" s="23" t="s">
        <v>94</v>
      </c>
      <c r="E17" s="23" t="s">
        <v>95</v>
      </c>
      <c r="F17" s="24">
        <v>37407</v>
      </c>
      <c r="G17" s="24" t="s">
        <v>163</v>
      </c>
      <c r="H17" s="26"/>
      <c r="I17" s="26"/>
      <c r="J17" s="26"/>
      <c r="K17" s="26">
        <v>319</v>
      </c>
      <c r="L17" s="27"/>
      <c r="M17" s="28">
        <f t="shared" si="0"/>
        <v>284.82142857142856</v>
      </c>
      <c r="N17" s="28">
        <f t="shared" si="1"/>
        <v>34.178571428571423</v>
      </c>
      <c r="O17" s="28">
        <f t="shared" si="2"/>
        <v>0</v>
      </c>
      <c r="P17" s="28"/>
      <c r="Q17" s="29">
        <v>284.82</v>
      </c>
      <c r="R17" s="29"/>
      <c r="S17" s="30"/>
      <c r="T17" s="30"/>
      <c r="U17" s="30"/>
      <c r="V17" s="30"/>
      <c r="W17" s="30"/>
      <c r="X17" s="29"/>
      <c r="Y17" s="29"/>
      <c r="Z17" s="29"/>
      <c r="AA17" s="29"/>
      <c r="AB17" s="30"/>
      <c r="AC17" s="30"/>
      <c r="AD17" s="29"/>
      <c r="AE17" s="29"/>
      <c r="AF17" s="28">
        <f t="shared" si="3"/>
        <v>-318.99857142857144</v>
      </c>
      <c r="AG17" s="31">
        <f t="shared" si="4"/>
        <v>1.4285714285620088E-3</v>
      </c>
    </row>
    <row r="18" spans="1:33" s="32" customFormat="1" ht="23.25" customHeight="1" x14ac:dyDescent="0.2">
      <c r="A18" s="21">
        <v>43750</v>
      </c>
      <c r="B18" s="22"/>
      <c r="C18" s="23" t="s">
        <v>93</v>
      </c>
      <c r="D18" s="23" t="s">
        <v>94</v>
      </c>
      <c r="E18" s="23" t="s">
        <v>95</v>
      </c>
      <c r="F18" s="24">
        <v>37408</v>
      </c>
      <c r="G18" s="24" t="s">
        <v>164</v>
      </c>
      <c r="H18" s="26"/>
      <c r="I18" s="26"/>
      <c r="J18" s="26"/>
      <c r="K18" s="26">
        <v>39</v>
      </c>
      <c r="L18" s="27"/>
      <c r="M18" s="28">
        <f t="shared" si="0"/>
        <v>34.821428571428569</v>
      </c>
      <c r="N18" s="28">
        <f t="shared" si="1"/>
        <v>4.1785714285714279</v>
      </c>
      <c r="O18" s="28">
        <f t="shared" si="2"/>
        <v>0</v>
      </c>
      <c r="P18" s="28">
        <v>34.82</v>
      </c>
      <c r="Q18" s="29"/>
      <c r="R18" s="29"/>
      <c r="S18" s="30"/>
      <c r="T18" s="30"/>
      <c r="U18" s="30"/>
      <c r="V18" s="30"/>
      <c r="W18" s="30"/>
      <c r="X18" s="29"/>
      <c r="Y18" s="29"/>
      <c r="Z18" s="29"/>
      <c r="AA18" s="29"/>
      <c r="AB18" s="30"/>
      <c r="AC18" s="30"/>
      <c r="AD18" s="29"/>
      <c r="AE18" s="29"/>
      <c r="AF18" s="28">
        <f t="shared" si="3"/>
        <v>-38.998571428571431</v>
      </c>
      <c r="AG18" s="31">
        <f t="shared" si="4"/>
        <v>1.4285714285691142E-3</v>
      </c>
    </row>
    <row r="19" spans="1:33" s="32" customFormat="1" ht="23.25" customHeight="1" x14ac:dyDescent="0.2">
      <c r="A19" s="21">
        <v>43749</v>
      </c>
      <c r="B19" s="22"/>
      <c r="C19" s="23" t="s">
        <v>165</v>
      </c>
      <c r="D19" s="23" t="s">
        <v>166</v>
      </c>
      <c r="E19" s="23" t="s">
        <v>102</v>
      </c>
      <c r="F19" s="24">
        <v>16451</v>
      </c>
      <c r="G19" s="24" t="s">
        <v>167</v>
      </c>
      <c r="H19" s="26"/>
      <c r="I19" s="26"/>
      <c r="J19" s="26">
        <v>600</v>
      </c>
      <c r="K19" s="26"/>
      <c r="L19" s="27"/>
      <c r="M19" s="28">
        <f t="shared" si="0"/>
        <v>600</v>
      </c>
      <c r="N19" s="28">
        <f t="shared" si="1"/>
        <v>0</v>
      </c>
      <c r="O19" s="28">
        <f t="shared" si="2"/>
        <v>0</v>
      </c>
      <c r="P19" s="28">
        <v>600</v>
      </c>
      <c r="Q19" s="29"/>
      <c r="R19" s="29"/>
      <c r="S19" s="30"/>
      <c r="T19" s="30"/>
      <c r="U19" s="30"/>
      <c r="V19" s="30"/>
      <c r="W19" s="30"/>
      <c r="X19" s="29"/>
      <c r="Y19" s="29"/>
      <c r="Z19" s="29"/>
      <c r="AA19" s="29"/>
      <c r="AB19" s="30"/>
      <c r="AC19" s="30"/>
      <c r="AD19" s="29"/>
      <c r="AE19" s="29"/>
      <c r="AF19" s="28">
        <f t="shared" si="3"/>
        <v>-600</v>
      </c>
      <c r="AG19" s="31">
        <f t="shared" si="4"/>
        <v>0</v>
      </c>
    </row>
    <row r="20" spans="1:33" s="32" customFormat="1" ht="23.25" customHeight="1" x14ac:dyDescent="0.2">
      <c r="A20" s="21">
        <v>43752</v>
      </c>
      <c r="B20" s="22"/>
      <c r="C20" s="23" t="s">
        <v>168</v>
      </c>
      <c r="D20" s="23" t="s">
        <v>169</v>
      </c>
      <c r="E20" s="23" t="s">
        <v>91</v>
      </c>
      <c r="F20" s="24">
        <v>134120</v>
      </c>
      <c r="G20" s="24" t="s">
        <v>170</v>
      </c>
      <c r="H20" s="26"/>
      <c r="I20" s="26"/>
      <c r="J20" s="26"/>
      <c r="K20" s="26">
        <v>127.6</v>
      </c>
      <c r="L20" s="27"/>
      <c r="M20" s="28">
        <f t="shared" si="0"/>
        <v>113.92857142857142</v>
      </c>
      <c r="N20" s="28">
        <f t="shared" si="1"/>
        <v>13.671428571428569</v>
      </c>
      <c r="O20" s="28">
        <f t="shared" si="2"/>
        <v>0</v>
      </c>
      <c r="P20" s="28">
        <v>113.93</v>
      </c>
      <c r="Q20" s="29"/>
      <c r="R20" s="29"/>
      <c r="S20" s="30"/>
      <c r="T20" s="30"/>
      <c r="U20" s="30"/>
      <c r="V20" s="30"/>
      <c r="W20" s="30"/>
      <c r="X20" s="29"/>
      <c r="Y20" s="29"/>
      <c r="Z20" s="29"/>
      <c r="AA20" s="29"/>
      <c r="AB20" s="30"/>
      <c r="AC20" s="30"/>
      <c r="AD20" s="29"/>
      <c r="AE20" s="29"/>
      <c r="AF20" s="28">
        <f t="shared" si="3"/>
        <v>-127.60142857142857</v>
      </c>
      <c r="AG20" s="31">
        <f t="shared" si="4"/>
        <v>-1.4285714285762197E-3</v>
      </c>
    </row>
    <row r="21" spans="1:33" s="32" customFormat="1" ht="23.25" customHeight="1" x14ac:dyDescent="0.2">
      <c r="A21" s="21">
        <v>43752</v>
      </c>
      <c r="B21" s="22"/>
      <c r="C21" s="23" t="s">
        <v>41</v>
      </c>
      <c r="D21" s="23"/>
      <c r="E21" s="23"/>
      <c r="F21" s="24"/>
      <c r="G21" s="24" t="s">
        <v>171</v>
      </c>
      <c r="H21" s="26">
        <v>60</v>
      </c>
      <c r="I21" s="26"/>
      <c r="J21" s="26"/>
      <c r="K21" s="26"/>
      <c r="L21" s="27"/>
      <c r="M21" s="28">
        <f t="shared" si="0"/>
        <v>60</v>
      </c>
      <c r="N21" s="28">
        <f t="shared" si="1"/>
        <v>0</v>
      </c>
      <c r="O21" s="28">
        <f t="shared" si="2"/>
        <v>0</v>
      </c>
      <c r="P21" s="28"/>
      <c r="Q21" s="29"/>
      <c r="R21" s="29"/>
      <c r="S21" s="30"/>
      <c r="T21" s="30"/>
      <c r="U21" s="30"/>
      <c r="V21" s="30"/>
      <c r="W21" s="30"/>
      <c r="X21" s="29"/>
      <c r="Y21" s="29"/>
      <c r="Z21" s="29"/>
      <c r="AA21" s="29">
        <v>60</v>
      </c>
      <c r="AB21" s="30"/>
      <c r="AC21" s="30"/>
      <c r="AD21" s="29"/>
      <c r="AE21" s="29"/>
      <c r="AF21" s="28">
        <f t="shared" si="3"/>
        <v>-60</v>
      </c>
      <c r="AG21" s="31">
        <f t="shared" si="4"/>
        <v>0</v>
      </c>
    </row>
    <row r="22" spans="1:33" s="32" customFormat="1" ht="23.25" customHeight="1" x14ac:dyDescent="0.2">
      <c r="A22" s="21">
        <v>43752</v>
      </c>
      <c r="B22" s="22"/>
      <c r="C22" s="23" t="s">
        <v>93</v>
      </c>
      <c r="D22" s="23" t="s">
        <v>94</v>
      </c>
      <c r="E22" s="23" t="s">
        <v>95</v>
      </c>
      <c r="F22" s="24">
        <v>37418</v>
      </c>
      <c r="G22" s="24" t="s">
        <v>172</v>
      </c>
      <c r="H22" s="26"/>
      <c r="I22" s="26"/>
      <c r="J22" s="26"/>
      <c r="K22" s="26">
        <v>93.17</v>
      </c>
      <c r="L22" s="27"/>
      <c r="M22" s="28">
        <f t="shared" si="0"/>
        <v>83.1875</v>
      </c>
      <c r="N22" s="28">
        <f t="shared" si="1"/>
        <v>9.9824999999999999</v>
      </c>
      <c r="O22" s="28">
        <f t="shared" si="2"/>
        <v>0</v>
      </c>
      <c r="P22" s="28">
        <v>83.19</v>
      </c>
      <c r="Q22" s="29"/>
      <c r="R22" s="29"/>
      <c r="S22" s="30"/>
      <c r="T22" s="30"/>
      <c r="U22" s="30"/>
      <c r="V22" s="30"/>
      <c r="W22" s="30"/>
      <c r="X22" s="29"/>
      <c r="Y22" s="29"/>
      <c r="Z22" s="29"/>
      <c r="AA22" s="29"/>
      <c r="AB22" s="30"/>
      <c r="AC22" s="30"/>
      <c r="AD22" s="29"/>
      <c r="AE22" s="29"/>
      <c r="AF22" s="28">
        <f t="shared" si="3"/>
        <v>-93.172499999999999</v>
      </c>
      <c r="AG22" s="31">
        <f t="shared" si="4"/>
        <v>-2.4999999999977263E-3</v>
      </c>
    </row>
    <row r="23" spans="1:33" s="32" customFormat="1" ht="23.25" customHeight="1" x14ac:dyDescent="0.2">
      <c r="A23" s="21">
        <v>43751</v>
      </c>
      <c r="B23" s="22"/>
      <c r="C23" s="23" t="s">
        <v>173</v>
      </c>
      <c r="D23" s="23" t="s">
        <v>174</v>
      </c>
      <c r="E23" s="23" t="s">
        <v>154</v>
      </c>
      <c r="F23" s="24">
        <v>14440</v>
      </c>
      <c r="G23" s="24" t="s">
        <v>175</v>
      </c>
      <c r="H23" s="26"/>
      <c r="I23" s="26"/>
      <c r="J23" s="26"/>
      <c r="K23" s="26">
        <v>608</v>
      </c>
      <c r="L23" s="27"/>
      <c r="M23" s="28">
        <f t="shared" si="0"/>
        <v>542.85714285714278</v>
      </c>
      <c r="N23" s="28">
        <f t="shared" si="1"/>
        <v>65.142857142857125</v>
      </c>
      <c r="O23" s="28">
        <f t="shared" si="2"/>
        <v>0</v>
      </c>
      <c r="P23" s="28"/>
      <c r="Q23" s="29"/>
      <c r="R23" s="29"/>
      <c r="S23" s="30">
        <v>542.86</v>
      </c>
      <c r="T23" s="30"/>
      <c r="U23" s="30"/>
      <c r="V23" s="30"/>
      <c r="W23" s="30"/>
      <c r="X23" s="29"/>
      <c r="Y23" s="29"/>
      <c r="Z23" s="29"/>
      <c r="AA23" s="29"/>
      <c r="AB23" s="30"/>
      <c r="AC23" s="30"/>
      <c r="AD23" s="29"/>
      <c r="AE23" s="29"/>
      <c r="AF23" s="28">
        <f t="shared" si="3"/>
        <v>-608.00285714285712</v>
      </c>
      <c r="AG23" s="31">
        <f t="shared" si="4"/>
        <v>-2.8571428571240176E-3</v>
      </c>
    </row>
    <row r="24" spans="1:33" s="32" customFormat="1" ht="23.25" customHeight="1" x14ac:dyDescent="0.2">
      <c r="A24" s="21"/>
      <c r="B24" s="22"/>
      <c r="C24" s="23"/>
      <c r="D24" s="23"/>
      <c r="E24" s="23"/>
      <c r="F24" s="24"/>
      <c r="G24" s="24"/>
      <c r="H24" s="26"/>
      <c r="I24" s="26"/>
      <c r="J24" s="26"/>
      <c r="K24" s="26"/>
      <c r="L24" s="27"/>
      <c r="M24" s="28">
        <f t="shared" si="0"/>
        <v>0</v>
      </c>
      <c r="N24" s="28">
        <f t="shared" si="1"/>
        <v>0</v>
      </c>
      <c r="O24" s="28">
        <f t="shared" si="2"/>
        <v>0</v>
      </c>
      <c r="P24" s="28"/>
      <c r="Q24" s="29"/>
      <c r="R24" s="29"/>
      <c r="S24" s="30"/>
      <c r="T24" s="30"/>
      <c r="U24" s="30"/>
      <c r="V24" s="30"/>
      <c r="W24" s="30"/>
      <c r="X24" s="29"/>
      <c r="Y24" s="29"/>
      <c r="Z24" s="29"/>
      <c r="AA24" s="29"/>
      <c r="AB24" s="30"/>
      <c r="AC24" s="30"/>
      <c r="AD24" s="29"/>
      <c r="AE24" s="29"/>
      <c r="AF24" s="28">
        <f t="shared" si="3"/>
        <v>0</v>
      </c>
      <c r="AG24" s="31">
        <f t="shared" si="4"/>
        <v>0</v>
      </c>
    </row>
    <row r="25" spans="1:33" s="32" customFormat="1" ht="23.25" customHeight="1" x14ac:dyDescent="0.2">
      <c r="A25" s="21"/>
      <c r="B25" s="22"/>
      <c r="C25" s="23"/>
      <c r="D25" s="23"/>
      <c r="E25" s="23"/>
      <c r="F25" s="24"/>
      <c r="G25" s="24"/>
      <c r="H25" s="26"/>
      <c r="I25" s="26"/>
      <c r="J25" s="26"/>
      <c r="K25" s="26"/>
      <c r="L25" s="27"/>
      <c r="M25" s="28">
        <f t="shared" si="0"/>
        <v>0</v>
      </c>
      <c r="N25" s="28">
        <f t="shared" si="1"/>
        <v>0</v>
      </c>
      <c r="O25" s="28">
        <f t="shared" si="2"/>
        <v>0</v>
      </c>
      <c r="P25" s="28"/>
      <c r="Q25" s="29"/>
      <c r="R25" s="29"/>
      <c r="S25" s="30"/>
      <c r="T25" s="30"/>
      <c r="U25" s="30"/>
      <c r="V25" s="30"/>
      <c r="W25" s="30"/>
      <c r="X25" s="29"/>
      <c r="Y25" s="29"/>
      <c r="Z25" s="29"/>
      <c r="AA25" s="29"/>
      <c r="AB25" s="30"/>
      <c r="AC25" s="30"/>
      <c r="AD25" s="29"/>
      <c r="AE25" s="29"/>
      <c r="AF25" s="28">
        <f t="shared" si="3"/>
        <v>0</v>
      </c>
      <c r="AG25" s="31">
        <f t="shared" si="4"/>
        <v>0</v>
      </c>
    </row>
    <row r="26" spans="1:33" s="32" customFormat="1" ht="19.5" customHeight="1" x14ac:dyDescent="0.2">
      <c r="A26" s="21"/>
      <c r="B26" s="22"/>
      <c r="C26" s="36"/>
      <c r="D26" s="36"/>
      <c r="E26" s="36"/>
      <c r="F26" s="24"/>
      <c r="G26" s="25"/>
      <c r="H26" s="26"/>
      <c r="I26" s="26"/>
      <c r="J26" s="26"/>
      <c r="K26" s="26"/>
      <c r="L26" s="27"/>
      <c r="M26" s="28">
        <f t="shared" si="0"/>
        <v>0</v>
      </c>
      <c r="N26" s="28">
        <f t="shared" si="1"/>
        <v>0</v>
      </c>
      <c r="O26" s="29">
        <f t="shared" si="2"/>
        <v>0</v>
      </c>
      <c r="P26" s="29"/>
      <c r="Q26" s="29"/>
      <c r="R26" s="29"/>
      <c r="S26" s="29"/>
      <c r="T26" s="30"/>
      <c r="U26" s="30"/>
      <c r="V26" s="30"/>
      <c r="W26" s="30"/>
      <c r="X26" s="30"/>
      <c r="Y26" s="37"/>
      <c r="Z26" s="29"/>
      <c r="AA26" s="29"/>
      <c r="AB26" s="29"/>
      <c r="AC26" s="30"/>
      <c r="AD26" s="30"/>
      <c r="AE26" s="38"/>
      <c r="AF26" s="28">
        <f t="shared" si="3"/>
        <v>0</v>
      </c>
      <c r="AG26" s="31">
        <f t="shared" si="4"/>
        <v>0</v>
      </c>
    </row>
    <row r="27" spans="1:33" s="45" customFormat="1" ht="12" customHeight="1" x14ac:dyDescent="0.2">
      <c r="A27" s="39"/>
      <c r="B27" s="40"/>
      <c r="C27" s="41"/>
      <c r="D27" s="42"/>
      <c r="E27" s="42"/>
      <c r="F27" s="43"/>
      <c r="G27" s="41"/>
      <c r="H27" s="44">
        <f t="shared" ref="H27:AG27" si="5">SUM(H5:H26)</f>
        <v>240</v>
      </c>
      <c r="I27" s="44">
        <f t="shared" si="5"/>
        <v>0</v>
      </c>
      <c r="J27" s="44">
        <f t="shared" si="5"/>
        <v>2344.5</v>
      </c>
      <c r="K27" s="44">
        <f t="shared" si="5"/>
        <v>7286.92</v>
      </c>
      <c r="L27" s="44">
        <f t="shared" si="5"/>
        <v>0</v>
      </c>
      <c r="M27" s="44">
        <f t="shared" si="5"/>
        <v>9090.6785714285706</v>
      </c>
      <c r="N27" s="44">
        <f t="shared" si="5"/>
        <v>780.7414285714284</v>
      </c>
      <c r="O27" s="44">
        <f t="shared" si="5"/>
        <v>0</v>
      </c>
      <c r="P27" s="44">
        <f t="shared" si="5"/>
        <v>7770.7599999999993</v>
      </c>
      <c r="Q27" s="44">
        <f t="shared" si="5"/>
        <v>284.82</v>
      </c>
      <c r="R27" s="44">
        <f t="shared" si="5"/>
        <v>0</v>
      </c>
      <c r="S27" s="44">
        <f t="shared" si="5"/>
        <v>542.86</v>
      </c>
      <c r="T27" s="44">
        <f t="shared" si="5"/>
        <v>252.23</v>
      </c>
      <c r="U27" s="44">
        <f t="shared" si="5"/>
        <v>0</v>
      </c>
      <c r="V27" s="44">
        <f t="shared" si="5"/>
        <v>0</v>
      </c>
      <c r="W27" s="44">
        <f t="shared" si="5"/>
        <v>0</v>
      </c>
      <c r="X27" s="44">
        <f t="shared" si="5"/>
        <v>0</v>
      </c>
      <c r="Y27" s="44">
        <f t="shared" si="5"/>
        <v>0</v>
      </c>
      <c r="Z27" s="44">
        <f t="shared" si="5"/>
        <v>0</v>
      </c>
      <c r="AA27" s="44">
        <f t="shared" si="5"/>
        <v>240</v>
      </c>
      <c r="AB27" s="44">
        <f t="shared" si="5"/>
        <v>0</v>
      </c>
      <c r="AC27" s="44">
        <f t="shared" si="5"/>
        <v>0</v>
      </c>
      <c r="AD27" s="44">
        <f t="shared" si="5"/>
        <v>0</v>
      </c>
      <c r="AE27" s="44">
        <f t="shared" si="5"/>
        <v>0</v>
      </c>
      <c r="AF27" s="44">
        <f t="shared" si="5"/>
        <v>-9871.4114285714313</v>
      </c>
      <c r="AG27" s="44">
        <f t="shared" si="5"/>
        <v>8.5714285713365257E-3</v>
      </c>
    </row>
    <row r="29" spans="1:33" x14ac:dyDescent="0.25">
      <c r="K29" s="46">
        <f>H27+I27+J27+K27</f>
        <v>9871.42</v>
      </c>
      <c r="AF29" s="46">
        <f>+AF27</f>
        <v>-9871.4114285714313</v>
      </c>
    </row>
    <row r="31" spans="1:33" x14ac:dyDescent="0.25">
      <c r="C31" s="47" t="s">
        <v>49</v>
      </c>
      <c r="G31" s="45"/>
      <c r="K31" s="52"/>
      <c r="L31" s="52"/>
      <c r="M31" s="52"/>
    </row>
    <row r="34" spans="11:25" s="3" customFormat="1" ht="11.25" x14ac:dyDescent="0.2">
      <c r="K34" s="6"/>
      <c r="L34" s="7"/>
      <c r="M34" s="6"/>
      <c r="Y34" s="6"/>
    </row>
    <row r="41" spans="11:25" x14ac:dyDescent="0.25">
      <c r="Q41" s="6">
        <v>0</v>
      </c>
    </row>
  </sheetData>
  <mergeCells count="1">
    <mergeCell ref="K31:M3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46"/>
  <sheetViews>
    <sheetView tabSelected="1" topLeftCell="K1" zoomScaleNormal="100" workbookViewId="0">
      <pane ySplit="4" topLeftCell="A25" activePane="bottomLeft" state="frozen"/>
      <selection activeCell="C1" sqref="C1"/>
      <selection pane="bottomLeft" activeCell="AF41" sqref="AF41"/>
    </sheetView>
  </sheetViews>
  <sheetFormatPr defaultRowHeight="15" x14ac:dyDescent="0.25"/>
  <cols>
    <col min="1" max="1" width="8.140625" style="1" customWidth="1"/>
    <col min="2" max="2" width="7.28515625" style="2" hidden="1" customWidth="1"/>
    <col min="3" max="3" width="24" style="3" customWidth="1"/>
    <col min="4" max="4" width="14" style="4" customWidth="1"/>
    <col min="5" max="5" width="28" style="4" customWidth="1"/>
    <col min="6" max="6" width="7.85546875" style="5" customWidth="1"/>
    <col min="7" max="7" width="30.7109375" style="3" customWidth="1"/>
    <col min="8" max="8" width="7.85546875" style="6" customWidth="1"/>
    <col min="9" max="9" width="8.42578125" style="6" customWidth="1"/>
    <col min="10" max="10" width="9.7109375" style="6" customWidth="1"/>
    <col min="11" max="11" width="10" style="6" customWidth="1"/>
    <col min="12" max="12" width="5.140625" style="7" customWidth="1"/>
    <col min="13" max="13" width="9.28515625" style="6" customWidth="1"/>
    <col min="14" max="14" width="8.140625" style="6" customWidth="1"/>
    <col min="15" max="15" width="6.5703125" style="6" customWidth="1"/>
    <col min="16" max="16" width="8.85546875" style="6" customWidth="1"/>
    <col min="17" max="17" width="10" style="6" customWidth="1"/>
    <col min="18" max="18" width="9.140625" style="6" customWidth="1"/>
    <col min="19" max="19" width="8.140625" style="6" customWidth="1"/>
    <col min="20" max="21" width="9.140625" style="6" customWidth="1"/>
    <col min="22" max="22" width="10.5703125" style="6" customWidth="1"/>
    <col min="23" max="23" width="8.140625" style="6" customWidth="1"/>
    <col min="24" max="24" width="9.85546875" style="6" customWidth="1"/>
    <col min="25" max="25" width="9.28515625" style="6" customWidth="1"/>
    <col min="26" max="26" width="8.28515625" style="6" customWidth="1"/>
    <col min="27" max="27" width="8.5703125" style="6" customWidth="1"/>
    <col min="28" max="28" width="9" style="6" customWidth="1"/>
    <col min="29" max="30" width="8" style="6" customWidth="1"/>
    <col min="31" max="31" width="10.140625" style="6" customWidth="1"/>
    <col min="32" max="32" width="10.5703125" style="6" customWidth="1"/>
    <col min="33" max="33" width="9.5703125" style="3" bestFit="1" customWidth="1"/>
    <col min="34" max="1025" width="9.140625" style="3" customWidth="1"/>
  </cols>
  <sheetData>
    <row r="1" spans="1:33" ht="12" customHeight="1" x14ac:dyDescent="0.25">
      <c r="A1" s="8" t="s">
        <v>0</v>
      </c>
      <c r="C1" s="9"/>
    </row>
    <row r="2" spans="1:33" ht="12" customHeight="1" x14ac:dyDescent="0.25">
      <c r="A2" s="8" t="s">
        <v>1</v>
      </c>
    </row>
    <row r="3" spans="1:33" ht="12" customHeight="1" x14ac:dyDescent="0.25">
      <c r="A3" s="8" t="s">
        <v>176</v>
      </c>
      <c r="B3" s="9"/>
      <c r="C3" s="10"/>
      <c r="N3" s="11">
        <v>1301</v>
      </c>
      <c r="O3" s="11">
        <v>2402</v>
      </c>
      <c r="P3" s="11">
        <v>5001</v>
      </c>
      <c r="Q3" s="11">
        <v>5002</v>
      </c>
      <c r="R3" s="11">
        <v>6220</v>
      </c>
      <c r="S3" s="11">
        <v>6219</v>
      </c>
      <c r="T3" s="11">
        <v>6212</v>
      </c>
      <c r="U3" s="11"/>
      <c r="V3" s="11"/>
      <c r="W3" s="11"/>
      <c r="X3" s="11"/>
      <c r="Y3" s="11" t="s">
        <v>3</v>
      </c>
      <c r="Z3" s="11"/>
      <c r="AA3" s="11">
        <v>6230</v>
      </c>
      <c r="AB3" s="11" t="s">
        <v>4</v>
      </c>
      <c r="AC3" s="11">
        <v>6202</v>
      </c>
      <c r="AD3" s="11"/>
      <c r="AE3" s="11">
        <v>6109</v>
      </c>
      <c r="AF3" s="11">
        <v>1002</v>
      </c>
    </row>
    <row r="4" spans="1:33" s="20" customFormat="1" ht="44.25" customHeight="1" x14ac:dyDescent="0.25">
      <c r="A4" s="12" t="s">
        <v>5</v>
      </c>
      <c r="B4" s="13" t="s">
        <v>6</v>
      </c>
      <c r="C4" s="14" t="s">
        <v>7</v>
      </c>
      <c r="D4" s="14" t="s">
        <v>8</v>
      </c>
      <c r="E4" s="14" t="s">
        <v>9</v>
      </c>
      <c r="F4" s="14" t="s">
        <v>10</v>
      </c>
      <c r="G4" s="14" t="s">
        <v>11</v>
      </c>
      <c r="H4" s="14" t="s">
        <v>12</v>
      </c>
      <c r="I4" s="14" t="s">
        <v>13</v>
      </c>
      <c r="J4" s="14" t="s">
        <v>14</v>
      </c>
      <c r="K4" s="14" t="s">
        <v>15</v>
      </c>
      <c r="L4" s="15" t="s">
        <v>16</v>
      </c>
      <c r="M4" s="14" t="s">
        <v>17</v>
      </c>
      <c r="N4" s="16" t="s">
        <v>18</v>
      </c>
      <c r="O4" s="16" t="s">
        <v>19</v>
      </c>
      <c r="P4" s="16" t="s">
        <v>20</v>
      </c>
      <c r="Q4" s="16" t="s">
        <v>21</v>
      </c>
      <c r="R4" s="16" t="s">
        <v>22</v>
      </c>
      <c r="S4" s="16" t="s">
        <v>23</v>
      </c>
      <c r="T4" s="16" t="s">
        <v>24</v>
      </c>
      <c r="U4" s="16" t="s">
        <v>25</v>
      </c>
      <c r="V4" s="16" t="s">
        <v>26</v>
      </c>
      <c r="W4" s="16" t="s">
        <v>27</v>
      </c>
      <c r="X4" s="16" t="s">
        <v>28</v>
      </c>
      <c r="Y4" s="16" t="s">
        <v>29</v>
      </c>
      <c r="Z4" s="16" t="s">
        <v>30</v>
      </c>
      <c r="AA4" s="16" t="s">
        <v>31</v>
      </c>
      <c r="AB4" s="16" t="s">
        <v>32</v>
      </c>
      <c r="AC4" s="17" t="s">
        <v>33</v>
      </c>
      <c r="AD4" s="16" t="s">
        <v>34</v>
      </c>
      <c r="AE4" s="18" t="s">
        <v>35</v>
      </c>
      <c r="AF4" s="19" t="s">
        <v>36</v>
      </c>
    </row>
    <row r="5" spans="1:33" s="32" customFormat="1" ht="23.25" customHeight="1" x14ac:dyDescent="0.2">
      <c r="A5" s="21">
        <v>43740</v>
      </c>
      <c r="B5" s="22"/>
      <c r="C5" s="23" t="s">
        <v>177</v>
      </c>
      <c r="D5" s="23" t="s">
        <v>178</v>
      </c>
      <c r="E5" s="23" t="s">
        <v>179</v>
      </c>
      <c r="F5" s="24">
        <v>4147</v>
      </c>
      <c r="G5" s="24" t="s">
        <v>180</v>
      </c>
      <c r="H5" s="26"/>
      <c r="I5" s="26"/>
      <c r="J5" s="26"/>
      <c r="K5" s="26">
        <v>207.95</v>
      </c>
      <c r="L5" s="27"/>
      <c r="M5" s="28">
        <f>SUM(H5:J5,K5/1.12)</f>
        <v>185.66964285714283</v>
      </c>
      <c r="N5" s="28">
        <f t="shared" ref="N5:N27" si="0">K5/1.12*0.12</f>
        <v>22.280357142857138</v>
      </c>
      <c r="O5" s="28">
        <f t="shared" ref="O5:O27" si="1">-SUM(I5:J5,K5/1.12)*L5</f>
        <v>0</v>
      </c>
      <c r="P5" s="28"/>
      <c r="Q5" s="29"/>
      <c r="R5" s="29"/>
      <c r="S5" s="30"/>
      <c r="T5" s="30"/>
      <c r="U5" s="30"/>
      <c r="V5" s="30"/>
      <c r="W5" s="30"/>
      <c r="X5" s="29"/>
      <c r="Y5" s="29"/>
      <c r="Z5" s="29"/>
      <c r="AA5" s="29"/>
      <c r="AB5" s="30"/>
      <c r="AC5" s="30"/>
      <c r="AD5" s="29">
        <v>185.67</v>
      </c>
      <c r="AE5" s="29"/>
      <c r="AF5" s="28">
        <f t="shared" ref="AF5:AF27" si="2">-SUM(N5:AE5)</f>
        <v>-207.95035714285711</v>
      </c>
      <c r="AG5" s="31">
        <f t="shared" ref="AG5:AG22" si="3">SUM(H5:K5)+AF5+O5</f>
        <v>-3.5714285712629135E-4</v>
      </c>
    </row>
    <row r="6" spans="1:33" s="32" customFormat="1" ht="23.25" customHeight="1" x14ac:dyDescent="0.2">
      <c r="A6" s="21">
        <v>43758</v>
      </c>
      <c r="B6" s="22"/>
      <c r="C6" s="23" t="s">
        <v>168</v>
      </c>
      <c r="D6" s="23" t="s">
        <v>169</v>
      </c>
      <c r="E6" s="23" t="s">
        <v>91</v>
      </c>
      <c r="F6" s="24">
        <v>14164</v>
      </c>
      <c r="G6" s="24" t="s">
        <v>181</v>
      </c>
      <c r="H6" s="26"/>
      <c r="I6" s="26"/>
      <c r="J6" s="26"/>
      <c r="K6" s="26">
        <v>476.79</v>
      </c>
      <c r="L6" s="27"/>
      <c r="M6" s="28">
        <f>SUM(H6:J6,K6/1.12)</f>
        <v>425.70535714285711</v>
      </c>
      <c r="N6" s="28">
        <f t="shared" si="0"/>
        <v>51.084642857142853</v>
      </c>
      <c r="O6" s="28">
        <f t="shared" si="1"/>
        <v>0</v>
      </c>
      <c r="P6" s="28">
        <v>425.71</v>
      </c>
      <c r="Q6" s="29"/>
      <c r="R6" s="29"/>
      <c r="S6" s="30"/>
      <c r="T6" s="30"/>
      <c r="U6" s="30"/>
      <c r="V6" s="30"/>
      <c r="W6" s="30"/>
      <c r="X6" s="29"/>
      <c r="Y6" s="29"/>
      <c r="Z6" s="29"/>
      <c r="AA6" s="29"/>
      <c r="AB6" s="30"/>
      <c r="AC6" s="30"/>
      <c r="AD6" s="29"/>
      <c r="AE6" s="29"/>
      <c r="AF6" s="28">
        <f t="shared" si="2"/>
        <v>-476.79464285714283</v>
      </c>
      <c r="AG6" s="31">
        <f t="shared" si="3"/>
        <v>-4.6428571428123178E-3</v>
      </c>
    </row>
    <row r="7" spans="1:33" s="32" customFormat="1" ht="23.25" customHeight="1" x14ac:dyDescent="0.2">
      <c r="A7" s="21">
        <v>43737</v>
      </c>
      <c r="B7" s="22"/>
      <c r="C7" s="23" t="s">
        <v>182</v>
      </c>
      <c r="D7" s="23"/>
      <c r="E7" s="23"/>
      <c r="F7" s="24"/>
      <c r="G7" s="24" t="s">
        <v>43</v>
      </c>
      <c r="H7" s="26"/>
      <c r="I7" s="26"/>
      <c r="J7" s="26"/>
      <c r="K7" s="26">
        <v>285</v>
      </c>
      <c r="L7" s="27"/>
      <c r="M7" s="28">
        <f>SUM(H7:J7,K7/1.12)</f>
        <v>254.46428571428569</v>
      </c>
      <c r="N7" s="28">
        <f t="shared" si="0"/>
        <v>30.535714285714281</v>
      </c>
      <c r="O7" s="28">
        <f t="shared" si="1"/>
        <v>0</v>
      </c>
      <c r="P7" s="28"/>
      <c r="Q7" s="29"/>
      <c r="R7" s="29"/>
      <c r="S7" s="30"/>
      <c r="T7" s="30"/>
      <c r="U7" s="30"/>
      <c r="V7" s="30"/>
      <c r="W7" s="30"/>
      <c r="X7" s="29"/>
      <c r="Y7" s="29"/>
      <c r="Z7" s="29"/>
      <c r="AA7" s="29"/>
      <c r="AB7" s="30"/>
      <c r="AC7" s="30"/>
      <c r="AD7" s="29"/>
      <c r="AE7" s="29">
        <v>254.46</v>
      </c>
      <c r="AF7" s="28">
        <f t="shared" si="2"/>
        <v>-284.99571428571431</v>
      </c>
      <c r="AG7" s="31">
        <f t="shared" si="3"/>
        <v>4.2857142856860264E-3</v>
      </c>
    </row>
    <row r="8" spans="1:33" s="32" customFormat="1" ht="23.25" customHeight="1" x14ac:dyDescent="0.2">
      <c r="A8" s="21">
        <v>43733</v>
      </c>
      <c r="B8" s="22"/>
      <c r="C8" s="23" t="s">
        <v>183</v>
      </c>
      <c r="D8" s="23"/>
      <c r="E8" s="23"/>
      <c r="F8" s="24"/>
      <c r="G8" s="24" t="s">
        <v>184</v>
      </c>
      <c r="H8" s="26"/>
      <c r="I8" s="26"/>
      <c r="J8" s="26">
        <v>1312.5</v>
      </c>
      <c r="K8" s="26"/>
      <c r="L8" s="27"/>
      <c r="M8" s="28">
        <f>SUM(H8:J8,K8/1.12)</f>
        <v>1312.5</v>
      </c>
      <c r="N8" s="28">
        <f t="shared" si="0"/>
        <v>0</v>
      </c>
      <c r="O8" s="28">
        <f t="shared" si="1"/>
        <v>0</v>
      </c>
      <c r="P8" s="28"/>
      <c r="Q8" s="29"/>
      <c r="R8" s="29"/>
      <c r="S8" s="30">
        <v>1312.5</v>
      </c>
      <c r="T8" s="30"/>
      <c r="U8" s="30"/>
      <c r="V8" s="30"/>
      <c r="W8" s="30"/>
      <c r="X8" s="29"/>
      <c r="Y8" s="29"/>
      <c r="Z8" s="29"/>
      <c r="AA8" s="29"/>
      <c r="AB8" s="30"/>
      <c r="AC8" s="30"/>
      <c r="AD8" s="29"/>
      <c r="AE8" s="29"/>
      <c r="AF8" s="28">
        <f t="shared" si="2"/>
        <v>-1312.5</v>
      </c>
      <c r="AG8" s="31">
        <f t="shared" si="3"/>
        <v>0</v>
      </c>
    </row>
    <row r="9" spans="1:33" s="32" customFormat="1" ht="23.25" customHeight="1" x14ac:dyDescent="0.2">
      <c r="A9" s="21">
        <v>43732</v>
      </c>
      <c r="B9" s="22"/>
      <c r="C9" s="23" t="s">
        <v>185</v>
      </c>
      <c r="D9" s="23"/>
      <c r="E9" s="23"/>
      <c r="F9" s="24"/>
      <c r="G9" s="24" t="s">
        <v>186</v>
      </c>
      <c r="H9" s="26">
        <v>180</v>
      </c>
      <c r="I9" s="26"/>
      <c r="J9" s="26"/>
      <c r="K9" s="26"/>
      <c r="L9" s="27"/>
      <c r="M9" s="28">
        <f>SUM(H9:J9,K9/1.12)</f>
        <v>180</v>
      </c>
      <c r="N9" s="28">
        <f t="shared" si="0"/>
        <v>0</v>
      </c>
      <c r="O9" s="28">
        <f t="shared" si="1"/>
        <v>0</v>
      </c>
      <c r="P9" s="28"/>
      <c r="Q9" s="29"/>
      <c r="R9" s="29"/>
      <c r="S9" s="30"/>
      <c r="T9" s="30"/>
      <c r="U9" s="30"/>
      <c r="V9" s="30"/>
      <c r="W9" s="30"/>
      <c r="X9" s="29"/>
      <c r="Y9" s="29"/>
      <c r="Z9" s="29"/>
      <c r="AA9" s="29">
        <v>180</v>
      </c>
      <c r="AB9" s="30"/>
      <c r="AC9" s="30"/>
      <c r="AD9" s="29"/>
      <c r="AE9" s="29"/>
      <c r="AF9" s="28">
        <f t="shared" si="2"/>
        <v>-180</v>
      </c>
      <c r="AG9" s="31">
        <f t="shared" si="3"/>
        <v>0</v>
      </c>
    </row>
    <row r="10" spans="1:33" s="32" customFormat="1" ht="23.25" customHeight="1" x14ac:dyDescent="0.2">
      <c r="A10" s="21">
        <v>43732</v>
      </c>
      <c r="B10" s="22"/>
      <c r="C10" s="23" t="s">
        <v>185</v>
      </c>
      <c r="D10" s="23"/>
      <c r="E10" s="23"/>
      <c r="F10" s="24"/>
      <c r="G10" s="24" t="s">
        <v>43</v>
      </c>
      <c r="H10" s="26">
        <v>120</v>
      </c>
      <c r="I10" s="26"/>
      <c r="J10" s="26"/>
      <c r="K10" s="26"/>
      <c r="L10" s="27"/>
      <c r="M10" s="28"/>
      <c r="N10" s="28">
        <f t="shared" si="0"/>
        <v>0</v>
      </c>
      <c r="O10" s="28">
        <f t="shared" si="1"/>
        <v>0</v>
      </c>
      <c r="P10" s="28"/>
      <c r="Q10" s="29"/>
      <c r="R10" s="29"/>
      <c r="S10" s="30"/>
      <c r="T10" s="30"/>
      <c r="U10" s="30"/>
      <c r="V10" s="30"/>
      <c r="W10" s="30"/>
      <c r="X10" s="29"/>
      <c r="Y10" s="29"/>
      <c r="Z10" s="29"/>
      <c r="AA10" s="29"/>
      <c r="AB10" s="30"/>
      <c r="AC10" s="30"/>
      <c r="AD10" s="29"/>
      <c r="AE10" s="29">
        <v>120</v>
      </c>
      <c r="AF10" s="28">
        <f t="shared" si="2"/>
        <v>-120</v>
      </c>
      <c r="AG10" s="31">
        <f t="shared" si="3"/>
        <v>0</v>
      </c>
    </row>
    <row r="11" spans="1:33" s="32" customFormat="1" ht="23.25" customHeight="1" x14ac:dyDescent="0.2">
      <c r="A11" s="21">
        <v>43739</v>
      </c>
      <c r="B11" s="22"/>
      <c r="C11" s="23" t="s">
        <v>41</v>
      </c>
      <c r="D11" s="23"/>
      <c r="E11" s="23"/>
      <c r="F11" s="24"/>
      <c r="G11" s="24" t="s">
        <v>187</v>
      </c>
      <c r="H11" s="26">
        <v>100</v>
      </c>
      <c r="I11" s="26"/>
      <c r="J11" s="26"/>
      <c r="K11" s="26"/>
      <c r="L11" s="27"/>
      <c r="M11" s="28">
        <f t="shared" ref="M11:M27" si="4">SUM(H11:J11,K11/1.12)</f>
        <v>100</v>
      </c>
      <c r="N11" s="28">
        <f t="shared" si="0"/>
        <v>0</v>
      </c>
      <c r="O11" s="28">
        <f t="shared" si="1"/>
        <v>0</v>
      </c>
      <c r="P11" s="28"/>
      <c r="Q11" s="29"/>
      <c r="R11" s="29"/>
      <c r="S11" s="30"/>
      <c r="T11" s="30"/>
      <c r="U11" s="30"/>
      <c r="V11" s="30"/>
      <c r="W11" s="30"/>
      <c r="X11" s="29"/>
      <c r="Y11" s="29"/>
      <c r="Z11" s="29"/>
      <c r="AA11" s="29">
        <v>100</v>
      </c>
      <c r="AB11" s="30"/>
      <c r="AC11" s="30"/>
      <c r="AD11" s="29"/>
      <c r="AE11" s="29"/>
      <c r="AF11" s="28">
        <f t="shared" si="2"/>
        <v>-100</v>
      </c>
      <c r="AG11" s="31">
        <f t="shared" si="3"/>
        <v>0</v>
      </c>
    </row>
    <row r="12" spans="1:33" s="32" customFormat="1" ht="23.25" customHeight="1" x14ac:dyDescent="0.2">
      <c r="A12" s="21">
        <v>43739</v>
      </c>
      <c r="B12" s="22"/>
      <c r="C12" s="23" t="s">
        <v>93</v>
      </c>
      <c r="D12" s="23" t="s">
        <v>94</v>
      </c>
      <c r="E12" s="23" t="s">
        <v>95</v>
      </c>
      <c r="F12" s="49">
        <v>37286</v>
      </c>
      <c r="G12" s="24" t="s">
        <v>188</v>
      </c>
      <c r="H12" s="26"/>
      <c r="I12" s="26"/>
      <c r="J12" s="26"/>
      <c r="K12" s="26">
        <v>109</v>
      </c>
      <c r="L12" s="27"/>
      <c r="M12" s="28">
        <f t="shared" si="4"/>
        <v>97.321428571428555</v>
      </c>
      <c r="N12" s="28">
        <f t="shared" si="0"/>
        <v>11.678571428571427</v>
      </c>
      <c r="O12" s="28">
        <f t="shared" si="1"/>
        <v>0</v>
      </c>
      <c r="P12" s="28">
        <v>97.32</v>
      </c>
      <c r="Q12" s="29"/>
      <c r="R12" s="29"/>
      <c r="S12" s="30"/>
      <c r="T12" s="30"/>
      <c r="U12" s="30"/>
      <c r="V12" s="30"/>
      <c r="W12" s="30"/>
      <c r="X12" s="29"/>
      <c r="Y12" s="29"/>
      <c r="Z12" s="29"/>
      <c r="AA12" s="29"/>
      <c r="AB12" s="30"/>
      <c r="AC12" s="30"/>
      <c r="AD12" s="29"/>
      <c r="AE12" s="29"/>
      <c r="AF12" s="28">
        <f t="shared" si="2"/>
        <v>-108.99857142857142</v>
      </c>
      <c r="AG12" s="31">
        <f t="shared" si="3"/>
        <v>1.4285714285762197E-3</v>
      </c>
    </row>
    <row r="13" spans="1:33" s="32" customFormat="1" ht="23.25" customHeight="1" x14ac:dyDescent="0.2">
      <c r="A13" s="21">
        <v>43739</v>
      </c>
      <c r="B13" s="22"/>
      <c r="C13" s="23" t="s">
        <v>89</v>
      </c>
      <c r="D13" s="23" t="s">
        <v>90</v>
      </c>
      <c r="E13" s="23" t="s">
        <v>91</v>
      </c>
      <c r="F13" s="24">
        <v>201955</v>
      </c>
      <c r="G13" s="24" t="s">
        <v>189</v>
      </c>
      <c r="H13" s="26"/>
      <c r="I13" s="26"/>
      <c r="J13" s="26">
        <v>2667.15</v>
      </c>
      <c r="K13" s="26"/>
      <c r="L13" s="27"/>
      <c r="M13" s="28">
        <f t="shared" si="4"/>
        <v>2667.15</v>
      </c>
      <c r="N13" s="28">
        <f t="shared" si="0"/>
        <v>0</v>
      </c>
      <c r="O13" s="28">
        <f t="shared" si="1"/>
        <v>0</v>
      </c>
      <c r="P13" s="28">
        <v>2667.15</v>
      </c>
      <c r="Q13" s="29"/>
      <c r="R13" s="29"/>
      <c r="S13" s="30"/>
      <c r="T13" s="30"/>
      <c r="U13" s="30"/>
      <c r="V13" s="30"/>
      <c r="W13" s="30"/>
      <c r="X13" s="29"/>
      <c r="Y13" s="29"/>
      <c r="Z13" s="29"/>
      <c r="AA13" s="29"/>
      <c r="AB13" s="30"/>
      <c r="AC13" s="30"/>
      <c r="AD13" s="29"/>
      <c r="AE13" s="29"/>
      <c r="AF13" s="28">
        <f t="shared" si="2"/>
        <v>-2667.15</v>
      </c>
      <c r="AG13" s="31">
        <f t="shared" si="3"/>
        <v>0</v>
      </c>
    </row>
    <row r="14" spans="1:33" s="32" customFormat="1" ht="23.25" customHeight="1" x14ac:dyDescent="0.2">
      <c r="A14" s="21">
        <v>43739</v>
      </c>
      <c r="B14" s="22"/>
      <c r="C14" s="23" t="s">
        <v>89</v>
      </c>
      <c r="D14" s="23" t="s">
        <v>90</v>
      </c>
      <c r="E14" s="23" t="s">
        <v>91</v>
      </c>
      <c r="F14" s="24">
        <v>201955</v>
      </c>
      <c r="G14" s="24" t="s">
        <v>190</v>
      </c>
      <c r="H14" s="26"/>
      <c r="I14" s="26"/>
      <c r="J14" s="26"/>
      <c r="K14" s="26">
        <f>4510.18+541.22</f>
        <v>5051.4000000000005</v>
      </c>
      <c r="L14" s="27"/>
      <c r="M14" s="28">
        <f t="shared" si="4"/>
        <v>4510.1785714285716</v>
      </c>
      <c r="N14" s="28">
        <f t="shared" si="0"/>
        <v>541.22142857142853</v>
      </c>
      <c r="O14" s="28">
        <f t="shared" si="1"/>
        <v>0</v>
      </c>
      <c r="P14" s="28">
        <v>4510.18</v>
      </c>
      <c r="Q14" s="29"/>
      <c r="R14" s="29"/>
      <c r="S14" s="30"/>
      <c r="T14" s="30"/>
      <c r="U14" s="30"/>
      <c r="V14" s="30"/>
      <c r="W14" s="30"/>
      <c r="X14" s="29"/>
      <c r="Y14" s="29"/>
      <c r="Z14" s="29"/>
      <c r="AA14" s="29"/>
      <c r="AB14" s="30"/>
      <c r="AC14" s="30"/>
      <c r="AD14" s="29"/>
      <c r="AE14" s="29"/>
      <c r="AF14" s="28">
        <f t="shared" si="2"/>
        <v>-5051.4014285714293</v>
      </c>
      <c r="AG14" s="31">
        <f t="shared" si="3"/>
        <v>-1.4285714287325391E-3</v>
      </c>
    </row>
    <row r="15" spans="1:33" s="32" customFormat="1" ht="23.25" customHeight="1" x14ac:dyDescent="0.2">
      <c r="A15" s="21">
        <v>43739</v>
      </c>
      <c r="B15" s="22"/>
      <c r="C15" s="23" t="s">
        <v>191</v>
      </c>
      <c r="D15" s="23" t="s">
        <v>192</v>
      </c>
      <c r="E15" s="23" t="s">
        <v>91</v>
      </c>
      <c r="F15" s="24">
        <v>3419</v>
      </c>
      <c r="G15" s="24" t="s">
        <v>193</v>
      </c>
      <c r="H15" s="26"/>
      <c r="I15" s="26"/>
      <c r="J15" s="26">
        <v>145</v>
      </c>
      <c r="K15" s="26"/>
      <c r="L15" s="27"/>
      <c r="M15" s="28">
        <f t="shared" si="4"/>
        <v>145</v>
      </c>
      <c r="N15" s="28">
        <f t="shared" si="0"/>
        <v>0</v>
      </c>
      <c r="O15" s="28">
        <f t="shared" si="1"/>
        <v>0</v>
      </c>
      <c r="P15" s="28">
        <v>145</v>
      </c>
      <c r="Q15" s="29"/>
      <c r="R15" s="29"/>
      <c r="S15" s="30"/>
      <c r="T15" s="30"/>
      <c r="U15" s="30"/>
      <c r="V15" s="30"/>
      <c r="W15" s="30"/>
      <c r="X15" s="29"/>
      <c r="Y15" s="29"/>
      <c r="Z15" s="29"/>
      <c r="AA15" s="29"/>
      <c r="AB15" s="30"/>
      <c r="AC15" s="30"/>
      <c r="AD15" s="29"/>
      <c r="AE15" s="29"/>
      <c r="AF15" s="28">
        <f t="shared" si="2"/>
        <v>-145</v>
      </c>
      <c r="AG15" s="31">
        <f t="shared" si="3"/>
        <v>0</v>
      </c>
    </row>
    <row r="16" spans="1:33" s="32" customFormat="1" ht="23.25" customHeight="1" x14ac:dyDescent="0.2">
      <c r="A16" s="21">
        <v>43739</v>
      </c>
      <c r="B16" s="22"/>
      <c r="C16" s="23" t="s">
        <v>93</v>
      </c>
      <c r="D16" s="23" t="s">
        <v>94</v>
      </c>
      <c r="E16" s="23" t="s">
        <v>95</v>
      </c>
      <c r="F16" s="24">
        <v>37252</v>
      </c>
      <c r="G16" s="24" t="s">
        <v>194</v>
      </c>
      <c r="H16" s="26"/>
      <c r="I16" s="26"/>
      <c r="J16" s="26"/>
      <c r="K16" s="26">
        <v>500</v>
      </c>
      <c r="L16" s="27"/>
      <c r="M16" s="28">
        <f t="shared" si="4"/>
        <v>446.42857142857139</v>
      </c>
      <c r="N16" s="28">
        <f t="shared" si="0"/>
        <v>53.571428571428562</v>
      </c>
      <c r="O16" s="28">
        <f t="shared" si="1"/>
        <v>0</v>
      </c>
      <c r="P16" s="28">
        <v>446.43</v>
      </c>
      <c r="Q16" s="29"/>
      <c r="R16" s="29"/>
      <c r="S16" s="30"/>
      <c r="T16" s="30"/>
      <c r="U16" s="30"/>
      <c r="V16" s="30"/>
      <c r="W16" s="30"/>
      <c r="X16" s="29"/>
      <c r="Y16" s="29"/>
      <c r="Z16" s="29"/>
      <c r="AA16" s="29"/>
      <c r="AB16" s="30"/>
      <c r="AC16" s="30"/>
      <c r="AD16" s="29"/>
      <c r="AE16" s="29"/>
      <c r="AF16" s="28">
        <f t="shared" si="2"/>
        <v>-500.00142857142856</v>
      </c>
      <c r="AG16" s="31">
        <f t="shared" si="3"/>
        <v>-1.4285714285620088E-3</v>
      </c>
    </row>
    <row r="17" spans="1:33" s="32" customFormat="1" ht="23.25" customHeight="1" x14ac:dyDescent="0.2">
      <c r="A17" s="21">
        <v>43739</v>
      </c>
      <c r="B17" s="22"/>
      <c r="C17" s="23" t="s">
        <v>160</v>
      </c>
      <c r="D17" s="23" t="s">
        <v>161</v>
      </c>
      <c r="E17" s="23" t="s">
        <v>91</v>
      </c>
      <c r="F17" s="24">
        <v>3309</v>
      </c>
      <c r="G17" s="24" t="s">
        <v>195</v>
      </c>
      <c r="H17" s="26"/>
      <c r="I17" s="26"/>
      <c r="J17" s="26">
        <v>1345</v>
      </c>
      <c r="K17" s="26"/>
      <c r="L17" s="27"/>
      <c r="M17" s="28">
        <f t="shared" si="4"/>
        <v>1345</v>
      </c>
      <c r="N17" s="28">
        <f t="shared" si="0"/>
        <v>0</v>
      </c>
      <c r="O17" s="28">
        <f t="shared" si="1"/>
        <v>0</v>
      </c>
      <c r="P17" s="28">
        <v>1345</v>
      </c>
      <c r="Q17" s="29"/>
      <c r="R17" s="29"/>
      <c r="S17" s="30"/>
      <c r="T17" s="30"/>
      <c r="U17" s="30"/>
      <c r="V17" s="30"/>
      <c r="W17" s="30"/>
      <c r="X17" s="29"/>
      <c r="Y17" s="29"/>
      <c r="Z17" s="29"/>
      <c r="AA17" s="29"/>
      <c r="AB17" s="30"/>
      <c r="AC17" s="30"/>
      <c r="AD17" s="29"/>
      <c r="AE17" s="29"/>
      <c r="AF17" s="28">
        <f t="shared" si="2"/>
        <v>-1345</v>
      </c>
      <c r="AG17" s="31">
        <f t="shared" si="3"/>
        <v>0</v>
      </c>
    </row>
    <row r="18" spans="1:33" s="32" customFormat="1" ht="23.25" customHeight="1" x14ac:dyDescent="0.2">
      <c r="A18" s="21">
        <v>43739</v>
      </c>
      <c r="B18" s="22"/>
      <c r="C18" s="23" t="s">
        <v>165</v>
      </c>
      <c r="D18" s="23" t="s">
        <v>166</v>
      </c>
      <c r="E18" s="23" t="s">
        <v>102</v>
      </c>
      <c r="F18" s="24">
        <v>15387</v>
      </c>
      <c r="G18" s="24" t="s">
        <v>196</v>
      </c>
      <c r="H18" s="26"/>
      <c r="I18" s="26"/>
      <c r="J18" s="26">
        <v>815</v>
      </c>
      <c r="K18" s="26"/>
      <c r="L18" s="27"/>
      <c r="M18" s="28">
        <f t="shared" si="4"/>
        <v>815</v>
      </c>
      <c r="N18" s="28">
        <f t="shared" si="0"/>
        <v>0</v>
      </c>
      <c r="O18" s="28">
        <f t="shared" si="1"/>
        <v>0</v>
      </c>
      <c r="P18" s="28">
        <v>815</v>
      </c>
      <c r="Q18" s="29"/>
      <c r="R18" s="29"/>
      <c r="S18" s="30"/>
      <c r="T18" s="30"/>
      <c r="U18" s="30"/>
      <c r="V18" s="30"/>
      <c r="W18" s="30"/>
      <c r="X18" s="29"/>
      <c r="Y18" s="29"/>
      <c r="Z18" s="29"/>
      <c r="AA18" s="29"/>
      <c r="AB18" s="30"/>
      <c r="AC18" s="30"/>
      <c r="AD18" s="29"/>
      <c r="AE18" s="29"/>
      <c r="AF18" s="28">
        <f t="shared" si="2"/>
        <v>-815</v>
      </c>
      <c r="AG18" s="31">
        <f t="shared" si="3"/>
        <v>0</v>
      </c>
    </row>
    <row r="19" spans="1:33" s="32" customFormat="1" ht="23.25" customHeight="1" x14ac:dyDescent="0.2">
      <c r="A19" s="21">
        <v>43739</v>
      </c>
      <c r="B19" s="22"/>
      <c r="C19" s="23" t="s">
        <v>41</v>
      </c>
      <c r="D19" s="23"/>
      <c r="E19" s="23"/>
      <c r="F19" s="24"/>
      <c r="G19" s="24" t="s">
        <v>43</v>
      </c>
      <c r="H19" s="26">
        <v>60</v>
      </c>
      <c r="I19" s="26"/>
      <c r="J19" s="26"/>
      <c r="K19" s="26"/>
      <c r="L19" s="27"/>
      <c r="M19" s="28">
        <f t="shared" si="4"/>
        <v>60</v>
      </c>
      <c r="N19" s="28">
        <f t="shared" si="0"/>
        <v>0</v>
      </c>
      <c r="O19" s="28">
        <f t="shared" si="1"/>
        <v>0</v>
      </c>
      <c r="P19" s="28"/>
      <c r="Q19" s="29"/>
      <c r="R19" s="29"/>
      <c r="S19" s="30"/>
      <c r="T19" s="30"/>
      <c r="U19" s="30"/>
      <c r="V19" s="30"/>
      <c r="W19" s="30"/>
      <c r="X19" s="29"/>
      <c r="Y19" s="29"/>
      <c r="Z19" s="29"/>
      <c r="AA19" s="29"/>
      <c r="AB19" s="30"/>
      <c r="AC19" s="30"/>
      <c r="AD19" s="29"/>
      <c r="AE19" s="29">
        <v>60</v>
      </c>
      <c r="AF19" s="28">
        <f t="shared" si="2"/>
        <v>-60</v>
      </c>
      <c r="AG19" s="31">
        <f t="shared" si="3"/>
        <v>0</v>
      </c>
    </row>
    <row r="20" spans="1:33" s="32" customFormat="1" ht="23.25" customHeight="1" x14ac:dyDescent="0.2">
      <c r="A20" s="21">
        <v>43739</v>
      </c>
      <c r="B20" s="22"/>
      <c r="C20" s="23" t="s">
        <v>41</v>
      </c>
      <c r="D20" s="23"/>
      <c r="E20" s="23"/>
      <c r="F20" s="24"/>
      <c r="G20" s="24" t="s">
        <v>197</v>
      </c>
      <c r="H20" s="26">
        <v>100</v>
      </c>
      <c r="I20" s="26"/>
      <c r="J20" s="26"/>
      <c r="K20" s="26"/>
      <c r="L20" s="27"/>
      <c r="M20" s="28">
        <f t="shared" si="4"/>
        <v>100</v>
      </c>
      <c r="N20" s="28">
        <f t="shared" si="0"/>
        <v>0</v>
      </c>
      <c r="O20" s="28">
        <f t="shared" si="1"/>
        <v>0</v>
      </c>
      <c r="P20" s="28"/>
      <c r="Q20" s="29"/>
      <c r="R20" s="29"/>
      <c r="S20" s="30"/>
      <c r="T20" s="30"/>
      <c r="U20" s="30"/>
      <c r="V20" s="30"/>
      <c r="W20" s="30"/>
      <c r="X20" s="29"/>
      <c r="Y20" s="29"/>
      <c r="Z20" s="29"/>
      <c r="AA20" s="29">
        <v>100</v>
      </c>
      <c r="AB20" s="30"/>
      <c r="AC20" s="30"/>
      <c r="AD20" s="29"/>
      <c r="AE20" s="29"/>
      <c r="AF20" s="28">
        <f t="shared" si="2"/>
        <v>-100</v>
      </c>
      <c r="AG20" s="31">
        <f t="shared" si="3"/>
        <v>0</v>
      </c>
    </row>
    <row r="21" spans="1:33" s="32" customFormat="1" ht="23.25" customHeight="1" x14ac:dyDescent="0.2">
      <c r="A21" s="21">
        <v>43739</v>
      </c>
      <c r="B21" s="22"/>
      <c r="C21" s="23" t="s">
        <v>173</v>
      </c>
      <c r="D21" s="23" t="s">
        <v>174</v>
      </c>
      <c r="E21" s="23" t="s">
        <v>154</v>
      </c>
      <c r="F21" s="24">
        <v>1910</v>
      </c>
      <c r="G21" s="24" t="s">
        <v>198</v>
      </c>
      <c r="H21" s="26"/>
      <c r="I21" s="26"/>
      <c r="J21" s="26"/>
      <c r="K21" s="26">
        <v>1360</v>
      </c>
      <c r="L21" s="27"/>
      <c r="M21" s="28">
        <f t="shared" si="4"/>
        <v>1214.2857142857142</v>
      </c>
      <c r="N21" s="28">
        <f t="shared" si="0"/>
        <v>145.71428571428569</v>
      </c>
      <c r="O21" s="28">
        <f t="shared" si="1"/>
        <v>0</v>
      </c>
      <c r="P21" s="28">
        <v>1214.29</v>
      </c>
      <c r="Q21" s="29"/>
      <c r="R21" s="29"/>
      <c r="S21" s="30"/>
      <c r="T21" s="30"/>
      <c r="U21" s="30"/>
      <c r="V21" s="30"/>
      <c r="W21" s="30"/>
      <c r="X21" s="29"/>
      <c r="Y21" s="29"/>
      <c r="Z21" s="29"/>
      <c r="AA21" s="29"/>
      <c r="AB21" s="30"/>
      <c r="AC21" s="30"/>
      <c r="AD21" s="29"/>
      <c r="AE21" s="29"/>
      <c r="AF21" s="28">
        <f t="shared" si="2"/>
        <v>-1360.0042857142857</v>
      </c>
      <c r="AG21" s="31">
        <f t="shared" si="3"/>
        <v>-4.2857142857428698E-3</v>
      </c>
    </row>
    <row r="22" spans="1:33" s="32" customFormat="1" ht="23.25" customHeight="1" x14ac:dyDescent="0.2">
      <c r="A22" s="21">
        <v>43767</v>
      </c>
      <c r="B22" s="22"/>
      <c r="C22" s="33" t="s">
        <v>41</v>
      </c>
      <c r="D22" s="23"/>
      <c r="E22" s="23"/>
      <c r="F22" s="24"/>
      <c r="G22" s="24" t="s">
        <v>44</v>
      </c>
      <c r="H22" s="26">
        <v>60</v>
      </c>
      <c r="I22" s="26"/>
      <c r="J22" s="26"/>
      <c r="K22" s="26"/>
      <c r="L22" s="27"/>
      <c r="M22" s="28">
        <f t="shared" si="4"/>
        <v>60</v>
      </c>
      <c r="N22" s="28">
        <f t="shared" si="0"/>
        <v>0</v>
      </c>
      <c r="O22" s="28">
        <f t="shared" si="1"/>
        <v>0</v>
      </c>
      <c r="P22" s="28"/>
      <c r="Q22" s="29"/>
      <c r="R22" s="29"/>
      <c r="S22" s="30"/>
      <c r="T22" s="30"/>
      <c r="U22" s="30"/>
      <c r="V22" s="30"/>
      <c r="W22" s="30"/>
      <c r="X22" s="29"/>
      <c r="Y22" s="29"/>
      <c r="Z22" s="29"/>
      <c r="AA22" s="29"/>
      <c r="AB22" s="30"/>
      <c r="AC22" s="30"/>
      <c r="AD22" s="29"/>
      <c r="AE22" s="29">
        <v>60</v>
      </c>
      <c r="AF22" s="28">
        <f t="shared" si="2"/>
        <v>-60</v>
      </c>
      <c r="AG22" s="31">
        <f t="shared" si="3"/>
        <v>0</v>
      </c>
    </row>
    <row r="23" spans="1:33" s="32" customFormat="1" ht="23.25" customHeight="1" x14ac:dyDescent="0.2">
      <c r="A23" s="21">
        <v>43737</v>
      </c>
      <c r="B23" s="22"/>
      <c r="C23" s="23" t="s">
        <v>41</v>
      </c>
      <c r="D23" s="23"/>
      <c r="E23" s="23"/>
      <c r="F23" s="24"/>
      <c r="G23" s="24" t="s">
        <v>150</v>
      </c>
      <c r="H23" s="26">
        <v>100</v>
      </c>
      <c r="I23" s="26"/>
      <c r="J23" s="26"/>
      <c r="K23" s="26"/>
      <c r="L23" s="27"/>
      <c r="M23" s="28">
        <f t="shared" si="4"/>
        <v>100</v>
      </c>
      <c r="N23" s="28">
        <f t="shared" si="0"/>
        <v>0</v>
      </c>
      <c r="O23" s="28">
        <f t="shared" si="1"/>
        <v>0</v>
      </c>
      <c r="P23" s="28"/>
      <c r="Q23" s="29"/>
      <c r="R23" s="29"/>
      <c r="S23" s="30"/>
      <c r="T23" s="30"/>
      <c r="U23" s="30"/>
      <c r="V23" s="30"/>
      <c r="W23" s="30"/>
      <c r="X23" s="29"/>
      <c r="Y23" s="29"/>
      <c r="Z23" s="29"/>
      <c r="AA23" s="29">
        <v>100</v>
      </c>
      <c r="AB23" s="30"/>
      <c r="AC23" s="30"/>
      <c r="AD23" s="29"/>
      <c r="AE23" s="29"/>
      <c r="AF23" s="28">
        <f t="shared" si="2"/>
        <v>-100</v>
      </c>
      <c r="AG23" s="31">
        <v>0</v>
      </c>
    </row>
    <row r="24" spans="1:33" s="32" customFormat="1" ht="23.25" customHeight="1" x14ac:dyDescent="0.2">
      <c r="A24" s="21"/>
      <c r="B24" s="22"/>
      <c r="C24" s="23"/>
      <c r="D24" s="23"/>
      <c r="E24" s="23"/>
      <c r="F24" s="24"/>
      <c r="G24" s="24"/>
      <c r="H24" s="26"/>
      <c r="I24" s="26"/>
      <c r="J24" s="26"/>
      <c r="K24" s="26"/>
      <c r="L24" s="27"/>
      <c r="M24" s="28">
        <f t="shared" si="4"/>
        <v>0</v>
      </c>
      <c r="N24" s="28">
        <f t="shared" si="0"/>
        <v>0</v>
      </c>
      <c r="O24" s="28">
        <f t="shared" si="1"/>
        <v>0</v>
      </c>
      <c r="P24" s="28"/>
      <c r="Q24" s="29"/>
      <c r="R24" s="29"/>
      <c r="S24" s="30"/>
      <c r="T24" s="30"/>
      <c r="U24" s="30"/>
      <c r="V24" s="30"/>
      <c r="W24" s="30"/>
      <c r="X24" s="29"/>
      <c r="Y24" s="29"/>
      <c r="Z24" s="29"/>
      <c r="AA24" s="29"/>
      <c r="AB24" s="30"/>
      <c r="AC24" s="30"/>
      <c r="AD24" s="29"/>
      <c r="AE24" s="29"/>
      <c r="AF24" s="28">
        <f t="shared" si="2"/>
        <v>0</v>
      </c>
      <c r="AG24" s="31">
        <v>0</v>
      </c>
    </row>
    <row r="25" spans="1:33" s="32" customFormat="1" ht="23.25" customHeight="1" x14ac:dyDescent="0.2">
      <c r="A25" s="21"/>
      <c r="B25" s="22"/>
      <c r="C25" s="23"/>
      <c r="D25" s="23"/>
      <c r="E25" s="23"/>
      <c r="F25" s="24"/>
      <c r="G25" s="24"/>
      <c r="H25" s="26"/>
      <c r="I25" s="26"/>
      <c r="J25" s="26"/>
      <c r="K25" s="26"/>
      <c r="L25" s="27"/>
      <c r="M25" s="28">
        <f t="shared" si="4"/>
        <v>0</v>
      </c>
      <c r="N25" s="28">
        <f t="shared" si="0"/>
        <v>0</v>
      </c>
      <c r="O25" s="28">
        <f t="shared" si="1"/>
        <v>0</v>
      </c>
      <c r="P25" s="28"/>
      <c r="Q25" s="29"/>
      <c r="R25" s="29"/>
      <c r="S25" s="30"/>
      <c r="T25" s="30"/>
      <c r="U25" s="30"/>
      <c r="V25" s="30"/>
      <c r="W25" s="30"/>
      <c r="X25" s="29"/>
      <c r="Y25" s="29"/>
      <c r="Z25" s="29"/>
      <c r="AA25" s="29"/>
      <c r="AB25" s="30"/>
      <c r="AC25" s="30"/>
      <c r="AD25" s="29"/>
      <c r="AE25" s="29"/>
      <c r="AF25" s="28">
        <f t="shared" si="2"/>
        <v>0</v>
      </c>
      <c r="AG25" s="31">
        <f>SUM(H25:K25)+AF25+O25</f>
        <v>0</v>
      </c>
    </row>
    <row r="26" spans="1:33" s="32" customFormat="1" ht="23.25" customHeight="1" x14ac:dyDescent="0.2">
      <c r="A26" s="21"/>
      <c r="B26" s="22"/>
      <c r="C26" s="23"/>
      <c r="D26" s="23"/>
      <c r="E26" s="23"/>
      <c r="F26" s="24"/>
      <c r="G26" s="24"/>
      <c r="H26" s="26"/>
      <c r="I26" s="26"/>
      <c r="J26" s="26"/>
      <c r="K26" s="26"/>
      <c r="L26" s="27"/>
      <c r="M26" s="28">
        <f t="shared" si="4"/>
        <v>0</v>
      </c>
      <c r="N26" s="28">
        <f t="shared" si="0"/>
        <v>0</v>
      </c>
      <c r="O26" s="28">
        <f t="shared" si="1"/>
        <v>0</v>
      </c>
      <c r="P26" s="28"/>
      <c r="Q26" s="29"/>
      <c r="R26" s="29"/>
      <c r="S26" s="30"/>
      <c r="T26" s="30"/>
      <c r="U26" s="30"/>
      <c r="V26" s="30"/>
      <c r="W26" s="30"/>
      <c r="X26" s="29"/>
      <c r="Y26" s="29"/>
      <c r="Z26" s="29"/>
      <c r="AA26" s="29"/>
      <c r="AB26" s="30"/>
      <c r="AC26" s="30"/>
      <c r="AD26" s="29"/>
      <c r="AE26" s="29"/>
      <c r="AF26" s="28">
        <f t="shared" si="2"/>
        <v>0</v>
      </c>
      <c r="AG26" s="31">
        <f>SUM(H26:K26)+AF26+O26</f>
        <v>0</v>
      </c>
    </row>
    <row r="27" spans="1:33" s="32" customFormat="1" ht="19.5" customHeight="1" x14ac:dyDescent="0.2">
      <c r="A27" s="21"/>
      <c r="B27" s="22"/>
      <c r="C27" s="36"/>
      <c r="D27" s="36"/>
      <c r="E27" s="36"/>
      <c r="F27" s="24"/>
      <c r="G27" s="25"/>
      <c r="H27" s="26"/>
      <c r="I27" s="26"/>
      <c r="J27" s="26"/>
      <c r="K27" s="26"/>
      <c r="L27" s="27"/>
      <c r="M27" s="28">
        <f t="shared" si="4"/>
        <v>0</v>
      </c>
      <c r="N27" s="28">
        <f t="shared" si="0"/>
        <v>0</v>
      </c>
      <c r="O27" s="29">
        <f t="shared" si="1"/>
        <v>0</v>
      </c>
      <c r="P27" s="29"/>
      <c r="Q27" s="29"/>
      <c r="R27" s="29"/>
      <c r="S27" s="29"/>
      <c r="T27" s="30"/>
      <c r="U27" s="30"/>
      <c r="V27" s="30"/>
      <c r="W27" s="30"/>
      <c r="X27" s="30"/>
      <c r="Y27" s="37"/>
      <c r="Z27" s="29"/>
      <c r="AA27" s="29"/>
      <c r="AB27" s="29"/>
      <c r="AC27" s="30"/>
      <c r="AD27" s="30"/>
      <c r="AE27" s="38"/>
      <c r="AF27" s="28">
        <f t="shared" si="2"/>
        <v>0</v>
      </c>
      <c r="AG27" s="31">
        <f>SUM(H27:K27)+AF27+O27</f>
        <v>0</v>
      </c>
    </row>
    <row r="28" spans="1:33" s="45" customFormat="1" ht="12" customHeight="1" x14ac:dyDescent="0.2">
      <c r="A28" s="39"/>
      <c r="B28" s="40"/>
      <c r="C28" s="41"/>
      <c r="D28" s="42"/>
      <c r="E28" s="42"/>
      <c r="F28" s="43"/>
      <c r="G28" s="41"/>
      <c r="H28" s="44">
        <f t="shared" ref="H28:AG28" si="5">SUM(H5:H27)</f>
        <v>720</v>
      </c>
      <c r="I28" s="44">
        <f t="shared" si="5"/>
        <v>0</v>
      </c>
      <c r="J28" s="44">
        <f t="shared" si="5"/>
        <v>6284.65</v>
      </c>
      <c r="K28" s="44">
        <f t="shared" si="5"/>
        <v>7990.14</v>
      </c>
      <c r="L28" s="44">
        <f t="shared" si="5"/>
        <v>0</v>
      </c>
      <c r="M28" s="44">
        <f t="shared" si="5"/>
        <v>14018.70357142857</v>
      </c>
      <c r="N28" s="44">
        <f t="shared" si="5"/>
        <v>856.08642857142843</v>
      </c>
      <c r="O28" s="44">
        <f t="shared" si="5"/>
        <v>0</v>
      </c>
      <c r="P28" s="44">
        <f t="shared" si="5"/>
        <v>11666.080000000002</v>
      </c>
      <c r="Q28" s="44">
        <f t="shared" si="5"/>
        <v>0</v>
      </c>
      <c r="R28" s="44">
        <f t="shared" si="5"/>
        <v>0</v>
      </c>
      <c r="S28" s="44">
        <f t="shared" si="5"/>
        <v>1312.5</v>
      </c>
      <c r="T28" s="44">
        <f t="shared" si="5"/>
        <v>0</v>
      </c>
      <c r="U28" s="44">
        <f t="shared" si="5"/>
        <v>0</v>
      </c>
      <c r="V28" s="44">
        <f t="shared" si="5"/>
        <v>0</v>
      </c>
      <c r="W28" s="44">
        <f t="shared" si="5"/>
        <v>0</v>
      </c>
      <c r="X28" s="44">
        <f t="shared" si="5"/>
        <v>0</v>
      </c>
      <c r="Y28" s="44">
        <f t="shared" si="5"/>
        <v>0</v>
      </c>
      <c r="Z28" s="44">
        <f t="shared" si="5"/>
        <v>0</v>
      </c>
      <c r="AA28" s="44">
        <f t="shared" si="5"/>
        <v>480</v>
      </c>
      <c r="AB28" s="44">
        <f t="shared" si="5"/>
        <v>0</v>
      </c>
      <c r="AC28" s="44">
        <f t="shared" si="5"/>
        <v>0</v>
      </c>
      <c r="AD28" s="44">
        <f t="shared" si="5"/>
        <v>185.67</v>
      </c>
      <c r="AE28" s="44">
        <f t="shared" si="5"/>
        <v>494.46000000000004</v>
      </c>
      <c r="AF28" s="44">
        <f t="shared" si="5"/>
        <v>-14994.796428571428</v>
      </c>
      <c r="AG28" s="44">
        <f t="shared" si="5"/>
        <v>-6.4285714287137807E-3</v>
      </c>
    </row>
    <row r="30" spans="1:33" x14ac:dyDescent="0.25">
      <c r="K30" s="46">
        <f>H28+I28+J28+K28</f>
        <v>14994.79</v>
      </c>
      <c r="AF30" s="46"/>
    </row>
    <row r="32" spans="1:33" x14ac:dyDescent="0.25">
      <c r="C32" s="47" t="s">
        <v>49</v>
      </c>
      <c r="G32" s="45"/>
      <c r="J32" s="51" t="s">
        <v>200</v>
      </c>
      <c r="M32" s="50">
        <v>34</v>
      </c>
      <c r="N32" s="6">
        <f t="shared" ref="N32:W34" ca="1" si="6">SUMIF(INDIRECT("'"&amp;$J32&amp;"'!4:4"),N$4,INDIRECT("'"&amp;$J32&amp;"'!"&amp;$M32&amp;":"&amp;$M32&amp;""))</f>
        <v>0</v>
      </c>
      <c r="O32" s="6">
        <f t="shared" ca="1" si="6"/>
        <v>0</v>
      </c>
      <c r="P32" s="6">
        <f t="shared" ca="1" si="6"/>
        <v>0</v>
      </c>
      <c r="Q32" s="6">
        <f t="shared" ca="1" si="6"/>
        <v>0</v>
      </c>
      <c r="R32" s="6">
        <f t="shared" ca="1" si="6"/>
        <v>0</v>
      </c>
      <c r="S32" s="6">
        <f t="shared" ca="1" si="6"/>
        <v>0</v>
      </c>
      <c r="T32" s="6">
        <f t="shared" ca="1" si="6"/>
        <v>0</v>
      </c>
      <c r="U32" s="6">
        <f t="shared" ca="1" si="6"/>
        <v>0</v>
      </c>
      <c r="V32" s="6">
        <f t="shared" ca="1" si="6"/>
        <v>0</v>
      </c>
      <c r="W32" s="6">
        <f t="shared" ca="1" si="6"/>
        <v>0</v>
      </c>
      <c r="X32" s="6">
        <f t="shared" ref="X32:AF34" ca="1" si="7">SUMIF(INDIRECT("'"&amp;$J32&amp;"'!4:4"),X$4,INDIRECT("'"&amp;$J32&amp;"'!"&amp;$M32&amp;":"&amp;$M32&amp;""))</f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50</v>
      </c>
      <c r="AB32" s="6">
        <f t="shared" ca="1" si="7"/>
        <v>0</v>
      </c>
      <c r="AC32" s="6">
        <f t="shared" ca="1" si="7"/>
        <v>0</v>
      </c>
      <c r="AD32" s="6">
        <f t="shared" ca="1" si="7"/>
        <v>250</v>
      </c>
      <c r="AE32" s="6">
        <f t="shared" ca="1" si="7"/>
        <v>1740</v>
      </c>
      <c r="AF32" s="6">
        <f t="shared" ca="1" si="7"/>
        <v>-2040</v>
      </c>
      <c r="AG32" s="6">
        <f ca="1">SUM(N32:AF32)</f>
        <v>0</v>
      </c>
    </row>
    <row r="33" spans="2:33" x14ac:dyDescent="0.25">
      <c r="J33" s="51" t="s">
        <v>201</v>
      </c>
      <c r="M33" s="50">
        <v>16</v>
      </c>
      <c r="N33" s="6">
        <f t="shared" ca="1" si="6"/>
        <v>316.0714285714285</v>
      </c>
      <c r="O33" s="6">
        <f t="shared" ca="1" si="6"/>
        <v>0</v>
      </c>
      <c r="P33" s="6">
        <f t="shared" ca="1" si="6"/>
        <v>0</v>
      </c>
      <c r="Q33" s="6">
        <f t="shared" ca="1" si="6"/>
        <v>0</v>
      </c>
      <c r="R33" s="6">
        <f t="shared" ca="1" si="6"/>
        <v>178.57</v>
      </c>
      <c r="S33" s="6">
        <f t="shared" ca="1" si="6"/>
        <v>0</v>
      </c>
      <c r="T33" s="6">
        <f t="shared" ca="1" si="6"/>
        <v>0</v>
      </c>
      <c r="U33" s="6">
        <f t="shared" ca="1" si="6"/>
        <v>0</v>
      </c>
      <c r="V33" s="6">
        <f t="shared" ca="1" si="6"/>
        <v>0</v>
      </c>
      <c r="W33" s="6">
        <f t="shared" ca="1" si="6"/>
        <v>0</v>
      </c>
      <c r="X33" s="6">
        <f t="shared" ca="1" si="7"/>
        <v>107.14</v>
      </c>
      <c r="Y33" s="6">
        <f t="shared" ca="1" si="7"/>
        <v>0</v>
      </c>
      <c r="Z33" s="6">
        <f t="shared" ca="1" si="7"/>
        <v>0</v>
      </c>
      <c r="AA33" s="6">
        <f t="shared" ca="1" si="7"/>
        <v>118</v>
      </c>
      <c r="AB33" s="6">
        <f t="shared" ca="1" si="7"/>
        <v>0</v>
      </c>
      <c r="AC33" s="6">
        <f t="shared" ca="1" si="7"/>
        <v>0</v>
      </c>
      <c r="AD33" s="6">
        <f t="shared" ca="1" si="7"/>
        <v>5204.4600000000009</v>
      </c>
      <c r="AE33" s="6">
        <f t="shared" ca="1" si="7"/>
        <v>93.75</v>
      </c>
      <c r="AF33" s="6">
        <f t="shared" ca="1" si="7"/>
        <v>-6017.9914285714276</v>
      </c>
      <c r="AG33" s="6">
        <f t="shared" ref="AG33:AG41" ca="1" si="8">SUM(N33:AF33)</f>
        <v>0</v>
      </c>
    </row>
    <row r="34" spans="2:33" x14ac:dyDescent="0.25">
      <c r="B34" s="5"/>
      <c r="J34" s="51" t="s">
        <v>202</v>
      </c>
      <c r="M34" s="50">
        <v>8</v>
      </c>
      <c r="N34" s="6">
        <f t="shared" ca="1" si="6"/>
        <v>589.28571428571422</v>
      </c>
      <c r="O34" s="6">
        <f t="shared" ca="1" si="6"/>
        <v>0</v>
      </c>
      <c r="P34" s="6">
        <f t="shared" ca="1" si="6"/>
        <v>0</v>
      </c>
      <c r="Q34" s="6">
        <f t="shared" ca="1" si="6"/>
        <v>0</v>
      </c>
      <c r="R34" s="6">
        <f t="shared" ca="1" si="6"/>
        <v>0</v>
      </c>
      <c r="S34" s="6">
        <f t="shared" ca="1" si="6"/>
        <v>0</v>
      </c>
      <c r="T34" s="6">
        <f t="shared" ca="1" si="6"/>
        <v>0</v>
      </c>
      <c r="U34" s="6">
        <f t="shared" ca="1" si="6"/>
        <v>0</v>
      </c>
      <c r="V34" s="6">
        <f t="shared" ca="1" si="6"/>
        <v>0</v>
      </c>
      <c r="W34" s="6">
        <f t="shared" ca="1" si="6"/>
        <v>0</v>
      </c>
      <c r="X34" s="6">
        <f t="shared" ca="1" si="7"/>
        <v>0</v>
      </c>
      <c r="Y34" s="6">
        <f t="shared" ca="1" si="7"/>
        <v>4910.71</v>
      </c>
      <c r="Z34" s="6">
        <f t="shared" ca="1" si="7"/>
        <v>0</v>
      </c>
      <c r="AA34" s="6">
        <f t="shared" ca="1" si="7"/>
        <v>250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-5749.9957142857147</v>
      </c>
      <c r="AG34" s="6">
        <f t="shared" ca="1" si="8"/>
        <v>0</v>
      </c>
    </row>
    <row r="35" spans="2:33" x14ac:dyDescent="0.25">
      <c r="B35" s="5"/>
      <c r="J35" s="51" t="s">
        <v>203</v>
      </c>
      <c r="M35" s="50">
        <v>15</v>
      </c>
      <c r="N35" s="6">
        <f t="shared" ref="N35:AC39" ca="1" si="9">SUMIF(INDIRECT("'"&amp;$J35&amp;"'!4:4"),N$4,INDIRECT("'"&amp;$J35&amp;"'!"&amp;$M35&amp;":"&amp;$M35&amp;""))</f>
        <v>188.67857142857139</v>
      </c>
      <c r="O35" s="6">
        <f t="shared" ca="1" si="9"/>
        <v>0</v>
      </c>
      <c r="P35" s="6">
        <f t="shared" ca="1" si="9"/>
        <v>1384.83</v>
      </c>
      <c r="Q35" s="6">
        <f t="shared" ca="1" si="9"/>
        <v>187.5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9"/>
        <v>0</v>
      </c>
      <c r="W35" s="6">
        <f t="shared" ca="1" si="9"/>
        <v>0</v>
      </c>
      <c r="X35" s="6">
        <f t="shared" ca="1" si="9"/>
        <v>0</v>
      </c>
      <c r="Y35" s="6">
        <f t="shared" ca="1" si="9"/>
        <v>0</v>
      </c>
      <c r="Z35" s="6">
        <f t="shared" ca="1" si="9"/>
        <v>0</v>
      </c>
      <c r="AA35" s="6">
        <f t="shared" ca="1" si="9"/>
        <v>800</v>
      </c>
      <c r="AB35" s="6">
        <f t="shared" ca="1" si="9"/>
        <v>500</v>
      </c>
      <c r="AC35" s="6">
        <f t="shared" ca="1" si="9"/>
        <v>0</v>
      </c>
      <c r="AD35" s="6">
        <f t="shared" ref="AD35:AF39" ca="1" si="10">SUMIF(INDIRECT("'"&amp;$J35&amp;"'!4:4"),AD$4,INDIRECT("'"&amp;$J35&amp;"'!"&amp;$M35&amp;":"&amp;$M35&amp;""))</f>
        <v>949</v>
      </c>
      <c r="AE35" s="6">
        <f t="shared" ca="1" si="10"/>
        <v>0</v>
      </c>
      <c r="AF35" s="6">
        <f t="shared" ca="1" si="10"/>
        <v>-4010.0085714285715</v>
      </c>
      <c r="AG35" s="6">
        <f t="shared" ca="1" si="8"/>
        <v>0</v>
      </c>
    </row>
    <row r="36" spans="2:33" x14ac:dyDescent="0.25">
      <c r="B36" s="5"/>
      <c r="J36" s="51" t="s">
        <v>204</v>
      </c>
      <c r="M36" s="50">
        <v>13</v>
      </c>
      <c r="N36" s="6">
        <f t="shared" ca="1" si="9"/>
        <v>237.69642857142853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9"/>
        <v>0</v>
      </c>
      <c r="W36" s="6">
        <f t="shared" ca="1" si="9"/>
        <v>0</v>
      </c>
      <c r="X36" s="6">
        <f t="shared" ca="1" si="9"/>
        <v>1980.8</v>
      </c>
      <c r="Y36" s="6">
        <f t="shared" ca="1" si="9"/>
        <v>0</v>
      </c>
      <c r="Z36" s="6">
        <f t="shared" ca="1" si="9"/>
        <v>0</v>
      </c>
      <c r="AA36" s="6">
        <f t="shared" ca="1" si="9"/>
        <v>1550</v>
      </c>
      <c r="AB36" s="6">
        <f t="shared" ca="1" si="9"/>
        <v>0</v>
      </c>
      <c r="AC36" s="6">
        <f t="shared" ca="1" si="9"/>
        <v>0</v>
      </c>
      <c r="AD36" s="6">
        <f t="shared" ca="1" si="10"/>
        <v>0</v>
      </c>
      <c r="AE36" s="6">
        <f t="shared" ca="1" si="10"/>
        <v>240</v>
      </c>
      <c r="AF36" s="6">
        <f t="shared" ca="1" si="10"/>
        <v>-4008.4964285714282</v>
      </c>
      <c r="AG36" s="6">
        <f t="shared" ca="1" si="8"/>
        <v>0</v>
      </c>
    </row>
    <row r="37" spans="2:33" x14ac:dyDescent="0.25">
      <c r="B37" s="5"/>
      <c r="J37" s="51" t="s">
        <v>205</v>
      </c>
      <c r="M37" s="50">
        <v>17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9"/>
        <v>0</v>
      </c>
      <c r="W37" s="6">
        <f t="shared" ca="1" si="9"/>
        <v>0</v>
      </c>
      <c r="X37" s="6">
        <f t="shared" ca="1" si="9"/>
        <v>0</v>
      </c>
      <c r="Y37" s="6">
        <f t="shared" ca="1" si="9"/>
        <v>0</v>
      </c>
      <c r="Z37" s="6">
        <f t="shared" ca="1" si="9"/>
        <v>0</v>
      </c>
      <c r="AA37" s="6">
        <f t="shared" ca="1" si="9"/>
        <v>318</v>
      </c>
      <c r="AB37" s="6">
        <f t="shared" ca="1" si="9"/>
        <v>0</v>
      </c>
      <c r="AC37" s="6">
        <f t="shared" ca="1" si="9"/>
        <v>0</v>
      </c>
      <c r="AD37" s="6">
        <f t="shared" ca="1" si="10"/>
        <v>0</v>
      </c>
      <c r="AE37" s="6">
        <f t="shared" ca="1" si="10"/>
        <v>520</v>
      </c>
      <c r="AF37" s="6">
        <f t="shared" ca="1" si="10"/>
        <v>-838</v>
      </c>
      <c r="AG37" s="6">
        <f t="shared" ca="1" si="8"/>
        <v>0</v>
      </c>
    </row>
    <row r="38" spans="2:33" x14ac:dyDescent="0.25">
      <c r="B38" s="5"/>
      <c r="J38" s="51" t="s">
        <v>206</v>
      </c>
      <c r="M38" s="50">
        <v>31</v>
      </c>
      <c r="N38" s="6">
        <f t="shared" ca="1" si="9"/>
        <v>2036.7160714285715</v>
      </c>
      <c r="O38" s="6">
        <f t="shared" ca="1" si="9"/>
        <v>0</v>
      </c>
      <c r="P38" s="6">
        <f t="shared" ca="1" si="9"/>
        <v>2186.91</v>
      </c>
      <c r="Q38" s="6">
        <f t="shared" ca="1" si="9"/>
        <v>20.76</v>
      </c>
      <c r="R38" s="6">
        <f t="shared" ca="1" si="9"/>
        <v>93.75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9"/>
        <v>0</v>
      </c>
      <c r="W38" s="6">
        <f t="shared" ca="1" si="9"/>
        <v>0</v>
      </c>
      <c r="X38" s="6">
        <f t="shared" ca="1" si="9"/>
        <v>14053.57</v>
      </c>
      <c r="Y38" s="6">
        <f t="shared" ca="1" si="9"/>
        <v>433.04</v>
      </c>
      <c r="Z38" s="6">
        <f t="shared" ca="1" si="9"/>
        <v>0</v>
      </c>
      <c r="AA38" s="6">
        <f t="shared" ca="1" si="9"/>
        <v>80</v>
      </c>
      <c r="AB38" s="6">
        <f t="shared" ca="1" si="9"/>
        <v>0</v>
      </c>
      <c r="AC38" s="6">
        <f t="shared" ca="1" si="9"/>
        <v>0</v>
      </c>
      <c r="AD38" s="6">
        <f t="shared" ca="1" si="10"/>
        <v>37</v>
      </c>
      <c r="AE38" s="6">
        <f t="shared" ca="1" si="10"/>
        <v>1039.5999999999999</v>
      </c>
      <c r="AF38" s="6">
        <f t="shared" ca="1" si="10"/>
        <v>-19981.346071428568</v>
      </c>
      <c r="AG38" s="6">
        <f t="shared" ca="1" si="8"/>
        <v>0</v>
      </c>
    </row>
    <row r="39" spans="2:33" x14ac:dyDescent="0.25">
      <c r="B39" s="5"/>
      <c r="J39" s="51" t="s">
        <v>207</v>
      </c>
      <c r="M39" s="50">
        <v>27</v>
      </c>
      <c r="N39" s="6">
        <f t="shared" ca="1" si="9"/>
        <v>780.7414285714284</v>
      </c>
      <c r="O39" s="6">
        <f t="shared" ca="1" si="9"/>
        <v>0</v>
      </c>
      <c r="P39" s="6">
        <f t="shared" ca="1" si="9"/>
        <v>7770.7599999999993</v>
      </c>
      <c r="Q39" s="6">
        <f t="shared" ca="1" si="9"/>
        <v>284.82</v>
      </c>
      <c r="R39" s="6">
        <f t="shared" ca="1" si="9"/>
        <v>0</v>
      </c>
      <c r="S39" s="6">
        <f t="shared" ca="1" si="9"/>
        <v>542.86</v>
      </c>
      <c r="T39" s="6">
        <f t="shared" ca="1" si="9"/>
        <v>252.23</v>
      </c>
      <c r="U39" s="6">
        <f t="shared" ca="1" si="9"/>
        <v>0</v>
      </c>
      <c r="V39" s="6">
        <f t="shared" ca="1" si="9"/>
        <v>0</v>
      </c>
      <c r="W39" s="6">
        <f t="shared" ca="1" si="9"/>
        <v>0</v>
      </c>
      <c r="X39" s="6">
        <f t="shared" ca="1" si="9"/>
        <v>0</v>
      </c>
      <c r="Y39" s="6">
        <f t="shared" ca="1" si="9"/>
        <v>0</v>
      </c>
      <c r="Z39" s="6">
        <f t="shared" ca="1" si="9"/>
        <v>0</v>
      </c>
      <c r="AA39" s="6">
        <f t="shared" ca="1" si="9"/>
        <v>240</v>
      </c>
      <c r="AB39" s="6">
        <f t="shared" ca="1" si="9"/>
        <v>0</v>
      </c>
      <c r="AC39" s="6">
        <f t="shared" ca="1" si="9"/>
        <v>0</v>
      </c>
      <c r="AD39" s="6">
        <f t="shared" ca="1" si="10"/>
        <v>0</v>
      </c>
      <c r="AE39" s="6">
        <f t="shared" ca="1" si="10"/>
        <v>0</v>
      </c>
      <c r="AF39" s="6">
        <f t="shared" ca="1" si="10"/>
        <v>-9871.4114285714313</v>
      </c>
      <c r="AG39" s="6">
        <f t="shared" ca="1" si="8"/>
        <v>0</v>
      </c>
    </row>
    <row r="41" spans="2:33" x14ac:dyDescent="0.25">
      <c r="N41" s="6">
        <f ca="1">SUM(N28:N40)</f>
        <v>5005.2760714285714</v>
      </c>
      <c r="O41" s="6">
        <f t="shared" ref="O41:AF41" ca="1" si="11">SUM(O28:O40)</f>
        <v>0</v>
      </c>
      <c r="P41" s="6">
        <f t="shared" ca="1" si="11"/>
        <v>23008.58</v>
      </c>
      <c r="Q41" s="6">
        <f t="shared" ca="1" si="11"/>
        <v>493.08</v>
      </c>
      <c r="R41" s="6">
        <f t="shared" ca="1" si="11"/>
        <v>272.32</v>
      </c>
      <c r="S41" s="6">
        <f t="shared" ca="1" si="11"/>
        <v>1855.3600000000001</v>
      </c>
      <c r="T41" s="6">
        <f t="shared" ca="1" si="11"/>
        <v>252.23</v>
      </c>
      <c r="U41" s="6">
        <f t="shared" ca="1" si="11"/>
        <v>0</v>
      </c>
      <c r="V41" s="6">
        <f t="shared" ca="1" si="11"/>
        <v>0</v>
      </c>
      <c r="W41" s="6">
        <f t="shared" ca="1" si="11"/>
        <v>0</v>
      </c>
      <c r="X41" s="6">
        <f t="shared" ca="1" si="11"/>
        <v>16141.51</v>
      </c>
      <c r="Y41" s="6">
        <f t="shared" ca="1" si="11"/>
        <v>5343.75</v>
      </c>
      <c r="Z41" s="6">
        <f t="shared" ca="1" si="11"/>
        <v>0</v>
      </c>
      <c r="AA41" s="6">
        <f t="shared" ca="1" si="11"/>
        <v>3886</v>
      </c>
      <c r="AB41" s="6">
        <f t="shared" ca="1" si="11"/>
        <v>500</v>
      </c>
      <c r="AC41" s="6">
        <f t="shared" ca="1" si="11"/>
        <v>0</v>
      </c>
      <c r="AD41" s="6">
        <f t="shared" ca="1" si="11"/>
        <v>6626.130000000001</v>
      </c>
      <c r="AE41" s="6">
        <f t="shared" ca="1" si="11"/>
        <v>4127.8099999999995</v>
      </c>
      <c r="AF41" s="6">
        <f t="shared" ca="1" si="11"/>
        <v>-67512.046071428573</v>
      </c>
      <c r="AG41" s="6">
        <f t="shared" ca="1" si="8"/>
        <v>0</v>
      </c>
    </row>
    <row r="42" spans="2:33" x14ac:dyDescent="0.25">
      <c r="Q42" s="6">
        <v>0</v>
      </c>
    </row>
    <row r="43" spans="2:33" s="3" customFormat="1" ht="11.25" x14ac:dyDescent="0.2">
      <c r="T43" s="6"/>
      <c r="U43" s="6"/>
      <c r="V43" s="6"/>
      <c r="W43" s="6"/>
      <c r="X43" s="6"/>
      <c r="Y43" s="6"/>
    </row>
    <row r="46" spans="2:33" x14ac:dyDescent="0.25">
      <c r="N46" s="6" t="s">
        <v>199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2K EM</vt:lpstr>
      <vt:lpstr>6k Budget (Uniform)</vt:lpstr>
      <vt:lpstr>Php5750 budget</vt:lpstr>
      <vt:lpstr>4KBudget</vt:lpstr>
      <vt:lpstr>4k(other expenses)</vt:lpstr>
      <vt:lpstr>Php838JFD</vt:lpstr>
      <vt:lpstr>20K(Bar &amp; Kitchen)</vt:lpstr>
      <vt:lpstr>10K(kitchen fund)</vt:lpstr>
      <vt:lpstr>15K(Raw mats)</vt:lpstr>
      <vt:lpstr>'2K EM'!Print_Area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default</cp:lastModifiedBy>
  <cp:revision>1</cp:revision>
  <cp:lastPrinted>2019-10-04T06:26:36Z</cp:lastPrinted>
  <dcterms:created xsi:type="dcterms:W3CDTF">2014-11-05T03:52:28Z</dcterms:created>
  <dcterms:modified xsi:type="dcterms:W3CDTF">2020-05-31T10:47:34Z</dcterms:modified>
  <dc:language>en-PH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