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0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efault.default-PC\Dropbox\ACAS\Client Files\TOSHCO Inc\02 Books of Accounts\2019\19.11\"/>
    </mc:Choice>
  </mc:AlternateContent>
  <xr:revisionPtr revIDLastSave="0" documentId="13_ncr:1_{98808EAA-6962-43C2-BF7A-023293942E34}" xr6:coauthVersionLast="45" xr6:coauthVersionMax="45" xr10:uidLastSave="{00000000-0000-0000-0000-000000000000}"/>
  <bookViews>
    <workbookView xWindow="-60" yWindow="-60" windowWidth="24120" windowHeight="12960" tabRatio="605" firstSheet="1" activeTab="2" xr2:uid="{00000000-000D-0000-FFFF-FFFF00000000}"/>
  </bookViews>
  <sheets>
    <sheet name="earn 1 &amp; 2" sheetId="5" state="hidden" r:id="rId1"/>
    <sheet name="SC Computation" sheetId="12" r:id="rId2"/>
    <sheet name="SC Computation (2)" sheetId="14" r:id="rId3"/>
    <sheet name="Sales Summary" sheetId="6" r:id="rId4"/>
    <sheet name="Number of Days" sheetId="7" r:id="rId5"/>
    <sheet name="Pay Slip" sheetId="8" r:id="rId6"/>
    <sheet name="PLS PRINT" sheetId="10" r:id="rId7"/>
    <sheet name="Sheet1" sheetId="13" r:id="rId8"/>
  </sheets>
  <externalReferences>
    <externalReference r:id="rId9"/>
    <externalReference r:id="rId10"/>
    <externalReference r:id="rId11"/>
  </externalReferences>
  <definedNames>
    <definedName name="_SC85">'[1]SC sched'!$H$41</definedName>
    <definedName name="Excel_BuiltIn_Print_Titles_4">(#REF!,#REF!)</definedName>
    <definedName name="_xlnm.Print_Area" localSheetId="0">'earn 1 &amp; 2'!$A$1:$S$48</definedName>
    <definedName name="_xlnm.Print_Area" localSheetId="6">'PLS PRINT'!$A$1:$I$32</definedName>
    <definedName name="_xlnm.Print_Area" localSheetId="3">'Sales Summary'!$B$1:$J$48</definedName>
    <definedName name="SC85_4">'[2]SC sched'!$H$41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1" i="14" l="1"/>
  <c r="E23" i="14" s="1"/>
  <c r="H2" i="14" s="1"/>
  <c r="E21" i="14"/>
  <c r="E20" i="14"/>
  <c r="E19" i="14"/>
  <c r="E18" i="14"/>
  <c r="E17" i="14"/>
  <c r="E16" i="14"/>
  <c r="E15" i="14"/>
  <c r="E14" i="14"/>
  <c r="E13" i="14"/>
  <c r="E12" i="14"/>
  <c r="J23" i="14"/>
  <c r="I23" i="14"/>
  <c r="F21" i="14"/>
  <c r="D21" i="14"/>
  <c r="F20" i="14"/>
  <c r="D20" i="14"/>
  <c r="F19" i="14"/>
  <c r="D19" i="14"/>
  <c r="F18" i="14"/>
  <c r="D18" i="14"/>
  <c r="F17" i="14"/>
  <c r="D17" i="14"/>
  <c r="F16" i="14"/>
  <c r="D16" i="14"/>
  <c r="F15" i="14"/>
  <c r="D15" i="14"/>
  <c r="F14" i="14"/>
  <c r="D14" i="14"/>
  <c r="F13" i="14"/>
  <c r="D13" i="14"/>
  <c r="F12" i="14"/>
  <c r="D12" i="14"/>
  <c r="F11" i="14"/>
  <c r="F23" i="14" s="1"/>
  <c r="C7" i="14"/>
  <c r="C6" i="14"/>
  <c r="C5" i="14"/>
  <c r="H1" i="14"/>
  <c r="A11" i="14"/>
  <c r="A12" i="14" s="1"/>
  <c r="A13" i="14" s="1"/>
  <c r="A14" i="14" s="1"/>
  <c r="A15" i="14" s="1"/>
  <c r="A16" i="14" s="1"/>
  <c r="A17" i="14" s="1"/>
  <c r="A18" i="14" s="1"/>
  <c r="A19" i="14" s="1"/>
  <c r="A20" i="14" s="1"/>
  <c r="A21" i="14" s="1"/>
  <c r="D23" i="14" l="1"/>
  <c r="H3" i="14" s="1"/>
  <c r="G18" i="14" s="1"/>
  <c r="G20" i="14"/>
  <c r="G17" i="14"/>
  <c r="G15" i="14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B19" i="13"/>
  <c r="D19" i="13" s="1"/>
  <c r="C19" i="13"/>
  <c r="G12" i="14" l="1"/>
  <c r="G14" i="14"/>
  <c r="H14" i="14" s="1"/>
  <c r="G11" i="14"/>
  <c r="H11" i="14" s="1"/>
  <c r="G19" i="14"/>
  <c r="G16" i="14"/>
  <c r="G13" i="14"/>
  <c r="H13" i="14" s="1"/>
  <c r="K13" i="14" s="1"/>
  <c r="G21" i="14"/>
  <c r="H21" i="14" s="1"/>
  <c r="K21" i="14" s="1"/>
  <c r="H19" i="14"/>
  <c r="K19" i="14" s="1"/>
  <c r="H16" i="14"/>
  <c r="K16" i="14" s="1"/>
  <c r="H18" i="14"/>
  <c r="K18" i="14" s="1"/>
  <c r="H15" i="14"/>
  <c r="K15" i="14" s="1"/>
  <c r="H12" i="14"/>
  <c r="K12" i="14" s="1"/>
  <c r="H20" i="14"/>
  <c r="K20" i="14" s="1"/>
  <c r="H17" i="14"/>
  <c r="K17" i="14" s="1"/>
  <c r="K11" i="14"/>
  <c r="J39" i="6"/>
  <c r="I39" i="6"/>
  <c r="J38" i="6"/>
  <c r="I38" i="6"/>
  <c r="J37" i="6"/>
  <c r="I37" i="6"/>
  <c r="J36" i="6"/>
  <c r="I36" i="6"/>
  <c r="J35" i="6"/>
  <c r="I35" i="6"/>
  <c r="J34" i="6"/>
  <c r="I34" i="6"/>
  <c r="J33" i="6"/>
  <c r="I33" i="6"/>
  <c r="J32" i="6"/>
  <c r="I32" i="6"/>
  <c r="J31" i="6"/>
  <c r="I31" i="6"/>
  <c r="J30" i="6"/>
  <c r="I30" i="6"/>
  <c r="J29" i="6"/>
  <c r="I29" i="6"/>
  <c r="J28" i="6"/>
  <c r="I28" i="6"/>
  <c r="J27" i="6"/>
  <c r="I27" i="6"/>
  <c r="J26" i="6"/>
  <c r="I26" i="6"/>
  <c r="J25" i="6"/>
  <c r="I25" i="6"/>
  <c r="J24" i="6"/>
  <c r="I24" i="6"/>
  <c r="J23" i="6"/>
  <c r="I23" i="6"/>
  <c r="J22" i="6"/>
  <c r="I22" i="6"/>
  <c r="J21" i="6"/>
  <c r="I21" i="6"/>
  <c r="J20" i="6"/>
  <c r="I20" i="6"/>
  <c r="J19" i="6"/>
  <c r="I19" i="6"/>
  <c r="J18" i="6"/>
  <c r="I18" i="6"/>
  <c r="J17" i="6"/>
  <c r="I17" i="6"/>
  <c r="J16" i="6"/>
  <c r="I16" i="6"/>
  <c r="J15" i="6"/>
  <c r="I15" i="6"/>
  <c r="J14" i="6"/>
  <c r="I14" i="6"/>
  <c r="J13" i="6"/>
  <c r="I13" i="6"/>
  <c r="J12" i="6"/>
  <c r="I12" i="6"/>
  <c r="J11" i="6"/>
  <c r="I11" i="6"/>
  <c r="J10" i="6"/>
  <c r="I10" i="6"/>
  <c r="H23" i="14" l="1"/>
  <c r="K14" i="14"/>
  <c r="K23" i="14" s="1"/>
  <c r="B157" i="8"/>
  <c r="H157" i="8" s="1"/>
  <c r="B175" i="8"/>
  <c r="H175" i="8" s="1"/>
  <c r="B193" i="8" l="1"/>
  <c r="H193" i="8" s="1"/>
  <c r="B138" i="8"/>
  <c r="H138" i="8" s="1"/>
  <c r="B100" i="8"/>
  <c r="H100" i="8" s="1"/>
  <c r="H98" i="8"/>
  <c r="B98" i="8"/>
  <c r="B119" i="8"/>
  <c r="H119" i="8" s="1"/>
  <c r="H117" i="8"/>
  <c r="B117" i="8"/>
  <c r="B81" i="8"/>
  <c r="H81" i="8" s="1"/>
  <c r="H79" i="8"/>
  <c r="B79" i="8"/>
  <c r="B62" i="8"/>
  <c r="H62" i="8" s="1"/>
  <c r="H60" i="8"/>
  <c r="B60" i="8"/>
  <c r="B43" i="8"/>
  <c r="H43" i="8" s="1"/>
  <c r="H41" i="8"/>
  <c r="B41" i="8"/>
  <c r="B24" i="8"/>
  <c r="H24" i="8" s="1"/>
  <c r="B5" i="8"/>
  <c r="H22" i="8"/>
  <c r="B22" i="8"/>
  <c r="H3" i="8"/>
  <c r="B7" i="10"/>
  <c r="B6" i="10"/>
  <c r="E20" i="12"/>
  <c r="E12" i="12"/>
  <c r="E13" i="12"/>
  <c r="E14" i="12"/>
  <c r="E15" i="12"/>
  <c r="E16" i="12"/>
  <c r="E17" i="12"/>
  <c r="E18" i="12"/>
  <c r="E19" i="12"/>
  <c r="E21" i="12"/>
  <c r="E11" i="12"/>
  <c r="E17" i="7"/>
  <c r="D21" i="12" s="1"/>
  <c r="E16" i="7"/>
  <c r="D20" i="12" s="1"/>
  <c r="E15" i="7"/>
  <c r="D19" i="12" s="1"/>
  <c r="E14" i="7"/>
  <c r="D18" i="12" s="1"/>
  <c r="E13" i="7"/>
  <c r="D17" i="12" s="1"/>
  <c r="E12" i="7"/>
  <c r="D16" i="12" s="1"/>
  <c r="E11" i="7"/>
  <c r="D15" i="12" s="1"/>
  <c r="E10" i="7"/>
  <c r="D14" i="12" s="1"/>
  <c r="E9" i="7"/>
  <c r="D13" i="12" s="1"/>
  <c r="E8" i="7"/>
  <c r="D12" i="12" s="1"/>
  <c r="E7" i="7"/>
  <c r="D11" i="12" s="1"/>
  <c r="I23" i="12"/>
  <c r="C7" i="12"/>
  <c r="H23" i="12"/>
  <c r="C6" i="12"/>
  <c r="C5" i="12"/>
  <c r="B11" i="7"/>
  <c r="B17" i="7"/>
  <c r="B13" i="7"/>
  <c r="B15" i="7"/>
  <c r="B14" i="7"/>
  <c r="B12" i="7"/>
  <c r="A11" i="12"/>
  <c r="B7" i="7"/>
  <c r="B10" i="7"/>
  <c r="B9" i="7"/>
  <c r="B8" i="7"/>
  <c r="B16" i="7"/>
  <c r="F12" i="8" l="1"/>
  <c r="L12" i="8" s="1"/>
  <c r="D7" i="8"/>
  <c r="J7" i="8" s="1"/>
  <c r="D7" i="10"/>
  <c r="D6" i="10"/>
  <c r="F10" i="8"/>
  <c r="L10" i="8" s="1"/>
  <c r="E23" i="12"/>
  <c r="O37" i="6"/>
  <c r="O35" i="6"/>
  <c r="O33" i="6"/>
  <c r="M39" i="6"/>
  <c r="M38" i="6"/>
  <c r="M37" i="6"/>
  <c r="M36" i="6"/>
  <c r="E42" i="6"/>
  <c r="D42" i="6"/>
  <c r="G42" i="6"/>
  <c r="B12" i="6"/>
  <c r="A12" i="12"/>
  <c r="F31" i="8" l="1"/>
  <c r="L31" i="8" s="1"/>
  <c r="D26" i="8"/>
  <c r="J26" i="8" s="1"/>
  <c r="F29" i="8"/>
  <c r="L29" i="8" s="1"/>
  <c r="D23" i="12"/>
  <c r="G2" i="12" s="1"/>
  <c r="B14" i="6"/>
  <c r="B16" i="6" s="1"/>
  <c r="B18" i="6" s="1"/>
  <c r="B20" i="6" s="1"/>
  <c r="B22" i="6" s="1"/>
  <c r="A13" i="12"/>
  <c r="A14" i="12"/>
  <c r="D45" i="8" l="1"/>
  <c r="J45" i="8" s="1"/>
  <c r="F48" i="8"/>
  <c r="L48" i="8" s="1"/>
  <c r="F50" i="8"/>
  <c r="L50" i="8" s="1"/>
  <c r="F67" i="8"/>
  <c r="L67" i="8" s="1"/>
  <c r="D64" i="8"/>
  <c r="J64" i="8" s="1"/>
  <c r="F69" i="8"/>
  <c r="L69" i="8" s="1"/>
  <c r="B24" i="6"/>
  <c r="B26" i="6" s="1"/>
  <c r="A15" i="12"/>
  <c r="F86" i="8" l="1"/>
  <c r="L86" i="8" s="1"/>
  <c r="F88" i="8"/>
  <c r="L88" i="8" s="1"/>
  <c r="D83" i="8"/>
  <c r="J83" i="8" s="1"/>
  <c r="J42" i="6"/>
  <c r="I42" i="6"/>
  <c r="G1" i="12" s="1"/>
  <c r="G3" i="12" s="1"/>
  <c r="H25" i="10"/>
  <c r="F25" i="10"/>
  <c r="H5" i="8"/>
  <c r="B3" i="8"/>
  <c r="A8" i="7"/>
  <c r="A9" i="7" s="1"/>
  <c r="A10" i="7" s="1"/>
  <c r="A11" i="7" s="1"/>
  <c r="A12" i="7" s="1"/>
  <c r="A13" i="7" s="1"/>
  <c r="A14" i="7" s="1"/>
  <c r="A15" i="7" s="1"/>
  <c r="A16" i="7" s="1"/>
  <c r="A17" i="7" s="1"/>
  <c r="O11" i="6"/>
  <c r="O13" i="6"/>
  <c r="O15" i="6"/>
  <c r="O17" i="6"/>
  <c r="O19" i="6"/>
  <c r="O23" i="6"/>
  <c r="O25" i="6"/>
  <c r="O27" i="6"/>
  <c r="O29" i="6"/>
  <c r="O30" i="6"/>
  <c r="O21" i="6"/>
  <c r="N42" i="6"/>
  <c r="H42" i="6"/>
  <c r="M40" i="6"/>
  <c r="J40" i="6"/>
  <c r="B28" i="6"/>
  <c r="B30" i="6" s="1"/>
  <c r="B32" i="6" s="1"/>
  <c r="B34" i="6" s="1"/>
  <c r="B36" i="6" s="1"/>
  <c r="B38" i="6" s="1"/>
  <c r="M35" i="6"/>
  <c r="M34" i="6"/>
  <c r="M33" i="6"/>
  <c r="M32" i="6"/>
  <c r="M31" i="6"/>
  <c r="M30" i="6"/>
  <c r="M29" i="6"/>
  <c r="M28" i="6"/>
  <c r="M27" i="6"/>
  <c r="M26" i="6"/>
  <c r="M25" i="6"/>
  <c r="M24" i="6"/>
  <c r="M23" i="6"/>
  <c r="M22" i="6"/>
  <c r="M21" i="6"/>
  <c r="M20" i="6"/>
  <c r="M19" i="6"/>
  <c r="M18" i="6"/>
  <c r="M17" i="6"/>
  <c r="M16" i="6"/>
  <c r="M15" i="6"/>
  <c r="M14" i="6"/>
  <c r="M13" i="6"/>
  <c r="M12" i="6"/>
  <c r="M11" i="6"/>
  <c r="M10" i="6"/>
  <c r="A4" i="6"/>
  <c r="C3" i="6"/>
  <c r="J44" i="5"/>
  <c r="I44" i="5"/>
  <c r="H43" i="5"/>
  <c r="G43" i="5"/>
  <c r="F43" i="5"/>
  <c r="E43" i="5"/>
  <c r="R42" i="5"/>
  <c r="O42" i="5"/>
  <c r="Q42" i="5" s="1"/>
  <c r="L42" i="5"/>
  <c r="K42" i="5"/>
  <c r="M42" i="5" s="1"/>
  <c r="H42" i="5"/>
  <c r="G42" i="5"/>
  <c r="F42" i="5"/>
  <c r="E42" i="5"/>
  <c r="R41" i="5"/>
  <c r="O41" i="5"/>
  <c r="Q41" i="5" s="1"/>
  <c r="L41" i="5"/>
  <c r="K41" i="5"/>
  <c r="M41" i="5" s="1"/>
  <c r="H41" i="5"/>
  <c r="G41" i="5"/>
  <c r="F41" i="5"/>
  <c r="E41" i="5"/>
  <c r="R40" i="5"/>
  <c r="O40" i="5"/>
  <c r="Q40" i="5" s="1"/>
  <c r="L40" i="5"/>
  <c r="K40" i="5"/>
  <c r="M40" i="5" s="1"/>
  <c r="H40" i="5"/>
  <c r="G40" i="5"/>
  <c r="F40" i="5"/>
  <c r="E40" i="5"/>
  <c r="R39" i="5"/>
  <c r="O39" i="5"/>
  <c r="Q39" i="5" s="1"/>
  <c r="L39" i="5"/>
  <c r="K39" i="5"/>
  <c r="M39" i="5" s="1"/>
  <c r="H39" i="5"/>
  <c r="G39" i="5"/>
  <c r="F39" i="5"/>
  <c r="E39" i="5"/>
  <c r="R38" i="5"/>
  <c r="O38" i="5"/>
  <c r="Q38" i="5" s="1"/>
  <c r="L38" i="5"/>
  <c r="K38" i="5"/>
  <c r="M38" i="5" s="1"/>
  <c r="H38" i="5"/>
  <c r="G38" i="5"/>
  <c r="F38" i="5"/>
  <c r="E38" i="5"/>
  <c r="R37" i="5"/>
  <c r="L37" i="5"/>
  <c r="K37" i="5"/>
  <c r="H37" i="5"/>
  <c r="G37" i="5"/>
  <c r="F37" i="5"/>
  <c r="E37" i="5"/>
  <c r="O36" i="5"/>
  <c r="Q36" i="5" s="1"/>
  <c r="L36" i="5"/>
  <c r="K36" i="5"/>
  <c r="H36" i="5"/>
  <c r="G36" i="5"/>
  <c r="F36" i="5"/>
  <c r="E36" i="5"/>
  <c r="R35" i="5"/>
  <c r="L35" i="5"/>
  <c r="K35" i="5"/>
  <c r="H35" i="5"/>
  <c r="G35" i="5"/>
  <c r="F35" i="5"/>
  <c r="E35" i="5"/>
  <c r="O34" i="5"/>
  <c r="Q34" i="5" s="1"/>
  <c r="L34" i="5"/>
  <c r="K34" i="5"/>
  <c r="H34" i="5"/>
  <c r="G34" i="5"/>
  <c r="F34" i="5"/>
  <c r="E34" i="5"/>
  <c r="O33" i="5"/>
  <c r="Q33" i="5" s="1"/>
  <c r="L33" i="5"/>
  <c r="K33" i="5"/>
  <c r="H33" i="5"/>
  <c r="G33" i="5"/>
  <c r="F33" i="5"/>
  <c r="E33" i="5"/>
  <c r="O32" i="5"/>
  <c r="Q32" i="5" s="1"/>
  <c r="L32" i="5"/>
  <c r="K32" i="5"/>
  <c r="H32" i="5"/>
  <c r="G32" i="5"/>
  <c r="F32" i="5"/>
  <c r="E32" i="5"/>
  <c r="O31" i="5"/>
  <c r="Q31" i="5" s="1"/>
  <c r="L31" i="5"/>
  <c r="K31" i="5"/>
  <c r="H31" i="5"/>
  <c r="G31" i="5"/>
  <c r="F31" i="5"/>
  <c r="E31" i="5"/>
  <c r="O30" i="5"/>
  <c r="Q30" i="5" s="1"/>
  <c r="L30" i="5"/>
  <c r="K30" i="5"/>
  <c r="H30" i="5"/>
  <c r="G30" i="5"/>
  <c r="F30" i="5"/>
  <c r="E30" i="5"/>
  <c r="O29" i="5"/>
  <c r="Q29" i="5" s="1"/>
  <c r="L29" i="5"/>
  <c r="K29" i="5"/>
  <c r="H29" i="5"/>
  <c r="G29" i="5"/>
  <c r="F29" i="5"/>
  <c r="E29" i="5"/>
  <c r="R28" i="5"/>
  <c r="L28" i="5"/>
  <c r="K28" i="5"/>
  <c r="H28" i="5"/>
  <c r="G28" i="5"/>
  <c r="F28" i="5"/>
  <c r="E28" i="5"/>
  <c r="O27" i="5"/>
  <c r="Q27" i="5" s="1"/>
  <c r="L27" i="5"/>
  <c r="K27" i="5"/>
  <c r="H27" i="5"/>
  <c r="G27" i="5"/>
  <c r="F27" i="5"/>
  <c r="E27" i="5"/>
  <c r="O26" i="5"/>
  <c r="Q26" i="5" s="1"/>
  <c r="L26" i="5"/>
  <c r="K26" i="5"/>
  <c r="H26" i="5"/>
  <c r="G26" i="5"/>
  <c r="F26" i="5"/>
  <c r="E26" i="5"/>
  <c r="O25" i="5"/>
  <c r="Q25" i="5" s="1"/>
  <c r="L25" i="5"/>
  <c r="K25" i="5"/>
  <c r="H25" i="5"/>
  <c r="G25" i="5"/>
  <c r="F25" i="5"/>
  <c r="E25" i="5"/>
  <c r="O24" i="5"/>
  <c r="Q24" i="5" s="1"/>
  <c r="L24" i="5"/>
  <c r="K24" i="5"/>
  <c r="H24" i="5"/>
  <c r="G24" i="5"/>
  <c r="F24" i="5"/>
  <c r="E24" i="5"/>
  <c r="O23" i="5"/>
  <c r="Q23" i="5" s="1"/>
  <c r="L23" i="5"/>
  <c r="K23" i="5"/>
  <c r="H23" i="5"/>
  <c r="G23" i="5"/>
  <c r="F23" i="5"/>
  <c r="E23" i="5"/>
  <c r="O22" i="5"/>
  <c r="Q22" i="5" s="1"/>
  <c r="L22" i="5"/>
  <c r="K22" i="5"/>
  <c r="H22" i="5"/>
  <c r="G22" i="5"/>
  <c r="F22" i="5"/>
  <c r="E22" i="5"/>
  <c r="R21" i="5"/>
  <c r="L21" i="5"/>
  <c r="K21" i="5"/>
  <c r="H21" i="5"/>
  <c r="G21" i="5"/>
  <c r="F21" i="5"/>
  <c r="E21" i="5"/>
  <c r="O20" i="5"/>
  <c r="Q20" i="5" s="1"/>
  <c r="L20" i="5"/>
  <c r="K20" i="5"/>
  <c r="H20" i="5"/>
  <c r="G20" i="5"/>
  <c r="F20" i="5"/>
  <c r="E20" i="5"/>
  <c r="O19" i="5"/>
  <c r="Q19" i="5" s="1"/>
  <c r="L19" i="5"/>
  <c r="K19" i="5"/>
  <c r="H19" i="5"/>
  <c r="G19" i="5"/>
  <c r="F19" i="5"/>
  <c r="E19" i="5"/>
  <c r="R18" i="5"/>
  <c r="L18" i="5"/>
  <c r="K18" i="5"/>
  <c r="H18" i="5"/>
  <c r="G18" i="5"/>
  <c r="F18" i="5"/>
  <c r="E18" i="5"/>
  <c r="O17" i="5"/>
  <c r="Q17" i="5" s="1"/>
  <c r="L17" i="5"/>
  <c r="K17" i="5"/>
  <c r="H17" i="5"/>
  <c r="G17" i="5"/>
  <c r="F17" i="5"/>
  <c r="E17" i="5"/>
  <c r="O16" i="5"/>
  <c r="Q16" i="5" s="1"/>
  <c r="L16" i="5"/>
  <c r="K16" i="5"/>
  <c r="H16" i="5"/>
  <c r="G16" i="5"/>
  <c r="F16" i="5"/>
  <c r="E16" i="5"/>
  <c r="O15" i="5"/>
  <c r="Q15" i="5" s="1"/>
  <c r="L15" i="5"/>
  <c r="K15" i="5"/>
  <c r="H15" i="5"/>
  <c r="G15" i="5"/>
  <c r="F15" i="5"/>
  <c r="E15" i="5"/>
  <c r="Q14" i="5"/>
  <c r="O14" i="5"/>
  <c r="L14" i="5"/>
  <c r="K14" i="5"/>
  <c r="H14" i="5"/>
  <c r="D6" i="5" s="1"/>
  <c r="G14" i="5"/>
  <c r="F14" i="5"/>
  <c r="E14" i="5"/>
  <c r="O13" i="5"/>
  <c r="Q13" i="5" s="1"/>
  <c r="L13" i="5"/>
  <c r="K13" i="5"/>
  <c r="H13" i="5"/>
  <c r="G13" i="5"/>
  <c r="D7" i="5" s="1"/>
  <c r="F13" i="5"/>
  <c r="E13" i="5"/>
  <c r="A3" i="5"/>
  <c r="N2" i="5"/>
  <c r="A1" i="5"/>
  <c r="A16" i="12"/>
  <c r="F16" i="12" l="1"/>
  <c r="G16" i="12" s="1"/>
  <c r="J16" i="12" s="1"/>
  <c r="F12" i="12"/>
  <c r="F20" i="12"/>
  <c r="G20" i="12" s="1"/>
  <c r="J20" i="12" s="1"/>
  <c r="F17" i="12"/>
  <c r="G17" i="12" s="1"/>
  <c r="J17" i="12" s="1"/>
  <c r="F14" i="12"/>
  <c r="F11" i="12"/>
  <c r="F19" i="12"/>
  <c r="G19" i="12" s="1"/>
  <c r="F13" i="12"/>
  <c r="F21" i="12"/>
  <c r="F18" i="12"/>
  <c r="G18" i="12" s="1"/>
  <c r="F15" i="12"/>
  <c r="F107" i="8"/>
  <c r="L107" i="8" s="1"/>
  <c r="F104" i="8"/>
  <c r="L104" i="8" s="1"/>
  <c r="F105" i="8"/>
  <c r="L105" i="8" s="1"/>
  <c r="D102" i="8"/>
  <c r="J102" i="8" s="1"/>
  <c r="D5" i="5"/>
  <c r="K44" i="5"/>
  <c r="N3" i="5" s="1"/>
  <c r="N4" i="5" s="1"/>
  <c r="D8" i="5"/>
  <c r="L44" i="5"/>
  <c r="O42" i="6"/>
  <c r="O43" i="6" s="1"/>
  <c r="A17" i="12"/>
  <c r="G21" i="12" l="1"/>
  <c r="J21" i="12" s="1"/>
  <c r="J18" i="12"/>
  <c r="E6" i="10"/>
  <c r="G6" i="10" s="1"/>
  <c r="G13" i="12"/>
  <c r="J13" i="12" s="1"/>
  <c r="F47" i="8"/>
  <c r="G11" i="12"/>
  <c r="F9" i="8"/>
  <c r="L9" i="8" s="1"/>
  <c r="L11" i="8" s="1"/>
  <c r="L13" i="8" s="1"/>
  <c r="G15" i="12"/>
  <c r="J15" i="12" s="1"/>
  <c r="F85" i="8"/>
  <c r="J19" i="12"/>
  <c r="E7" i="10"/>
  <c r="G7" i="10" s="1"/>
  <c r="G14" i="12"/>
  <c r="J14" i="12" s="1"/>
  <c r="F66" i="8"/>
  <c r="F28" i="8"/>
  <c r="G12" i="12"/>
  <c r="J12" i="12" s="1"/>
  <c r="L106" i="8"/>
  <c r="L108" i="8" s="1"/>
  <c r="F106" i="8"/>
  <c r="F108" i="8" s="1"/>
  <c r="F124" i="8"/>
  <c r="L124" i="8" s="1"/>
  <c r="F123" i="8"/>
  <c r="F126" i="8"/>
  <c r="L126" i="8" s="1"/>
  <c r="D121" i="8"/>
  <c r="J121" i="8" s="1"/>
  <c r="N41" i="5"/>
  <c r="S41" i="5" s="1"/>
  <c r="N39" i="5"/>
  <c r="S39" i="5" s="1"/>
  <c r="M34" i="5"/>
  <c r="M32" i="5"/>
  <c r="M31" i="5"/>
  <c r="M30" i="5"/>
  <c r="M29" i="5"/>
  <c r="N25" i="5"/>
  <c r="N26" i="5"/>
  <c r="N22" i="5"/>
  <c r="N42" i="5"/>
  <c r="S42" i="5" s="1"/>
  <c r="N40" i="5"/>
  <c r="S40" i="5" s="1"/>
  <c r="N38" i="5"/>
  <c r="S38" i="5" s="1"/>
  <c r="M35" i="5"/>
  <c r="M33" i="5"/>
  <c r="N27" i="5"/>
  <c r="M26" i="5"/>
  <c r="N23" i="5"/>
  <c r="M22" i="5"/>
  <c r="N31" i="5"/>
  <c r="N30" i="5"/>
  <c r="N29" i="5"/>
  <c r="N28" i="5"/>
  <c r="M27" i="5"/>
  <c r="N24" i="5"/>
  <c r="M23" i="5"/>
  <c r="N20" i="5"/>
  <c r="M17" i="5"/>
  <c r="M15" i="5"/>
  <c r="M13" i="5"/>
  <c r="N19" i="5"/>
  <c r="M25" i="5"/>
  <c r="N33" i="5"/>
  <c r="N18" i="5"/>
  <c r="M20" i="5"/>
  <c r="N37" i="5"/>
  <c r="N15" i="5"/>
  <c r="N21" i="5"/>
  <c r="N35" i="5"/>
  <c r="M36" i="5"/>
  <c r="N32" i="5"/>
  <c r="N17" i="5"/>
  <c r="M16" i="5"/>
  <c r="M24" i="5"/>
  <c r="M19" i="5"/>
  <c r="N14" i="5"/>
  <c r="M37" i="5"/>
  <c r="N34" i="5"/>
  <c r="M18" i="5"/>
  <c r="M14" i="5"/>
  <c r="M28" i="5"/>
  <c r="M21" i="5"/>
  <c r="N16" i="5"/>
  <c r="N36" i="5"/>
  <c r="N13" i="5"/>
  <c r="A18" i="12"/>
  <c r="F11" i="8" l="1"/>
  <c r="F13" i="8" s="1"/>
  <c r="L66" i="8"/>
  <c r="L68" i="8" s="1"/>
  <c r="L70" i="8" s="1"/>
  <c r="F68" i="8"/>
  <c r="F70" i="8" s="1"/>
  <c r="L85" i="8"/>
  <c r="L87" i="8" s="1"/>
  <c r="L89" i="8" s="1"/>
  <c r="F87" i="8"/>
  <c r="F89" i="8" s="1"/>
  <c r="F49" i="8"/>
  <c r="F51" i="8" s="1"/>
  <c r="L47" i="8"/>
  <c r="L49" i="8" s="1"/>
  <c r="L51" i="8" s="1"/>
  <c r="L28" i="8"/>
  <c r="L30" i="8" s="1"/>
  <c r="L32" i="8" s="1"/>
  <c r="F30" i="8"/>
  <c r="F32" i="8" s="1"/>
  <c r="J11" i="12"/>
  <c r="J23" i="12" s="1"/>
  <c r="G23" i="12"/>
  <c r="F142" i="8"/>
  <c r="F143" i="8"/>
  <c r="L143" i="8" s="1"/>
  <c r="L123" i="8"/>
  <c r="L125" i="8" s="1"/>
  <c r="L127" i="8" s="1"/>
  <c r="F125" i="8"/>
  <c r="F127" i="8" s="1"/>
  <c r="N44" i="5"/>
  <c r="O44" i="5" s="1"/>
  <c r="A19" i="12"/>
  <c r="F144" i="8" l="1"/>
  <c r="L142" i="8"/>
  <c r="L144" i="8" s="1"/>
  <c r="O35" i="5"/>
  <c r="Q35" i="5" s="1"/>
  <c r="S35" i="5" s="1"/>
  <c r="O37" i="5"/>
  <c r="Q37" i="5" s="1"/>
  <c r="S37" i="5" s="1"/>
  <c r="O21" i="5"/>
  <c r="O18" i="5"/>
  <c r="Q18" i="5" s="1"/>
  <c r="O28" i="5"/>
  <c r="Q28" i="5" s="1"/>
  <c r="S28" i="5" s="1"/>
  <c r="A20" i="12"/>
  <c r="Q44" i="5" l="1"/>
  <c r="R44" i="5" s="1"/>
  <c r="S18" i="5"/>
  <c r="Q21" i="5"/>
  <c r="S21" i="5" s="1"/>
  <c r="P21" i="5"/>
  <c r="A21" i="12"/>
  <c r="F197" i="8" l="1"/>
  <c r="L197" i="8" s="1"/>
  <c r="F161" i="8"/>
  <c r="D159" i="8"/>
  <c r="J159" i="8" s="1"/>
  <c r="F162" i="8"/>
  <c r="L162" i="8" s="1"/>
  <c r="F164" i="8"/>
  <c r="L164" i="8" s="1"/>
  <c r="F182" i="8"/>
  <c r="L182" i="8" s="1"/>
  <c r="D177" i="8"/>
  <c r="J177" i="8" s="1"/>
  <c r="F180" i="8"/>
  <c r="L180" i="8" s="1"/>
  <c r="F179" i="8"/>
  <c r="D195" i="8"/>
  <c r="J195" i="8" s="1"/>
  <c r="D140" i="8"/>
  <c r="J140" i="8" s="1"/>
  <c r="F200" i="8"/>
  <c r="L200" i="8" s="1"/>
  <c r="F145" i="8"/>
  <c r="F198" i="8"/>
  <c r="R20" i="5"/>
  <c r="S20" i="5" s="1"/>
  <c r="R19" i="5"/>
  <c r="S19" i="5" s="1"/>
  <c r="R36" i="5"/>
  <c r="S36" i="5" s="1"/>
  <c r="R31" i="5"/>
  <c r="S31" i="5" s="1"/>
  <c r="R30" i="5"/>
  <c r="S30" i="5" s="1"/>
  <c r="R29" i="5"/>
  <c r="S29" i="5" s="1"/>
  <c r="R27" i="5"/>
  <c r="S27" i="5" s="1"/>
  <c r="R23" i="5"/>
  <c r="S23" i="5" s="1"/>
  <c r="R17" i="5"/>
  <c r="S17" i="5" s="1"/>
  <c r="R15" i="5"/>
  <c r="S15" i="5" s="1"/>
  <c r="R13" i="5"/>
  <c r="S13" i="5" s="1"/>
  <c r="S44" i="5" s="1"/>
  <c r="R34" i="5"/>
  <c r="S34" i="5" s="1"/>
  <c r="R32" i="5"/>
  <c r="S32" i="5" s="1"/>
  <c r="R24" i="5"/>
  <c r="S24" i="5" s="1"/>
  <c r="R25" i="5"/>
  <c r="S25" i="5" s="1"/>
  <c r="R16" i="5"/>
  <c r="S16" i="5" s="1"/>
  <c r="R14" i="5"/>
  <c r="S14" i="5" s="1"/>
  <c r="R33" i="5"/>
  <c r="S33" i="5" s="1"/>
  <c r="R26" i="5"/>
  <c r="S26" i="5" s="1"/>
  <c r="R22" i="5"/>
  <c r="S22" i="5" s="1"/>
  <c r="P28" i="5"/>
  <c r="P35" i="5"/>
  <c r="P37" i="5"/>
  <c r="P18" i="5"/>
  <c r="L161" i="8" l="1"/>
  <c r="L163" i="8" s="1"/>
  <c r="L165" i="8" s="1"/>
  <c r="F163" i="8"/>
  <c r="F165" i="8" s="1"/>
  <c r="L179" i="8"/>
  <c r="L181" i="8" s="1"/>
  <c r="L183" i="8" s="1"/>
  <c r="F181" i="8"/>
  <c r="F183" i="8" s="1"/>
  <c r="L145" i="8"/>
  <c r="L146" i="8" s="1"/>
  <c r="F146" i="8"/>
  <c r="L198" i="8"/>
  <c r="L199" i="8" s="1"/>
  <c r="L201" i="8" s="1"/>
  <c r="F199" i="8"/>
  <c r="F201" i="8" s="1"/>
  <c r="G25" i="10"/>
</calcChain>
</file>

<file path=xl/sharedStrings.xml><?xml version="1.0" encoding="utf-8"?>
<sst xmlns="http://schemas.openxmlformats.org/spreadsheetml/2006/main" count="473" uniqueCount="154">
  <si>
    <t>Name</t>
  </si>
  <si>
    <t xml:space="preserve">Total Service Charge </t>
  </si>
  <si>
    <t>SERVICE CHARGE COMPUTATION</t>
  </si>
  <si>
    <t>Divide: Complete SC Share</t>
  </si>
  <si>
    <t>REGULAR</t>
  </si>
  <si>
    <t>Rate per Day</t>
  </si>
  <si>
    <t>PROBATIONARY</t>
  </si>
  <si>
    <t>CONTRACTUAL</t>
  </si>
  <si>
    <t>Regular</t>
  </si>
  <si>
    <t>Special</t>
  </si>
  <si>
    <t>Designation</t>
  </si>
  <si>
    <t>Employment Status</t>
  </si>
  <si>
    <t># of days worked</t>
  </si>
  <si>
    <t># of share</t>
  </si>
  <si>
    <t xml:space="preserve"> SC Share</t>
  </si>
  <si>
    <t>Rate per day</t>
  </si>
  <si>
    <t>EARN 1</t>
  </si>
  <si>
    <t>EARN 2</t>
  </si>
  <si>
    <t>EXCESS OF EARN 2</t>
  </si>
  <si>
    <t>Deduction</t>
  </si>
  <si>
    <t>TOTAL</t>
  </si>
  <si>
    <t>NET PAY</t>
  </si>
  <si>
    <t>PREPARED BY</t>
  </si>
  <si>
    <t>CHECKED BY</t>
  </si>
  <si>
    <t>APPROVED BY</t>
  </si>
  <si>
    <t>TOTAL SC</t>
  </si>
  <si>
    <t>Computation of Earn 1, Earn 2 &amp; Excess of Earn 2</t>
  </si>
  <si>
    <t>Regular Employees</t>
  </si>
  <si>
    <t>Probationary Employees</t>
  </si>
  <si>
    <t>Probationary</t>
  </si>
  <si>
    <t>Contractual Employees</t>
  </si>
  <si>
    <t>Contractual</t>
  </si>
  <si>
    <t>Special Officers</t>
  </si>
  <si>
    <t>Complete Work Days</t>
  </si>
  <si>
    <t>Complete SC Share</t>
  </si>
  <si>
    <t>AÑONUEVO, RHOLLY</t>
  </si>
  <si>
    <t>Cook</t>
  </si>
  <si>
    <t>BALOCATING, RANDY</t>
  </si>
  <si>
    <t>Dining Staff</t>
  </si>
  <si>
    <t>BAYAN, ALVIN</t>
  </si>
  <si>
    <t>BERON, ANNABELLE</t>
  </si>
  <si>
    <t>BIARCAL, RONALD GLENN</t>
  </si>
  <si>
    <t>DINO, JOYCE</t>
  </si>
  <si>
    <t>Supervisor</t>
  </si>
  <si>
    <t>DISTOR, ALEX</t>
  </si>
  <si>
    <t>FAJUTAG, RODERICK</t>
  </si>
  <si>
    <t>FERNANDEZ, ALFONSO</t>
  </si>
  <si>
    <t>Exec Chef</t>
  </si>
  <si>
    <t>FINEZ, EDUARDO</t>
  </si>
  <si>
    <t>FLORES, DARRY</t>
  </si>
  <si>
    <t>GAMISERA, MYLENE</t>
  </si>
  <si>
    <t>Cashier</t>
  </si>
  <si>
    <t>GONZALES, ROBERT</t>
  </si>
  <si>
    <t>GUINGCANGCO, RONEL</t>
  </si>
  <si>
    <t>Kitchen Helper</t>
  </si>
  <si>
    <t>ISIDORO, ANGEL</t>
  </si>
  <si>
    <t>LOZANO, ENGELBERT</t>
  </si>
  <si>
    <t>Dispatcher</t>
  </si>
  <si>
    <t>MANALOTO, JEFFREY</t>
  </si>
  <si>
    <t>MIRANDA, GENESIS</t>
  </si>
  <si>
    <t>MT Purchaser</t>
  </si>
  <si>
    <t>RAS, VICENTE JR</t>
  </si>
  <si>
    <t>REYES, ALBERT</t>
  </si>
  <si>
    <t>SALVADOR, CRISANTO</t>
  </si>
  <si>
    <t>SICORSIOR, GEM</t>
  </si>
  <si>
    <t xml:space="preserve">TORRES, MA. ARMEL </t>
  </si>
  <si>
    <t>Operation Manager</t>
  </si>
  <si>
    <t>TUQUERO, ALLAN</t>
  </si>
  <si>
    <t>VILLAMAYOR, HAZEL</t>
  </si>
  <si>
    <t>MT Acctg Officer</t>
  </si>
  <si>
    <t>Hazel Villamayor</t>
  </si>
  <si>
    <t>Joyce Dino</t>
  </si>
  <si>
    <t>Ma. Armel Torres</t>
  </si>
  <si>
    <t>CERTIFIED CORRECT</t>
  </si>
  <si>
    <t>MT Bookkeeper</t>
  </si>
  <si>
    <t>THE OLD SPAGHETTI HOUSE - OUTLET</t>
  </si>
  <si>
    <t>Ronald Glenn Biarcal</t>
  </si>
  <si>
    <t>Anna Marie Sosa</t>
  </si>
  <si>
    <t>Benzen Cahilig</t>
  </si>
  <si>
    <t>Angelo Sanchez</t>
  </si>
  <si>
    <t>Nancy Pantoja</t>
  </si>
  <si>
    <t>THE OLD SPAGHETTI HOUSE - VALERO</t>
  </si>
  <si>
    <t>SALES SUMMARY</t>
  </si>
  <si>
    <t>Balance</t>
  </si>
  <si>
    <t>Control</t>
  </si>
  <si>
    <t xml:space="preserve">  ( Actual SC )</t>
  </si>
  <si>
    <t>check</t>
  </si>
  <si>
    <t>Gross</t>
  </si>
  <si>
    <t>Net</t>
  </si>
  <si>
    <t>Service</t>
  </si>
  <si>
    <t>Provision</t>
  </si>
  <si>
    <t>Comments</t>
  </si>
  <si>
    <t xml:space="preserve"> </t>
  </si>
  <si>
    <t>Sales</t>
  </si>
  <si>
    <t>Charge</t>
  </si>
  <si>
    <t>for</t>
  </si>
  <si>
    <t>Date</t>
  </si>
  <si>
    <t>Day</t>
  </si>
  <si>
    <t>POS</t>
  </si>
  <si>
    <t>loss</t>
  </si>
  <si>
    <t>difference</t>
  </si>
  <si>
    <t>checking</t>
  </si>
  <si>
    <t>Mon</t>
  </si>
  <si>
    <t>Tue</t>
  </si>
  <si>
    <t>Wed</t>
  </si>
  <si>
    <t>Thur</t>
  </si>
  <si>
    <t>Fri</t>
  </si>
  <si>
    <t>Sat</t>
  </si>
  <si>
    <t>Sun</t>
  </si>
  <si>
    <t>employees share</t>
  </si>
  <si>
    <t>The Old Spaghetti House</t>
  </si>
  <si>
    <t>NUMBER OF DAYS</t>
  </si>
  <si>
    <t>AT YOUR SERVICE COOPERATIVE</t>
  </si>
  <si>
    <t>SERVICE CHARGE</t>
  </si>
  <si>
    <t>No of Days</t>
  </si>
  <si>
    <t>DEDUCTION</t>
  </si>
  <si>
    <t>Received</t>
  </si>
  <si>
    <t>AM/PM Sales</t>
  </si>
  <si>
    <t>SAVINGS CAPITAL</t>
  </si>
  <si>
    <t>FINAL SC</t>
  </si>
  <si>
    <t xml:space="preserve">AT YOUR SERVICE COOPERATIVE </t>
  </si>
  <si>
    <t>RECEIVED</t>
  </si>
  <si>
    <t xml:space="preserve">                                                                                                                                   </t>
  </si>
  <si>
    <t>COOP Supervisor</t>
  </si>
  <si>
    <t>Ruel Hayagan</t>
  </si>
  <si>
    <t>Christian Briones</t>
  </si>
  <si>
    <t>Mark Joseph Atienza</t>
  </si>
  <si>
    <t>Collection Report  August 1-15, 2018</t>
  </si>
  <si>
    <t>16-25</t>
  </si>
  <si>
    <t>26-30</t>
  </si>
  <si>
    <t>Description</t>
  </si>
  <si>
    <t>Amount</t>
  </si>
  <si>
    <t>Net SC</t>
  </si>
  <si>
    <t>Gross SC</t>
  </si>
  <si>
    <t>Total # of days</t>
  </si>
  <si>
    <t>Divide: Total # of days</t>
  </si>
  <si>
    <t>Jeff Villanueva</t>
  </si>
  <si>
    <t>Ericson Labadan</t>
  </si>
  <si>
    <t>90 % share</t>
  </si>
  <si>
    <t>10 % prov.</t>
  </si>
  <si>
    <t>for local tax</t>
  </si>
  <si>
    <t>Period:Nov 16-29,2019</t>
  </si>
  <si>
    <t>Nov 16-29,2019</t>
  </si>
  <si>
    <t>November</t>
  </si>
  <si>
    <t>*Amounts based from unaudited information and may change after audit.</t>
  </si>
  <si>
    <t>Total</t>
  </si>
  <si>
    <t>Toshco Inc</t>
  </si>
  <si>
    <t>Management</t>
  </si>
  <si>
    <t>Increase (Decrease)</t>
  </si>
  <si>
    <t>Old</t>
  </si>
  <si>
    <t>New</t>
  </si>
  <si>
    <t>Old versus New Format</t>
  </si>
  <si>
    <t>Service Charge Computation</t>
  </si>
  <si>
    <t>SC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</si>
</sst>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_(* #,##0.00_);_(* \(#,##0.00\);_(* \-??_);_(@_)"/>
    <numFmt numFmtId="165" formatCode="&quot;Period &quot;mmmm&quot; 1-15, &quot;yyyy"/>
    <numFmt numFmtId="166" formatCode="\S\e\r\v\i\c\e\ \C\h\a\r\g\e\ mmmm\ d\,\ yyyy"/>
    <numFmt numFmtId="167" formatCode="[$-409]ddd;@"/>
    <numFmt numFmtId="168" formatCode="\M\O\N\T\H\ \O\F\ mmmm\ yyyy"/>
  </numFmts>
  <fonts count="29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indexed="9"/>
      <name val="Arial"/>
      <family val="2"/>
    </font>
    <font>
      <sz val="10"/>
      <name val="Arial"/>
      <family val="2"/>
    </font>
    <font>
      <sz val="10"/>
      <color indexed="72"/>
      <name val="Arial"/>
      <family val="2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sz val="10"/>
      <color indexed="72"/>
      <name val="Arial"/>
      <family val="2"/>
    </font>
    <font>
      <sz val="10"/>
      <color indexed="72"/>
      <name val="Arial"/>
      <family val="2"/>
    </font>
    <font>
      <sz val="10"/>
      <color indexed="72"/>
      <name val="Arial"/>
      <family val="2"/>
    </font>
    <font>
      <sz val="10"/>
      <color indexed="72"/>
      <name val="Arial"/>
      <family val="2"/>
    </font>
    <font>
      <sz val="10"/>
      <color indexed="72"/>
      <name val="Arial"/>
      <family val="2"/>
    </font>
    <font>
      <sz val="10"/>
      <color indexed="72"/>
      <name val="Arial"/>
      <family val="2"/>
    </font>
    <font>
      <sz val="10"/>
      <color indexed="72"/>
      <name val="Arial"/>
      <family val="2"/>
    </font>
    <font>
      <sz val="10"/>
      <color indexed="72"/>
      <name val="Arial"/>
      <family val="2"/>
    </font>
    <font>
      <sz val="10"/>
      <color indexed="72"/>
      <name val="Arial"/>
      <family val="2"/>
    </font>
    <font>
      <sz val="10"/>
      <color indexed="72"/>
      <name val="Arial"/>
      <family val="2"/>
    </font>
    <font>
      <b/>
      <i/>
      <sz val="10"/>
      <name val="Arial"/>
      <family val="2"/>
    </font>
    <font>
      <sz val="9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color indexed="8"/>
      <name val="Arial"/>
      <family val="2"/>
    </font>
    <font>
      <b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46"/>
        <bgColor indexed="24"/>
      </patternFill>
    </fill>
    <fill>
      <patternFill patternType="solid">
        <fgColor indexed="22"/>
        <bgColor indexed="31"/>
      </patternFill>
    </fill>
    <fill>
      <patternFill patternType="solid">
        <fgColor indexed="9"/>
        <bgColor indexed="26"/>
      </patternFill>
    </fill>
    <fill>
      <patternFill patternType="solid">
        <fgColor indexed="13"/>
        <bgColor indexed="3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CCFFCC"/>
        <bgColor indexed="26"/>
      </patternFill>
    </fill>
    <fill>
      <patternFill patternType="solid">
        <fgColor rgb="FFCC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double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/>
      <right style="medium">
        <color indexed="8"/>
      </right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64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rgb="FF002060"/>
      </left>
      <right style="thin">
        <color rgb="FF002060"/>
      </right>
      <top/>
      <bottom style="thin">
        <color rgb="FF002060"/>
      </bottom>
      <diagonal/>
    </border>
    <border>
      <left style="thin">
        <color rgb="FF002060"/>
      </left>
      <right style="thin">
        <color rgb="FF002060"/>
      </right>
      <top style="thin">
        <color rgb="FF002060"/>
      </top>
      <bottom style="thin">
        <color rgb="FF00206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</borders>
  <cellStyleXfs count="17">
    <xf numFmtId="0" fontId="0" fillId="0" borderId="0"/>
    <xf numFmtId="164" fontId="8" fillId="0" borderId="0" applyFill="0" applyBorder="0" applyAlignment="0" applyProtection="0"/>
    <xf numFmtId="0" fontId="19" fillId="0" borderId="0"/>
    <xf numFmtId="0" fontId="20" fillId="0" borderId="0"/>
    <xf numFmtId="0" fontId="21" fillId="0" borderId="0"/>
    <xf numFmtId="0" fontId="9" fillId="0" borderId="0"/>
    <xf numFmtId="0" fontId="12" fillId="0" borderId="0"/>
    <xf numFmtId="0" fontId="13" fillId="0" borderId="0"/>
    <xf numFmtId="0" fontId="14" fillId="0" borderId="0"/>
    <xf numFmtId="0" fontId="15" fillId="0" borderId="0"/>
    <xf numFmtId="0" fontId="16" fillId="0" borderId="0"/>
    <xf numFmtId="0" fontId="17" fillId="0" borderId="0"/>
    <xf numFmtId="0" fontId="9" fillId="0" borderId="0"/>
    <xf numFmtId="0" fontId="18" fillId="0" borderId="0"/>
    <xf numFmtId="9" fontId="8" fillId="0" borderId="0" applyFill="0" applyBorder="0" applyAlignment="0" applyProtection="0"/>
    <xf numFmtId="0" fontId="1" fillId="0" borderId="0"/>
    <xf numFmtId="43" fontId="1" fillId="0" borderId="0" applyFont="0" applyFill="0" applyBorder="0" applyAlignment="0" applyProtection="0"/>
  </cellStyleXfs>
  <cellXfs count="279">
    <xf numFmtId="0" fontId="0" fillId="0" borderId="0" xfId="0"/>
    <xf numFmtId="0" fontId="0" fillId="0" borderId="1" xfId="0" applyBorder="1"/>
    <xf numFmtId="0" fontId="0" fillId="0" borderId="1" xfId="0" applyBorder="1" applyProtection="1">
      <protection locked="0"/>
    </xf>
    <xf numFmtId="0" fontId="0" fillId="0" borderId="1" xfId="0" applyBorder="1" applyAlignment="1">
      <alignment horizontal="center"/>
    </xf>
    <xf numFmtId="0" fontId="0" fillId="0" borderId="1" xfId="0" applyNumberFormat="1" applyBorder="1" applyAlignment="1">
      <alignment horizontal="center"/>
    </xf>
    <xf numFmtId="164" fontId="0" fillId="0" borderId="0" xfId="1" applyFont="1" applyFill="1" applyBorder="1" applyAlignment="1" applyProtection="1"/>
    <xf numFmtId="164" fontId="0" fillId="0" borderId="2" xfId="1" applyFont="1" applyFill="1" applyBorder="1" applyAlignment="1" applyProtection="1"/>
    <xf numFmtId="0" fontId="0" fillId="0" borderId="1" xfId="0" applyFont="1" applyBorder="1" applyAlignment="1" applyProtection="1">
      <alignment horizontal="center"/>
      <protection locked="0"/>
    </xf>
    <xf numFmtId="164" fontId="0" fillId="0" borderId="1" xfId="1" applyFont="1" applyFill="1" applyBorder="1" applyAlignment="1" applyProtection="1"/>
    <xf numFmtId="164" fontId="0" fillId="0" borderId="1" xfId="1" applyFont="1" applyFill="1" applyBorder="1" applyAlignment="1" applyProtection="1">
      <alignment horizontal="center"/>
    </xf>
    <xf numFmtId="164" fontId="0" fillId="0" borderId="0" xfId="0" applyNumberFormat="1"/>
    <xf numFmtId="0" fontId="3" fillId="0" borderId="0" xfId="0" applyFont="1" applyFill="1" applyProtection="1"/>
    <xf numFmtId="0" fontId="3" fillId="0" borderId="0" xfId="0" applyFont="1" applyProtection="1"/>
    <xf numFmtId="0" fontId="0" fillId="0" borderId="0" xfId="0" applyProtection="1"/>
    <xf numFmtId="0" fontId="4" fillId="0" borderId="0" xfId="0" applyFont="1" applyProtection="1"/>
    <xf numFmtId="164" fontId="4" fillId="0" borderId="0" xfId="1" applyFont="1" applyFill="1" applyBorder="1" applyAlignment="1" applyProtection="1"/>
    <xf numFmtId="0" fontId="3" fillId="0" borderId="0" xfId="0" applyNumberFormat="1" applyFont="1" applyFill="1" applyAlignment="1" applyProtection="1">
      <alignment horizontal="left"/>
      <protection locked="0"/>
    </xf>
    <xf numFmtId="2" fontId="0" fillId="0" borderId="0" xfId="0" applyNumberFormat="1" applyProtection="1"/>
    <xf numFmtId="0" fontId="3" fillId="0" borderId="3" xfId="0" applyFont="1" applyFill="1" applyBorder="1" applyAlignment="1" applyProtection="1">
      <alignment horizontal="center"/>
    </xf>
    <xf numFmtId="0" fontId="3" fillId="2" borderId="0" xfId="0" applyFont="1" applyFill="1" applyBorder="1" applyAlignment="1" applyProtection="1">
      <alignment horizontal="left"/>
    </xf>
    <xf numFmtId="0" fontId="3" fillId="2" borderId="0" xfId="0" applyFont="1" applyFill="1" applyBorder="1" applyAlignment="1" applyProtection="1">
      <alignment horizontal="center"/>
    </xf>
    <xf numFmtId="0" fontId="7" fillId="0" borderId="0" xfId="0" applyFont="1" applyProtection="1"/>
    <xf numFmtId="0" fontId="3" fillId="0" borderId="3" xfId="0" applyNumberFormat="1" applyFont="1" applyFill="1" applyBorder="1" applyAlignment="1" applyProtection="1">
      <alignment horizontal="center"/>
      <protection locked="0"/>
    </xf>
    <xf numFmtId="0" fontId="0" fillId="3" borderId="4" xfId="0" applyFill="1" applyBorder="1" applyAlignment="1">
      <alignment horizontal="center" vertical="center" wrapText="1"/>
    </xf>
    <xf numFmtId="0" fontId="0" fillId="3" borderId="5" xfId="0" applyFont="1" applyFill="1" applyBorder="1" applyAlignment="1">
      <alignment horizontal="center" vertical="center" wrapText="1"/>
    </xf>
    <xf numFmtId="0" fontId="0" fillId="0" borderId="6" xfId="0" applyBorder="1"/>
    <xf numFmtId="0" fontId="0" fillId="0" borderId="6" xfId="0" applyBorder="1" applyAlignment="1" applyProtection="1">
      <alignment horizontal="center"/>
      <protection locked="0"/>
    </xf>
    <xf numFmtId="0" fontId="0" fillId="0" borderId="1" xfId="0" applyNumberFormat="1" applyBorder="1" applyAlignment="1" applyProtection="1">
      <alignment horizontal="center"/>
      <protection locked="0"/>
    </xf>
    <xf numFmtId="164" fontId="0" fillId="0" borderId="1" xfId="0" applyNumberFormat="1" applyBorder="1" applyAlignment="1">
      <alignment horizontal="center"/>
    </xf>
    <xf numFmtId="10" fontId="0" fillId="0" borderId="0" xfId="14" applyNumberFormat="1" applyFont="1" applyFill="1" applyBorder="1" applyAlignment="1" applyProtection="1">
      <alignment horizontal="center"/>
    </xf>
    <xf numFmtId="0" fontId="0" fillId="0" borderId="7" xfId="0" applyFont="1" applyBorder="1" applyAlignment="1" applyProtection="1">
      <alignment horizontal="center"/>
      <protection locked="0"/>
    </xf>
    <xf numFmtId="0" fontId="0" fillId="0" borderId="7" xfId="0" applyBorder="1" applyAlignment="1" applyProtection="1">
      <alignment horizontal="center"/>
      <protection locked="0"/>
    </xf>
    <xf numFmtId="0" fontId="0" fillId="0" borderId="7" xfId="0" applyNumberFormat="1" applyBorder="1" applyAlignment="1" applyProtection="1">
      <alignment horizontal="center"/>
      <protection locked="0"/>
    </xf>
    <xf numFmtId="0" fontId="0" fillId="0" borderId="7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7" xfId="1" applyFont="1" applyFill="1" applyBorder="1" applyAlignment="1" applyProtection="1"/>
    <xf numFmtId="164" fontId="0" fillId="0" borderId="7" xfId="1" applyFont="1" applyFill="1" applyBorder="1" applyAlignment="1" applyProtection="1">
      <alignment horizontal="center"/>
    </xf>
    <xf numFmtId="0" fontId="4" fillId="0" borderId="7" xfId="0" applyFont="1" applyBorder="1" applyAlignment="1">
      <alignment horizontal="center"/>
    </xf>
    <xf numFmtId="0" fontId="4" fillId="0" borderId="7" xfId="1" applyNumberFormat="1" applyFont="1" applyFill="1" applyBorder="1" applyAlignment="1" applyProtection="1">
      <alignment horizontal="center"/>
    </xf>
    <xf numFmtId="164" fontId="4" fillId="0" borderId="7" xfId="1" applyFont="1" applyFill="1" applyBorder="1" applyAlignment="1" applyProtection="1">
      <alignment horizontal="center"/>
    </xf>
    <xf numFmtId="164" fontId="4" fillId="0" borderId="7" xfId="1" applyFont="1" applyFill="1" applyBorder="1" applyAlignment="1" applyProtection="1"/>
    <xf numFmtId="10" fontId="0" fillId="0" borderId="0" xfId="0" applyNumberFormat="1"/>
    <xf numFmtId="0" fontId="11" fillId="4" borderId="0" xfId="0" applyFont="1" applyFill="1" applyProtection="1"/>
    <xf numFmtId="0" fontId="11" fillId="0" borderId="0" xfId="0" applyFont="1" applyProtection="1"/>
    <xf numFmtId="0" fontId="11" fillId="0" borderId="0" xfId="0" applyFont="1"/>
    <xf numFmtId="164" fontId="11" fillId="0" borderId="0" xfId="1" applyFont="1" applyFill="1" applyBorder="1" applyAlignment="1" applyProtection="1"/>
    <xf numFmtId="0" fontId="11" fillId="0" borderId="3" xfId="0" applyFont="1" applyFill="1" applyBorder="1" applyAlignment="1" applyProtection="1">
      <alignment horizontal="center"/>
    </xf>
    <xf numFmtId="164" fontId="11" fillId="0" borderId="2" xfId="1" applyFont="1" applyFill="1" applyBorder="1" applyAlignment="1" applyProtection="1"/>
    <xf numFmtId="0" fontId="11" fillId="0" borderId="0" xfId="0" applyFont="1" applyFill="1"/>
    <xf numFmtId="0" fontId="11" fillId="0" borderId="1" xfId="0" applyFont="1" applyBorder="1" applyProtection="1">
      <protection locked="0"/>
    </xf>
    <xf numFmtId="0" fontId="11" fillId="0" borderId="1" xfId="0" applyFont="1" applyBorder="1" applyAlignment="1" applyProtection="1">
      <alignment horizontal="center"/>
      <protection locked="0"/>
    </xf>
    <xf numFmtId="0" fontId="11" fillId="0" borderId="1" xfId="0" applyFont="1" applyFill="1" applyBorder="1" applyAlignment="1" applyProtection="1">
      <alignment horizontal="center"/>
      <protection locked="0"/>
    </xf>
    <xf numFmtId="164" fontId="11" fillId="0" borderId="1" xfId="1" applyFont="1" applyFill="1" applyBorder="1" applyAlignment="1" applyProtection="1"/>
    <xf numFmtId="164" fontId="6" fillId="0" borderId="9" xfId="1" applyFont="1" applyFill="1" applyBorder="1" applyAlignment="1" applyProtection="1">
      <alignment horizontal="center"/>
    </xf>
    <xf numFmtId="0" fontId="10" fillId="4" borderId="0" xfId="0" applyFont="1" applyFill="1" applyProtection="1">
      <protection locked="0"/>
    </xf>
    <xf numFmtId="0" fontId="11" fillId="0" borderId="0" xfId="0" applyFont="1" applyFill="1" applyProtection="1">
      <protection locked="0"/>
    </xf>
    <xf numFmtId="0" fontId="11" fillId="4" borderId="0" xfId="0" applyFont="1" applyFill="1" applyProtection="1">
      <protection locked="0"/>
    </xf>
    <xf numFmtId="164" fontId="10" fillId="5" borderId="0" xfId="1" applyFont="1" applyFill="1" applyBorder="1" applyAlignment="1" applyProtection="1">
      <protection locked="0"/>
    </xf>
    <xf numFmtId="0" fontId="11" fillId="0" borderId="0" xfId="0" applyFont="1" applyProtection="1">
      <protection locked="0"/>
    </xf>
    <xf numFmtId="0" fontId="11" fillId="0" borderId="11" xfId="0" applyFont="1" applyFill="1" applyBorder="1" applyAlignment="1" applyProtection="1">
      <alignment horizontal="center"/>
      <protection locked="0"/>
    </xf>
    <xf numFmtId="0" fontId="10" fillId="4" borderId="12" xfId="0" applyFont="1" applyFill="1" applyBorder="1" applyAlignment="1" applyProtection="1">
      <alignment horizontal="center" vertical="center"/>
      <protection locked="0"/>
    </xf>
    <xf numFmtId="0" fontId="10" fillId="4" borderId="13" xfId="0" applyFont="1" applyFill="1" applyBorder="1" applyAlignment="1" applyProtection="1">
      <alignment horizontal="center" vertical="center"/>
      <protection locked="0"/>
    </xf>
    <xf numFmtId="0" fontId="11" fillId="0" borderId="13" xfId="0" applyFont="1" applyBorder="1" applyProtection="1">
      <protection locked="0"/>
    </xf>
    <xf numFmtId="164" fontId="11" fillId="0" borderId="0" xfId="0" applyNumberFormat="1" applyFont="1" applyFill="1" applyProtection="1">
      <protection locked="0"/>
    </xf>
    <xf numFmtId="164" fontId="6" fillId="0" borderId="14" xfId="1" applyFont="1" applyBorder="1" applyProtection="1">
      <protection locked="0"/>
    </xf>
    <xf numFmtId="164" fontId="6" fillId="0" borderId="9" xfId="1" applyFont="1" applyBorder="1" applyProtection="1">
      <protection locked="0"/>
    </xf>
    <xf numFmtId="164" fontId="6" fillId="0" borderId="9" xfId="1" applyFont="1" applyFill="1" applyBorder="1" applyAlignment="1" applyProtection="1">
      <alignment horizontal="center"/>
      <protection locked="0"/>
    </xf>
    <xf numFmtId="0" fontId="11" fillId="0" borderId="0" xfId="0" applyFont="1" applyBorder="1" applyProtection="1">
      <protection locked="0"/>
    </xf>
    <xf numFmtId="0" fontId="11" fillId="0" borderId="0" xfId="0" applyFont="1" applyFill="1" applyBorder="1" applyAlignment="1" applyProtection="1">
      <alignment horizontal="center"/>
      <protection locked="0"/>
    </xf>
    <xf numFmtId="0" fontId="11" fillId="0" borderId="0" xfId="0" applyFont="1" applyBorder="1" applyAlignment="1" applyProtection="1">
      <alignment vertical="center"/>
      <protection locked="0"/>
    </xf>
    <xf numFmtId="164" fontId="11" fillId="0" borderId="0" xfId="0" applyNumberFormat="1" applyFont="1" applyFill="1" applyBorder="1" applyProtection="1">
      <protection locked="0"/>
    </xf>
    <xf numFmtId="164" fontId="11" fillId="4" borderId="0" xfId="0" applyNumberFormat="1" applyFont="1" applyFill="1" applyProtection="1"/>
    <xf numFmtId="164" fontId="11" fillId="0" borderId="0" xfId="0" applyNumberFormat="1" applyFont="1" applyProtection="1"/>
    <xf numFmtId="0" fontId="10" fillId="0" borderId="1" xfId="0" applyFont="1" applyBorder="1" applyAlignment="1" applyProtection="1">
      <alignment horizontal="center" vertical="center" wrapText="1"/>
    </xf>
    <xf numFmtId="0" fontId="11" fillId="0" borderId="1" xfId="0" applyNumberFormat="1" applyFont="1" applyBorder="1" applyAlignment="1" applyProtection="1">
      <alignment horizontal="center"/>
    </xf>
    <xf numFmtId="164" fontId="11" fillId="0" borderId="1" xfId="0" applyNumberFormat="1" applyFont="1" applyBorder="1" applyAlignment="1" applyProtection="1">
      <alignment horizontal="center"/>
    </xf>
    <xf numFmtId="164" fontId="6" fillId="0" borderId="9" xfId="1" applyFont="1" applyBorder="1" applyAlignment="1" applyProtection="1">
      <alignment horizontal="center"/>
    </xf>
    <xf numFmtId="0" fontId="10" fillId="8" borderId="0" xfId="0" applyFont="1" applyFill="1" applyProtection="1">
      <protection locked="0"/>
    </xf>
    <xf numFmtId="165" fontId="10" fillId="8" borderId="0" xfId="0" applyNumberFormat="1" applyFont="1" applyFill="1" applyAlignment="1" applyProtection="1">
      <alignment horizontal="left"/>
      <protection locked="0"/>
    </xf>
    <xf numFmtId="0" fontId="11" fillId="9" borderId="1" xfId="0" applyFont="1" applyFill="1" applyBorder="1" applyProtection="1">
      <protection locked="0"/>
    </xf>
    <xf numFmtId="0" fontId="11" fillId="9" borderId="1" xfId="0" applyFont="1" applyFill="1" applyBorder="1" applyAlignment="1" applyProtection="1">
      <alignment horizontal="center"/>
      <protection locked="0"/>
    </xf>
    <xf numFmtId="0" fontId="5" fillId="0" borderId="0" xfId="0" applyFont="1" applyFill="1" applyProtection="1"/>
    <xf numFmtId="0" fontId="0" fillId="0" borderId="0" xfId="0" applyFill="1" applyProtection="1"/>
    <xf numFmtId="0" fontId="4" fillId="0" borderId="0" xfId="0" applyFont="1" applyFill="1" applyProtection="1"/>
    <xf numFmtId="43" fontId="0" fillId="0" borderId="0" xfId="1" applyNumberFormat="1" applyFont="1" applyFill="1" applyProtection="1"/>
    <xf numFmtId="43" fontId="0" fillId="0" borderId="15" xfId="0" applyNumberFormat="1" applyFill="1" applyBorder="1" applyProtection="1"/>
    <xf numFmtId="43" fontId="0" fillId="0" borderId="0" xfId="0" applyNumberFormat="1" applyFill="1" applyProtection="1"/>
    <xf numFmtId="10" fontId="7" fillId="0" borderId="0" xfId="14" applyNumberFormat="1" applyFont="1" applyFill="1" applyAlignment="1" applyProtection="1">
      <alignment horizontal="center"/>
    </xf>
    <xf numFmtId="0" fontId="6" fillId="0" borderId="0" xfId="0" applyFont="1" applyFill="1" applyAlignment="1" applyProtection="1">
      <alignment horizontal="center" wrapText="1"/>
    </xf>
    <xf numFmtId="0" fontId="0" fillId="0" borderId="0" xfId="0" applyFill="1" applyAlignment="1" applyProtection="1">
      <alignment horizontal="center"/>
    </xf>
    <xf numFmtId="0" fontId="4" fillId="0" borderId="16" xfId="0" applyFont="1" applyFill="1" applyBorder="1" applyAlignment="1" applyProtection="1">
      <alignment horizontal="center" wrapText="1"/>
    </xf>
    <xf numFmtId="0" fontId="4" fillId="0" borderId="0" xfId="0" applyFont="1" applyFill="1" applyAlignment="1" applyProtection="1">
      <alignment horizontal="center" wrapText="1"/>
    </xf>
    <xf numFmtId="43" fontId="4" fillId="0" borderId="0" xfId="1" applyNumberFormat="1" applyFont="1" applyFill="1" applyAlignment="1" applyProtection="1">
      <alignment horizontal="center" wrapText="1"/>
    </xf>
    <xf numFmtId="0" fontId="4" fillId="0" borderId="17" xfId="0" applyFont="1" applyFill="1" applyBorder="1" applyAlignment="1" applyProtection="1">
      <alignment horizontal="center" wrapText="1"/>
    </xf>
    <xf numFmtId="0" fontId="4" fillId="6" borderId="16" xfId="0" applyFont="1" applyFill="1" applyBorder="1" applyAlignment="1" applyProtection="1">
      <alignment horizontal="center" wrapText="1"/>
    </xf>
    <xf numFmtId="0" fontId="4" fillId="6" borderId="18" xfId="0" applyFont="1" applyFill="1" applyBorder="1" applyAlignment="1" applyProtection="1">
      <alignment horizontal="center" wrapText="1"/>
    </xf>
    <xf numFmtId="0" fontId="4" fillId="6" borderId="17" xfId="0" applyFont="1" applyFill="1" applyBorder="1" applyAlignment="1" applyProtection="1">
      <alignment horizontal="center" wrapText="1"/>
    </xf>
    <xf numFmtId="0" fontId="4" fillId="6" borderId="0" xfId="0" applyFont="1" applyFill="1" applyBorder="1" applyAlignment="1" applyProtection="1">
      <alignment horizontal="center" wrapText="1"/>
    </xf>
    <xf numFmtId="43" fontId="8" fillId="10" borderId="0" xfId="1" applyNumberFormat="1" applyFont="1" applyFill="1" applyBorder="1" applyAlignment="1">
      <alignment horizontal="center" vertical="center"/>
    </xf>
    <xf numFmtId="43" fontId="2" fillId="0" borderId="0" xfId="1" applyNumberFormat="1" applyFont="1" applyFill="1" applyBorder="1" applyProtection="1"/>
    <xf numFmtId="43" fontId="4" fillId="0" borderId="0" xfId="1" applyNumberFormat="1" applyFont="1" applyFill="1" applyBorder="1" applyProtection="1"/>
    <xf numFmtId="43" fontId="4" fillId="0" borderId="0" xfId="1" applyNumberFormat="1" applyFont="1" applyFill="1" applyBorder="1" applyAlignment="1" applyProtection="1">
      <alignment horizontal="center" wrapText="1"/>
    </xf>
    <xf numFmtId="43" fontId="2" fillId="0" borderId="20" xfId="1" applyNumberFormat="1" applyFont="1" applyFill="1" applyBorder="1" applyProtection="1"/>
    <xf numFmtId="43" fontId="5" fillId="0" borderId="21" xfId="1" applyNumberFormat="1" applyFont="1" applyFill="1" applyBorder="1" applyProtection="1"/>
    <xf numFmtId="43" fontId="4" fillId="10" borderId="0" xfId="0" applyNumberFormat="1" applyFont="1" applyFill="1" applyProtection="1"/>
    <xf numFmtId="43" fontId="5" fillId="0" borderId="22" xfId="1" applyNumberFormat="1" applyFont="1" applyFill="1" applyBorder="1" applyProtection="1"/>
    <xf numFmtId="0" fontId="0" fillId="0" borderId="0" xfId="0" applyFill="1" applyBorder="1" applyProtection="1"/>
    <xf numFmtId="0" fontId="3" fillId="7" borderId="0" xfId="0" applyFont="1" applyFill="1"/>
    <xf numFmtId="0" fontId="0" fillId="7" borderId="0" xfId="0" applyFill="1" applyAlignment="1">
      <alignment horizontal="center"/>
    </xf>
    <xf numFmtId="43" fontId="0" fillId="7" borderId="0" xfId="1" applyNumberFormat="1" applyFont="1" applyFill="1" applyAlignment="1">
      <alignment horizontal="center"/>
    </xf>
    <xf numFmtId="0" fontId="0" fillId="0" borderId="0" xfId="0" applyAlignment="1">
      <alignment horizontal="center"/>
    </xf>
    <xf numFmtId="0" fontId="22" fillId="7" borderId="0" xfId="0" applyFont="1" applyFill="1"/>
    <xf numFmtId="0" fontId="4" fillId="7" borderId="0" xfId="0" applyFont="1" applyFill="1" applyAlignment="1">
      <alignment horizontal="center"/>
    </xf>
    <xf numFmtId="43" fontId="4" fillId="7" borderId="0" xfId="1" applyNumberFormat="1" applyFont="1" applyFill="1" applyAlignment="1">
      <alignment horizontal="center"/>
    </xf>
    <xf numFmtId="0" fontId="22" fillId="7" borderId="0" xfId="0" applyFont="1" applyFill="1" applyAlignment="1">
      <alignment horizontal="center"/>
    </xf>
    <xf numFmtId="43" fontId="22" fillId="7" borderId="0" xfId="1" applyNumberFormat="1" applyFont="1" applyFill="1" applyAlignment="1">
      <alignment horizontal="center"/>
    </xf>
    <xf numFmtId="0" fontId="0" fillId="0" borderId="0" xfId="0" applyFill="1" applyAlignment="1">
      <alignment horizontal="center"/>
    </xf>
    <xf numFmtId="0" fontId="8" fillId="0" borderId="0" xfId="0" applyFont="1"/>
    <xf numFmtId="0" fontId="0" fillId="0" borderId="0" xfId="0" applyFill="1"/>
    <xf numFmtId="0" fontId="0" fillId="0" borderId="24" xfId="0" applyFill="1" applyBorder="1" applyAlignment="1">
      <alignment horizontal="center"/>
    </xf>
    <xf numFmtId="0" fontId="0" fillId="10" borderId="24" xfId="0" applyFill="1" applyBorder="1" applyAlignment="1">
      <alignment horizontal="center"/>
    </xf>
    <xf numFmtId="0" fontId="23" fillId="0" borderId="0" xfId="0" applyFont="1"/>
    <xf numFmtId="0" fontId="0" fillId="0" borderId="0" xfId="0" applyBorder="1"/>
    <xf numFmtId="0" fontId="0" fillId="0" borderId="19" xfId="0" applyBorder="1"/>
    <xf numFmtId="0" fontId="0" fillId="0" borderId="18" xfId="0" applyBorder="1"/>
    <xf numFmtId="0" fontId="0" fillId="0" borderId="25" xfId="0" applyBorder="1"/>
    <xf numFmtId="0" fontId="0" fillId="0" borderId="21" xfId="0" applyBorder="1"/>
    <xf numFmtId="0" fontId="0" fillId="0" borderId="26" xfId="0" applyBorder="1"/>
    <xf numFmtId="0" fontId="0" fillId="0" borderId="21" xfId="0" applyNumberFormat="1" applyBorder="1"/>
    <xf numFmtId="0" fontId="0" fillId="0" borderId="0" xfId="0" applyNumberFormat="1" applyBorder="1"/>
    <xf numFmtId="43" fontId="0" fillId="0" borderId="26" xfId="0" applyNumberFormat="1" applyBorder="1"/>
    <xf numFmtId="0" fontId="0" fillId="0" borderId="21" xfId="0" applyFill="1" applyBorder="1"/>
    <xf numFmtId="43" fontId="0" fillId="0" borderId="27" xfId="0" applyNumberFormat="1" applyBorder="1"/>
    <xf numFmtId="43" fontId="0" fillId="0" borderId="28" xfId="0" applyNumberFormat="1" applyBorder="1"/>
    <xf numFmtId="0" fontId="0" fillId="0" borderId="29" xfId="0" applyBorder="1"/>
    <xf numFmtId="0" fontId="0" fillId="0" borderId="20" xfId="0" applyBorder="1"/>
    <xf numFmtId="0" fontId="0" fillId="0" borderId="22" xfId="0" applyBorder="1"/>
    <xf numFmtId="0" fontId="0" fillId="0" borderId="30" xfId="0" applyBorder="1"/>
    <xf numFmtId="0" fontId="0" fillId="0" borderId="31" xfId="0" applyBorder="1"/>
    <xf numFmtId="0" fontId="0" fillId="0" borderId="24" xfId="0" applyBorder="1" applyProtection="1">
      <protection locked="0"/>
    </xf>
    <xf numFmtId="0" fontId="0" fillId="0" borderId="24" xfId="0" applyBorder="1" applyAlignment="1">
      <alignment horizontal="center"/>
    </xf>
    <xf numFmtId="0" fontId="0" fillId="0" borderId="0" xfId="0" applyFont="1"/>
    <xf numFmtId="0" fontId="4" fillId="0" borderId="31" xfId="0" applyFont="1" applyFill="1" applyBorder="1" applyAlignment="1" applyProtection="1">
      <alignment horizontal="center" wrapText="1"/>
    </xf>
    <xf numFmtId="43" fontId="2" fillId="0" borderId="34" xfId="1" applyNumberFormat="1" applyFont="1" applyFill="1" applyBorder="1" applyProtection="1"/>
    <xf numFmtId="0" fontId="0" fillId="10" borderId="0" xfId="0" applyFill="1" applyProtection="1"/>
    <xf numFmtId="43" fontId="0" fillId="0" borderId="0" xfId="0" applyNumberFormat="1" applyFill="1" applyBorder="1" applyProtection="1"/>
    <xf numFmtId="164" fontId="11" fillId="0" borderId="35" xfId="0" applyNumberFormat="1" applyFont="1" applyFill="1" applyBorder="1" applyProtection="1">
      <protection locked="0"/>
    </xf>
    <xf numFmtId="164" fontId="24" fillId="0" borderId="0" xfId="1" applyFont="1" applyFill="1"/>
    <xf numFmtId="164" fontId="8" fillId="0" borderId="0" xfId="1" applyFont="1" applyFill="1"/>
    <xf numFmtId="164" fontId="5" fillId="0" borderId="0" xfId="1" applyFont="1" applyFill="1"/>
    <xf numFmtId="164" fontId="6" fillId="0" borderId="0" xfId="1" applyFont="1" applyFill="1" applyProtection="1">
      <protection locked="0"/>
    </xf>
    <xf numFmtId="164" fontId="6" fillId="0" borderId="0" xfId="1" applyFont="1" applyFill="1"/>
    <xf numFmtId="0" fontId="5" fillId="0" borderId="36" xfId="1" applyNumberFormat="1" applyFont="1" applyFill="1" applyBorder="1" applyAlignment="1" applyProtection="1">
      <alignment horizontal="center"/>
      <protection locked="0"/>
    </xf>
    <xf numFmtId="164" fontId="5" fillId="0" borderId="46" xfId="1" applyFont="1" applyFill="1" applyBorder="1" applyProtection="1">
      <protection locked="0"/>
    </xf>
    <xf numFmtId="164" fontId="5" fillId="0" borderId="46" xfId="1" applyFont="1" applyFill="1" applyBorder="1" applyAlignment="1" applyProtection="1">
      <alignment horizontal="center"/>
      <protection locked="0"/>
    </xf>
    <xf numFmtId="164" fontId="5" fillId="0" borderId="7" xfId="1" applyFont="1" applyFill="1" applyBorder="1" applyAlignment="1" applyProtection="1">
      <alignment horizontal="center"/>
      <protection locked="0"/>
    </xf>
    <xf numFmtId="164" fontId="5" fillId="0" borderId="7" xfId="1" applyFont="1" applyFill="1" applyBorder="1" applyProtection="1">
      <protection locked="0"/>
    </xf>
    <xf numFmtId="164" fontId="5" fillId="0" borderId="37" xfId="1" applyFont="1" applyFill="1" applyBorder="1" applyProtection="1">
      <protection locked="0"/>
    </xf>
    <xf numFmtId="164" fontId="5" fillId="0" borderId="38" xfId="1" applyFont="1" applyFill="1" applyBorder="1" applyProtection="1">
      <protection locked="0"/>
    </xf>
    <xf numFmtId="164" fontId="5" fillId="0" borderId="0" xfId="1" applyFont="1" applyFill="1" applyProtection="1">
      <protection locked="0"/>
    </xf>
    <xf numFmtId="0" fontId="5" fillId="0" borderId="13" xfId="1" applyNumberFormat="1" applyFont="1" applyFill="1" applyBorder="1" applyAlignment="1" applyProtection="1">
      <alignment horizontal="center"/>
      <protection locked="0"/>
    </xf>
    <xf numFmtId="164" fontId="5" fillId="0" borderId="47" xfId="1" applyFont="1" applyFill="1" applyBorder="1" applyAlignment="1" applyProtection="1">
      <alignment horizontal="center"/>
      <protection locked="0"/>
    </xf>
    <xf numFmtId="164" fontId="5" fillId="0" borderId="1" xfId="1" applyFont="1" applyFill="1" applyBorder="1" applyProtection="1">
      <protection locked="0"/>
    </xf>
    <xf numFmtId="164" fontId="5" fillId="0" borderId="35" xfId="1" applyFont="1" applyFill="1" applyBorder="1" applyProtection="1">
      <protection locked="0"/>
    </xf>
    <xf numFmtId="164" fontId="5" fillId="0" borderId="1" xfId="1" applyFont="1" applyFill="1" applyBorder="1" applyAlignment="1" applyProtection="1">
      <alignment horizontal="center"/>
      <protection locked="0"/>
    </xf>
    <xf numFmtId="164" fontId="5" fillId="0" borderId="39" xfId="1" applyFont="1" applyFill="1" applyBorder="1" applyProtection="1">
      <protection locked="0"/>
    </xf>
    <xf numFmtId="164" fontId="5" fillId="0" borderId="47" xfId="1" applyFont="1" applyFill="1" applyBorder="1" applyProtection="1">
      <protection locked="0"/>
    </xf>
    <xf numFmtId="164" fontId="5" fillId="0" borderId="13" xfId="1" applyFont="1" applyFill="1" applyBorder="1" applyProtection="1">
      <protection locked="0"/>
    </xf>
    <xf numFmtId="164" fontId="6" fillId="0" borderId="14" xfId="1" applyFont="1" applyFill="1" applyBorder="1" applyProtection="1">
      <protection locked="0"/>
    </xf>
    <xf numFmtId="164" fontId="6" fillId="0" borderId="9" xfId="1" applyFont="1" applyFill="1" applyBorder="1" applyProtection="1">
      <protection locked="0"/>
    </xf>
    <xf numFmtId="164" fontId="6" fillId="0" borderId="40" xfId="1" applyFont="1" applyFill="1" applyBorder="1" applyProtection="1">
      <protection locked="0"/>
    </xf>
    <xf numFmtId="164" fontId="5" fillId="0" borderId="0" xfId="1" applyFont="1" applyFill="1" applyBorder="1" applyAlignment="1" applyProtection="1">
      <alignment horizontal="center"/>
      <protection locked="0"/>
    </xf>
    <xf numFmtId="164" fontId="0" fillId="0" borderId="0" xfId="1" applyFont="1" applyFill="1"/>
    <xf numFmtId="43" fontId="2" fillId="10" borderId="20" xfId="1" applyNumberFormat="1" applyFont="1" applyFill="1" applyBorder="1" applyProtection="1"/>
    <xf numFmtId="43" fontId="2" fillId="10" borderId="0" xfId="1" applyNumberFormat="1" applyFont="1" applyFill="1" applyBorder="1" applyProtection="1"/>
    <xf numFmtId="43" fontId="8" fillId="10" borderId="0" xfId="1" applyNumberFormat="1" applyFont="1" applyFill="1" applyBorder="1" applyProtection="1"/>
    <xf numFmtId="43" fontId="2" fillId="10" borderId="0" xfId="1" applyNumberFormat="1" applyFont="1" applyFill="1" applyBorder="1" applyProtection="1"/>
    <xf numFmtId="43" fontId="2" fillId="10" borderId="0" xfId="1" applyNumberFormat="1" applyFont="1" applyFill="1" applyProtection="1"/>
    <xf numFmtId="43" fontId="8" fillId="10" borderId="0" xfId="1" applyNumberFormat="1" applyFont="1" applyFill="1" applyProtection="1"/>
    <xf numFmtId="0" fontId="0" fillId="10" borderId="0" xfId="0" applyFill="1" applyBorder="1" applyProtection="1"/>
    <xf numFmtId="0" fontId="0" fillId="10" borderId="0" xfId="0" applyFont="1" applyFill="1" applyProtection="1"/>
    <xf numFmtId="0" fontId="26" fillId="0" borderId="0" xfId="0" applyFont="1" applyFill="1" applyProtection="1">
      <protection locked="0"/>
    </xf>
    <xf numFmtId="164" fontId="5" fillId="0" borderId="45" xfId="1" applyFont="1" applyFill="1" applyBorder="1" applyProtection="1">
      <protection locked="0"/>
    </xf>
    <xf numFmtId="164" fontId="5" fillId="0" borderId="24" xfId="1" applyFont="1" applyFill="1" applyBorder="1" applyProtection="1">
      <protection locked="0"/>
    </xf>
    <xf numFmtId="16" fontId="0" fillId="10" borderId="48" xfId="0" applyNumberFormat="1" applyFont="1" applyFill="1" applyBorder="1" applyAlignment="1" applyProtection="1">
      <alignment vertical="center"/>
      <protection locked="0"/>
    </xf>
    <xf numFmtId="167" fontId="0" fillId="10" borderId="48" xfId="0" applyNumberFormat="1" applyFill="1" applyBorder="1" applyAlignment="1" applyProtection="1">
      <alignment vertical="center"/>
    </xf>
    <xf numFmtId="43" fontId="8" fillId="10" borderId="48" xfId="1" applyNumberFormat="1" applyFont="1" applyFill="1" applyBorder="1" applyProtection="1">
      <protection locked="0"/>
    </xf>
    <xf numFmtId="43" fontId="8" fillId="10" borderId="49" xfId="1" applyNumberFormat="1" applyFont="1" applyFill="1" applyBorder="1" applyProtection="1"/>
    <xf numFmtId="43" fontId="8" fillId="10" borderId="50" xfId="1" applyNumberFormat="1" applyFont="1" applyFill="1" applyBorder="1" applyProtection="1"/>
    <xf numFmtId="43" fontId="0" fillId="10" borderId="50" xfId="0" applyNumberFormat="1" applyFont="1" applyFill="1" applyBorder="1" applyProtection="1"/>
    <xf numFmtId="49" fontId="0" fillId="0" borderId="0" xfId="1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43" fontId="5" fillId="10" borderId="19" xfId="1" applyNumberFormat="1" applyFont="1" applyFill="1" applyBorder="1" applyProtection="1"/>
    <xf numFmtId="43" fontId="0" fillId="10" borderId="0" xfId="1" applyNumberFormat="1" applyFont="1" applyFill="1" applyProtection="1"/>
    <xf numFmtId="43" fontId="5" fillId="10" borderId="21" xfId="1" applyNumberFormat="1" applyFont="1" applyFill="1" applyBorder="1" applyProtection="1"/>
    <xf numFmtId="43" fontId="0" fillId="10" borderId="0" xfId="0" applyNumberFormat="1" applyFill="1" applyProtection="1"/>
    <xf numFmtId="43" fontId="8" fillId="10" borderId="32" xfId="1" applyNumberFormat="1" applyFont="1" applyFill="1" applyBorder="1" applyProtection="1">
      <protection locked="0"/>
    </xf>
    <xf numFmtId="43" fontId="8" fillId="10" borderId="33" xfId="1" applyNumberFormat="1" applyFont="1" applyFill="1" applyBorder="1" applyProtection="1"/>
    <xf numFmtId="43" fontId="8" fillId="10" borderId="32" xfId="1" applyNumberFormat="1" applyFont="1" applyFill="1" applyBorder="1" applyProtection="1"/>
    <xf numFmtId="43" fontId="0" fillId="10" borderId="32" xfId="0" applyNumberFormat="1" applyFont="1" applyFill="1" applyBorder="1" applyProtection="1"/>
    <xf numFmtId="43" fontId="8" fillId="10" borderId="32" xfId="1" applyNumberFormat="1" applyFont="1" applyFill="1" applyBorder="1" applyAlignment="1">
      <alignment horizontal="center" vertical="center"/>
    </xf>
    <xf numFmtId="43" fontId="0" fillId="10" borderId="32" xfId="1" applyNumberFormat="1" applyFont="1" applyFill="1" applyBorder="1" applyProtection="1"/>
    <xf numFmtId="0" fontId="0" fillId="0" borderId="0" xfId="0" applyBorder="1" applyAlignment="1"/>
    <xf numFmtId="0" fontId="10" fillId="11" borderId="8" xfId="0" applyFont="1" applyFill="1" applyBorder="1" applyAlignment="1" applyProtection="1">
      <alignment horizontal="center"/>
      <protection locked="0"/>
    </xf>
    <xf numFmtId="0" fontId="11" fillId="0" borderId="42" xfId="0" applyFont="1" applyBorder="1" applyAlignment="1" applyProtection="1">
      <alignment horizontal="center"/>
      <protection locked="0"/>
    </xf>
    <xf numFmtId="0" fontId="11" fillId="0" borderId="0" xfId="0" applyFont="1" applyBorder="1" applyAlignment="1" applyProtection="1">
      <alignment horizontal="center"/>
      <protection locked="0"/>
    </xf>
    <xf numFmtId="0" fontId="0" fillId="0" borderId="0" xfId="0" applyFill="1" applyAlignment="1">
      <alignment horizontal="center"/>
    </xf>
    <xf numFmtId="0" fontId="10" fillId="0" borderId="0" xfId="0" applyFont="1" applyFill="1" applyBorder="1" applyAlignment="1" applyProtection="1">
      <alignment horizontal="center"/>
      <protection locked="0"/>
    </xf>
    <xf numFmtId="0" fontId="10" fillId="0" borderId="0" xfId="0" applyFont="1" applyFill="1" applyBorder="1" applyAlignment="1" applyProtection="1">
      <alignment horizontal="center" vertical="center"/>
      <protection locked="0"/>
    </xf>
    <xf numFmtId="164" fontId="25" fillId="0" borderId="0" xfId="0" applyNumberFormat="1" applyFont="1" applyFill="1" applyProtection="1"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11" fillId="0" borderId="0" xfId="0" applyFont="1" applyAlignment="1" applyProtection="1">
      <protection locked="0"/>
    </xf>
    <xf numFmtId="164" fontId="5" fillId="0" borderId="45" xfId="1" applyFont="1" applyFill="1" applyBorder="1" applyAlignment="1" applyProtection="1">
      <alignment horizontal="center"/>
      <protection locked="0"/>
    </xf>
    <xf numFmtId="164" fontId="5" fillId="0" borderId="39" xfId="1" applyFont="1" applyFill="1" applyBorder="1" applyAlignment="1" applyProtection="1">
      <alignment horizontal="center"/>
      <protection locked="0"/>
    </xf>
    <xf numFmtId="0" fontId="0" fillId="0" borderId="27" xfId="0" applyNumberFormat="1" applyBorder="1" applyAlignment="1">
      <alignment horizontal="center"/>
    </xf>
    <xf numFmtId="43" fontId="8" fillId="10" borderId="41" xfId="1" applyNumberFormat="1" applyFont="1" applyFill="1" applyBorder="1" applyProtection="1">
      <protection locked="0"/>
    </xf>
    <xf numFmtId="43" fontId="8" fillId="11" borderId="32" xfId="1" applyNumberFormat="1" applyFont="1" applyFill="1" applyBorder="1" applyProtection="1">
      <protection locked="0"/>
    </xf>
    <xf numFmtId="43" fontId="8" fillId="11" borderId="33" xfId="1" applyNumberFormat="1" applyFont="1" applyFill="1" applyBorder="1" applyProtection="1"/>
    <xf numFmtId="43" fontId="8" fillId="11" borderId="32" xfId="1" applyNumberFormat="1" applyFont="1" applyFill="1" applyBorder="1" applyProtection="1"/>
    <xf numFmtId="43" fontId="0" fillId="11" borderId="32" xfId="0" applyNumberFormat="1" applyFont="1" applyFill="1" applyBorder="1" applyProtection="1"/>
    <xf numFmtId="0" fontId="2" fillId="0" borderId="24" xfId="0" applyFont="1" applyFill="1" applyBorder="1" applyAlignment="1">
      <alignment horizontal="center"/>
    </xf>
    <xf numFmtId="43" fontId="2" fillId="10" borderId="32" xfId="1" applyNumberFormat="1" applyFont="1" applyFill="1" applyBorder="1" applyProtection="1">
      <protection locked="0"/>
    </xf>
    <xf numFmtId="43" fontId="2" fillId="10" borderId="33" xfId="1" applyNumberFormat="1" applyFont="1" applyFill="1" applyBorder="1" applyProtection="1"/>
    <xf numFmtId="43" fontId="2" fillId="10" borderId="32" xfId="1" applyNumberFormat="1" applyFont="1" applyFill="1" applyBorder="1" applyProtection="1"/>
    <xf numFmtId="0" fontId="1" fillId="0" borderId="0" xfId="15"/>
    <xf numFmtId="0" fontId="28" fillId="0" borderId="0" xfId="15" applyFont="1"/>
    <xf numFmtId="43" fontId="27" fillId="0" borderId="57" xfId="15" applyNumberFormat="1" applyFont="1" applyBorder="1"/>
    <xf numFmtId="43" fontId="27" fillId="0" borderId="57" xfId="16" applyFont="1" applyBorder="1"/>
    <xf numFmtId="0" fontId="27" fillId="0" borderId="57" xfId="15" applyFont="1" applyBorder="1"/>
    <xf numFmtId="0" fontId="1" fillId="0" borderId="58" xfId="15" applyBorder="1"/>
    <xf numFmtId="43" fontId="1" fillId="0" borderId="0" xfId="15" applyNumberFormat="1"/>
    <xf numFmtId="43" fontId="0" fillId="0" borderId="0" xfId="16" applyFont="1"/>
    <xf numFmtId="0" fontId="27" fillId="0" borderId="24" xfId="15" applyFont="1" applyBorder="1" applyAlignment="1">
      <alignment horizontal="center" vertical="center" wrapText="1"/>
    </xf>
    <xf numFmtId="0" fontId="27" fillId="0" borderId="24" xfId="15" applyFont="1" applyBorder="1" applyAlignment="1">
      <alignment horizontal="center" vertical="center"/>
    </xf>
    <xf numFmtId="0" fontId="27" fillId="0" borderId="0" xfId="15" applyFont="1"/>
    <xf numFmtId="0" fontId="0" fillId="0" borderId="42" xfId="0" applyFont="1" applyBorder="1" applyAlignment="1">
      <alignment horizontal="center"/>
    </xf>
    <xf numFmtId="0" fontId="0" fillId="3" borderId="3" xfId="0" applyFont="1" applyFill="1" applyBorder="1" applyAlignment="1">
      <alignment horizontal="center" vertical="center"/>
    </xf>
    <xf numFmtId="0" fontId="0" fillId="3" borderId="3" xfId="0" applyFont="1" applyFill="1" applyBorder="1" applyAlignment="1">
      <alignment horizontal="center" vertical="center" wrapText="1"/>
    </xf>
    <xf numFmtId="0" fontId="4" fillId="0" borderId="8" xfId="0" applyFont="1" applyBorder="1" applyAlignment="1" applyProtection="1">
      <alignment horizontal="center"/>
      <protection locked="0"/>
    </xf>
    <xf numFmtId="0" fontId="10" fillId="4" borderId="4" xfId="0" applyFont="1" applyFill="1" applyBorder="1" applyAlignment="1" applyProtection="1">
      <alignment horizontal="center" vertical="center" wrapText="1"/>
      <protection locked="0"/>
    </xf>
    <xf numFmtId="0" fontId="10" fillId="4" borderId="55" xfId="0" applyFont="1" applyFill="1" applyBorder="1" applyAlignment="1" applyProtection="1">
      <alignment horizontal="center" vertical="center" wrapText="1"/>
      <protection locked="0"/>
    </xf>
    <xf numFmtId="0" fontId="10" fillId="4" borderId="51" xfId="0" applyFont="1" applyFill="1" applyBorder="1" applyAlignment="1" applyProtection="1">
      <alignment horizontal="center" vertical="center" wrapText="1"/>
    </xf>
    <xf numFmtId="0" fontId="10" fillId="4" borderId="7" xfId="0" applyFont="1" applyFill="1" applyBorder="1" applyAlignment="1" applyProtection="1">
      <alignment horizontal="center" vertical="center" wrapText="1"/>
    </xf>
    <xf numFmtId="0" fontId="10" fillId="4" borderId="6" xfId="0" applyFont="1" applyFill="1" applyBorder="1" applyAlignment="1" applyProtection="1">
      <alignment horizontal="center" vertical="center" wrapText="1"/>
      <protection locked="0"/>
    </xf>
    <xf numFmtId="0" fontId="10" fillId="4" borderId="1" xfId="0" applyFont="1" applyFill="1" applyBorder="1" applyAlignment="1" applyProtection="1">
      <alignment horizontal="center" vertical="center" wrapText="1"/>
      <protection locked="0"/>
    </xf>
    <xf numFmtId="0" fontId="10" fillId="0" borderId="6" xfId="0" applyFont="1" applyFill="1" applyBorder="1" applyAlignment="1" applyProtection="1">
      <alignment horizontal="center" vertical="center" wrapText="1"/>
      <protection locked="0"/>
    </xf>
    <xf numFmtId="0" fontId="10" fillId="0" borderId="1" xfId="0" applyFont="1" applyFill="1" applyBorder="1" applyAlignment="1" applyProtection="1">
      <alignment horizontal="center" vertical="center" wrapText="1"/>
      <protection locked="0"/>
    </xf>
    <xf numFmtId="0" fontId="10" fillId="4" borderId="52" xfId="0" applyFont="1" applyFill="1" applyBorder="1" applyAlignment="1" applyProtection="1">
      <alignment horizontal="center" vertical="center"/>
    </xf>
    <xf numFmtId="0" fontId="10" fillId="4" borderId="53" xfId="0" applyFont="1" applyFill="1" applyBorder="1" applyAlignment="1" applyProtection="1">
      <alignment horizontal="center" vertical="center"/>
    </xf>
    <xf numFmtId="16" fontId="0" fillId="10" borderId="16" xfId="0" applyNumberFormat="1" applyFont="1" applyFill="1" applyBorder="1" applyAlignment="1" applyProtection="1">
      <alignment horizontal="center" vertical="center"/>
      <protection locked="0"/>
    </xf>
    <xf numFmtId="16" fontId="0" fillId="10" borderId="23" xfId="0" applyNumberFormat="1" applyFont="1" applyFill="1" applyBorder="1" applyAlignment="1" applyProtection="1">
      <alignment horizontal="center" vertical="center"/>
      <protection locked="0"/>
    </xf>
    <xf numFmtId="167" fontId="0" fillId="10" borderId="25" xfId="0" applyNumberFormat="1" applyFill="1" applyBorder="1" applyAlignment="1" applyProtection="1">
      <alignment horizontal="center" vertical="center"/>
    </xf>
    <xf numFmtId="167" fontId="0" fillId="10" borderId="31" xfId="0" applyNumberFormat="1" applyFont="1" applyFill="1" applyBorder="1" applyAlignment="1" applyProtection="1">
      <alignment horizontal="center" vertical="center"/>
    </xf>
    <xf numFmtId="167" fontId="0" fillId="10" borderId="16" xfId="0" applyNumberFormat="1" applyFill="1" applyBorder="1" applyAlignment="1" applyProtection="1">
      <alignment horizontal="center" vertical="center"/>
    </xf>
    <xf numFmtId="167" fontId="0" fillId="10" borderId="23" xfId="0" applyNumberFormat="1" applyFont="1" applyFill="1" applyBorder="1" applyAlignment="1" applyProtection="1">
      <alignment horizontal="center" vertical="center"/>
    </xf>
    <xf numFmtId="166" fontId="4" fillId="0" borderId="0" xfId="0" applyNumberFormat="1" applyFont="1" applyFill="1" applyAlignment="1" applyProtection="1">
      <alignment horizontal="left"/>
      <protection locked="0"/>
    </xf>
    <xf numFmtId="0" fontId="4" fillId="0" borderId="0" xfId="0" applyFont="1" applyFill="1" applyBorder="1" applyAlignment="1" applyProtection="1">
      <alignment horizontal="left" wrapText="1"/>
    </xf>
    <xf numFmtId="16" fontId="0" fillId="11" borderId="16" xfId="0" applyNumberFormat="1" applyFont="1" applyFill="1" applyBorder="1" applyAlignment="1" applyProtection="1">
      <alignment horizontal="center" vertical="center"/>
      <protection locked="0"/>
    </xf>
    <xf numFmtId="16" fontId="0" fillId="11" borderId="23" xfId="0" applyNumberFormat="1" applyFont="1" applyFill="1" applyBorder="1" applyAlignment="1" applyProtection="1">
      <alignment horizontal="center" vertical="center"/>
      <protection locked="0"/>
    </xf>
    <xf numFmtId="167" fontId="0" fillId="11" borderId="25" xfId="0" applyNumberFormat="1" applyFill="1" applyBorder="1" applyAlignment="1" applyProtection="1">
      <alignment horizontal="center" vertical="center"/>
    </xf>
    <xf numFmtId="167" fontId="0" fillId="11" borderId="31" xfId="0" applyNumberFormat="1" applyFont="1" applyFill="1" applyBorder="1" applyAlignment="1" applyProtection="1">
      <alignment horizontal="center" vertical="center"/>
    </xf>
    <xf numFmtId="168" fontId="6" fillId="0" borderId="0" xfId="0" applyNumberFormat="1" applyFont="1" applyFill="1" applyAlignment="1" applyProtection="1">
      <alignment horizontal="left"/>
    </xf>
    <xf numFmtId="0" fontId="0" fillId="0" borderId="0" xfId="0" applyFill="1" applyAlignment="1">
      <alignment horizontal="center"/>
    </xf>
    <xf numFmtId="0" fontId="4" fillId="0" borderId="21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4" fillId="0" borderId="20" xfId="0" applyFont="1" applyBorder="1" applyAlignment="1">
      <alignment horizontal="left"/>
    </xf>
    <xf numFmtId="0" fontId="4" fillId="0" borderId="27" xfId="0" applyFont="1" applyBorder="1" applyAlignment="1">
      <alignment horizontal="left"/>
    </xf>
    <xf numFmtId="0" fontId="0" fillId="0" borderId="21" xfId="0" applyNumberFormat="1" applyBorder="1" applyAlignment="1">
      <alignment horizontal="left"/>
    </xf>
    <xf numFmtId="0" fontId="0" fillId="0" borderId="0" xfId="0" applyNumberFormat="1" applyBorder="1" applyAlignment="1">
      <alignment horizontal="left"/>
    </xf>
    <xf numFmtId="164" fontId="6" fillId="0" borderId="43" xfId="1" applyFont="1" applyFill="1" applyBorder="1" applyAlignment="1" applyProtection="1">
      <alignment horizontal="center" vertical="center" wrapText="1"/>
      <protection locked="0"/>
    </xf>
    <xf numFmtId="164" fontId="6" fillId="0" borderId="44" xfId="1" applyFont="1" applyFill="1" applyBorder="1" applyAlignment="1" applyProtection="1">
      <alignment horizontal="center" vertical="center" wrapText="1"/>
      <protection locked="0"/>
    </xf>
    <xf numFmtId="164" fontId="5" fillId="0" borderId="8" xfId="1" applyFont="1" applyFill="1" applyBorder="1" applyAlignment="1" applyProtection="1">
      <alignment horizontal="center"/>
      <protection locked="0"/>
    </xf>
    <xf numFmtId="164" fontId="5" fillId="0" borderId="0" xfId="1" applyFont="1" applyFill="1" applyBorder="1" applyAlignment="1" applyProtection="1">
      <alignment horizontal="center" vertical="center"/>
      <protection locked="0"/>
    </xf>
    <xf numFmtId="164" fontId="5" fillId="0" borderId="42" xfId="1" applyFont="1" applyFill="1" applyBorder="1" applyAlignment="1" applyProtection="1">
      <alignment horizontal="center"/>
      <protection locked="0"/>
    </xf>
    <xf numFmtId="164" fontId="6" fillId="0" borderId="6" xfId="1" applyFont="1" applyFill="1" applyBorder="1" applyAlignment="1" applyProtection="1">
      <alignment horizontal="center" vertical="center" wrapText="1"/>
      <protection locked="0"/>
    </xf>
    <xf numFmtId="164" fontId="6" fillId="0" borderId="10" xfId="1" applyFont="1" applyFill="1" applyBorder="1" applyAlignment="1" applyProtection="1">
      <alignment horizontal="center" vertical="center" wrapText="1"/>
      <protection locked="0"/>
    </xf>
    <xf numFmtId="164" fontId="6" fillId="0" borderId="54" xfId="1" applyFont="1" applyFill="1" applyBorder="1" applyAlignment="1" applyProtection="1">
      <alignment horizontal="center" vertical="center" wrapText="1"/>
      <protection locked="0"/>
    </xf>
    <xf numFmtId="164" fontId="6" fillId="0" borderId="56" xfId="1" applyFont="1" applyFill="1" applyBorder="1" applyAlignment="1" applyProtection="1">
      <alignment horizontal="center" vertical="center" wrapText="1"/>
      <protection locked="0"/>
    </xf>
  </cellXfs>
  <cellStyles count="17">
    <cellStyle name="Comma" xfId="1" builtinId="3"/>
    <cellStyle name="Comma 2" xfId="16" xr:uid="{D36136C1-047D-426D-8172-41ADB9A839B2}"/>
    <cellStyle name="Normal" xfId="0" builtinId="0"/>
    <cellStyle name="Normal 10" xfId="2" xr:uid="{00000000-0005-0000-0000-000002000000}"/>
    <cellStyle name="Normal 11" xfId="3" xr:uid="{00000000-0005-0000-0000-000003000000}"/>
    <cellStyle name="Normal 12" xfId="4" xr:uid="{00000000-0005-0000-0000-000004000000}"/>
    <cellStyle name="Normal 13" xfId="15" xr:uid="{579650DB-D286-48B2-98DA-511E9C9713D9}"/>
    <cellStyle name="Normal 2" xfId="5" xr:uid="{00000000-0005-0000-0000-000005000000}"/>
    <cellStyle name="Normal 3" xfId="6" xr:uid="{00000000-0005-0000-0000-000006000000}"/>
    <cellStyle name="Normal 4" xfId="7" xr:uid="{00000000-0005-0000-0000-000007000000}"/>
    <cellStyle name="Normal 5" xfId="8" xr:uid="{00000000-0005-0000-0000-000008000000}"/>
    <cellStyle name="Normal 6" xfId="9" xr:uid="{00000000-0005-0000-0000-000009000000}"/>
    <cellStyle name="Normal 7" xfId="10" xr:uid="{00000000-0005-0000-0000-00000A000000}"/>
    <cellStyle name="Normal 8" xfId="11" xr:uid="{00000000-0005-0000-0000-00000B000000}"/>
    <cellStyle name="Normal 8 2" xfId="12" xr:uid="{00000000-0005-0000-0000-00000C000000}"/>
    <cellStyle name="Normal 9" xfId="13" xr:uid="{00000000-0005-0000-0000-00000D000000}"/>
    <cellStyle name="Percent" xfId="14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0</xdr:row>
      <xdr:rowOff>19050</xdr:rowOff>
    </xdr:from>
    <xdr:to>
      <xdr:col>2</xdr:col>
      <xdr:colOff>9525</xdr:colOff>
      <xdr:row>3</xdr:row>
      <xdr:rowOff>142875</xdr:rowOff>
    </xdr:to>
    <xdr:pic>
      <xdr:nvPicPr>
        <xdr:cNvPr id="11266" name="Picture 1" descr="TOSHLOGO">
          <a:extLst>
            <a:ext uri="{FF2B5EF4-FFF2-40B4-BE49-F238E27FC236}">
              <a16:creationId xmlns:a16="http://schemas.microsoft.com/office/drawing/2014/main" id="{00000000-0008-0000-0200-0000022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19050"/>
          <a:ext cx="762000" cy="609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%20and%20Settings\TOSH%20Alimall\Desktop\ALIMALL%20ACCOUNTING\SERVICE%20CHARGE\2008\06.01.31%20-%20Service%20Charge%20Program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06.01.31%20-%20Service%20Charge%20Program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Finance%20Files/2015/SERVICE%20CHARGE/April/March%20%201-15,%202015%20Valero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 sched"/>
      <sheetName val="SC Computation"/>
      <sheetName val="SC PAYSLIP"/>
    </sheetNames>
    <sheetDataSet>
      <sheetData sheetId="0">
        <row r="41">
          <cell r="H41">
            <v>18147.5</v>
          </cell>
        </row>
      </sheetData>
      <sheetData sheetId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 sched"/>
      <sheetName val="SC Computation"/>
      <sheetName val="SC PAYSLIP"/>
    </sheetNames>
    <sheetDataSet>
      <sheetData sheetId="0">
        <row r="41">
          <cell r="H41">
            <v>18147.5</v>
          </cell>
        </row>
      </sheetData>
      <sheetData sheetId="1"/>
      <sheetData sheetId="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 Computation"/>
      <sheetName val="Bank"/>
      <sheetName val="SC SLIP"/>
      <sheetName val="SC Attachment"/>
      <sheetName val="No. of Days"/>
      <sheetName val="earn 1 &amp; 2"/>
    </sheetNames>
    <sheetDataSet>
      <sheetData sheetId="0" refreshError="1">
        <row r="1">
          <cell r="A1" t="str">
            <v>THE OLD SPAGHETTI HOUSE -VALERO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U48"/>
  <sheetViews>
    <sheetView topLeftCell="A4" zoomScale="75" zoomScaleNormal="75" workbookViewId="0">
      <selection activeCell="K21" sqref="K21"/>
    </sheetView>
  </sheetViews>
  <sheetFormatPr defaultRowHeight="12.75" x14ac:dyDescent="0.2"/>
  <cols>
    <col min="1" max="1" width="3.140625" customWidth="1"/>
    <col min="2" max="2" width="24.85546875" customWidth="1"/>
    <col min="3" max="3" width="18" customWidth="1"/>
    <col min="4" max="4" width="15.140625" customWidth="1"/>
    <col min="5" max="8" width="0" hidden="1" customWidth="1"/>
    <col min="9" max="9" width="10.140625" customWidth="1"/>
    <col min="10" max="12" width="9.7109375" customWidth="1"/>
    <col min="13" max="13" width="0" hidden="1" customWidth="1"/>
    <col min="14" max="19" width="12" customWidth="1"/>
  </cols>
  <sheetData>
    <row r="1" spans="1:21" ht="15.75" x14ac:dyDescent="0.25">
      <c r="A1" s="11" t="e">
        <f>#REF!</f>
        <v>#REF!</v>
      </c>
      <c r="B1" s="11"/>
      <c r="C1" s="11"/>
      <c r="D1" s="12"/>
      <c r="E1" s="12"/>
      <c r="F1" s="12"/>
      <c r="G1" s="12"/>
      <c r="H1" s="12"/>
      <c r="I1" s="13"/>
      <c r="J1" s="13"/>
      <c r="K1" s="13"/>
      <c r="L1" s="13"/>
      <c r="N1" s="13"/>
      <c r="O1" s="13"/>
      <c r="P1" s="13"/>
      <c r="Q1" s="13"/>
    </row>
    <row r="2" spans="1:21" ht="15.75" x14ac:dyDescent="0.25">
      <c r="A2" s="12" t="s">
        <v>26</v>
      </c>
      <c r="B2" s="12"/>
      <c r="C2" s="12"/>
      <c r="D2" s="12"/>
      <c r="E2" s="12"/>
      <c r="F2" s="12"/>
      <c r="G2" s="12"/>
      <c r="H2" s="12"/>
      <c r="I2" s="13"/>
      <c r="J2" s="14" t="s">
        <v>1</v>
      </c>
      <c r="K2" s="14"/>
      <c r="L2" s="14"/>
      <c r="N2" s="15" t="e">
        <f>#REF!</f>
        <v>#REF!</v>
      </c>
      <c r="O2" s="15"/>
      <c r="P2" s="15"/>
      <c r="Q2" s="15"/>
      <c r="S2" s="10"/>
    </row>
    <row r="3" spans="1:21" ht="15.75" x14ac:dyDescent="0.25">
      <c r="A3" s="16" t="e">
        <f>#REF!</f>
        <v>#REF!</v>
      </c>
      <c r="B3" s="16"/>
      <c r="C3" s="16"/>
      <c r="D3" s="12"/>
      <c r="E3" s="12"/>
      <c r="F3" s="12"/>
      <c r="G3" s="12"/>
      <c r="H3" s="12"/>
      <c r="I3" s="13"/>
      <c r="J3" s="13" t="s">
        <v>3</v>
      </c>
      <c r="K3" s="13"/>
      <c r="L3" s="13"/>
      <c r="N3" s="5">
        <f>+K44</f>
        <v>380.25</v>
      </c>
      <c r="O3" s="17"/>
      <c r="P3" s="17"/>
      <c r="Q3" s="17"/>
    </row>
    <row r="4" spans="1:21" x14ac:dyDescent="0.2">
      <c r="A4" s="13"/>
      <c r="B4" s="13"/>
      <c r="C4" s="13"/>
      <c r="D4" s="13"/>
      <c r="E4" s="13"/>
      <c r="F4" s="13"/>
      <c r="G4" s="13"/>
      <c r="H4" s="13"/>
      <c r="I4" s="13"/>
      <c r="J4" s="13" t="s">
        <v>5</v>
      </c>
      <c r="K4" s="13"/>
      <c r="L4" s="13"/>
      <c r="N4" s="6" t="e">
        <f>+N2/N3</f>
        <v>#REF!</v>
      </c>
      <c r="O4" s="17"/>
      <c r="P4" s="17"/>
      <c r="Q4" s="17"/>
    </row>
    <row r="5" spans="1:21" ht="15.75" x14ac:dyDescent="0.25">
      <c r="A5" s="12" t="s">
        <v>27</v>
      </c>
      <c r="B5" s="13"/>
      <c r="C5" s="13"/>
      <c r="D5" s="18">
        <f>SUM(E13:E43)</f>
        <v>5</v>
      </c>
      <c r="E5" s="19" t="s">
        <v>8</v>
      </c>
      <c r="F5" s="20"/>
      <c r="G5" s="20"/>
      <c r="H5" s="20"/>
      <c r="I5" s="13"/>
      <c r="J5" s="13"/>
      <c r="K5" s="13"/>
      <c r="L5" s="13"/>
      <c r="N5" s="17"/>
      <c r="O5" s="17"/>
      <c r="P5" s="17"/>
      <c r="Q5" s="17"/>
    </row>
    <row r="6" spans="1:21" ht="15.75" x14ac:dyDescent="0.25">
      <c r="A6" s="12" t="s">
        <v>28</v>
      </c>
      <c r="B6" s="13"/>
      <c r="C6" s="13"/>
      <c r="D6" s="18">
        <f>+SUM(H13:H43)</f>
        <v>1</v>
      </c>
      <c r="E6" s="19" t="s">
        <v>29</v>
      </c>
      <c r="F6" s="20"/>
      <c r="G6" s="20"/>
      <c r="H6" s="20"/>
      <c r="I6" s="13"/>
      <c r="J6" s="21"/>
      <c r="K6" s="13"/>
      <c r="L6" s="13"/>
      <c r="N6" s="17"/>
      <c r="O6" s="17"/>
      <c r="P6" s="17"/>
      <c r="Q6" s="17"/>
    </row>
    <row r="7" spans="1:21" ht="15.75" x14ac:dyDescent="0.25">
      <c r="A7" s="12" t="s">
        <v>30</v>
      </c>
      <c r="B7" s="13"/>
      <c r="C7" s="13"/>
      <c r="D7" s="18">
        <f>SUM(G13:G43)</f>
        <v>19</v>
      </c>
      <c r="E7" s="19" t="s">
        <v>31</v>
      </c>
      <c r="F7" s="20"/>
      <c r="G7" s="20"/>
      <c r="H7" s="20"/>
      <c r="I7" s="13"/>
      <c r="J7" s="21"/>
      <c r="K7" s="13"/>
      <c r="L7" s="13"/>
      <c r="N7" s="13"/>
      <c r="O7" s="13"/>
      <c r="P7" s="13"/>
      <c r="Q7" s="13"/>
    </row>
    <row r="8" spans="1:21" ht="15.75" x14ac:dyDescent="0.25">
      <c r="A8" s="12" t="s">
        <v>32</v>
      </c>
      <c r="B8" s="13"/>
      <c r="C8" s="13"/>
      <c r="D8" s="18">
        <f>+SUM(F13:F43)</f>
        <v>0</v>
      </c>
      <c r="E8" s="19" t="s">
        <v>9</v>
      </c>
      <c r="F8" s="20"/>
      <c r="G8" s="20"/>
      <c r="H8" s="20"/>
      <c r="I8" s="13"/>
      <c r="J8" s="21"/>
      <c r="K8" s="13"/>
      <c r="L8" s="13"/>
      <c r="N8" s="13"/>
      <c r="O8" s="13"/>
      <c r="P8" s="13"/>
      <c r="Q8" s="13"/>
    </row>
    <row r="9" spans="1:21" ht="15.75" x14ac:dyDescent="0.25">
      <c r="A9" s="12" t="s">
        <v>33</v>
      </c>
      <c r="B9" s="13"/>
      <c r="C9" s="13"/>
      <c r="D9" s="22">
        <v>13</v>
      </c>
      <c r="E9" s="20"/>
      <c r="F9" s="20"/>
      <c r="G9" s="20"/>
      <c r="H9" s="20"/>
      <c r="I9" s="13"/>
      <c r="J9" s="21"/>
      <c r="K9" s="13"/>
      <c r="L9" s="13"/>
      <c r="N9" s="13"/>
      <c r="O9" s="13"/>
      <c r="P9" s="13"/>
      <c r="Q9" s="13"/>
    </row>
    <row r="10" spans="1:21" x14ac:dyDescent="0.2">
      <c r="N10" s="10"/>
    </row>
    <row r="11" spans="1:21" ht="12.75" customHeight="1" x14ac:dyDescent="0.2">
      <c r="A11" s="236" t="s">
        <v>0</v>
      </c>
      <c r="B11" s="236"/>
      <c r="C11" s="237" t="s">
        <v>10</v>
      </c>
      <c r="D11" s="237" t="s">
        <v>11</v>
      </c>
      <c r="E11" s="23"/>
      <c r="F11" s="23"/>
      <c r="G11" s="23"/>
      <c r="H11" s="23"/>
      <c r="I11" s="237" t="s">
        <v>12</v>
      </c>
      <c r="J11" s="237" t="s">
        <v>13</v>
      </c>
      <c r="K11" s="237" t="s">
        <v>34</v>
      </c>
      <c r="L11" s="237" t="s">
        <v>14</v>
      </c>
      <c r="M11" s="237" t="s">
        <v>15</v>
      </c>
      <c r="N11" s="237" t="s">
        <v>16</v>
      </c>
      <c r="O11" s="23"/>
      <c r="P11" s="23"/>
      <c r="Q11" s="237" t="s">
        <v>17</v>
      </c>
      <c r="R11" s="237" t="s">
        <v>18</v>
      </c>
      <c r="S11" s="237" t="s">
        <v>25</v>
      </c>
    </row>
    <row r="12" spans="1:21" ht="25.5" x14ac:dyDescent="0.2">
      <c r="A12" s="236"/>
      <c r="B12" s="236"/>
      <c r="C12" s="237"/>
      <c r="D12" s="237"/>
      <c r="E12" s="24" t="s">
        <v>8</v>
      </c>
      <c r="F12" s="24" t="s">
        <v>9</v>
      </c>
      <c r="G12" s="24" t="s">
        <v>31</v>
      </c>
      <c r="H12" s="24" t="s">
        <v>29</v>
      </c>
      <c r="I12" s="237"/>
      <c r="J12" s="237"/>
      <c r="K12" s="237"/>
      <c r="L12" s="237"/>
      <c r="M12" s="237"/>
      <c r="N12" s="237"/>
      <c r="O12" s="24"/>
      <c r="P12" s="24"/>
      <c r="Q12" s="237"/>
      <c r="R12" s="237"/>
      <c r="S12" s="237"/>
    </row>
    <row r="13" spans="1:21" x14ac:dyDescent="0.2">
      <c r="A13" s="25">
        <v>1</v>
      </c>
      <c r="B13" s="2" t="s">
        <v>35</v>
      </c>
      <c r="C13" s="7" t="s">
        <v>36</v>
      </c>
      <c r="D13" s="7" t="s">
        <v>31</v>
      </c>
      <c r="E13" s="26">
        <f t="shared" ref="E13:H36" si="0">IF($D13=E$12,1,0)</f>
        <v>0</v>
      </c>
      <c r="F13" s="26">
        <f t="shared" si="0"/>
        <v>0</v>
      </c>
      <c r="G13" s="26">
        <f t="shared" si="0"/>
        <v>1</v>
      </c>
      <c r="H13" s="26">
        <f t="shared" si="0"/>
        <v>0</v>
      </c>
      <c r="I13" s="7">
        <v>13</v>
      </c>
      <c r="J13" s="27">
        <v>1</v>
      </c>
      <c r="K13" s="4">
        <f t="shared" ref="K13:K36" si="1">+J13*$D$9</f>
        <v>13</v>
      </c>
      <c r="L13" s="4">
        <f t="shared" ref="L13:L35" si="2">+I13*J13</f>
        <v>13</v>
      </c>
      <c r="M13" s="28" t="e">
        <f t="shared" ref="M13:M35" si="3">+IF(K13&lt;&gt;0,$N$4,0)</f>
        <v>#REF!</v>
      </c>
      <c r="N13" s="8" t="e">
        <f t="shared" ref="N13:N35" si="4">+L13*N$4</f>
        <v>#REF!</v>
      </c>
      <c r="O13" s="8">
        <f t="shared" ref="O13:O35" si="5">+IF(D13="Regular",$O$44/$D$5,0)</f>
        <v>0</v>
      </c>
      <c r="P13" s="8"/>
      <c r="Q13" s="8">
        <f t="shared" ref="Q13:Q18" si="6">+IF(O13&lt;=900,O13+P13,900)</f>
        <v>0</v>
      </c>
      <c r="R13" s="9" t="e">
        <f t="shared" ref="R13:R35" si="7">IF(D13="Contractual",$R$44/($D$7+$D$6),IF(D13="Probationary",$R$44/($D$7+$D$6),0))</f>
        <v>#REF!</v>
      </c>
      <c r="S13" s="8" t="e">
        <f t="shared" ref="S13:S35" si="8">+N13+Q13+R13</f>
        <v>#REF!</v>
      </c>
      <c r="T13" s="29"/>
      <c r="U13" s="10"/>
    </row>
    <row r="14" spans="1:21" x14ac:dyDescent="0.2">
      <c r="A14" s="1">
        <v>2</v>
      </c>
      <c r="B14" s="2" t="s">
        <v>37</v>
      </c>
      <c r="C14" s="7" t="s">
        <v>38</v>
      </c>
      <c r="D14" s="7" t="s">
        <v>31</v>
      </c>
      <c r="E14" s="26">
        <f t="shared" si="0"/>
        <v>0</v>
      </c>
      <c r="F14" s="26">
        <f t="shared" si="0"/>
        <v>0</v>
      </c>
      <c r="G14" s="26">
        <f t="shared" si="0"/>
        <v>1</v>
      </c>
      <c r="H14" s="26">
        <f t="shared" si="0"/>
        <v>0</v>
      </c>
      <c r="I14" s="7">
        <v>13</v>
      </c>
      <c r="J14" s="27">
        <v>1</v>
      </c>
      <c r="K14" s="4">
        <f t="shared" si="1"/>
        <v>13</v>
      </c>
      <c r="L14" s="4">
        <f t="shared" si="2"/>
        <v>13</v>
      </c>
      <c r="M14" s="28" t="e">
        <f t="shared" si="3"/>
        <v>#REF!</v>
      </c>
      <c r="N14" s="8" t="e">
        <f t="shared" si="4"/>
        <v>#REF!</v>
      </c>
      <c r="O14" s="8">
        <f t="shared" si="5"/>
        <v>0</v>
      </c>
      <c r="P14" s="8"/>
      <c r="Q14" s="8">
        <f t="shared" si="6"/>
        <v>0</v>
      </c>
      <c r="R14" s="9" t="e">
        <f t="shared" si="7"/>
        <v>#REF!</v>
      </c>
      <c r="S14" s="8" t="e">
        <f t="shared" si="8"/>
        <v>#REF!</v>
      </c>
      <c r="T14" s="29"/>
      <c r="U14" s="10"/>
    </row>
    <row r="15" spans="1:21" x14ac:dyDescent="0.2">
      <c r="A15" s="1">
        <v>3</v>
      </c>
      <c r="B15" s="2" t="s">
        <v>39</v>
      </c>
      <c r="C15" s="7" t="s">
        <v>38</v>
      </c>
      <c r="D15" s="7" t="s">
        <v>31</v>
      </c>
      <c r="E15" s="26">
        <f t="shared" si="0"/>
        <v>0</v>
      </c>
      <c r="F15" s="26">
        <f t="shared" si="0"/>
        <v>0</v>
      </c>
      <c r="G15" s="26">
        <f t="shared" si="0"/>
        <v>1</v>
      </c>
      <c r="H15" s="26">
        <f t="shared" si="0"/>
        <v>0</v>
      </c>
      <c r="I15" s="7">
        <v>13</v>
      </c>
      <c r="J15" s="27">
        <v>1</v>
      </c>
      <c r="K15" s="4">
        <f t="shared" si="1"/>
        <v>13</v>
      </c>
      <c r="L15" s="4">
        <f t="shared" si="2"/>
        <v>13</v>
      </c>
      <c r="M15" s="28" t="e">
        <f t="shared" si="3"/>
        <v>#REF!</v>
      </c>
      <c r="N15" s="8" t="e">
        <f t="shared" si="4"/>
        <v>#REF!</v>
      </c>
      <c r="O15" s="8">
        <f t="shared" si="5"/>
        <v>0</v>
      </c>
      <c r="P15" s="8"/>
      <c r="Q15" s="8">
        <f t="shared" si="6"/>
        <v>0</v>
      </c>
      <c r="R15" s="9" t="e">
        <f t="shared" si="7"/>
        <v>#REF!</v>
      </c>
      <c r="S15" s="8" t="e">
        <f t="shared" si="8"/>
        <v>#REF!</v>
      </c>
      <c r="T15" s="29"/>
      <c r="U15" s="10"/>
    </row>
    <row r="16" spans="1:21" x14ac:dyDescent="0.2">
      <c r="A16" s="1">
        <v>4</v>
      </c>
      <c r="B16" s="2" t="s">
        <v>40</v>
      </c>
      <c r="C16" s="7" t="s">
        <v>38</v>
      </c>
      <c r="D16" s="7" t="s">
        <v>31</v>
      </c>
      <c r="E16" s="26">
        <f t="shared" si="0"/>
        <v>0</v>
      </c>
      <c r="F16" s="26">
        <f t="shared" si="0"/>
        <v>0</v>
      </c>
      <c r="G16" s="26">
        <f t="shared" si="0"/>
        <v>1</v>
      </c>
      <c r="H16" s="26">
        <f t="shared" si="0"/>
        <v>0</v>
      </c>
      <c r="I16" s="7">
        <v>13</v>
      </c>
      <c r="J16" s="27">
        <v>1</v>
      </c>
      <c r="K16" s="4">
        <f t="shared" si="1"/>
        <v>13</v>
      </c>
      <c r="L16" s="4">
        <f t="shared" si="2"/>
        <v>13</v>
      </c>
      <c r="M16" s="28" t="e">
        <f t="shared" si="3"/>
        <v>#REF!</v>
      </c>
      <c r="N16" s="8" t="e">
        <f t="shared" si="4"/>
        <v>#REF!</v>
      </c>
      <c r="O16" s="8">
        <f t="shared" si="5"/>
        <v>0</v>
      </c>
      <c r="P16" s="8"/>
      <c r="Q16" s="8">
        <f t="shared" si="6"/>
        <v>0</v>
      </c>
      <c r="R16" s="9" t="e">
        <f t="shared" si="7"/>
        <v>#REF!</v>
      </c>
      <c r="S16" s="8" t="e">
        <f t="shared" si="8"/>
        <v>#REF!</v>
      </c>
      <c r="T16" s="29"/>
      <c r="U16" s="10"/>
    </row>
    <row r="17" spans="1:21" x14ac:dyDescent="0.2">
      <c r="A17" s="1">
        <v>5</v>
      </c>
      <c r="B17" s="2" t="s">
        <v>41</v>
      </c>
      <c r="C17" s="7" t="s">
        <v>38</v>
      </c>
      <c r="D17" s="7" t="s">
        <v>31</v>
      </c>
      <c r="E17" s="26">
        <f t="shared" si="0"/>
        <v>0</v>
      </c>
      <c r="F17" s="26">
        <f t="shared" si="0"/>
        <v>0</v>
      </c>
      <c r="G17" s="26">
        <f t="shared" si="0"/>
        <v>1</v>
      </c>
      <c r="H17" s="26">
        <f t="shared" si="0"/>
        <v>0</v>
      </c>
      <c r="I17" s="7">
        <v>13</v>
      </c>
      <c r="J17" s="27">
        <v>1</v>
      </c>
      <c r="K17" s="4">
        <f t="shared" si="1"/>
        <v>13</v>
      </c>
      <c r="L17" s="4">
        <f t="shared" si="2"/>
        <v>13</v>
      </c>
      <c r="M17" s="28" t="e">
        <f t="shared" si="3"/>
        <v>#REF!</v>
      </c>
      <c r="N17" s="8" t="e">
        <f t="shared" si="4"/>
        <v>#REF!</v>
      </c>
      <c r="O17" s="8">
        <f t="shared" si="5"/>
        <v>0</v>
      </c>
      <c r="P17" s="8"/>
      <c r="Q17" s="8">
        <f t="shared" si="6"/>
        <v>0</v>
      </c>
      <c r="R17" s="9" t="e">
        <f t="shared" si="7"/>
        <v>#REF!</v>
      </c>
      <c r="S17" s="8" t="e">
        <f t="shared" si="8"/>
        <v>#REF!</v>
      </c>
      <c r="T17" s="29"/>
      <c r="U17" s="10"/>
    </row>
    <row r="18" spans="1:21" x14ac:dyDescent="0.2">
      <c r="A18" s="1">
        <v>6</v>
      </c>
      <c r="B18" s="2" t="s">
        <v>42</v>
      </c>
      <c r="C18" s="7" t="s">
        <v>43</v>
      </c>
      <c r="D18" s="7" t="s">
        <v>8</v>
      </c>
      <c r="E18" s="26">
        <f t="shared" si="0"/>
        <v>1</v>
      </c>
      <c r="F18" s="26">
        <f t="shared" si="0"/>
        <v>0</v>
      </c>
      <c r="G18" s="26">
        <f t="shared" si="0"/>
        <v>0</v>
      </c>
      <c r="H18" s="26">
        <f t="shared" si="0"/>
        <v>0</v>
      </c>
      <c r="I18" s="7">
        <v>13</v>
      </c>
      <c r="J18" s="27">
        <v>2</v>
      </c>
      <c r="K18" s="4">
        <f t="shared" si="1"/>
        <v>26</v>
      </c>
      <c r="L18" s="4">
        <f t="shared" si="2"/>
        <v>26</v>
      </c>
      <c r="M18" s="28" t="e">
        <f t="shared" si="3"/>
        <v>#REF!</v>
      </c>
      <c r="N18" s="8" t="e">
        <f t="shared" si="4"/>
        <v>#REF!</v>
      </c>
      <c r="O18" s="8" t="e">
        <f t="shared" si="5"/>
        <v>#REF!</v>
      </c>
      <c r="P18" s="8" t="e">
        <f>$P$21/-4</f>
        <v>#REF!</v>
      </c>
      <c r="Q18" s="8" t="e">
        <f t="shared" si="6"/>
        <v>#REF!</v>
      </c>
      <c r="R18" s="9">
        <f t="shared" si="7"/>
        <v>0</v>
      </c>
      <c r="S18" s="8" t="e">
        <f t="shared" si="8"/>
        <v>#REF!</v>
      </c>
      <c r="T18" s="29"/>
      <c r="U18" s="10"/>
    </row>
    <row r="19" spans="1:21" x14ac:dyDescent="0.2">
      <c r="A19" s="1">
        <v>7</v>
      </c>
      <c r="B19" s="2" t="s">
        <v>44</v>
      </c>
      <c r="C19" s="7" t="s">
        <v>36</v>
      </c>
      <c r="D19" s="7" t="s">
        <v>31</v>
      </c>
      <c r="E19" s="26">
        <f t="shared" si="0"/>
        <v>0</v>
      </c>
      <c r="F19" s="26">
        <f t="shared" si="0"/>
        <v>0</v>
      </c>
      <c r="G19" s="26">
        <f t="shared" si="0"/>
        <v>1</v>
      </c>
      <c r="H19" s="26">
        <f t="shared" si="0"/>
        <v>0</v>
      </c>
      <c r="I19" s="7">
        <v>2</v>
      </c>
      <c r="J19" s="27">
        <v>1</v>
      </c>
      <c r="K19" s="4">
        <f t="shared" si="1"/>
        <v>13</v>
      </c>
      <c r="L19" s="4">
        <f t="shared" si="2"/>
        <v>2</v>
      </c>
      <c r="M19" s="28" t="e">
        <f t="shared" si="3"/>
        <v>#REF!</v>
      </c>
      <c r="N19" s="8" t="e">
        <f t="shared" si="4"/>
        <v>#REF!</v>
      </c>
      <c r="O19" s="8">
        <f t="shared" si="5"/>
        <v>0</v>
      </c>
      <c r="P19" s="8"/>
      <c r="Q19" s="8">
        <f>+IF(O19&lt;=200,O19+P19,200)</f>
        <v>0</v>
      </c>
      <c r="R19" s="9" t="e">
        <f t="shared" si="7"/>
        <v>#REF!</v>
      </c>
      <c r="S19" s="8" t="e">
        <f t="shared" si="8"/>
        <v>#REF!</v>
      </c>
      <c r="T19" s="29"/>
      <c r="U19" s="10"/>
    </row>
    <row r="20" spans="1:21" x14ac:dyDescent="0.2">
      <c r="A20" s="1">
        <v>8</v>
      </c>
      <c r="B20" s="2" t="s">
        <v>45</v>
      </c>
      <c r="C20" s="7" t="s">
        <v>38</v>
      </c>
      <c r="D20" s="7" t="s">
        <v>31</v>
      </c>
      <c r="E20" s="26">
        <f t="shared" si="0"/>
        <v>0</v>
      </c>
      <c r="F20" s="26">
        <f t="shared" si="0"/>
        <v>0</v>
      </c>
      <c r="G20" s="26">
        <f t="shared" si="0"/>
        <v>1</v>
      </c>
      <c r="H20" s="26">
        <f t="shared" si="0"/>
        <v>0</v>
      </c>
      <c r="I20" s="7">
        <v>13</v>
      </c>
      <c r="J20" s="27">
        <v>1</v>
      </c>
      <c r="K20" s="4">
        <f t="shared" si="1"/>
        <v>13</v>
      </c>
      <c r="L20" s="4">
        <f t="shared" si="2"/>
        <v>13</v>
      </c>
      <c r="M20" s="28" t="e">
        <f t="shared" si="3"/>
        <v>#REF!</v>
      </c>
      <c r="N20" s="8" t="e">
        <f t="shared" si="4"/>
        <v>#REF!</v>
      </c>
      <c r="O20" s="8">
        <f t="shared" si="5"/>
        <v>0</v>
      </c>
      <c r="P20" s="8"/>
      <c r="Q20" s="8">
        <f t="shared" ref="Q20:Q35" si="9">+IF(O20&lt;=900,O20+P20,900)</f>
        <v>0</v>
      </c>
      <c r="R20" s="9" t="e">
        <f t="shared" si="7"/>
        <v>#REF!</v>
      </c>
      <c r="S20" s="8" t="e">
        <f t="shared" si="8"/>
        <v>#REF!</v>
      </c>
      <c r="T20" s="29"/>
      <c r="U20" s="10"/>
    </row>
    <row r="21" spans="1:21" x14ac:dyDescent="0.2">
      <c r="A21" s="1">
        <v>9</v>
      </c>
      <c r="B21" s="2" t="s">
        <v>46</v>
      </c>
      <c r="C21" s="7" t="s">
        <v>47</v>
      </c>
      <c r="D21" s="7" t="s">
        <v>8</v>
      </c>
      <c r="E21" s="26">
        <f t="shared" si="0"/>
        <v>1</v>
      </c>
      <c r="F21" s="26">
        <f t="shared" si="0"/>
        <v>0</v>
      </c>
      <c r="G21" s="26">
        <f t="shared" si="0"/>
        <v>0</v>
      </c>
      <c r="H21" s="26">
        <f t="shared" si="0"/>
        <v>0</v>
      </c>
      <c r="I21" s="7">
        <v>3</v>
      </c>
      <c r="J21" s="27">
        <v>1.5</v>
      </c>
      <c r="K21" s="4">
        <f t="shared" si="1"/>
        <v>19.5</v>
      </c>
      <c r="L21" s="4">
        <f t="shared" si="2"/>
        <v>4.5</v>
      </c>
      <c r="M21" s="28" t="e">
        <f t="shared" si="3"/>
        <v>#REF!</v>
      </c>
      <c r="N21" s="8" t="e">
        <f t="shared" si="4"/>
        <v>#REF!</v>
      </c>
      <c r="O21" s="8" t="e">
        <f t="shared" si="5"/>
        <v>#REF!</v>
      </c>
      <c r="P21" s="8" t="e">
        <f>(IF(O21&lt;=200,O21,200)*-1+O21)*-1</f>
        <v>#REF!</v>
      </c>
      <c r="Q21" s="8" t="e">
        <f>+IF(O21&lt;=200,O21+P21,200)</f>
        <v>#REF!</v>
      </c>
      <c r="R21" s="9">
        <f t="shared" si="7"/>
        <v>0</v>
      </c>
      <c r="S21" s="8" t="e">
        <f t="shared" si="8"/>
        <v>#REF!</v>
      </c>
      <c r="T21" s="29"/>
      <c r="U21" s="10"/>
    </row>
    <row r="22" spans="1:21" x14ac:dyDescent="0.2">
      <c r="A22" s="1">
        <v>10</v>
      </c>
      <c r="B22" s="2" t="s">
        <v>48</v>
      </c>
      <c r="C22" s="7" t="s">
        <v>38</v>
      </c>
      <c r="D22" s="7" t="s">
        <v>31</v>
      </c>
      <c r="E22" s="26">
        <f t="shared" si="0"/>
        <v>0</v>
      </c>
      <c r="F22" s="26">
        <f t="shared" si="0"/>
        <v>0</v>
      </c>
      <c r="G22" s="26">
        <f t="shared" si="0"/>
        <v>1</v>
      </c>
      <c r="H22" s="26">
        <f t="shared" si="0"/>
        <v>0</v>
      </c>
      <c r="I22" s="7">
        <v>13</v>
      </c>
      <c r="J22" s="27">
        <v>1</v>
      </c>
      <c r="K22" s="4">
        <f t="shared" si="1"/>
        <v>13</v>
      </c>
      <c r="L22" s="4">
        <f t="shared" si="2"/>
        <v>13</v>
      </c>
      <c r="M22" s="28" t="e">
        <f t="shared" si="3"/>
        <v>#REF!</v>
      </c>
      <c r="N22" s="8" t="e">
        <f t="shared" si="4"/>
        <v>#REF!</v>
      </c>
      <c r="O22" s="8">
        <f t="shared" si="5"/>
        <v>0</v>
      </c>
      <c r="P22" s="8"/>
      <c r="Q22" s="8">
        <f t="shared" si="9"/>
        <v>0</v>
      </c>
      <c r="R22" s="9" t="e">
        <f t="shared" si="7"/>
        <v>#REF!</v>
      </c>
      <c r="S22" s="8" t="e">
        <f t="shared" si="8"/>
        <v>#REF!</v>
      </c>
      <c r="T22" s="29"/>
      <c r="U22" s="10"/>
    </row>
    <row r="23" spans="1:21" x14ac:dyDescent="0.2">
      <c r="A23" s="1">
        <v>11</v>
      </c>
      <c r="B23" s="2" t="s">
        <v>49</v>
      </c>
      <c r="C23" s="7" t="s">
        <v>38</v>
      </c>
      <c r="D23" s="7" t="s">
        <v>31</v>
      </c>
      <c r="E23" s="26">
        <f t="shared" si="0"/>
        <v>0</v>
      </c>
      <c r="F23" s="26">
        <f t="shared" si="0"/>
        <v>0</v>
      </c>
      <c r="G23" s="26">
        <f t="shared" si="0"/>
        <v>1</v>
      </c>
      <c r="H23" s="26">
        <f t="shared" si="0"/>
        <v>0</v>
      </c>
      <c r="I23" s="7">
        <v>13</v>
      </c>
      <c r="J23" s="27">
        <v>1</v>
      </c>
      <c r="K23" s="4">
        <f t="shared" si="1"/>
        <v>13</v>
      </c>
      <c r="L23" s="4">
        <f t="shared" si="2"/>
        <v>13</v>
      </c>
      <c r="M23" s="28" t="e">
        <f t="shared" si="3"/>
        <v>#REF!</v>
      </c>
      <c r="N23" s="8" t="e">
        <f t="shared" si="4"/>
        <v>#REF!</v>
      </c>
      <c r="O23" s="8">
        <f t="shared" si="5"/>
        <v>0</v>
      </c>
      <c r="P23" s="8"/>
      <c r="Q23" s="8">
        <f t="shared" si="9"/>
        <v>0</v>
      </c>
      <c r="R23" s="9" t="e">
        <f t="shared" si="7"/>
        <v>#REF!</v>
      </c>
      <c r="S23" s="8" t="e">
        <f t="shared" si="8"/>
        <v>#REF!</v>
      </c>
      <c r="T23" s="29"/>
      <c r="U23" s="10"/>
    </row>
    <row r="24" spans="1:21" x14ac:dyDescent="0.2">
      <c r="A24" s="1">
        <v>12</v>
      </c>
      <c r="B24" s="2" t="s">
        <v>50</v>
      </c>
      <c r="C24" s="7" t="s">
        <v>51</v>
      </c>
      <c r="D24" s="7" t="s">
        <v>31</v>
      </c>
      <c r="E24" s="26">
        <f t="shared" si="0"/>
        <v>0</v>
      </c>
      <c r="F24" s="26">
        <f t="shared" si="0"/>
        <v>0</v>
      </c>
      <c r="G24" s="26">
        <f t="shared" si="0"/>
        <v>1</v>
      </c>
      <c r="H24" s="26">
        <f t="shared" si="0"/>
        <v>0</v>
      </c>
      <c r="I24" s="7">
        <v>13</v>
      </c>
      <c r="J24" s="27">
        <v>1</v>
      </c>
      <c r="K24" s="4">
        <f t="shared" si="1"/>
        <v>13</v>
      </c>
      <c r="L24" s="4">
        <f t="shared" si="2"/>
        <v>13</v>
      </c>
      <c r="M24" s="28" t="e">
        <f t="shared" si="3"/>
        <v>#REF!</v>
      </c>
      <c r="N24" s="8" t="e">
        <f t="shared" si="4"/>
        <v>#REF!</v>
      </c>
      <c r="O24" s="8">
        <f t="shared" si="5"/>
        <v>0</v>
      </c>
      <c r="P24" s="8"/>
      <c r="Q24" s="8">
        <f t="shared" si="9"/>
        <v>0</v>
      </c>
      <c r="R24" s="9" t="e">
        <f t="shared" si="7"/>
        <v>#REF!</v>
      </c>
      <c r="S24" s="8" t="e">
        <f t="shared" si="8"/>
        <v>#REF!</v>
      </c>
      <c r="T24" s="29"/>
      <c r="U24" s="10"/>
    </row>
    <row r="25" spans="1:21" x14ac:dyDescent="0.2">
      <c r="A25" s="1">
        <v>13</v>
      </c>
      <c r="B25" s="2" t="s">
        <v>52</v>
      </c>
      <c r="C25" s="7" t="s">
        <v>36</v>
      </c>
      <c r="D25" s="7" t="s">
        <v>31</v>
      </c>
      <c r="E25" s="26">
        <f t="shared" si="0"/>
        <v>0</v>
      </c>
      <c r="F25" s="26">
        <f t="shared" si="0"/>
        <v>0</v>
      </c>
      <c r="G25" s="26">
        <f t="shared" si="0"/>
        <v>1</v>
      </c>
      <c r="H25" s="26">
        <f t="shared" si="0"/>
        <v>0</v>
      </c>
      <c r="I25" s="7">
        <v>13</v>
      </c>
      <c r="J25" s="27">
        <v>1</v>
      </c>
      <c r="K25" s="4">
        <f t="shared" si="1"/>
        <v>13</v>
      </c>
      <c r="L25" s="4">
        <f t="shared" si="2"/>
        <v>13</v>
      </c>
      <c r="M25" s="28" t="e">
        <f t="shared" si="3"/>
        <v>#REF!</v>
      </c>
      <c r="N25" s="8" t="e">
        <f t="shared" si="4"/>
        <v>#REF!</v>
      </c>
      <c r="O25" s="8">
        <f t="shared" si="5"/>
        <v>0</v>
      </c>
      <c r="P25" s="8"/>
      <c r="Q25" s="8">
        <f t="shared" si="9"/>
        <v>0</v>
      </c>
      <c r="R25" s="9" t="e">
        <f t="shared" si="7"/>
        <v>#REF!</v>
      </c>
      <c r="S25" s="8" t="e">
        <f t="shared" si="8"/>
        <v>#REF!</v>
      </c>
      <c r="T25" s="29"/>
      <c r="U25" s="10"/>
    </row>
    <row r="26" spans="1:21" x14ac:dyDescent="0.2">
      <c r="A26" s="1">
        <v>14</v>
      </c>
      <c r="B26" s="2" t="s">
        <v>53</v>
      </c>
      <c r="C26" s="7" t="s">
        <v>54</v>
      </c>
      <c r="D26" s="7" t="s">
        <v>31</v>
      </c>
      <c r="E26" s="26">
        <f t="shared" si="0"/>
        <v>0</v>
      </c>
      <c r="F26" s="26">
        <f t="shared" si="0"/>
        <v>0</v>
      </c>
      <c r="G26" s="26">
        <f t="shared" si="0"/>
        <v>1</v>
      </c>
      <c r="H26" s="26">
        <f t="shared" si="0"/>
        <v>0</v>
      </c>
      <c r="I26" s="7">
        <v>13</v>
      </c>
      <c r="J26" s="27">
        <v>1</v>
      </c>
      <c r="K26" s="4">
        <f t="shared" si="1"/>
        <v>13</v>
      </c>
      <c r="L26" s="4">
        <f t="shared" si="2"/>
        <v>13</v>
      </c>
      <c r="M26" s="28" t="e">
        <f t="shared" si="3"/>
        <v>#REF!</v>
      </c>
      <c r="N26" s="8" t="e">
        <f t="shared" si="4"/>
        <v>#REF!</v>
      </c>
      <c r="O26" s="8">
        <f t="shared" si="5"/>
        <v>0</v>
      </c>
      <c r="P26" s="8"/>
      <c r="Q26" s="8">
        <f t="shared" si="9"/>
        <v>0</v>
      </c>
      <c r="R26" s="9" t="e">
        <f t="shared" si="7"/>
        <v>#REF!</v>
      </c>
      <c r="S26" s="8" t="e">
        <f t="shared" si="8"/>
        <v>#REF!</v>
      </c>
      <c r="T26" s="29"/>
      <c r="U26" s="10"/>
    </row>
    <row r="27" spans="1:21" x14ac:dyDescent="0.2">
      <c r="A27" s="1">
        <v>15</v>
      </c>
      <c r="B27" s="2" t="s">
        <v>55</v>
      </c>
      <c r="C27" s="7" t="s">
        <v>38</v>
      </c>
      <c r="D27" s="7" t="s">
        <v>31</v>
      </c>
      <c r="E27" s="26">
        <f t="shared" si="0"/>
        <v>0</v>
      </c>
      <c r="F27" s="26">
        <f t="shared" si="0"/>
        <v>0</v>
      </c>
      <c r="G27" s="26">
        <f t="shared" si="0"/>
        <v>1</v>
      </c>
      <c r="H27" s="26">
        <f t="shared" si="0"/>
        <v>0</v>
      </c>
      <c r="I27" s="7">
        <v>13</v>
      </c>
      <c r="J27" s="27">
        <v>1</v>
      </c>
      <c r="K27" s="4">
        <f t="shared" si="1"/>
        <v>13</v>
      </c>
      <c r="L27" s="4">
        <f t="shared" si="2"/>
        <v>13</v>
      </c>
      <c r="M27" s="28" t="e">
        <f t="shared" si="3"/>
        <v>#REF!</v>
      </c>
      <c r="N27" s="8" t="e">
        <f t="shared" si="4"/>
        <v>#REF!</v>
      </c>
      <c r="O27" s="8">
        <f t="shared" si="5"/>
        <v>0</v>
      </c>
      <c r="P27" s="8"/>
      <c r="Q27" s="8">
        <f t="shared" si="9"/>
        <v>0</v>
      </c>
      <c r="R27" s="9" t="e">
        <f t="shared" si="7"/>
        <v>#REF!</v>
      </c>
      <c r="S27" s="8" t="e">
        <f t="shared" si="8"/>
        <v>#REF!</v>
      </c>
      <c r="T27" s="29"/>
      <c r="U27" s="10"/>
    </row>
    <row r="28" spans="1:21" x14ac:dyDescent="0.2">
      <c r="A28" s="1">
        <v>16</v>
      </c>
      <c r="B28" s="2" t="s">
        <v>56</v>
      </c>
      <c r="C28" s="7" t="s">
        <v>57</v>
      </c>
      <c r="D28" s="7" t="s">
        <v>8</v>
      </c>
      <c r="E28" s="26">
        <f t="shared" si="0"/>
        <v>1</v>
      </c>
      <c r="F28" s="26">
        <f t="shared" si="0"/>
        <v>0</v>
      </c>
      <c r="G28" s="26">
        <f t="shared" si="0"/>
        <v>0</v>
      </c>
      <c r="H28" s="26">
        <f t="shared" si="0"/>
        <v>0</v>
      </c>
      <c r="I28" s="7">
        <v>13</v>
      </c>
      <c r="J28" s="27">
        <v>1.25</v>
      </c>
      <c r="K28" s="4">
        <f t="shared" si="1"/>
        <v>16.25</v>
      </c>
      <c r="L28" s="4">
        <f t="shared" si="2"/>
        <v>16.25</v>
      </c>
      <c r="M28" s="28" t="e">
        <f t="shared" si="3"/>
        <v>#REF!</v>
      </c>
      <c r="N28" s="8" t="e">
        <f t="shared" si="4"/>
        <v>#REF!</v>
      </c>
      <c r="O28" s="8" t="e">
        <f t="shared" si="5"/>
        <v>#REF!</v>
      </c>
      <c r="P28" s="8" t="e">
        <f>$P$21/-4</f>
        <v>#REF!</v>
      </c>
      <c r="Q28" s="8" t="e">
        <f t="shared" si="9"/>
        <v>#REF!</v>
      </c>
      <c r="R28" s="9">
        <f t="shared" si="7"/>
        <v>0</v>
      </c>
      <c r="S28" s="8" t="e">
        <f t="shared" si="8"/>
        <v>#REF!</v>
      </c>
      <c r="T28" s="29"/>
      <c r="U28" s="10"/>
    </row>
    <row r="29" spans="1:21" x14ac:dyDescent="0.2">
      <c r="A29" s="1">
        <v>17</v>
      </c>
      <c r="B29" s="2" t="s">
        <v>58</v>
      </c>
      <c r="C29" s="7" t="s">
        <v>36</v>
      </c>
      <c r="D29" s="7" t="s">
        <v>31</v>
      </c>
      <c r="E29" s="26">
        <f t="shared" si="0"/>
        <v>0</v>
      </c>
      <c r="F29" s="26">
        <f t="shared" si="0"/>
        <v>0</v>
      </c>
      <c r="G29" s="26">
        <f t="shared" si="0"/>
        <v>1</v>
      </c>
      <c r="H29" s="26">
        <f t="shared" si="0"/>
        <v>0</v>
      </c>
      <c r="I29" s="7">
        <v>13</v>
      </c>
      <c r="J29" s="27">
        <v>1</v>
      </c>
      <c r="K29" s="4">
        <f t="shared" si="1"/>
        <v>13</v>
      </c>
      <c r="L29" s="4">
        <f t="shared" si="2"/>
        <v>13</v>
      </c>
      <c r="M29" s="28" t="e">
        <f t="shared" si="3"/>
        <v>#REF!</v>
      </c>
      <c r="N29" s="8" t="e">
        <f t="shared" si="4"/>
        <v>#REF!</v>
      </c>
      <c r="O29" s="8">
        <f t="shared" si="5"/>
        <v>0</v>
      </c>
      <c r="P29" s="8"/>
      <c r="Q29" s="8">
        <f t="shared" si="9"/>
        <v>0</v>
      </c>
      <c r="R29" s="9" t="e">
        <f t="shared" si="7"/>
        <v>#REF!</v>
      </c>
      <c r="S29" s="8" t="e">
        <f t="shared" si="8"/>
        <v>#REF!</v>
      </c>
      <c r="T29" s="29"/>
      <c r="U29" s="10"/>
    </row>
    <row r="30" spans="1:21" x14ac:dyDescent="0.2">
      <c r="A30" s="1">
        <v>18</v>
      </c>
      <c r="B30" s="2" t="s">
        <v>59</v>
      </c>
      <c r="C30" s="7" t="s">
        <v>60</v>
      </c>
      <c r="D30" s="7" t="s">
        <v>29</v>
      </c>
      <c r="E30" s="26">
        <f t="shared" si="0"/>
        <v>0</v>
      </c>
      <c r="F30" s="26">
        <f t="shared" si="0"/>
        <v>0</v>
      </c>
      <c r="G30" s="26">
        <f t="shared" si="0"/>
        <v>0</v>
      </c>
      <c r="H30" s="26">
        <f t="shared" si="0"/>
        <v>1</v>
      </c>
      <c r="I30" s="7">
        <v>12</v>
      </c>
      <c r="J30" s="27">
        <v>1.25</v>
      </c>
      <c r="K30" s="4">
        <f t="shared" si="1"/>
        <v>16.25</v>
      </c>
      <c r="L30" s="4">
        <f t="shared" si="2"/>
        <v>15</v>
      </c>
      <c r="M30" s="28" t="e">
        <f t="shared" si="3"/>
        <v>#REF!</v>
      </c>
      <c r="N30" s="8" t="e">
        <f t="shared" si="4"/>
        <v>#REF!</v>
      </c>
      <c r="O30" s="8">
        <f t="shared" si="5"/>
        <v>0</v>
      </c>
      <c r="P30" s="8"/>
      <c r="Q30" s="8">
        <f t="shared" si="9"/>
        <v>0</v>
      </c>
      <c r="R30" s="9" t="e">
        <f t="shared" si="7"/>
        <v>#REF!</v>
      </c>
      <c r="S30" s="8" t="e">
        <f t="shared" si="8"/>
        <v>#REF!</v>
      </c>
      <c r="T30" s="29"/>
      <c r="U30" s="10"/>
    </row>
    <row r="31" spans="1:21" x14ac:dyDescent="0.2">
      <c r="A31" s="1">
        <v>19</v>
      </c>
      <c r="B31" s="2" t="s">
        <v>61</v>
      </c>
      <c r="C31" s="7" t="s">
        <v>36</v>
      </c>
      <c r="D31" s="7" t="s">
        <v>31</v>
      </c>
      <c r="E31" s="26">
        <f t="shared" si="0"/>
        <v>0</v>
      </c>
      <c r="F31" s="26">
        <f t="shared" si="0"/>
        <v>0</v>
      </c>
      <c r="G31" s="26">
        <f t="shared" si="0"/>
        <v>1</v>
      </c>
      <c r="H31" s="26">
        <f t="shared" si="0"/>
        <v>0</v>
      </c>
      <c r="I31" s="7">
        <v>13</v>
      </c>
      <c r="J31" s="27">
        <v>1</v>
      </c>
      <c r="K31" s="4">
        <f t="shared" si="1"/>
        <v>13</v>
      </c>
      <c r="L31" s="4">
        <f t="shared" si="2"/>
        <v>13</v>
      </c>
      <c r="M31" s="28" t="e">
        <f t="shared" si="3"/>
        <v>#REF!</v>
      </c>
      <c r="N31" s="8" t="e">
        <f t="shared" si="4"/>
        <v>#REF!</v>
      </c>
      <c r="O31" s="8">
        <f t="shared" si="5"/>
        <v>0</v>
      </c>
      <c r="P31" s="8"/>
      <c r="Q31" s="8">
        <f t="shared" si="9"/>
        <v>0</v>
      </c>
      <c r="R31" s="9" t="e">
        <f t="shared" si="7"/>
        <v>#REF!</v>
      </c>
      <c r="S31" s="8" t="e">
        <f t="shared" si="8"/>
        <v>#REF!</v>
      </c>
      <c r="T31" s="29"/>
      <c r="U31" s="10"/>
    </row>
    <row r="32" spans="1:21" x14ac:dyDescent="0.2">
      <c r="A32" s="1">
        <v>20</v>
      </c>
      <c r="B32" s="2" t="s">
        <v>62</v>
      </c>
      <c r="C32" s="7" t="s">
        <v>38</v>
      </c>
      <c r="D32" s="7" t="s">
        <v>31</v>
      </c>
      <c r="E32" s="26">
        <f t="shared" si="0"/>
        <v>0</v>
      </c>
      <c r="F32" s="26">
        <f t="shared" si="0"/>
        <v>0</v>
      </c>
      <c r="G32" s="26">
        <f t="shared" si="0"/>
        <v>1</v>
      </c>
      <c r="H32" s="26">
        <f t="shared" si="0"/>
        <v>0</v>
      </c>
      <c r="I32" s="7">
        <v>3</v>
      </c>
      <c r="J32" s="27">
        <v>1</v>
      </c>
      <c r="K32" s="4">
        <f t="shared" si="1"/>
        <v>13</v>
      </c>
      <c r="L32" s="4">
        <f t="shared" si="2"/>
        <v>3</v>
      </c>
      <c r="M32" s="28" t="e">
        <f t="shared" si="3"/>
        <v>#REF!</v>
      </c>
      <c r="N32" s="8" t="e">
        <f t="shared" si="4"/>
        <v>#REF!</v>
      </c>
      <c r="O32" s="8">
        <f t="shared" si="5"/>
        <v>0</v>
      </c>
      <c r="P32" s="8"/>
      <c r="Q32" s="8">
        <f t="shared" si="9"/>
        <v>0</v>
      </c>
      <c r="R32" s="9" t="e">
        <f t="shared" si="7"/>
        <v>#REF!</v>
      </c>
      <c r="S32" s="8" t="e">
        <f t="shared" si="8"/>
        <v>#REF!</v>
      </c>
      <c r="T32" s="29"/>
      <c r="U32" s="10"/>
    </row>
    <row r="33" spans="1:21" x14ac:dyDescent="0.2">
      <c r="A33" s="1">
        <v>21</v>
      </c>
      <c r="B33" s="2" t="s">
        <v>63</v>
      </c>
      <c r="C33" s="7" t="s">
        <v>54</v>
      </c>
      <c r="D33" s="7" t="s">
        <v>31</v>
      </c>
      <c r="E33" s="26">
        <f t="shared" si="0"/>
        <v>0</v>
      </c>
      <c r="F33" s="26">
        <f t="shared" si="0"/>
        <v>0</v>
      </c>
      <c r="G33" s="26">
        <f t="shared" si="0"/>
        <v>1</v>
      </c>
      <c r="H33" s="26">
        <f t="shared" si="0"/>
        <v>0</v>
      </c>
      <c r="I33" s="7">
        <v>13</v>
      </c>
      <c r="J33" s="27">
        <v>1</v>
      </c>
      <c r="K33" s="4">
        <f t="shared" si="1"/>
        <v>13</v>
      </c>
      <c r="L33" s="4">
        <f t="shared" si="2"/>
        <v>13</v>
      </c>
      <c r="M33" s="28" t="e">
        <f t="shared" si="3"/>
        <v>#REF!</v>
      </c>
      <c r="N33" s="8" t="e">
        <f t="shared" si="4"/>
        <v>#REF!</v>
      </c>
      <c r="O33" s="8">
        <f t="shared" si="5"/>
        <v>0</v>
      </c>
      <c r="P33" s="8"/>
      <c r="Q33" s="8">
        <f t="shared" si="9"/>
        <v>0</v>
      </c>
      <c r="R33" s="9" t="e">
        <f t="shared" si="7"/>
        <v>#REF!</v>
      </c>
      <c r="S33" s="8" t="e">
        <f t="shared" si="8"/>
        <v>#REF!</v>
      </c>
      <c r="T33" s="29"/>
      <c r="U33" s="10"/>
    </row>
    <row r="34" spans="1:21" x14ac:dyDescent="0.2">
      <c r="A34" s="1">
        <v>22</v>
      </c>
      <c r="B34" s="2" t="s">
        <v>64</v>
      </c>
      <c r="C34" s="7" t="s">
        <v>36</v>
      </c>
      <c r="D34" s="7" t="s">
        <v>31</v>
      </c>
      <c r="E34" s="26">
        <f t="shared" si="0"/>
        <v>0</v>
      </c>
      <c r="F34" s="26">
        <f t="shared" si="0"/>
        <v>0</v>
      </c>
      <c r="G34" s="26">
        <f t="shared" si="0"/>
        <v>1</v>
      </c>
      <c r="H34" s="26">
        <f t="shared" si="0"/>
        <v>0</v>
      </c>
      <c r="I34" s="7">
        <v>2</v>
      </c>
      <c r="J34" s="27">
        <v>1</v>
      </c>
      <c r="K34" s="4">
        <f t="shared" si="1"/>
        <v>13</v>
      </c>
      <c r="L34" s="4">
        <f t="shared" si="2"/>
        <v>2</v>
      </c>
      <c r="M34" s="28" t="e">
        <f t="shared" si="3"/>
        <v>#REF!</v>
      </c>
      <c r="N34" s="8" t="e">
        <f t="shared" si="4"/>
        <v>#REF!</v>
      </c>
      <c r="O34" s="8">
        <f t="shared" si="5"/>
        <v>0</v>
      </c>
      <c r="P34" s="8"/>
      <c r="Q34" s="8">
        <f t="shared" si="9"/>
        <v>0</v>
      </c>
      <c r="R34" s="9" t="e">
        <f t="shared" si="7"/>
        <v>#REF!</v>
      </c>
      <c r="S34" s="8" t="e">
        <f t="shared" si="8"/>
        <v>#REF!</v>
      </c>
      <c r="T34" s="29"/>
    </row>
    <row r="35" spans="1:21" x14ac:dyDescent="0.2">
      <c r="A35" s="1">
        <v>23</v>
      </c>
      <c r="B35" s="2" t="s">
        <v>65</v>
      </c>
      <c r="C35" s="7" t="s">
        <v>66</v>
      </c>
      <c r="D35" s="7" t="s">
        <v>8</v>
      </c>
      <c r="E35" s="26">
        <f t="shared" si="0"/>
        <v>1</v>
      </c>
      <c r="F35" s="26">
        <f t="shared" si="0"/>
        <v>0</v>
      </c>
      <c r="G35" s="26">
        <f t="shared" si="0"/>
        <v>0</v>
      </c>
      <c r="H35" s="26">
        <f t="shared" si="0"/>
        <v>0</v>
      </c>
      <c r="I35" s="7">
        <v>13</v>
      </c>
      <c r="J35" s="27">
        <v>3</v>
      </c>
      <c r="K35" s="4">
        <f t="shared" si="1"/>
        <v>39</v>
      </c>
      <c r="L35" s="4">
        <f t="shared" si="2"/>
        <v>39</v>
      </c>
      <c r="M35" s="28" t="e">
        <f t="shared" si="3"/>
        <v>#REF!</v>
      </c>
      <c r="N35" s="8" t="e">
        <f t="shared" si="4"/>
        <v>#REF!</v>
      </c>
      <c r="O35" s="8" t="e">
        <f t="shared" si="5"/>
        <v>#REF!</v>
      </c>
      <c r="P35" s="8" t="e">
        <f>$P$21/-4</f>
        <v>#REF!</v>
      </c>
      <c r="Q35" s="8" t="e">
        <f t="shared" si="9"/>
        <v>#REF!</v>
      </c>
      <c r="R35" s="9">
        <f t="shared" si="7"/>
        <v>0</v>
      </c>
      <c r="S35" s="8" t="e">
        <f t="shared" si="8"/>
        <v>#REF!</v>
      </c>
      <c r="T35" s="29"/>
    </row>
    <row r="36" spans="1:21" x14ac:dyDescent="0.2">
      <c r="A36" s="1">
        <v>24</v>
      </c>
      <c r="B36" s="2" t="s">
        <v>67</v>
      </c>
      <c r="C36" s="7" t="s">
        <v>38</v>
      </c>
      <c r="D36" s="7" t="s">
        <v>31</v>
      </c>
      <c r="E36" s="1">
        <f t="shared" si="0"/>
        <v>0</v>
      </c>
      <c r="F36" s="1">
        <f t="shared" si="0"/>
        <v>0</v>
      </c>
      <c r="G36" s="1">
        <f t="shared" si="0"/>
        <v>1</v>
      </c>
      <c r="H36" s="1">
        <f t="shared" si="0"/>
        <v>0</v>
      </c>
      <c r="I36" s="7">
        <v>13</v>
      </c>
      <c r="J36" s="27">
        <v>1</v>
      </c>
      <c r="K36" s="4">
        <f t="shared" si="1"/>
        <v>13</v>
      </c>
      <c r="L36" s="4">
        <f>+I36*J36</f>
        <v>13</v>
      </c>
      <c r="M36" s="28" t="e">
        <f>+IF(K36&lt;&gt;0,$N$4,0)</f>
        <v>#REF!</v>
      </c>
      <c r="N36" s="8" t="e">
        <f>+L36*N$4</f>
        <v>#REF!</v>
      </c>
      <c r="O36" s="8">
        <f>+IF(D36="Regular",$O$44/$D$5,0)</f>
        <v>0</v>
      </c>
      <c r="P36" s="8"/>
      <c r="Q36" s="8">
        <f>+IF(O36&lt;=900,O36+P36,900)</f>
        <v>0</v>
      </c>
      <c r="R36" s="9" t="e">
        <f>IF(D36="Contractual",$R$44/($D$7+$D$6),IF(D36="Probationary",$R$44/($D$7+$D$6),0))</f>
        <v>#REF!</v>
      </c>
      <c r="S36" s="8" t="e">
        <f>+N36+Q36+R36</f>
        <v>#REF!</v>
      </c>
      <c r="T36" s="29"/>
    </row>
    <row r="37" spans="1:21" x14ac:dyDescent="0.2">
      <c r="A37" s="1">
        <v>25</v>
      </c>
      <c r="B37" s="2" t="s">
        <v>68</v>
      </c>
      <c r="C37" s="7" t="s">
        <v>69</v>
      </c>
      <c r="D37" s="30" t="s">
        <v>8</v>
      </c>
      <c r="E37" s="31">
        <f t="shared" ref="E37:H43" si="10">IF($D37=E$12,1,0)</f>
        <v>1</v>
      </c>
      <c r="F37" s="31">
        <f t="shared" si="10"/>
        <v>0</v>
      </c>
      <c r="G37" s="31">
        <f t="shared" si="10"/>
        <v>0</v>
      </c>
      <c r="H37" s="31">
        <f t="shared" si="10"/>
        <v>0</v>
      </c>
      <c r="I37" s="31">
        <v>13</v>
      </c>
      <c r="J37" s="32">
        <v>1.25</v>
      </c>
      <c r="K37" s="33">
        <f t="shared" ref="K37:K42" si="11">+J37*$D$9</f>
        <v>16.25</v>
      </c>
      <c r="L37" s="33">
        <f t="shared" ref="L37:L42" si="12">+I37*J37</f>
        <v>16.25</v>
      </c>
      <c r="M37" s="34" t="e">
        <f t="shared" ref="M37:M42" si="13">+IF(K37&lt;&gt;0,$N$4,0)</f>
        <v>#REF!</v>
      </c>
      <c r="N37" s="35" t="e">
        <f t="shared" ref="N37:N42" si="14">+L37*N$4</f>
        <v>#REF!</v>
      </c>
      <c r="O37" s="35" t="e">
        <f t="shared" ref="O37:O42" si="15">+IF(D37="Regular",$O$44/$D$5,0)</f>
        <v>#REF!</v>
      </c>
      <c r="P37" s="8" t="e">
        <f>$P$21/-4</f>
        <v>#REF!</v>
      </c>
      <c r="Q37" s="35" t="e">
        <f t="shared" ref="Q37:Q42" si="16">+IF(O37&lt;=900,O37+P37,900)</f>
        <v>#REF!</v>
      </c>
      <c r="R37" s="36">
        <f t="shared" ref="R37:R42" si="17">IF(D37="Contractual",$R$44/($D$7+$D$6),IF(D37="Probationary",$R$44/($D$7+$D$6),0))</f>
        <v>0</v>
      </c>
      <c r="S37" s="35" t="e">
        <f t="shared" ref="S37:S42" si="18">+N37+Q37+R37</f>
        <v>#REF!</v>
      </c>
      <c r="T37" s="29"/>
    </row>
    <row r="38" spans="1:21" x14ac:dyDescent="0.2">
      <c r="A38" s="1">
        <v>26</v>
      </c>
      <c r="B38" s="2"/>
      <c r="C38" s="7"/>
      <c r="D38" s="7"/>
      <c r="E38" s="26">
        <f t="shared" si="10"/>
        <v>0</v>
      </c>
      <c r="F38" s="26">
        <f t="shared" si="10"/>
        <v>0</v>
      </c>
      <c r="G38" s="26">
        <f t="shared" si="10"/>
        <v>0</v>
      </c>
      <c r="H38" s="26">
        <f t="shared" si="10"/>
        <v>0</v>
      </c>
      <c r="I38" s="7"/>
      <c r="J38" s="27"/>
      <c r="K38" s="4">
        <f t="shared" si="11"/>
        <v>0</v>
      </c>
      <c r="L38" s="4">
        <f t="shared" si="12"/>
        <v>0</v>
      </c>
      <c r="M38" s="28">
        <f t="shared" si="13"/>
        <v>0</v>
      </c>
      <c r="N38" s="8" t="e">
        <f t="shared" si="14"/>
        <v>#REF!</v>
      </c>
      <c r="O38" s="8">
        <f t="shared" si="15"/>
        <v>0</v>
      </c>
      <c r="P38" s="8"/>
      <c r="Q38" s="8">
        <f t="shared" si="16"/>
        <v>0</v>
      </c>
      <c r="R38" s="9">
        <f t="shared" si="17"/>
        <v>0</v>
      </c>
      <c r="S38" s="8" t="e">
        <f t="shared" si="18"/>
        <v>#REF!</v>
      </c>
      <c r="T38" s="29"/>
    </row>
    <row r="39" spans="1:21" x14ac:dyDescent="0.2">
      <c r="A39" s="1">
        <v>27</v>
      </c>
      <c r="B39" s="2"/>
      <c r="C39" s="7"/>
      <c r="D39" s="7"/>
      <c r="E39" s="26">
        <f t="shared" si="10"/>
        <v>0</v>
      </c>
      <c r="F39" s="26">
        <f t="shared" si="10"/>
        <v>0</v>
      </c>
      <c r="G39" s="26">
        <f t="shared" si="10"/>
        <v>0</v>
      </c>
      <c r="H39" s="26">
        <f t="shared" si="10"/>
        <v>0</v>
      </c>
      <c r="I39" s="7"/>
      <c r="J39" s="27"/>
      <c r="K39" s="4">
        <f t="shared" si="11"/>
        <v>0</v>
      </c>
      <c r="L39" s="4">
        <f t="shared" si="12"/>
        <v>0</v>
      </c>
      <c r="M39" s="28">
        <f t="shared" si="13"/>
        <v>0</v>
      </c>
      <c r="N39" s="8" t="e">
        <f t="shared" si="14"/>
        <v>#REF!</v>
      </c>
      <c r="O39" s="8">
        <f t="shared" si="15"/>
        <v>0</v>
      </c>
      <c r="P39" s="8"/>
      <c r="Q39" s="8">
        <f t="shared" si="16"/>
        <v>0</v>
      </c>
      <c r="R39" s="9">
        <f t="shared" si="17"/>
        <v>0</v>
      </c>
      <c r="S39" s="8" t="e">
        <f t="shared" si="18"/>
        <v>#REF!</v>
      </c>
      <c r="T39" s="29"/>
    </row>
    <row r="40" spans="1:21" x14ac:dyDescent="0.2">
      <c r="A40" s="1">
        <v>28</v>
      </c>
      <c r="B40" s="2"/>
      <c r="C40" s="7"/>
      <c r="D40" s="7"/>
      <c r="E40" s="26">
        <f t="shared" si="10"/>
        <v>0</v>
      </c>
      <c r="F40" s="26">
        <f t="shared" si="10"/>
        <v>0</v>
      </c>
      <c r="G40" s="26">
        <f t="shared" si="10"/>
        <v>0</v>
      </c>
      <c r="H40" s="26">
        <f t="shared" si="10"/>
        <v>0</v>
      </c>
      <c r="I40" s="7"/>
      <c r="J40" s="27"/>
      <c r="K40" s="4">
        <f t="shared" si="11"/>
        <v>0</v>
      </c>
      <c r="L40" s="4">
        <f t="shared" si="12"/>
        <v>0</v>
      </c>
      <c r="M40" s="28">
        <f t="shared" si="13"/>
        <v>0</v>
      </c>
      <c r="N40" s="8" t="e">
        <f t="shared" si="14"/>
        <v>#REF!</v>
      </c>
      <c r="O40" s="8">
        <f t="shared" si="15"/>
        <v>0</v>
      </c>
      <c r="P40" s="8"/>
      <c r="Q40" s="8">
        <f t="shared" si="16"/>
        <v>0</v>
      </c>
      <c r="R40" s="9">
        <f t="shared" si="17"/>
        <v>0</v>
      </c>
      <c r="S40" s="8" t="e">
        <f t="shared" si="18"/>
        <v>#REF!</v>
      </c>
      <c r="T40" s="29"/>
    </row>
    <row r="41" spans="1:21" x14ac:dyDescent="0.2">
      <c r="A41" s="1">
        <v>29</v>
      </c>
      <c r="B41" s="2"/>
      <c r="C41" s="7"/>
      <c r="D41" s="7"/>
      <c r="E41" s="26">
        <f t="shared" si="10"/>
        <v>0</v>
      </c>
      <c r="F41" s="26">
        <f t="shared" si="10"/>
        <v>0</v>
      </c>
      <c r="G41" s="26">
        <f t="shared" si="10"/>
        <v>0</v>
      </c>
      <c r="H41" s="26">
        <f t="shared" si="10"/>
        <v>0</v>
      </c>
      <c r="I41" s="7"/>
      <c r="J41" s="27"/>
      <c r="K41" s="4">
        <f t="shared" si="11"/>
        <v>0</v>
      </c>
      <c r="L41" s="4">
        <f t="shared" si="12"/>
        <v>0</v>
      </c>
      <c r="M41" s="28">
        <f t="shared" si="13"/>
        <v>0</v>
      </c>
      <c r="N41" s="8" t="e">
        <f t="shared" si="14"/>
        <v>#REF!</v>
      </c>
      <c r="O41" s="8">
        <f t="shared" si="15"/>
        <v>0</v>
      </c>
      <c r="P41" s="8"/>
      <c r="Q41" s="8">
        <f t="shared" si="16"/>
        <v>0</v>
      </c>
      <c r="R41" s="9">
        <f t="shared" si="17"/>
        <v>0</v>
      </c>
      <c r="S41" s="8" t="e">
        <f t="shared" si="18"/>
        <v>#REF!</v>
      </c>
      <c r="T41" s="29"/>
    </row>
    <row r="42" spans="1:21" x14ac:dyDescent="0.2">
      <c r="A42" s="1">
        <v>30</v>
      </c>
      <c r="B42" s="2"/>
      <c r="C42" s="7"/>
      <c r="D42" s="7"/>
      <c r="E42" s="26">
        <f t="shared" si="10"/>
        <v>0</v>
      </c>
      <c r="F42" s="26">
        <f t="shared" si="10"/>
        <v>0</v>
      </c>
      <c r="G42" s="26">
        <f t="shared" si="10"/>
        <v>0</v>
      </c>
      <c r="H42" s="26">
        <f t="shared" si="10"/>
        <v>0</v>
      </c>
      <c r="I42" s="7"/>
      <c r="J42" s="27"/>
      <c r="K42" s="4">
        <f t="shared" si="11"/>
        <v>0</v>
      </c>
      <c r="L42" s="4">
        <f t="shared" si="12"/>
        <v>0</v>
      </c>
      <c r="M42" s="28">
        <f t="shared" si="13"/>
        <v>0</v>
      </c>
      <c r="N42" s="8" t="e">
        <f t="shared" si="14"/>
        <v>#REF!</v>
      </c>
      <c r="O42" s="8">
        <f t="shared" si="15"/>
        <v>0</v>
      </c>
      <c r="P42" s="8"/>
      <c r="Q42" s="8">
        <f t="shared" si="16"/>
        <v>0</v>
      </c>
      <c r="R42" s="9">
        <f t="shared" si="17"/>
        <v>0</v>
      </c>
      <c r="S42" s="8" t="e">
        <f t="shared" si="18"/>
        <v>#REF!</v>
      </c>
      <c r="T42" s="29"/>
    </row>
    <row r="43" spans="1:21" x14ac:dyDescent="0.2">
      <c r="A43" s="1"/>
      <c r="B43" s="1"/>
      <c r="C43" s="3"/>
      <c r="D43" s="3"/>
      <c r="E43" s="26">
        <f t="shared" si="10"/>
        <v>0</v>
      </c>
      <c r="F43" s="26">
        <f t="shared" si="10"/>
        <v>0</v>
      </c>
      <c r="G43" s="26">
        <f t="shared" si="10"/>
        <v>0</v>
      </c>
      <c r="H43" s="26">
        <f t="shared" si="10"/>
        <v>0</v>
      </c>
      <c r="I43" s="3"/>
      <c r="J43" s="4"/>
      <c r="K43" s="4"/>
      <c r="L43" s="4"/>
      <c r="M43" s="4"/>
      <c r="N43" s="8"/>
      <c r="O43" s="8"/>
      <c r="P43" s="8"/>
      <c r="Q43" s="8"/>
      <c r="R43" s="9"/>
      <c r="S43" s="8"/>
    </row>
    <row r="44" spans="1:21" x14ac:dyDescent="0.2">
      <c r="I44" s="37">
        <f>+SUM(I13:I43)</f>
        <v>282</v>
      </c>
      <c r="J44" s="37">
        <f>+SUM(J13:J43)</f>
        <v>29.25</v>
      </c>
      <c r="K44" s="38">
        <f>+SUM(K13:K43)</f>
        <v>380.25</v>
      </c>
      <c r="L44" s="38">
        <f>+SUM(L13:L43)</f>
        <v>332</v>
      </c>
      <c r="M44" s="38"/>
      <c r="N44" s="39" t="e">
        <f>+SUM(N13:N43)</f>
        <v>#REF!</v>
      </c>
      <c r="O44" s="40" t="e">
        <f>+N2-N44</f>
        <v>#REF!</v>
      </c>
      <c r="P44" s="40"/>
      <c r="Q44" s="39" t="e">
        <f>+SUM(Q13:Q43)</f>
        <v>#REF!</v>
      </c>
      <c r="R44" s="39" t="e">
        <f>+O44-Q44</f>
        <v>#REF!</v>
      </c>
      <c r="S44" s="39" t="e">
        <f>+SUM(S13:S43)</f>
        <v>#REF!</v>
      </c>
      <c r="T44" s="41"/>
    </row>
    <row r="46" spans="1:21" x14ac:dyDescent="0.2">
      <c r="Q46" s="10"/>
      <c r="R46" s="10"/>
    </row>
    <row r="47" spans="1:21" x14ac:dyDescent="0.2">
      <c r="B47" s="238" t="s">
        <v>70</v>
      </c>
      <c r="C47" s="238"/>
      <c r="I47" s="238" t="s">
        <v>71</v>
      </c>
      <c r="J47" s="238"/>
      <c r="K47" s="238"/>
      <c r="N47" s="10"/>
      <c r="O47" s="10"/>
      <c r="P47" s="10"/>
      <c r="Q47" s="238" t="s">
        <v>72</v>
      </c>
      <c r="R47" s="238"/>
      <c r="S47" s="238"/>
    </row>
    <row r="48" spans="1:21" x14ac:dyDescent="0.2">
      <c r="B48" s="235" t="s">
        <v>22</v>
      </c>
      <c r="C48" s="235"/>
      <c r="I48" s="235" t="s">
        <v>73</v>
      </c>
      <c r="J48" s="235"/>
      <c r="K48" s="235"/>
      <c r="L48" s="10"/>
      <c r="Q48" s="235" t="s">
        <v>24</v>
      </c>
      <c r="R48" s="235"/>
      <c r="S48" s="235"/>
    </row>
  </sheetData>
  <mergeCells count="18">
    <mergeCell ref="L11:L12"/>
    <mergeCell ref="M11:M12"/>
    <mergeCell ref="Q48:S48"/>
    <mergeCell ref="N11:N12"/>
    <mergeCell ref="Q11:Q12"/>
    <mergeCell ref="Q47:S47"/>
    <mergeCell ref="R11:R12"/>
    <mergeCell ref="S11:S12"/>
    <mergeCell ref="B48:C48"/>
    <mergeCell ref="I48:K48"/>
    <mergeCell ref="A11:B12"/>
    <mergeCell ref="C11:C12"/>
    <mergeCell ref="D11:D12"/>
    <mergeCell ref="I11:I12"/>
    <mergeCell ref="B47:C47"/>
    <mergeCell ref="I47:K47"/>
    <mergeCell ref="J11:J12"/>
    <mergeCell ref="K11:K12"/>
  </mergeCells>
  <phoneticPr fontId="5" type="noConversion"/>
  <dataValidations count="1">
    <dataValidation type="list" allowBlank="1" showErrorMessage="1" sqref="D13:D43" xr:uid="{00000000-0002-0000-0000-000000000000}">
      <formula1>$E$5:$E$8</formula1>
      <formula2>0</formula2>
    </dataValidation>
  </dataValidations>
  <pageMargins left="0.25" right="0.25" top="0.25" bottom="0.25" header="0.51180555555555551" footer="0.51180555555555551"/>
  <pageSetup paperSize="5" scale="80" firstPageNumber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M36"/>
  <sheetViews>
    <sheetView workbookViewId="0">
      <selection activeCell="D11" sqref="D11"/>
    </sheetView>
  </sheetViews>
  <sheetFormatPr defaultRowHeight="12.75" x14ac:dyDescent="0.2"/>
  <cols>
    <col min="1" max="1" width="3.5703125" customWidth="1"/>
    <col min="2" max="2" width="15.140625" customWidth="1"/>
    <col min="3" max="3" width="14.7109375" customWidth="1"/>
    <col min="8" max="8" width="18.7109375" customWidth="1"/>
  </cols>
  <sheetData>
    <row r="1" spans="1:13" x14ac:dyDescent="0.2">
      <c r="A1" s="77" t="s">
        <v>75</v>
      </c>
      <c r="B1" s="77"/>
      <c r="C1" s="54"/>
      <c r="D1" s="55"/>
      <c r="E1" s="54" t="s">
        <v>1</v>
      </c>
      <c r="F1" s="56"/>
      <c r="G1" s="57">
        <f>'Sales Summary'!I42</f>
        <v>38975.571000000004</v>
      </c>
      <c r="I1" s="56"/>
      <c r="J1" s="56"/>
      <c r="K1" s="56"/>
      <c r="L1" s="56"/>
    </row>
    <row r="2" spans="1:13" x14ac:dyDescent="0.2">
      <c r="A2" s="54" t="s">
        <v>2</v>
      </c>
      <c r="B2" s="54"/>
      <c r="C2" s="54"/>
      <c r="D2" s="55"/>
      <c r="E2" s="43" t="s">
        <v>135</v>
      </c>
      <c r="F2" s="43"/>
      <c r="G2" s="45">
        <f>D23</f>
        <v>122</v>
      </c>
      <c r="I2" s="71"/>
      <c r="J2" s="56"/>
      <c r="K2" s="56"/>
      <c r="L2" s="56"/>
    </row>
    <row r="3" spans="1:13" ht="13.5" thickBot="1" x14ac:dyDescent="0.25">
      <c r="A3" s="78" t="s">
        <v>141</v>
      </c>
      <c r="B3" s="78"/>
      <c r="C3" s="54"/>
      <c r="D3" s="55"/>
      <c r="E3" s="43" t="s">
        <v>5</v>
      </c>
      <c r="F3" s="43"/>
      <c r="G3" s="47">
        <f>G1/G2</f>
        <v>319.47189344262296</v>
      </c>
      <c r="I3" s="42"/>
      <c r="J3" s="56"/>
      <c r="K3" s="56"/>
      <c r="L3" s="56"/>
    </row>
    <row r="4" spans="1:13" ht="14.25" thickTop="1" thickBot="1" x14ac:dyDescent="0.25">
      <c r="A4" s="58"/>
      <c r="B4" s="58"/>
      <c r="C4" s="58"/>
      <c r="D4" s="55"/>
      <c r="I4" s="43"/>
      <c r="J4" s="58"/>
      <c r="K4" s="58"/>
      <c r="L4" s="58"/>
    </row>
    <row r="5" spans="1:13" ht="13.5" thickBot="1" x14ac:dyDescent="0.25">
      <c r="A5" s="58" t="s">
        <v>4</v>
      </c>
      <c r="B5" s="58"/>
      <c r="C5" s="46">
        <f>COUNTIF($C$11:$C$22,A5)</f>
        <v>7</v>
      </c>
      <c r="D5" s="55"/>
      <c r="I5" s="43"/>
      <c r="J5" s="58"/>
      <c r="K5" s="58"/>
      <c r="L5" s="58"/>
    </row>
    <row r="6" spans="1:13" ht="13.5" thickBot="1" x14ac:dyDescent="0.25">
      <c r="A6" s="58" t="s">
        <v>6</v>
      </c>
      <c r="B6" s="58"/>
      <c r="C6" s="46">
        <f>COUNTIF($C$11:$C$22,A6)</f>
        <v>0</v>
      </c>
      <c r="D6" s="55"/>
      <c r="E6" s="43"/>
      <c r="F6" s="43"/>
      <c r="G6" s="43"/>
      <c r="H6" s="43"/>
      <c r="I6" s="43"/>
      <c r="J6" s="58"/>
      <c r="K6" s="58"/>
      <c r="L6" s="58"/>
    </row>
    <row r="7" spans="1:13" ht="13.5" thickBot="1" x14ac:dyDescent="0.25">
      <c r="A7" s="58" t="s">
        <v>7</v>
      </c>
      <c r="B7" s="58"/>
      <c r="C7" s="46">
        <f>COUNTIF($C$11:$C$22,A7)</f>
        <v>4</v>
      </c>
      <c r="D7" s="55"/>
      <c r="E7" s="43"/>
      <c r="F7" s="43"/>
      <c r="G7" s="43"/>
      <c r="H7" s="43"/>
      <c r="I7" s="43"/>
      <c r="J7" s="58"/>
      <c r="K7" s="211"/>
      <c r="L7" s="211"/>
      <c r="M7" s="211"/>
    </row>
    <row r="8" spans="1:13" ht="13.5" thickBot="1" x14ac:dyDescent="0.25">
      <c r="A8" s="58"/>
      <c r="B8" s="58"/>
      <c r="C8" s="59"/>
      <c r="D8" s="55"/>
      <c r="E8" s="43"/>
      <c r="F8" s="43"/>
      <c r="G8" s="43"/>
      <c r="H8" s="72"/>
      <c r="I8" s="43"/>
      <c r="J8" s="58"/>
      <c r="K8" s="211"/>
      <c r="L8" s="211"/>
      <c r="M8" s="211"/>
    </row>
    <row r="9" spans="1:13" ht="13.5" customHeight="1" x14ac:dyDescent="0.2">
      <c r="A9" s="60"/>
      <c r="B9" s="243" t="s">
        <v>0</v>
      </c>
      <c r="C9" s="243" t="s">
        <v>11</v>
      </c>
      <c r="D9" s="245" t="s">
        <v>12</v>
      </c>
      <c r="E9" s="241" t="s">
        <v>134</v>
      </c>
      <c r="F9" s="241" t="s">
        <v>15</v>
      </c>
      <c r="G9" s="241" t="s">
        <v>133</v>
      </c>
      <c r="H9" s="247" t="s">
        <v>19</v>
      </c>
      <c r="I9" s="248"/>
      <c r="J9" s="239" t="s">
        <v>132</v>
      </c>
      <c r="K9" s="211"/>
      <c r="L9" s="211"/>
      <c r="M9" s="211"/>
    </row>
    <row r="10" spans="1:13" x14ac:dyDescent="0.2">
      <c r="A10" s="61"/>
      <c r="B10" s="244"/>
      <c r="C10" s="244"/>
      <c r="D10" s="246"/>
      <c r="E10" s="242"/>
      <c r="F10" s="242"/>
      <c r="G10" s="242"/>
      <c r="H10" s="73" t="s">
        <v>130</v>
      </c>
      <c r="I10" s="73" t="s">
        <v>131</v>
      </c>
      <c r="J10" s="240"/>
      <c r="K10" s="211"/>
      <c r="L10" s="211"/>
      <c r="M10" s="211"/>
    </row>
    <row r="11" spans="1:13" x14ac:dyDescent="0.2">
      <c r="A11" s="62">
        <f ca="1">INDIRECT("A"&amp;ROW()-1)+1</f>
        <v>1</v>
      </c>
      <c r="B11" s="79" t="s">
        <v>71</v>
      </c>
      <c r="C11" s="80" t="s">
        <v>4</v>
      </c>
      <c r="D11" s="80">
        <f>'Number of Days'!E7</f>
        <v>9</v>
      </c>
      <c r="E11" s="74">
        <f t="shared" ref="E11:E21" si="0">IF(B11&lt;&gt;"",12,"")</f>
        <v>12</v>
      </c>
      <c r="F11" s="75">
        <f>G$3</f>
        <v>319.47189344262296</v>
      </c>
      <c r="G11" s="52">
        <f>D11*F11</f>
        <v>2875.2470409836064</v>
      </c>
      <c r="H11" s="52"/>
      <c r="I11" s="52"/>
      <c r="J11" s="146">
        <f>G11-I11</f>
        <v>2875.2470409836064</v>
      </c>
      <c r="K11" s="211"/>
      <c r="L11" s="211"/>
      <c r="M11" s="211"/>
    </row>
    <row r="12" spans="1:13" x14ac:dyDescent="0.2">
      <c r="A12" s="62">
        <f t="shared" ref="A12:A21" ca="1" si="1">INDIRECT("A"&amp;ROW()-1)+1</f>
        <v>2</v>
      </c>
      <c r="B12" s="79" t="s">
        <v>76</v>
      </c>
      <c r="C12" s="80" t="s">
        <v>4</v>
      </c>
      <c r="D12" s="80">
        <f>'Number of Days'!E8</f>
        <v>11</v>
      </c>
      <c r="E12" s="74">
        <f t="shared" si="0"/>
        <v>12</v>
      </c>
      <c r="F12" s="75">
        <f t="shared" ref="F12:F21" si="2">G$3</f>
        <v>319.47189344262296</v>
      </c>
      <c r="G12" s="52">
        <f t="shared" ref="G12:G21" si="3">D12*F12</f>
        <v>3514.1908278688525</v>
      </c>
      <c r="H12" s="52"/>
      <c r="I12" s="52"/>
      <c r="J12" s="146">
        <f t="shared" ref="J12:J21" si="4">G12-I12</f>
        <v>3514.1908278688525</v>
      </c>
      <c r="K12" s="211"/>
      <c r="L12" s="211"/>
      <c r="M12" s="211"/>
    </row>
    <row r="13" spans="1:13" x14ac:dyDescent="0.2">
      <c r="A13" s="62">
        <f t="shared" ca="1" si="1"/>
        <v>3</v>
      </c>
      <c r="B13" s="79" t="s">
        <v>77</v>
      </c>
      <c r="C13" s="80" t="s">
        <v>4</v>
      </c>
      <c r="D13" s="80">
        <f>'Number of Days'!E9</f>
        <v>12</v>
      </c>
      <c r="E13" s="74">
        <f t="shared" si="0"/>
        <v>12</v>
      </c>
      <c r="F13" s="75">
        <f t="shared" si="2"/>
        <v>319.47189344262296</v>
      </c>
      <c r="G13" s="52">
        <f t="shared" si="3"/>
        <v>3833.6627213114753</v>
      </c>
      <c r="H13" s="52"/>
      <c r="I13" s="52"/>
      <c r="J13" s="146">
        <f t="shared" si="4"/>
        <v>3833.6627213114753</v>
      </c>
      <c r="K13" s="211"/>
      <c r="L13" s="211"/>
      <c r="M13" s="211"/>
    </row>
    <row r="14" spans="1:13" x14ac:dyDescent="0.2">
      <c r="A14" s="62">
        <f t="shared" ca="1" si="1"/>
        <v>4</v>
      </c>
      <c r="B14" s="79" t="s">
        <v>79</v>
      </c>
      <c r="C14" s="80" t="s">
        <v>4</v>
      </c>
      <c r="D14" s="80">
        <f>'Number of Days'!E10</f>
        <v>12</v>
      </c>
      <c r="E14" s="74">
        <f t="shared" si="0"/>
        <v>12</v>
      </c>
      <c r="F14" s="75">
        <f t="shared" si="2"/>
        <v>319.47189344262296</v>
      </c>
      <c r="G14" s="52">
        <f t="shared" si="3"/>
        <v>3833.6627213114753</v>
      </c>
      <c r="H14" s="52"/>
      <c r="I14" s="52"/>
      <c r="J14" s="146">
        <f t="shared" si="4"/>
        <v>3833.6627213114753</v>
      </c>
      <c r="K14" s="211"/>
      <c r="L14" s="211"/>
      <c r="M14" s="211"/>
    </row>
    <row r="15" spans="1:13" x14ac:dyDescent="0.2">
      <c r="A15" s="62">
        <f t="shared" ca="1" si="1"/>
        <v>5</v>
      </c>
      <c r="B15" s="79" t="s">
        <v>78</v>
      </c>
      <c r="C15" s="80" t="s">
        <v>4</v>
      </c>
      <c r="D15" s="80">
        <f>'Number of Days'!E11</f>
        <v>11</v>
      </c>
      <c r="E15" s="74">
        <f t="shared" si="0"/>
        <v>12</v>
      </c>
      <c r="F15" s="75">
        <f t="shared" si="2"/>
        <v>319.47189344262296</v>
      </c>
      <c r="G15" s="52">
        <f t="shared" si="3"/>
        <v>3514.1908278688525</v>
      </c>
      <c r="H15" s="52"/>
      <c r="I15" s="52"/>
      <c r="J15" s="146">
        <f t="shared" si="4"/>
        <v>3514.1908278688525</v>
      </c>
      <c r="K15" s="211"/>
      <c r="L15" s="211"/>
      <c r="M15" s="211"/>
    </row>
    <row r="16" spans="1:13" x14ac:dyDescent="0.2">
      <c r="A16" s="62">
        <f t="shared" ca="1" si="1"/>
        <v>6</v>
      </c>
      <c r="B16" s="79" t="s">
        <v>80</v>
      </c>
      <c r="C16" s="80" t="s">
        <v>4</v>
      </c>
      <c r="D16" s="80">
        <f>'Number of Days'!E12</f>
        <v>11</v>
      </c>
      <c r="E16" s="74">
        <f t="shared" si="0"/>
        <v>12</v>
      </c>
      <c r="F16" s="75">
        <f t="shared" si="2"/>
        <v>319.47189344262296</v>
      </c>
      <c r="G16" s="52">
        <f t="shared" si="3"/>
        <v>3514.1908278688525</v>
      </c>
      <c r="H16" s="52"/>
      <c r="I16" s="52"/>
      <c r="J16" s="146">
        <f t="shared" si="4"/>
        <v>3514.1908278688525</v>
      </c>
      <c r="K16" s="211"/>
      <c r="L16" s="211"/>
      <c r="M16" s="211"/>
    </row>
    <row r="17" spans="1:13" x14ac:dyDescent="0.2">
      <c r="A17" s="62">
        <f t="shared" ca="1" si="1"/>
        <v>7</v>
      </c>
      <c r="B17" s="79" t="s">
        <v>125</v>
      </c>
      <c r="C17" s="80" t="s">
        <v>4</v>
      </c>
      <c r="D17" s="80">
        <f>'Number of Days'!E13</f>
        <v>11</v>
      </c>
      <c r="E17" s="74">
        <f t="shared" si="0"/>
        <v>12</v>
      </c>
      <c r="F17" s="75">
        <f t="shared" si="2"/>
        <v>319.47189344262296</v>
      </c>
      <c r="G17" s="52">
        <f t="shared" si="3"/>
        <v>3514.1908278688525</v>
      </c>
      <c r="H17" s="52"/>
      <c r="I17" s="52"/>
      <c r="J17" s="146">
        <f t="shared" si="4"/>
        <v>3514.1908278688525</v>
      </c>
      <c r="K17" s="211"/>
      <c r="L17" s="211"/>
      <c r="M17" s="211"/>
    </row>
    <row r="18" spans="1:13" x14ac:dyDescent="0.2">
      <c r="A18" s="62">
        <f t="shared" ca="1" si="1"/>
        <v>8</v>
      </c>
      <c r="B18" s="79" t="s">
        <v>124</v>
      </c>
      <c r="C18" s="80" t="s">
        <v>7</v>
      </c>
      <c r="D18" s="80">
        <f>'Number of Days'!E14</f>
        <v>11</v>
      </c>
      <c r="E18" s="74">
        <f t="shared" si="0"/>
        <v>12</v>
      </c>
      <c r="F18" s="75">
        <f t="shared" si="2"/>
        <v>319.47189344262296</v>
      </c>
      <c r="G18" s="52">
        <f t="shared" si="3"/>
        <v>3514.1908278688525</v>
      </c>
      <c r="H18" s="52"/>
      <c r="I18" s="52"/>
      <c r="J18" s="146">
        <f t="shared" si="4"/>
        <v>3514.1908278688525</v>
      </c>
      <c r="K18" s="211"/>
      <c r="L18" s="211"/>
      <c r="M18" s="211"/>
    </row>
    <row r="19" spans="1:13" ht="12.75" customHeight="1" x14ac:dyDescent="0.2">
      <c r="A19" s="62">
        <f t="shared" ca="1" si="1"/>
        <v>9</v>
      </c>
      <c r="B19" s="79" t="s">
        <v>126</v>
      </c>
      <c r="C19" s="80" t="s">
        <v>7</v>
      </c>
      <c r="D19" s="80">
        <f>'Number of Days'!E15</f>
        <v>11</v>
      </c>
      <c r="E19" s="74">
        <f t="shared" si="0"/>
        <v>12</v>
      </c>
      <c r="F19" s="75">
        <f t="shared" si="2"/>
        <v>319.47189344262296</v>
      </c>
      <c r="G19" s="52">
        <f t="shared" si="3"/>
        <v>3514.1908278688525</v>
      </c>
      <c r="H19" s="52"/>
      <c r="I19" s="52"/>
      <c r="J19" s="146">
        <f t="shared" si="4"/>
        <v>3514.1908278688525</v>
      </c>
      <c r="K19" s="211"/>
      <c r="L19" s="211"/>
      <c r="M19" s="211"/>
    </row>
    <row r="20" spans="1:13" x14ac:dyDescent="0.2">
      <c r="A20" s="62">
        <f t="shared" ca="1" si="1"/>
        <v>10</v>
      </c>
      <c r="B20" s="79" t="s">
        <v>136</v>
      </c>
      <c r="C20" s="80" t="s">
        <v>7</v>
      </c>
      <c r="D20" s="80">
        <f>'Number of Days'!E16</f>
        <v>12</v>
      </c>
      <c r="E20" s="74">
        <f t="shared" si="0"/>
        <v>12</v>
      </c>
      <c r="F20" s="75">
        <f t="shared" si="2"/>
        <v>319.47189344262296</v>
      </c>
      <c r="G20" s="52">
        <f t="shared" si="3"/>
        <v>3833.6627213114753</v>
      </c>
      <c r="H20" s="52"/>
      <c r="I20" s="52"/>
      <c r="J20" s="146">
        <f t="shared" si="4"/>
        <v>3833.6627213114753</v>
      </c>
      <c r="K20" s="211"/>
      <c r="L20" s="211"/>
      <c r="M20" s="211"/>
    </row>
    <row r="21" spans="1:13" x14ac:dyDescent="0.2">
      <c r="A21" s="62">
        <f t="shared" ca="1" si="1"/>
        <v>11</v>
      </c>
      <c r="B21" s="79" t="s">
        <v>137</v>
      </c>
      <c r="C21" s="80" t="s">
        <v>7</v>
      </c>
      <c r="D21" s="80">
        <f>'Number of Days'!E17</f>
        <v>11</v>
      </c>
      <c r="E21" s="74">
        <f t="shared" si="0"/>
        <v>12</v>
      </c>
      <c r="F21" s="75">
        <f t="shared" si="2"/>
        <v>319.47189344262296</v>
      </c>
      <c r="G21" s="52">
        <f t="shared" si="3"/>
        <v>3514.1908278688525</v>
      </c>
      <c r="H21" s="52"/>
      <c r="I21" s="52"/>
      <c r="J21" s="146">
        <f t="shared" si="4"/>
        <v>3514.1908278688525</v>
      </c>
      <c r="K21" s="211"/>
      <c r="L21" s="211"/>
      <c r="M21" s="211"/>
    </row>
    <row r="22" spans="1:13" ht="4.5" customHeight="1" x14ac:dyDescent="0.2">
      <c r="A22" s="62"/>
      <c r="B22" s="49"/>
      <c r="C22" s="50"/>
      <c r="D22" s="51"/>
      <c r="E22" s="74"/>
      <c r="F22" s="75"/>
      <c r="G22" s="52"/>
      <c r="H22" s="52"/>
      <c r="I22" s="52"/>
      <c r="J22" s="146"/>
      <c r="K22" s="211"/>
      <c r="L22" s="211"/>
      <c r="M22" s="211"/>
    </row>
    <row r="23" spans="1:13" ht="13.5" thickBot="1" x14ac:dyDescent="0.25">
      <c r="A23" s="64"/>
      <c r="B23" s="65"/>
      <c r="C23" s="65"/>
      <c r="D23" s="66">
        <f>SUM(D10:D22)</f>
        <v>122</v>
      </c>
      <c r="E23" s="66">
        <f>SUM(E10:E22)</f>
        <v>132</v>
      </c>
      <c r="F23" s="76"/>
      <c r="G23" s="66">
        <f>SUM(G10:G22)</f>
        <v>38975.571000000004</v>
      </c>
      <c r="H23" s="53">
        <f>SUM(H11:H22)</f>
        <v>0</v>
      </c>
      <c r="I23" s="53">
        <f>SUM(I11:I22)</f>
        <v>0</v>
      </c>
      <c r="J23" s="53">
        <f>SUM(J11:J22)</f>
        <v>38975.571000000004</v>
      </c>
      <c r="K23" s="211"/>
      <c r="L23" s="211"/>
      <c r="M23" s="211"/>
    </row>
    <row r="24" spans="1:13" x14ac:dyDescent="0.2">
      <c r="A24" s="58"/>
      <c r="B24" s="58"/>
      <c r="C24" s="58"/>
      <c r="D24" s="55"/>
      <c r="E24" s="58"/>
      <c r="F24" s="58"/>
      <c r="G24" s="58"/>
      <c r="H24" s="58"/>
      <c r="I24" s="58"/>
      <c r="J24" s="58"/>
      <c r="K24" s="58"/>
      <c r="L24" s="58"/>
    </row>
    <row r="25" spans="1:13" x14ac:dyDescent="0.2">
      <c r="A25" s="58"/>
      <c r="B25" s="205" t="s">
        <v>22</v>
      </c>
      <c r="C25" s="67"/>
      <c r="D25" s="68" t="s">
        <v>23</v>
      </c>
      <c r="E25" s="205"/>
      <c r="F25" s="205"/>
      <c r="G25" s="67"/>
      <c r="H25" s="205" t="s">
        <v>24</v>
      </c>
      <c r="I25" s="63"/>
      <c r="J25" s="58"/>
      <c r="K25" s="58"/>
      <c r="L25" s="58"/>
    </row>
    <row r="26" spans="1:13" x14ac:dyDescent="0.2">
      <c r="A26" s="58"/>
      <c r="B26" s="55"/>
      <c r="C26" s="58"/>
      <c r="D26" s="55"/>
      <c r="E26" s="55"/>
      <c r="F26" s="55"/>
      <c r="G26" s="55"/>
      <c r="H26" s="55"/>
      <c r="I26" s="63"/>
      <c r="J26" s="58"/>
      <c r="K26" s="58"/>
      <c r="L26" s="58"/>
    </row>
    <row r="27" spans="1:13" x14ac:dyDescent="0.2">
      <c r="A27" s="58"/>
      <c r="B27" s="58"/>
      <c r="C27" s="58"/>
      <c r="D27" s="55"/>
      <c r="E27" s="55"/>
      <c r="F27" s="55"/>
      <c r="G27" s="55"/>
      <c r="H27" s="55"/>
      <c r="I27" s="181"/>
      <c r="J27" s="58"/>
      <c r="K27" s="58"/>
      <c r="L27" s="58"/>
    </row>
    <row r="28" spans="1:13" ht="15" x14ac:dyDescent="0.2">
      <c r="A28" s="58"/>
      <c r="B28" s="203" t="s">
        <v>77</v>
      </c>
      <c r="C28" s="58"/>
      <c r="D28" s="207"/>
      <c r="E28" s="207"/>
      <c r="F28" s="207"/>
      <c r="G28" s="55"/>
      <c r="H28" s="208"/>
      <c r="I28" s="209"/>
      <c r="J28" s="69"/>
      <c r="K28" s="69"/>
      <c r="L28" s="58"/>
    </row>
    <row r="29" spans="1:13" x14ac:dyDescent="0.2">
      <c r="A29" s="58"/>
      <c r="B29" s="204" t="s">
        <v>74</v>
      </c>
      <c r="C29" s="58"/>
      <c r="D29" s="68"/>
      <c r="E29" s="68"/>
      <c r="F29" s="68"/>
      <c r="G29" s="55"/>
      <c r="H29" s="210"/>
      <c r="I29" s="63"/>
      <c r="J29" s="69"/>
      <c r="K29" s="69"/>
      <c r="L29" s="58"/>
    </row>
    <row r="30" spans="1:13" x14ac:dyDescent="0.2">
      <c r="A30" s="58"/>
      <c r="B30" s="58"/>
      <c r="C30" s="58"/>
      <c r="D30" s="55"/>
      <c r="E30" s="58"/>
      <c r="F30" s="58"/>
      <c r="G30" s="58"/>
      <c r="H30" s="58"/>
      <c r="I30" s="55"/>
      <c r="J30" s="58"/>
      <c r="K30" s="58"/>
      <c r="L30" s="58"/>
    </row>
    <row r="31" spans="1:13" x14ac:dyDescent="0.2">
      <c r="A31" s="58"/>
      <c r="B31" s="58"/>
      <c r="C31" s="58"/>
      <c r="D31" s="55"/>
      <c r="E31" s="58"/>
      <c r="F31" s="58"/>
      <c r="G31" s="58"/>
      <c r="H31" s="58"/>
      <c r="I31" s="55"/>
      <c r="J31" s="58"/>
      <c r="K31" s="58"/>
      <c r="L31" s="58"/>
    </row>
    <row r="32" spans="1:13" x14ac:dyDescent="0.2">
      <c r="A32" s="58"/>
      <c r="B32" s="58"/>
      <c r="C32" s="58"/>
      <c r="D32" s="55"/>
      <c r="E32" s="58"/>
      <c r="F32" s="58"/>
      <c r="G32" s="58"/>
      <c r="H32" s="58"/>
      <c r="I32" s="70"/>
      <c r="J32" s="58"/>
      <c r="K32" s="58"/>
      <c r="L32" s="58"/>
    </row>
    <row r="33" spans="1:12" x14ac:dyDescent="0.2">
      <c r="A33" s="58"/>
      <c r="B33" s="58"/>
      <c r="C33" s="58"/>
      <c r="D33" s="55"/>
      <c r="E33" s="58"/>
      <c r="F33" s="58"/>
      <c r="G33" s="58"/>
      <c r="H33" s="58"/>
      <c r="I33" s="58"/>
      <c r="J33" s="58"/>
      <c r="K33" s="58"/>
      <c r="L33" s="58"/>
    </row>
    <row r="34" spans="1:12" x14ac:dyDescent="0.2">
      <c r="A34" s="58"/>
      <c r="B34" s="58"/>
      <c r="C34" s="58"/>
      <c r="D34" s="55"/>
      <c r="E34" s="58"/>
      <c r="F34" s="58"/>
      <c r="G34" s="58"/>
      <c r="H34" s="58"/>
      <c r="I34" s="58"/>
      <c r="J34" s="58"/>
      <c r="K34" s="58"/>
      <c r="L34" s="58"/>
    </row>
    <row r="35" spans="1:12" x14ac:dyDescent="0.2">
      <c r="A35" s="58"/>
      <c r="B35" s="58"/>
      <c r="C35" s="58"/>
      <c r="D35" s="55"/>
      <c r="E35" s="58"/>
      <c r="F35" s="58"/>
      <c r="G35" s="58"/>
      <c r="H35" s="58"/>
      <c r="I35" s="58"/>
      <c r="J35" s="58"/>
      <c r="K35" s="58"/>
      <c r="L35" s="58"/>
    </row>
    <row r="36" spans="1:12" x14ac:dyDescent="0.2">
      <c r="A36" s="44"/>
      <c r="B36" s="44"/>
      <c r="C36" s="44"/>
      <c r="D36" s="48"/>
      <c r="E36" s="44"/>
      <c r="F36" s="44"/>
      <c r="G36" s="44"/>
      <c r="H36" s="44"/>
      <c r="I36" s="44"/>
      <c r="J36" s="44"/>
      <c r="K36" s="44"/>
      <c r="L36" s="44"/>
    </row>
  </sheetData>
  <mergeCells count="8">
    <mergeCell ref="J9:J10"/>
    <mergeCell ref="F9:F10"/>
    <mergeCell ref="G9:G10"/>
    <mergeCell ref="B9:B10"/>
    <mergeCell ref="C9:C10"/>
    <mergeCell ref="D9:D10"/>
    <mergeCell ref="H9:I9"/>
    <mergeCell ref="E9:E10"/>
  </mergeCells>
  <dataValidations disablePrompts="1" count="1">
    <dataValidation type="list" allowBlank="1" showErrorMessage="1" sqref="C11:C22" xr:uid="{00000000-0002-0000-0100-000000000000}">
      <formula1>$A$5:$A$7</formula1>
      <formula2>0</formula2>
    </dataValidation>
  </dataValidations>
  <pageMargins left="0.7" right="0.7" top="0.75" bottom="0.75" header="0.3" footer="0.3"/>
  <pageSetup paperSize="32767" scale="72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169104-BC40-4029-A078-B1BD914EB3D2}">
  <sheetPr>
    <pageSetUpPr fitToPage="1"/>
  </sheetPr>
  <dimension ref="A1:N36"/>
  <sheetViews>
    <sheetView tabSelected="1" workbookViewId="0">
      <selection activeCell="K25" sqref="K25"/>
    </sheetView>
  </sheetViews>
  <sheetFormatPr defaultRowHeight="12.75" x14ac:dyDescent="0.2"/>
  <cols>
    <col min="1" max="1" width="3.5703125" customWidth="1"/>
    <col min="2" max="2" width="15.140625" customWidth="1"/>
    <col min="3" max="3" width="14.7109375" customWidth="1"/>
    <col min="9" max="9" width="18.7109375" customWidth="1"/>
  </cols>
  <sheetData>
    <row r="1" spans="1:14" x14ac:dyDescent="0.2">
      <c r="A1" s="77" t="s">
        <v>75</v>
      </c>
      <c r="B1" s="77"/>
      <c r="C1" s="54"/>
      <c r="D1" s="55"/>
      <c r="E1" s="55"/>
      <c r="F1" s="54" t="s">
        <v>1</v>
      </c>
      <c r="G1" s="56"/>
      <c r="H1" s="57">
        <f>'Sales Summary'!I42</f>
        <v>38975.571000000004</v>
      </c>
      <c r="J1" s="56"/>
      <c r="K1" s="56"/>
      <c r="L1" s="56"/>
      <c r="M1" s="56"/>
    </row>
    <row r="2" spans="1:14" x14ac:dyDescent="0.2">
      <c r="A2" s="54" t="s">
        <v>2</v>
      </c>
      <c r="B2" s="54"/>
      <c r="C2" s="54"/>
      <c r="D2" s="55"/>
      <c r="E2" s="55"/>
      <c r="F2" s="43" t="s">
        <v>135</v>
      </c>
      <c r="G2" s="43"/>
      <c r="H2" s="45">
        <f>E23</f>
        <v>126.5</v>
      </c>
      <c r="J2" s="71"/>
      <c r="K2" s="56"/>
      <c r="L2" s="56"/>
      <c r="M2" s="56"/>
    </row>
    <row r="3" spans="1:14" ht="13.5" thickBot="1" x14ac:dyDescent="0.25">
      <c r="A3" s="78" t="s">
        <v>141</v>
      </c>
      <c r="B3" s="78"/>
      <c r="C3" s="54"/>
      <c r="D3" s="55"/>
      <c r="E3" s="55"/>
      <c r="F3" s="43" t="s">
        <v>5</v>
      </c>
      <c r="G3" s="43"/>
      <c r="H3" s="47">
        <f>H1/H2</f>
        <v>308.10728063241112</v>
      </c>
      <c r="J3" s="42"/>
      <c r="K3" s="56"/>
      <c r="L3" s="56"/>
      <c r="M3" s="56"/>
    </row>
    <row r="4" spans="1:14" ht="14.25" thickTop="1" thickBot="1" x14ac:dyDescent="0.25">
      <c r="A4" s="58"/>
      <c r="B4" s="58"/>
      <c r="C4" s="58"/>
      <c r="D4" s="55"/>
      <c r="E4" s="55"/>
      <c r="J4" s="43"/>
      <c r="K4" s="58"/>
      <c r="L4" s="58"/>
      <c r="M4" s="58"/>
    </row>
    <row r="5" spans="1:14" ht="13.5" thickBot="1" x14ac:dyDescent="0.25">
      <c r="A5" s="58" t="s">
        <v>4</v>
      </c>
      <c r="B5" s="58"/>
      <c r="C5" s="46">
        <f>COUNTIF($C$11:$C$22,A5)</f>
        <v>7</v>
      </c>
      <c r="D5" s="55"/>
      <c r="E5" s="55"/>
      <c r="J5" s="43"/>
      <c r="K5" s="58"/>
      <c r="L5" s="58"/>
      <c r="M5" s="58"/>
    </row>
    <row r="6" spans="1:14" ht="13.5" thickBot="1" x14ac:dyDescent="0.25">
      <c r="A6" s="58" t="s">
        <v>6</v>
      </c>
      <c r="B6" s="58"/>
      <c r="C6" s="46">
        <f>COUNTIF($C$11:$C$22,A6)</f>
        <v>0</v>
      </c>
      <c r="D6" s="55"/>
      <c r="E6" s="55"/>
      <c r="F6" s="43"/>
      <c r="G6" s="43"/>
      <c r="H6" s="43"/>
      <c r="I6" s="43"/>
      <c r="J6" s="43"/>
      <c r="K6" s="58"/>
      <c r="L6" s="58"/>
      <c r="M6" s="58"/>
    </row>
    <row r="7" spans="1:14" ht="13.5" thickBot="1" x14ac:dyDescent="0.25">
      <c r="A7" s="58" t="s">
        <v>7</v>
      </c>
      <c r="B7" s="58"/>
      <c r="C7" s="46">
        <f>COUNTIF($C$11:$C$22,A7)</f>
        <v>4</v>
      </c>
      <c r="D7" s="55"/>
      <c r="E7" s="55"/>
      <c r="F7" s="43"/>
      <c r="G7" s="43"/>
      <c r="H7" s="43"/>
      <c r="I7" s="43"/>
      <c r="J7" s="43"/>
      <c r="K7" s="58"/>
      <c r="L7" s="211"/>
      <c r="M7" s="211"/>
      <c r="N7" s="211"/>
    </row>
    <row r="8" spans="1:14" ht="13.5" thickBot="1" x14ac:dyDescent="0.25">
      <c r="A8" s="58"/>
      <c r="B8" s="58"/>
      <c r="C8" s="59"/>
      <c r="D8" s="55"/>
      <c r="E8" s="55"/>
      <c r="F8" s="43"/>
      <c r="G8" s="43"/>
      <c r="H8" s="43"/>
      <c r="I8" s="72"/>
      <c r="J8" s="43"/>
      <c r="K8" s="58"/>
      <c r="L8" s="211"/>
      <c r="M8" s="211"/>
      <c r="N8" s="211"/>
    </row>
    <row r="9" spans="1:14" ht="13.5" customHeight="1" x14ac:dyDescent="0.2">
      <c r="A9" s="60"/>
      <c r="B9" s="243" t="s">
        <v>0</v>
      </c>
      <c r="C9" s="243" t="s">
        <v>11</v>
      </c>
      <c r="D9" s="245" t="s">
        <v>12</v>
      </c>
      <c r="E9" s="245" t="s">
        <v>153</v>
      </c>
      <c r="F9" s="241" t="s">
        <v>134</v>
      </c>
      <c r="G9" s="241" t="s">
        <v>15</v>
      </c>
      <c r="H9" s="241" t="s">
        <v>133</v>
      </c>
      <c r="I9" s="247" t="s">
        <v>19</v>
      </c>
      <c r="J9" s="248"/>
      <c r="K9" s="239" t="s">
        <v>132</v>
      </c>
      <c r="L9" s="211"/>
      <c r="M9" s="211"/>
      <c r="N9" s="211"/>
    </row>
    <row r="10" spans="1:14" x14ac:dyDescent="0.2">
      <c r="A10" s="61"/>
      <c r="B10" s="244"/>
      <c r="C10" s="244"/>
      <c r="D10" s="246"/>
      <c r="E10" s="246"/>
      <c r="F10" s="242"/>
      <c r="G10" s="242"/>
      <c r="H10" s="242"/>
      <c r="I10" s="73" t="s">
        <v>130</v>
      </c>
      <c r="J10" s="73" t="s">
        <v>131</v>
      </c>
      <c r="K10" s="240"/>
      <c r="L10" s="211"/>
      <c r="M10" s="211"/>
      <c r="N10" s="211"/>
    </row>
    <row r="11" spans="1:14" x14ac:dyDescent="0.2">
      <c r="A11" s="62">
        <f ca="1">INDIRECT("A"&amp;ROW()-1)+1</f>
        <v>1</v>
      </c>
      <c r="B11" s="79" t="s">
        <v>71</v>
      </c>
      <c r="C11" s="80" t="s">
        <v>4</v>
      </c>
      <c r="D11" s="80">
        <v>9</v>
      </c>
      <c r="E11" s="80">
        <f>D11*1.5</f>
        <v>13.5</v>
      </c>
      <c r="F11" s="74">
        <f t="shared" ref="F11:F21" si="0">IF(B11&lt;&gt;"",12,"")</f>
        <v>12</v>
      </c>
      <c r="G11" s="75">
        <f>H$3</f>
        <v>308.10728063241112</v>
      </c>
      <c r="H11" s="52">
        <f>E11*G11</f>
        <v>4159.4482885375501</v>
      </c>
      <c r="I11" s="52"/>
      <c r="J11" s="52"/>
      <c r="K11" s="146">
        <f>H11-J11</f>
        <v>4159.4482885375501</v>
      </c>
      <c r="L11" s="211"/>
      <c r="M11" s="211"/>
      <c r="N11" s="211"/>
    </row>
    <row r="12" spans="1:14" x14ac:dyDescent="0.2">
      <c r="A12" s="62">
        <f t="shared" ref="A12:A21" ca="1" si="1">INDIRECT("A"&amp;ROW()-1)+1</f>
        <v>2</v>
      </c>
      <c r="B12" s="79" t="s">
        <v>76</v>
      </c>
      <c r="C12" s="80" t="s">
        <v>4</v>
      </c>
      <c r="D12" s="80">
        <f>'Number of Days'!E8</f>
        <v>11</v>
      </c>
      <c r="E12" s="80">
        <f>D12</f>
        <v>11</v>
      </c>
      <c r="F12" s="74">
        <f t="shared" si="0"/>
        <v>12</v>
      </c>
      <c r="G12" s="75">
        <f t="shared" ref="G12:G21" si="2">H$3</f>
        <v>308.10728063241112</v>
      </c>
      <c r="H12" s="52">
        <f t="shared" ref="H12:H21" si="3">E12*G12</f>
        <v>3389.1800869565222</v>
      </c>
      <c r="I12" s="52"/>
      <c r="J12" s="52"/>
      <c r="K12" s="146">
        <f t="shared" ref="K12:K21" si="4">H12-J12</f>
        <v>3389.1800869565222</v>
      </c>
      <c r="L12" s="211"/>
      <c r="M12" s="211"/>
      <c r="N12" s="211"/>
    </row>
    <row r="13" spans="1:14" x14ac:dyDescent="0.2">
      <c r="A13" s="62">
        <f t="shared" ca="1" si="1"/>
        <v>3</v>
      </c>
      <c r="B13" s="79" t="s">
        <v>77</v>
      </c>
      <c r="C13" s="80" t="s">
        <v>4</v>
      </c>
      <c r="D13" s="80">
        <f>'Number of Days'!E9</f>
        <v>12</v>
      </c>
      <c r="E13" s="80">
        <f t="shared" ref="E13:E21" si="5">D13</f>
        <v>12</v>
      </c>
      <c r="F13" s="74">
        <f t="shared" si="0"/>
        <v>12</v>
      </c>
      <c r="G13" s="75">
        <f t="shared" si="2"/>
        <v>308.10728063241112</v>
      </c>
      <c r="H13" s="52">
        <f t="shared" si="3"/>
        <v>3697.2873675889332</v>
      </c>
      <c r="I13" s="52"/>
      <c r="J13" s="52"/>
      <c r="K13" s="146">
        <f t="shared" si="4"/>
        <v>3697.2873675889332</v>
      </c>
      <c r="L13" s="211"/>
      <c r="M13" s="211"/>
      <c r="N13" s="211"/>
    </row>
    <row r="14" spans="1:14" x14ac:dyDescent="0.2">
      <c r="A14" s="62">
        <f t="shared" ca="1" si="1"/>
        <v>4</v>
      </c>
      <c r="B14" s="79" t="s">
        <v>79</v>
      </c>
      <c r="C14" s="80" t="s">
        <v>4</v>
      </c>
      <c r="D14" s="80">
        <f>'Number of Days'!E10</f>
        <v>12</v>
      </c>
      <c r="E14" s="80">
        <f t="shared" si="5"/>
        <v>12</v>
      </c>
      <c r="F14" s="74">
        <f t="shared" si="0"/>
        <v>12</v>
      </c>
      <c r="G14" s="75">
        <f t="shared" si="2"/>
        <v>308.10728063241112</v>
      </c>
      <c r="H14" s="52">
        <f t="shared" si="3"/>
        <v>3697.2873675889332</v>
      </c>
      <c r="I14" s="52"/>
      <c r="J14" s="52"/>
      <c r="K14" s="146">
        <f t="shared" si="4"/>
        <v>3697.2873675889332</v>
      </c>
      <c r="L14" s="211"/>
      <c r="M14" s="211"/>
      <c r="N14" s="211"/>
    </row>
    <row r="15" spans="1:14" x14ac:dyDescent="0.2">
      <c r="A15" s="62">
        <f t="shared" ca="1" si="1"/>
        <v>5</v>
      </c>
      <c r="B15" s="79" t="s">
        <v>78</v>
      </c>
      <c r="C15" s="80" t="s">
        <v>4</v>
      </c>
      <c r="D15" s="80">
        <f>'Number of Days'!E11</f>
        <v>11</v>
      </c>
      <c r="E15" s="80">
        <f t="shared" si="5"/>
        <v>11</v>
      </c>
      <c r="F15" s="74">
        <f t="shared" si="0"/>
        <v>12</v>
      </c>
      <c r="G15" s="75">
        <f t="shared" si="2"/>
        <v>308.10728063241112</v>
      </c>
      <c r="H15" s="52">
        <f t="shared" si="3"/>
        <v>3389.1800869565222</v>
      </c>
      <c r="I15" s="52"/>
      <c r="J15" s="52"/>
      <c r="K15" s="146">
        <f t="shared" si="4"/>
        <v>3389.1800869565222</v>
      </c>
      <c r="L15" s="211"/>
      <c r="M15" s="211"/>
      <c r="N15" s="211"/>
    </row>
    <row r="16" spans="1:14" x14ac:dyDescent="0.2">
      <c r="A16" s="62">
        <f t="shared" ca="1" si="1"/>
        <v>6</v>
      </c>
      <c r="B16" s="79" t="s">
        <v>80</v>
      </c>
      <c r="C16" s="80" t="s">
        <v>4</v>
      </c>
      <c r="D16" s="80">
        <f>'Number of Days'!E12</f>
        <v>11</v>
      </c>
      <c r="E16" s="80">
        <f t="shared" si="5"/>
        <v>11</v>
      </c>
      <c r="F16" s="74">
        <f t="shared" si="0"/>
        <v>12</v>
      </c>
      <c r="G16" s="75">
        <f t="shared" si="2"/>
        <v>308.10728063241112</v>
      </c>
      <c r="H16" s="52">
        <f t="shared" si="3"/>
        <v>3389.1800869565222</v>
      </c>
      <c r="I16" s="52"/>
      <c r="J16" s="52"/>
      <c r="K16" s="146">
        <f t="shared" si="4"/>
        <v>3389.1800869565222</v>
      </c>
      <c r="L16" s="211"/>
      <c r="M16" s="211"/>
      <c r="N16" s="211"/>
    </row>
    <row r="17" spans="1:14" x14ac:dyDescent="0.2">
      <c r="A17" s="62">
        <f t="shared" ca="1" si="1"/>
        <v>7</v>
      </c>
      <c r="B17" s="79" t="s">
        <v>125</v>
      </c>
      <c r="C17" s="80" t="s">
        <v>4</v>
      </c>
      <c r="D17" s="80">
        <f>'Number of Days'!E13</f>
        <v>11</v>
      </c>
      <c r="E17" s="80">
        <f t="shared" si="5"/>
        <v>11</v>
      </c>
      <c r="F17" s="74">
        <f t="shared" si="0"/>
        <v>12</v>
      </c>
      <c r="G17" s="75">
        <f t="shared" si="2"/>
        <v>308.10728063241112</v>
      </c>
      <c r="H17" s="52">
        <f t="shared" si="3"/>
        <v>3389.1800869565222</v>
      </c>
      <c r="I17" s="52"/>
      <c r="J17" s="52"/>
      <c r="K17" s="146">
        <f t="shared" si="4"/>
        <v>3389.1800869565222</v>
      </c>
      <c r="L17" s="211"/>
      <c r="M17" s="211"/>
      <c r="N17" s="211"/>
    </row>
    <row r="18" spans="1:14" x14ac:dyDescent="0.2">
      <c r="A18" s="62">
        <f t="shared" ca="1" si="1"/>
        <v>8</v>
      </c>
      <c r="B18" s="79" t="s">
        <v>124</v>
      </c>
      <c r="C18" s="80" t="s">
        <v>7</v>
      </c>
      <c r="D18" s="80">
        <f>'Number of Days'!E14</f>
        <v>11</v>
      </c>
      <c r="E18" s="80">
        <f t="shared" si="5"/>
        <v>11</v>
      </c>
      <c r="F18" s="74">
        <f t="shared" si="0"/>
        <v>12</v>
      </c>
      <c r="G18" s="75">
        <f t="shared" si="2"/>
        <v>308.10728063241112</v>
      </c>
      <c r="H18" s="52">
        <f t="shared" si="3"/>
        <v>3389.1800869565222</v>
      </c>
      <c r="I18" s="52"/>
      <c r="J18" s="52"/>
      <c r="K18" s="146">
        <f t="shared" si="4"/>
        <v>3389.1800869565222</v>
      </c>
      <c r="L18" s="211"/>
      <c r="M18" s="211"/>
      <c r="N18" s="211"/>
    </row>
    <row r="19" spans="1:14" ht="12.75" customHeight="1" x14ac:dyDescent="0.2">
      <c r="A19" s="62">
        <f t="shared" ca="1" si="1"/>
        <v>9</v>
      </c>
      <c r="B19" s="79" t="s">
        <v>126</v>
      </c>
      <c r="C19" s="80" t="s">
        <v>7</v>
      </c>
      <c r="D19" s="80">
        <f>'Number of Days'!E15</f>
        <v>11</v>
      </c>
      <c r="E19" s="80">
        <f t="shared" si="5"/>
        <v>11</v>
      </c>
      <c r="F19" s="74">
        <f t="shared" si="0"/>
        <v>12</v>
      </c>
      <c r="G19" s="75">
        <f t="shared" si="2"/>
        <v>308.10728063241112</v>
      </c>
      <c r="H19" s="52">
        <f t="shared" si="3"/>
        <v>3389.1800869565222</v>
      </c>
      <c r="I19" s="52"/>
      <c r="J19" s="52"/>
      <c r="K19" s="146">
        <f t="shared" si="4"/>
        <v>3389.1800869565222</v>
      </c>
      <c r="L19" s="211"/>
      <c r="M19" s="211"/>
      <c r="N19" s="211"/>
    </row>
    <row r="20" spans="1:14" x14ac:dyDescent="0.2">
      <c r="A20" s="62">
        <f t="shared" ca="1" si="1"/>
        <v>10</v>
      </c>
      <c r="B20" s="79" t="s">
        <v>136</v>
      </c>
      <c r="C20" s="80" t="s">
        <v>7</v>
      </c>
      <c r="D20" s="80">
        <f>'Number of Days'!E16</f>
        <v>12</v>
      </c>
      <c r="E20" s="80">
        <f t="shared" si="5"/>
        <v>12</v>
      </c>
      <c r="F20" s="74">
        <f t="shared" si="0"/>
        <v>12</v>
      </c>
      <c r="G20" s="75">
        <f t="shared" si="2"/>
        <v>308.10728063241112</v>
      </c>
      <c r="H20" s="52">
        <f t="shared" si="3"/>
        <v>3697.2873675889332</v>
      </c>
      <c r="I20" s="52"/>
      <c r="J20" s="52"/>
      <c r="K20" s="146">
        <f t="shared" si="4"/>
        <v>3697.2873675889332</v>
      </c>
      <c r="L20" s="211"/>
      <c r="M20" s="211"/>
      <c r="N20" s="211"/>
    </row>
    <row r="21" spans="1:14" x14ac:dyDescent="0.2">
      <c r="A21" s="62">
        <f t="shared" ca="1" si="1"/>
        <v>11</v>
      </c>
      <c r="B21" s="79" t="s">
        <v>137</v>
      </c>
      <c r="C21" s="80" t="s">
        <v>7</v>
      </c>
      <c r="D21" s="80">
        <f>'Number of Days'!E17</f>
        <v>11</v>
      </c>
      <c r="E21" s="80">
        <f t="shared" si="5"/>
        <v>11</v>
      </c>
      <c r="F21" s="74">
        <f t="shared" si="0"/>
        <v>12</v>
      </c>
      <c r="G21" s="75">
        <f t="shared" si="2"/>
        <v>308.10728063241112</v>
      </c>
      <c r="H21" s="52">
        <f t="shared" si="3"/>
        <v>3389.1800869565222</v>
      </c>
      <c r="I21" s="52"/>
      <c r="J21" s="52"/>
      <c r="K21" s="146">
        <f t="shared" si="4"/>
        <v>3389.1800869565222</v>
      </c>
      <c r="L21" s="211"/>
      <c r="M21" s="211"/>
      <c r="N21" s="211"/>
    </row>
    <row r="22" spans="1:14" ht="4.5" customHeight="1" x14ac:dyDescent="0.2">
      <c r="A22" s="62"/>
      <c r="B22" s="49"/>
      <c r="C22" s="50"/>
      <c r="D22" s="51"/>
      <c r="E22" s="51"/>
      <c r="F22" s="74"/>
      <c r="G22" s="75"/>
      <c r="H22" s="52"/>
      <c r="I22" s="52"/>
      <c r="J22" s="52"/>
      <c r="K22" s="146"/>
      <c r="L22" s="211"/>
      <c r="M22" s="211"/>
      <c r="N22" s="211"/>
    </row>
    <row r="23" spans="1:14" ht="13.5" thickBot="1" x14ac:dyDescent="0.25">
      <c r="A23" s="64"/>
      <c r="B23" s="65"/>
      <c r="C23" s="65"/>
      <c r="D23" s="66">
        <f>SUM(D10:D22)</f>
        <v>122</v>
      </c>
      <c r="E23" s="66">
        <f>SUM(E10:E22)</f>
        <v>126.5</v>
      </c>
      <c r="F23" s="66">
        <f>SUM(F10:F22)</f>
        <v>132</v>
      </c>
      <c r="G23" s="76"/>
      <c r="H23" s="66">
        <f>SUM(H10:H22)</f>
        <v>38975.571000000004</v>
      </c>
      <c r="I23" s="53">
        <f>SUM(I11:I22)</f>
        <v>0</v>
      </c>
      <c r="J23" s="53">
        <f>SUM(J11:J22)</f>
        <v>0</v>
      </c>
      <c r="K23" s="53">
        <f>SUM(K11:K22)</f>
        <v>38975.571000000004</v>
      </c>
      <c r="L23" s="211"/>
      <c r="M23" s="211"/>
      <c r="N23" s="211"/>
    </row>
    <row r="24" spans="1:14" x14ac:dyDescent="0.2">
      <c r="A24" s="58"/>
      <c r="B24" s="58"/>
      <c r="C24" s="58"/>
      <c r="D24" s="55"/>
      <c r="E24" s="55"/>
      <c r="F24" s="58"/>
      <c r="G24" s="58"/>
      <c r="H24" s="58"/>
      <c r="I24" s="58"/>
      <c r="J24" s="58"/>
      <c r="K24" s="58"/>
      <c r="L24" s="58"/>
      <c r="M24" s="58"/>
    </row>
    <row r="25" spans="1:14" x14ac:dyDescent="0.2">
      <c r="A25" s="58"/>
      <c r="B25" s="205" t="s">
        <v>22</v>
      </c>
      <c r="C25" s="67"/>
      <c r="D25" s="68" t="s">
        <v>23</v>
      </c>
      <c r="E25" s="68"/>
      <c r="F25" s="205"/>
      <c r="G25" s="205"/>
      <c r="H25" s="67"/>
      <c r="I25" s="205" t="s">
        <v>24</v>
      </c>
      <c r="J25" s="63"/>
      <c r="K25" s="58"/>
      <c r="L25" s="58"/>
      <c r="M25" s="58"/>
    </row>
    <row r="26" spans="1:14" x14ac:dyDescent="0.2">
      <c r="A26" s="58"/>
      <c r="B26" s="55"/>
      <c r="C26" s="58"/>
      <c r="D26" s="55"/>
      <c r="E26" s="55"/>
      <c r="F26" s="55"/>
      <c r="G26" s="55"/>
      <c r="H26" s="55"/>
      <c r="I26" s="55"/>
      <c r="J26" s="63"/>
      <c r="K26" s="58"/>
      <c r="L26" s="58"/>
      <c r="M26" s="58"/>
    </row>
    <row r="27" spans="1:14" x14ac:dyDescent="0.2">
      <c r="A27" s="58"/>
      <c r="B27" s="58"/>
      <c r="C27" s="58"/>
      <c r="D27" s="55"/>
      <c r="E27" s="55"/>
      <c r="F27" s="55"/>
      <c r="G27" s="55"/>
      <c r="H27" s="55"/>
      <c r="I27" s="55"/>
      <c r="J27" s="181"/>
      <c r="K27" s="58"/>
      <c r="L27" s="58"/>
      <c r="M27" s="58"/>
    </row>
    <row r="28" spans="1:14" ht="15" x14ac:dyDescent="0.2">
      <c r="A28" s="58"/>
      <c r="B28" s="203" t="s">
        <v>77</v>
      </c>
      <c r="C28" s="58"/>
      <c r="D28" s="207"/>
      <c r="E28" s="207"/>
      <c r="F28" s="207"/>
      <c r="G28" s="207"/>
      <c r="H28" s="55"/>
      <c r="I28" s="208"/>
      <c r="J28" s="209"/>
      <c r="K28" s="69"/>
      <c r="L28" s="69"/>
      <c r="M28" s="58"/>
    </row>
    <row r="29" spans="1:14" x14ac:dyDescent="0.2">
      <c r="A29" s="58"/>
      <c r="B29" s="204" t="s">
        <v>74</v>
      </c>
      <c r="C29" s="58"/>
      <c r="D29" s="68"/>
      <c r="E29" s="68"/>
      <c r="F29" s="68"/>
      <c r="G29" s="68"/>
      <c r="H29" s="55"/>
      <c r="I29" s="210"/>
      <c r="J29" s="63"/>
      <c r="K29" s="69"/>
      <c r="L29" s="69"/>
      <c r="M29" s="58"/>
    </row>
    <row r="30" spans="1:14" x14ac:dyDescent="0.2">
      <c r="A30" s="58"/>
      <c r="B30" s="58"/>
      <c r="C30" s="58"/>
      <c r="D30" s="55"/>
      <c r="E30" s="55"/>
      <c r="F30" s="58"/>
      <c r="G30" s="58"/>
      <c r="H30" s="58"/>
      <c r="I30" s="58"/>
      <c r="J30" s="55"/>
      <c r="K30" s="58"/>
      <c r="L30" s="58"/>
      <c r="M30" s="58"/>
    </row>
    <row r="31" spans="1:14" x14ac:dyDescent="0.2">
      <c r="A31" s="58"/>
      <c r="B31" s="58"/>
      <c r="C31" s="58"/>
      <c r="D31" s="55"/>
      <c r="E31" s="55"/>
      <c r="F31" s="58"/>
      <c r="G31" s="58"/>
      <c r="H31" s="58"/>
      <c r="I31" s="58"/>
      <c r="J31" s="55"/>
      <c r="K31" s="58"/>
      <c r="L31" s="58"/>
      <c r="M31" s="58"/>
    </row>
    <row r="32" spans="1:14" x14ac:dyDescent="0.2">
      <c r="A32" s="58"/>
      <c r="B32" s="58"/>
      <c r="C32" s="58"/>
      <c r="D32" s="55"/>
      <c r="E32" s="55"/>
      <c r="F32" s="58"/>
      <c r="G32" s="58"/>
      <c r="H32" s="58"/>
      <c r="I32" s="58"/>
      <c r="J32" s="70"/>
      <c r="K32" s="58"/>
      <c r="L32" s="58"/>
      <c r="M32" s="58"/>
    </row>
    <row r="33" spans="1:13" x14ac:dyDescent="0.2">
      <c r="A33" s="58"/>
      <c r="B33" s="58"/>
      <c r="C33" s="58"/>
      <c r="D33" s="55"/>
      <c r="E33" s="55"/>
      <c r="F33" s="58"/>
      <c r="G33" s="58"/>
      <c r="H33" s="58"/>
      <c r="I33" s="58"/>
      <c r="J33" s="58"/>
      <c r="K33" s="58"/>
      <c r="L33" s="58"/>
      <c r="M33" s="58"/>
    </row>
    <row r="34" spans="1:13" x14ac:dyDescent="0.2">
      <c r="A34" s="58"/>
      <c r="B34" s="58"/>
      <c r="C34" s="58"/>
      <c r="D34" s="55"/>
      <c r="E34" s="55"/>
      <c r="F34" s="58"/>
      <c r="G34" s="58"/>
      <c r="H34" s="58"/>
      <c r="I34" s="58"/>
      <c r="J34" s="58"/>
      <c r="K34" s="58"/>
      <c r="L34" s="58"/>
      <c r="M34" s="58"/>
    </row>
    <row r="35" spans="1:13" x14ac:dyDescent="0.2">
      <c r="A35" s="58"/>
      <c r="B35" s="58"/>
      <c r="C35" s="58"/>
      <c r="D35" s="55"/>
      <c r="E35" s="55"/>
      <c r="F35" s="58"/>
      <c r="G35" s="58"/>
      <c r="H35" s="58"/>
      <c r="I35" s="58"/>
      <c r="J35" s="58"/>
      <c r="K35" s="58"/>
      <c r="L35" s="58"/>
      <c r="M35" s="58"/>
    </row>
    <row r="36" spans="1:13" x14ac:dyDescent="0.2">
      <c r="A36" s="44"/>
      <c r="B36" s="44"/>
      <c r="C36" s="44"/>
      <c r="D36" s="48"/>
      <c r="E36" s="48"/>
      <c r="F36" s="44"/>
      <c r="G36" s="44"/>
      <c r="H36" s="44"/>
      <c r="I36" s="44"/>
      <c r="J36" s="44"/>
      <c r="K36" s="44"/>
      <c r="L36" s="44"/>
      <c r="M36" s="44"/>
    </row>
  </sheetData>
  <mergeCells count="9">
    <mergeCell ref="I9:J9"/>
    <mergeCell ref="K9:K10"/>
    <mergeCell ref="E9:E10"/>
    <mergeCell ref="B9:B10"/>
    <mergeCell ref="C9:C10"/>
    <mergeCell ref="D9:D10"/>
    <mergeCell ref="F9:F10"/>
    <mergeCell ref="G9:G10"/>
    <mergeCell ref="H9:H10"/>
  </mergeCells>
  <dataValidations disablePrompts="1" count="1">
    <dataValidation type="list" allowBlank="1" showErrorMessage="1" sqref="C11:C22" xr:uid="{B0BEC000-2F8F-449C-9494-2ADB23BC4F84}">
      <formula1>$A$5:$A$7</formula1>
      <formula2>0</formula2>
    </dataValidation>
  </dataValidations>
  <pageMargins left="0.7" right="0.7" top="0.75" bottom="0.75" header="0.3" footer="0.3"/>
  <pageSetup paperSize="32767" scale="72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Q52"/>
  <sheetViews>
    <sheetView topLeftCell="B7" workbookViewId="0">
      <selection activeCell="L34" sqref="L34"/>
    </sheetView>
  </sheetViews>
  <sheetFormatPr defaultRowHeight="12.75" x14ac:dyDescent="0.2"/>
  <cols>
    <col min="1" max="1" width="9.140625" style="81" hidden="1" customWidth="1"/>
    <col min="2" max="2" width="11.7109375" style="82" customWidth="1"/>
    <col min="3" max="3" width="9.85546875" style="82" customWidth="1"/>
    <col min="4" max="4" width="14" style="82" bestFit="1" customWidth="1"/>
    <col min="5" max="5" width="12.5703125" style="82" customWidth="1"/>
    <col min="6" max="6" width="1.28515625" style="82" customWidth="1"/>
    <col min="7" max="7" width="13" style="82" customWidth="1"/>
    <col min="8" max="8" width="12.7109375" style="82" hidden="1" customWidth="1"/>
    <col min="9" max="9" width="10.5703125" style="82" bestFit="1" customWidth="1"/>
    <col min="10" max="10" width="10.28515625" style="82" bestFit="1" customWidth="1"/>
    <col min="11" max="11" width="26" style="82" hidden="1" customWidth="1"/>
    <col min="12" max="12" width="16.28515625" style="82" customWidth="1"/>
    <col min="13" max="13" width="10.28515625" style="82" customWidth="1"/>
    <col min="14" max="14" width="10.28515625" style="84" bestFit="1" customWidth="1"/>
    <col min="15" max="15" width="13.42578125" style="84" customWidth="1"/>
    <col min="16" max="16" width="11.28515625" style="82" bestFit="1" customWidth="1"/>
    <col min="17" max="17" width="10.28515625" style="82" bestFit="1" customWidth="1"/>
    <col min="18" max="19" width="9.140625" style="82" customWidth="1"/>
    <col min="20" max="16384" width="9.140625" style="82"/>
  </cols>
  <sheetData>
    <row r="1" spans="1:16" x14ac:dyDescent="0.2">
      <c r="C1" s="83" t="s">
        <v>81</v>
      </c>
    </row>
    <row r="2" spans="1:16" x14ac:dyDescent="0.2">
      <c r="C2" s="83" t="s">
        <v>82</v>
      </c>
    </row>
    <row r="3" spans="1:16" x14ac:dyDescent="0.2">
      <c r="C3" s="255" t="str">
        <f>'Number of Days'!A3</f>
        <v>Nov 16-29,2019</v>
      </c>
      <c r="D3" s="255"/>
      <c r="E3" s="255"/>
    </row>
    <row r="4" spans="1:16" ht="13.5" thickBot="1" x14ac:dyDescent="0.25">
      <c r="A4" s="85">
        <f>+SUM(A10:A35)</f>
        <v>0</v>
      </c>
      <c r="B4" s="86"/>
      <c r="F4" s="87"/>
      <c r="G4" s="87"/>
      <c r="H4" s="87"/>
      <c r="I4" s="87"/>
      <c r="J4" s="87"/>
    </row>
    <row r="5" spans="1:16" s="91" customFormat="1" ht="13.5" thickTop="1" x14ac:dyDescent="0.2">
      <c r="A5" s="88" t="s">
        <v>83</v>
      </c>
      <c r="B5" s="82"/>
      <c r="C5" s="82"/>
      <c r="D5" s="82"/>
      <c r="E5" s="82"/>
      <c r="F5" s="82"/>
      <c r="G5" s="89"/>
      <c r="H5" s="82"/>
      <c r="I5" s="82"/>
      <c r="J5" s="82"/>
      <c r="K5" s="90"/>
      <c r="L5" s="91" t="s">
        <v>92</v>
      </c>
      <c r="N5" s="92"/>
      <c r="O5" s="92"/>
    </row>
    <row r="6" spans="1:16" s="91" customFormat="1" ht="12.75" customHeight="1" thickBot="1" x14ac:dyDescent="0.25">
      <c r="A6" s="88" t="s">
        <v>84</v>
      </c>
      <c r="B6" s="82"/>
      <c r="C6" s="82"/>
      <c r="D6" s="82"/>
      <c r="E6" s="82"/>
      <c r="F6" s="82"/>
      <c r="G6" s="83" t="s">
        <v>85</v>
      </c>
      <c r="H6" s="82"/>
      <c r="I6" s="82"/>
      <c r="J6" s="82"/>
      <c r="K6" s="93"/>
      <c r="N6" s="92"/>
      <c r="O6" s="92"/>
    </row>
    <row r="7" spans="1:16" s="91" customFormat="1" ht="13.5" thickBot="1" x14ac:dyDescent="0.25">
      <c r="A7" s="88" t="s">
        <v>86</v>
      </c>
      <c r="B7" s="94"/>
      <c r="C7" s="94"/>
      <c r="D7" s="94" t="s">
        <v>87</v>
      </c>
      <c r="E7" s="94" t="s">
        <v>88</v>
      </c>
      <c r="F7" s="95"/>
      <c r="G7" s="94" t="s">
        <v>89</v>
      </c>
      <c r="H7" s="95" t="s">
        <v>90</v>
      </c>
      <c r="I7" s="94" t="s">
        <v>138</v>
      </c>
      <c r="J7" s="94" t="s">
        <v>139</v>
      </c>
      <c r="K7" s="142" t="s">
        <v>91</v>
      </c>
      <c r="L7" s="91" t="s">
        <v>92</v>
      </c>
      <c r="N7" s="92"/>
      <c r="O7" s="92"/>
    </row>
    <row r="8" spans="1:16" s="91" customFormat="1" ht="25.5" x14ac:dyDescent="0.2">
      <c r="A8" s="88"/>
      <c r="B8" s="96"/>
      <c r="C8" s="96"/>
      <c r="D8" s="96" t="s">
        <v>93</v>
      </c>
      <c r="E8" s="96" t="s">
        <v>93</v>
      </c>
      <c r="F8" s="97"/>
      <c r="G8" s="96" t="s">
        <v>94</v>
      </c>
      <c r="H8" s="97" t="s">
        <v>95</v>
      </c>
      <c r="I8" s="96"/>
      <c r="J8" s="96" t="s">
        <v>140</v>
      </c>
      <c r="K8" s="143">
        <v>0</v>
      </c>
      <c r="M8" s="256"/>
      <c r="N8" s="256"/>
      <c r="O8" s="92"/>
      <c r="P8" s="98"/>
    </row>
    <row r="9" spans="1:16" s="91" customFormat="1" ht="13.5" thickBot="1" x14ac:dyDescent="0.25">
      <c r="A9" s="88"/>
      <c r="B9" s="96" t="s">
        <v>96</v>
      </c>
      <c r="C9" s="96" t="s">
        <v>97</v>
      </c>
      <c r="D9" s="96" t="s">
        <v>98</v>
      </c>
      <c r="E9" s="96" t="s">
        <v>98</v>
      </c>
      <c r="F9" s="97"/>
      <c r="G9" s="96" t="s">
        <v>98</v>
      </c>
      <c r="H9" s="97" t="s">
        <v>99</v>
      </c>
      <c r="I9" s="96"/>
      <c r="J9" s="96"/>
      <c r="K9" s="102">
        <v>0</v>
      </c>
      <c r="L9" s="99"/>
      <c r="M9" s="100" t="s">
        <v>100</v>
      </c>
      <c r="N9" s="101" t="s">
        <v>101</v>
      </c>
      <c r="O9" s="92"/>
    </row>
    <row r="10" spans="1:16" s="144" customFormat="1" x14ac:dyDescent="0.2">
      <c r="A10" s="192"/>
      <c r="B10" s="249">
        <v>43785</v>
      </c>
      <c r="C10" s="251" t="s">
        <v>107</v>
      </c>
      <c r="D10" s="215"/>
      <c r="E10" s="196"/>
      <c r="F10" s="197"/>
      <c r="G10" s="198"/>
      <c r="H10" s="197"/>
      <c r="I10" s="199">
        <f>G10*0.9</f>
        <v>0</v>
      </c>
      <c r="J10" s="199">
        <f>G10*0.1</f>
        <v>0</v>
      </c>
      <c r="K10" s="173">
        <v>0</v>
      </c>
      <c r="L10" s="176"/>
      <c r="M10" s="175">
        <f t="shared" ref="M10:M40" si="0">G10-N10</f>
        <v>0</v>
      </c>
      <c r="N10" s="176"/>
      <c r="O10" s="193"/>
    </row>
    <row r="11" spans="1:16" s="144" customFormat="1" ht="13.5" thickBot="1" x14ac:dyDescent="0.25">
      <c r="A11" s="194"/>
      <c r="B11" s="250"/>
      <c r="C11" s="252"/>
      <c r="D11" s="196">
        <v>14445.06</v>
      </c>
      <c r="E11" s="196">
        <v>13181.49</v>
      </c>
      <c r="F11" s="197"/>
      <c r="G11" s="198">
        <v>1071.8499999999999</v>
      </c>
      <c r="H11" s="197"/>
      <c r="I11" s="199">
        <f t="shared" ref="I11:I39" si="1">G11*0.9</f>
        <v>964.66499999999996</v>
      </c>
      <c r="J11" s="199">
        <f t="shared" ref="J11:J39" si="2">G11*0.1</f>
        <v>107.185</v>
      </c>
      <c r="K11" s="173">
        <v>0</v>
      </c>
      <c r="L11" s="180" t="s">
        <v>117</v>
      </c>
      <c r="M11" s="175">
        <f t="shared" si="0"/>
        <v>1071.8499999999999</v>
      </c>
      <c r="N11" s="176"/>
      <c r="O11" s="193">
        <f>SUM(D10:D11)</f>
        <v>14445.06</v>
      </c>
    </row>
    <row r="12" spans="1:16" hidden="1" x14ac:dyDescent="0.2">
      <c r="A12" s="103"/>
      <c r="B12" s="257">
        <f>B10+1</f>
        <v>43786</v>
      </c>
      <c r="C12" s="259" t="s">
        <v>108</v>
      </c>
      <c r="D12" s="216"/>
      <c r="E12" s="216"/>
      <c r="F12" s="217"/>
      <c r="G12" s="218"/>
      <c r="H12" s="217"/>
      <c r="I12" s="219">
        <f t="shared" si="1"/>
        <v>0</v>
      </c>
      <c r="J12" s="219">
        <f t="shared" si="2"/>
        <v>0</v>
      </c>
      <c r="K12" s="173">
        <v>0</v>
      </c>
      <c r="L12" s="174"/>
      <c r="M12" s="175">
        <f t="shared" si="0"/>
        <v>0</v>
      </c>
      <c r="N12" s="177"/>
    </row>
    <row r="13" spans="1:16" ht="13.5" hidden="1" thickBot="1" x14ac:dyDescent="0.25">
      <c r="A13" s="103"/>
      <c r="B13" s="258"/>
      <c r="C13" s="260"/>
      <c r="D13" s="216"/>
      <c r="E13" s="216"/>
      <c r="F13" s="217"/>
      <c r="G13" s="218"/>
      <c r="H13" s="217"/>
      <c r="I13" s="219">
        <f t="shared" si="1"/>
        <v>0</v>
      </c>
      <c r="J13" s="219">
        <f t="shared" si="2"/>
        <v>0</v>
      </c>
      <c r="K13" s="173">
        <v>0</v>
      </c>
      <c r="L13" s="144"/>
      <c r="M13" s="175">
        <f t="shared" si="0"/>
        <v>0</v>
      </c>
      <c r="N13" s="177"/>
      <c r="O13" s="84">
        <f>SUM(D12:D13)</f>
        <v>0</v>
      </c>
    </row>
    <row r="14" spans="1:16" x14ac:dyDescent="0.2">
      <c r="A14" s="103"/>
      <c r="B14" s="249">
        <f>B12+1</f>
        <v>43787</v>
      </c>
      <c r="C14" s="251" t="s">
        <v>102</v>
      </c>
      <c r="D14" s="196">
        <v>14197.75</v>
      </c>
      <c r="E14" s="196">
        <v>12903.81</v>
      </c>
      <c r="F14" s="197"/>
      <c r="G14" s="201">
        <v>927.58</v>
      </c>
      <c r="H14" s="197"/>
      <c r="I14" s="199">
        <f t="shared" si="1"/>
        <v>834.822</v>
      </c>
      <c r="J14" s="199">
        <f t="shared" si="2"/>
        <v>92.75800000000001</v>
      </c>
      <c r="K14" s="173">
        <v>0</v>
      </c>
      <c r="L14" s="176"/>
      <c r="M14" s="175">
        <f t="shared" si="0"/>
        <v>927.58</v>
      </c>
      <c r="N14" s="177"/>
    </row>
    <row r="15" spans="1:16" ht="13.5" thickBot="1" x14ac:dyDescent="0.25">
      <c r="A15" s="103"/>
      <c r="B15" s="250"/>
      <c r="C15" s="252"/>
      <c r="D15" s="200">
        <v>30315.25</v>
      </c>
      <c r="E15" s="196">
        <v>27660.75</v>
      </c>
      <c r="F15" s="197"/>
      <c r="G15" s="198">
        <v>2252.13</v>
      </c>
      <c r="H15" s="197"/>
      <c r="I15" s="199">
        <f t="shared" si="1"/>
        <v>2026.9170000000001</v>
      </c>
      <c r="J15" s="199">
        <f t="shared" si="2"/>
        <v>225.21300000000002</v>
      </c>
      <c r="K15" s="173">
        <v>0</v>
      </c>
      <c r="L15" s="180"/>
      <c r="M15" s="175">
        <f t="shared" si="0"/>
        <v>2252.13</v>
      </c>
      <c r="N15" s="176"/>
      <c r="O15" s="84">
        <f>SUM(D14:D15)</f>
        <v>44513</v>
      </c>
    </row>
    <row r="16" spans="1:16" x14ac:dyDescent="0.2">
      <c r="A16" s="103"/>
      <c r="B16" s="249">
        <f>B14+1</f>
        <v>43788</v>
      </c>
      <c r="C16" s="251" t="s">
        <v>103</v>
      </c>
      <c r="D16" s="196">
        <v>30164.51</v>
      </c>
      <c r="E16" s="196">
        <v>27387.14</v>
      </c>
      <c r="F16" s="197"/>
      <c r="G16" s="198">
        <v>2341.21</v>
      </c>
      <c r="H16" s="197"/>
      <c r="I16" s="199">
        <f t="shared" si="1"/>
        <v>2107.0889999999999</v>
      </c>
      <c r="J16" s="199">
        <f t="shared" si="2"/>
        <v>234.12100000000001</v>
      </c>
      <c r="K16" s="173">
        <v>0</v>
      </c>
      <c r="L16" s="174"/>
      <c r="M16" s="175">
        <f t="shared" si="0"/>
        <v>2341.21</v>
      </c>
      <c r="N16" s="176"/>
    </row>
    <row r="17" spans="1:17" ht="13.5" thickBot="1" x14ac:dyDescent="0.25">
      <c r="A17" s="103"/>
      <c r="B17" s="250"/>
      <c r="C17" s="252"/>
      <c r="D17" s="196">
        <v>17862.02</v>
      </c>
      <c r="E17" s="196">
        <v>16371.86</v>
      </c>
      <c r="F17" s="197"/>
      <c r="G17" s="198">
        <v>1315.45</v>
      </c>
      <c r="H17" s="197"/>
      <c r="I17" s="199">
        <f t="shared" si="1"/>
        <v>1183.905</v>
      </c>
      <c r="J17" s="199">
        <f t="shared" si="2"/>
        <v>131.54500000000002</v>
      </c>
      <c r="K17" s="173">
        <v>0</v>
      </c>
      <c r="L17" s="144"/>
      <c r="M17" s="175">
        <f t="shared" si="0"/>
        <v>1315.45</v>
      </c>
      <c r="N17" s="176"/>
      <c r="O17" s="84">
        <f>SUM(D16:D17)</f>
        <v>48026.53</v>
      </c>
    </row>
    <row r="18" spans="1:17" x14ac:dyDescent="0.2">
      <c r="A18" s="103"/>
      <c r="B18" s="249">
        <f>B16+1</f>
        <v>43789</v>
      </c>
      <c r="C18" s="253" t="s">
        <v>104</v>
      </c>
      <c r="D18" s="196">
        <v>34773.71</v>
      </c>
      <c r="E18" s="196">
        <v>31704.27</v>
      </c>
      <c r="F18" s="197"/>
      <c r="G18" s="198">
        <v>2595.13</v>
      </c>
      <c r="H18" s="197"/>
      <c r="I18" s="199">
        <f t="shared" si="1"/>
        <v>2335.6170000000002</v>
      </c>
      <c r="J18" s="199">
        <f t="shared" si="2"/>
        <v>259.51300000000003</v>
      </c>
      <c r="K18" s="173">
        <v>0</v>
      </c>
      <c r="L18" s="104"/>
      <c r="M18" s="175">
        <f t="shared" si="0"/>
        <v>2595.13</v>
      </c>
      <c r="N18" s="177"/>
      <c r="O18" s="84">
        <v>0</v>
      </c>
    </row>
    <row r="19" spans="1:17" ht="13.5" thickBot="1" x14ac:dyDescent="0.25">
      <c r="A19" s="103"/>
      <c r="B19" s="250"/>
      <c r="C19" s="254"/>
      <c r="D19" s="196">
        <v>24679.13</v>
      </c>
      <c r="E19" s="196">
        <v>22635.5</v>
      </c>
      <c r="F19" s="197"/>
      <c r="G19" s="198">
        <v>1966.13</v>
      </c>
      <c r="H19" s="197"/>
      <c r="I19" s="199">
        <f t="shared" si="1"/>
        <v>1769.5170000000001</v>
      </c>
      <c r="J19" s="199">
        <f t="shared" si="2"/>
        <v>196.61300000000003</v>
      </c>
      <c r="K19" s="173">
        <v>0</v>
      </c>
      <c r="L19" s="180"/>
      <c r="M19" s="175">
        <f t="shared" si="0"/>
        <v>1966.13</v>
      </c>
      <c r="N19" s="177"/>
      <c r="O19" s="84">
        <f t="shared" ref="O19:O29" si="3">SUM(D18:D19)</f>
        <v>59452.84</v>
      </c>
      <c r="P19" s="86"/>
      <c r="Q19" s="86"/>
    </row>
    <row r="20" spans="1:17" s="144" customFormat="1" ht="12.75" customHeight="1" x14ac:dyDescent="0.2">
      <c r="A20" s="194"/>
      <c r="B20" s="249">
        <f>B18+1</f>
        <v>43790</v>
      </c>
      <c r="C20" s="253" t="s">
        <v>105</v>
      </c>
      <c r="D20" s="196">
        <v>26529.71</v>
      </c>
      <c r="E20" s="196">
        <v>24814.5</v>
      </c>
      <c r="F20" s="197"/>
      <c r="G20" s="198">
        <v>1495.33</v>
      </c>
      <c r="H20" s="197"/>
      <c r="I20" s="199">
        <f t="shared" si="1"/>
        <v>1345.797</v>
      </c>
      <c r="J20" s="199">
        <f t="shared" si="2"/>
        <v>149.53299999999999</v>
      </c>
      <c r="K20" s="173">
        <v>0</v>
      </c>
      <c r="L20" s="176"/>
      <c r="M20" s="175">
        <f t="shared" si="0"/>
        <v>1495.33</v>
      </c>
      <c r="N20" s="177"/>
      <c r="O20" s="193">
        <v>0</v>
      </c>
    </row>
    <row r="21" spans="1:17" s="144" customFormat="1" ht="13.5" customHeight="1" thickBot="1" x14ac:dyDescent="0.25">
      <c r="A21" s="194"/>
      <c r="B21" s="250"/>
      <c r="C21" s="254"/>
      <c r="D21" s="200">
        <v>18752</v>
      </c>
      <c r="E21" s="196">
        <v>17063.439999999999</v>
      </c>
      <c r="F21" s="197"/>
      <c r="G21" s="198">
        <v>1398.96</v>
      </c>
      <c r="H21" s="197"/>
      <c r="I21" s="199">
        <f t="shared" si="1"/>
        <v>1259.0640000000001</v>
      </c>
      <c r="J21" s="199">
        <f t="shared" si="2"/>
        <v>139.89600000000002</v>
      </c>
      <c r="K21" s="173">
        <v>0</v>
      </c>
      <c r="M21" s="175">
        <f t="shared" si="0"/>
        <v>1398.96</v>
      </c>
      <c r="N21" s="177"/>
      <c r="O21" s="193">
        <f t="shared" si="3"/>
        <v>45281.71</v>
      </c>
      <c r="P21" s="195"/>
      <c r="Q21" s="195"/>
    </row>
    <row r="22" spans="1:17" ht="12.75" customHeight="1" x14ac:dyDescent="0.2">
      <c r="A22" s="103"/>
      <c r="B22" s="249">
        <f>B20+1</f>
        <v>43791</v>
      </c>
      <c r="C22" s="251" t="s">
        <v>106</v>
      </c>
      <c r="D22" s="196">
        <v>42627.19</v>
      </c>
      <c r="E22" s="196">
        <v>38644.639999999999</v>
      </c>
      <c r="F22" s="197"/>
      <c r="G22" s="198">
        <v>3341.91</v>
      </c>
      <c r="H22" s="197"/>
      <c r="I22" s="199">
        <f t="shared" si="1"/>
        <v>3007.7190000000001</v>
      </c>
      <c r="J22" s="199">
        <f t="shared" si="2"/>
        <v>334.19100000000003</v>
      </c>
      <c r="K22" s="173">
        <v>0</v>
      </c>
      <c r="L22" s="144"/>
      <c r="M22" s="175">
        <f t="shared" si="0"/>
        <v>3341.91</v>
      </c>
      <c r="N22" s="177"/>
      <c r="O22" s="84">
        <v>0</v>
      </c>
    </row>
    <row r="23" spans="1:17" ht="13.5" customHeight="1" thickBot="1" x14ac:dyDescent="0.25">
      <c r="A23" s="103"/>
      <c r="B23" s="250"/>
      <c r="C23" s="252"/>
      <c r="D23" s="196">
        <v>32581.84</v>
      </c>
      <c r="E23" s="196">
        <v>29717.68</v>
      </c>
      <c r="F23" s="197"/>
      <c r="G23" s="198">
        <v>2444.2399999999998</v>
      </c>
      <c r="H23" s="197"/>
      <c r="I23" s="199">
        <f t="shared" si="1"/>
        <v>2199.8159999999998</v>
      </c>
      <c r="J23" s="199">
        <f t="shared" si="2"/>
        <v>244.42399999999998</v>
      </c>
      <c r="K23" s="173">
        <v>0</v>
      </c>
      <c r="L23" s="180"/>
      <c r="M23" s="175">
        <f t="shared" si="0"/>
        <v>2444.2399999999998</v>
      </c>
      <c r="N23" s="177"/>
      <c r="O23" s="177">
        <f t="shared" si="3"/>
        <v>75209.03</v>
      </c>
      <c r="P23" s="86"/>
      <c r="Q23" s="86"/>
    </row>
    <row r="24" spans="1:17" ht="12.75" customHeight="1" x14ac:dyDescent="0.2">
      <c r="A24" s="103"/>
      <c r="B24" s="249">
        <f>B22+1</f>
        <v>43792</v>
      </c>
      <c r="C24" s="251" t="s">
        <v>107</v>
      </c>
      <c r="D24" s="196"/>
      <c r="E24" s="196"/>
      <c r="F24" s="197"/>
      <c r="G24" s="198"/>
      <c r="H24" s="197"/>
      <c r="I24" s="199">
        <f t="shared" si="1"/>
        <v>0</v>
      </c>
      <c r="J24" s="199">
        <f t="shared" si="2"/>
        <v>0</v>
      </c>
      <c r="K24" s="173">
        <v>0</v>
      </c>
      <c r="L24" s="174"/>
      <c r="M24" s="175">
        <f t="shared" si="0"/>
        <v>0</v>
      </c>
      <c r="N24" s="177"/>
      <c r="O24" s="177">
        <v>0</v>
      </c>
    </row>
    <row r="25" spans="1:17" ht="13.5" customHeight="1" thickBot="1" x14ac:dyDescent="0.25">
      <c r="A25" s="103"/>
      <c r="B25" s="250"/>
      <c r="C25" s="252"/>
      <c r="D25" s="196">
        <v>13901.79</v>
      </c>
      <c r="E25" s="196">
        <v>12816.43</v>
      </c>
      <c r="F25" s="197"/>
      <c r="G25" s="198">
        <v>992.51</v>
      </c>
      <c r="H25" s="197"/>
      <c r="I25" s="199">
        <f t="shared" si="1"/>
        <v>893.25900000000001</v>
      </c>
      <c r="J25" s="199">
        <f t="shared" si="2"/>
        <v>99.251000000000005</v>
      </c>
      <c r="K25" s="173">
        <v>0</v>
      </c>
      <c r="L25" s="180" t="s">
        <v>117</v>
      </c>
      <c r="M25" s="175">
        <f t="shared" si="0"/>
        <v>992.51</v>
      </c>
      <c r="N25" s="177"/>
      <c r="O25" s="177">
        <f t="shared" si="3"/>
        <v>13901.79</v>
      </c>
    </row>
    <row r="26" spans="1:17" ht="12.75" hidden="1" customHeight="1" x14ac:dyDescent="0.2">
      <c r="A26" s="103"/>
      <c r="B26" s="257">
        <f>B24+1</f>
        <v>43793</v>
      </c>
      <c r="C26" s="259" t="s">
        <v>108</v>
      </c>
      <c r="D26" s="216"/>
      <c r="E26" s="216"/>
      <c r="F26" s="217"/>
      <c r="G26" s="218"/>
      <c r="H26" s="217"/>
      <c r="I26" s="219">
        <f t="shared" si="1"/>
        <v>0</v>
      </c>
      <c r="J26" s="219">
        <f t="shared" si="2"/>
        <v>0</v>
      </c>
      <c r="K26" s="173">
        <v>0</v>
      </c>
      <c r="L26" s="144"/>
      <c r="M26" s="175">
        <f t="shared" si="0"/>
        <v>0</v>
      </c>
      <c r="N26" s="178"/>
      <c r="O26" s="178">
        <v>0</v>
      </c>
    </row>
    <row r="27" spans="1:17" ht="13.5" hidden="1" customHeight="1" thickBot="1" x14ac:dyDescent="0.25">
      <c r="A27" s="103"/>
      <c r="B27" s="258"/>
      <c r="C27" s="260"/>
      <c r="D27" s="216"/>
      <c r="E27" s="216"/>
      <c r="F27" s="217"/>
      <c r="G27" s="218"/>
      <c r="H27" s="217"/>
      <c r="I27" s="219">
        <f t="shared" si="1"/>
        <v>0</v>
      </c>
      <c r="J27" s="219">
        <f t="shared" si="2"/>
        <v>0</v>
      </c>
      <c r="K27" s="173">
        <v>0</v>
      </c>
      <c r="L27" s="180"/>
      <c r="M27" s="175">
        <f t="shared" si="0"/>
        <v>0</v>
      </c>
      <c r="N27" s="178"/>
      <c r="O27" s="178">
        <f t="shared" si="3"/>
        <v>0</v>
      </c>
    </row>
    <row r="28" spans="1:17" ht="12.75" customHeight="1" x14ac:dyDescent="0.2">
      <c r="A28" s="103"/>
      <c r="B28" s="249">
        <f>B26+1</f>
        <v>43794</v>
      </c>
      <c r="C28" s="251" t="s">
        <v>102</v>
      </c>
      <c r="D28" s="196">
        <v>28054.81</v>
      </c>
      <c r="E28" s="196">
        <v>25465.33</v>
      </c>
      <c r="F28" s="197"/>
      <c r="G28" s="198">
        <v>2224.5300000000002</v>
      </c>
      <c r="H28" s="197"/>
      <c r="I28" s="199">
        <f t="shared" si="1"/>
        <v>2002.0770000000002</v>
      </c>
      <c r="J28" s="199">
        <f t="shared" si="2"/>
        <v>222.45300000000003</v>
      </c>
      <c r="K28" s="173">
        <v>0</v>
      </c>
      <c r="L28" s="174"/>
      <c r="M28" s="175">
        <f t="shared" si="0"/>
        <v>2224.5300000000002</v>
      </c>
      <c r="N28" s="178"/>
      <c r="O28" s="178">
        <v>0</v>
      </c>
    </row>
    <row r="29" spans="1:17" ht="13.5" customHeight="1" thickBot="1" x14ac:dyDescent="0.25">
      <c r="A29" s="103"/>
      <c r="B29" s="250"/>
      <c r="C29" s="252"/>
      <c r="D29" s="200">
        <v>14382.48</v>
      </c>
      <c r="E29" s="196">
        <v>13013.36</v>
      </c>
      <c r="F29" s="197"/>
      <c r="G29" s="198">
        <v>973.91</v>
      </c>
      <c r="H29" s="197"/>
      <c r="I29" s="199">
        <f t="shared" si="1"/>
        <v>876.51900000000001</v>
      </c>
      <c r="J29" s="199">
        <f t="shared" si="2"/>
        <v>97.391000000000005</v>
      </c>
      <c r="K29" s="173">
        <v>0</v>
      </c>
      <c r="L29" s="180"/>
      <c r="M29" s="175">
        <f t="shared" si="0"/>
        <v>973.91</v>
      </c>
      <c r="N29" s="178"/>
      <c r="O29" s="178">
        <f t="shared" si="3"/>
        <v>42437.29</v>
      </c>
    </row>
    <row r="30" spans="1:17" ht="15" customHeight="1" x14ac:dyDescent="0.2">
      <c r="A30" s="103"/>
      <c r="B30" s="249">
        <f>B28+1</f>
        <v>43795</v>
      </c>
      <c r="C30" s="251" t="s">
        <v>103</v>
      </c>
      <c r="D30" s="196">
        <v>30996.37</v>
      </c>
      <c r="E30" s="196">
        <v>27885.13</v>
      </c>
      <c r="F30" s="197"/>
      <c r="G30" s="198">
        <v>2110.38</v>
      </c>
      <c r="H30" s="197"/>
      <c r="I30" s="199">
        <f t="shared" si="1"/>
        <v>1899.3420000000001</v>
      </c>
      <c r="J30" s="199">
        <f t="shared" si="2"/>
        <v>211.03800000000001</v>
      </c>
      <c r="K30" s="173">
        <v>0</v>
      </c>
      <c r="L30" s="174"/>
      <c r="M30" s="175">
        <f t="shared" si="0"/>
        <v>2110.38</v>
      </c>
      <c r="N30" s="177"/>
      <c r="O30" s="177">
        <f>SUM(D30:D31)</f>
        <v>42182.1</v>
      </c>
    </row>
    <row r="31" spans="1:17" ht="13.5" customHeight="1" thickBot="1" x14ac:dyDescent="0.25">
      <c r="A31" s="103"/>
      <c r="B31" s="250"/>
      <c r="C31" s="252"/>
      <c r="D31" s="196">
        <v>11185.73</v>
      </c>
      <c r="E31" s="196">
        <v>10199.82</v>
      </c>
      <c r="F31" s="197"/>
      <c r="G31" s="198">
        <v>846.27</v>
      </c>
      <c r="H31" s="197"/>
      <c r="I31" s="199">
        <f t="shared" si="1"/>
        <v>761.64300000000003</v>
      </c>
      <c r="J31" s="199">
        <f t="shared" si="2"/>
        <v>84.62700000000001</v>
      </c>
      <c r="K31" s="173">
        <v>0</v>
      </c>
      <c r="L31" s="180"/>
      <c r="M31" s="175">
        <f t="shared" si="0"/>
        <v>846.27</v>
      </c>
      <c r="N31" s="177"/>
      <c r="O31" s="84">
        <v>0</v>
      </c>
    </row>
    <row r="32" spans="1:17" ht="13.5" customHeight="1" x14ac:dyDescent="0.2">
      <c r="A32" s="103"/>
      <c r="B32" s="249">
        <f>B30+1</f>
        <v>43796</v>
      </c>
      <c r="C32" s="251" t="s">
        <v>104</v>
      </c>
      <c r="D32" s="196">
        <v>31149.93</v>
      </c>
      <c r="E32" s="196">
        <v>28222.47</v>
      </c>
      <c r="F32" s="197"/>
      <c r="G32" s="198">
        <v>2458.91</v>
      </c>
      <c r="H32" s="197"/>
      <c r="I32" s="199">
        <f t="shared" si="1"/>
        <v>2213.0189999999998</v>
      </c>
      <c r="J32" s="199">
        <f t="shared" si="2"/>
        <v>245.89099999999999</v>
      </c>
      <c r="K32" s="173"/>
      <c r="L32" s="179"/>
      <c r="M32" s="175">
        <f t="shared" si="0"/>
        <v>2458.91</v>
      </c>
      <c r="N32" s="177"/>
      <c r="O32" s="84">
        <v>0</v>
      </c>
    </row>
    <row r="33" spans="1:15" ht="13.5" customHeight="1" thickBot="1" x14ac:dyDescent="0.25">
      <c r="A33" s="103"/>
      <c r="B33" s="250"/>
      <c r="C33" s="252"/>
      <c r="D33" s="196">
        <v>33999.65</v>
      </c>
      <c r="E33" s="196">
        <v>30697.54</v>
      </c>
      <c r="F33" s="197"/>
      <c r="G33" s="198">
        <v>2690.05</v>
      </c>
      <c r="H33" s="197"/>
      <c r="I33" s="199">
        <f t="shared" si="1"/>
        <v>2421.0450000000001</v>
      </c>
      <c r="J33" s="199">
        <f t="shared" si="2"/>
        <v>269.00500000000005</v>
      </c>
      <c r="K33" s="173"/>
      <c r="L33" s="180"/>
      <c r="M33" s="175">
        <f t="shared" si="0"/>
        <v>2690.05</v>
      </c>
      <c r="N33" s="177"/>
      <c r="O33" s="178">
        <f t="shared" ref="O33" si="4">SUM(D32:D33)</f>
        <v>65149.58</v>
      </c>
    </row>
    <row r="34" spans="1:15" s="144" customFormat="1" ht="13.5" customHeight="1" x14ac:dyDescent="0.2">
      <c r="A34" s="194"/>
      <c r="B34" s="249">
        <f>B32+1</f>
        <v>43797</v>
      </c>
      <c r="C34" s="251" t="s">
        <v>105</v>
      </c>
      <c r="D34" s="221">
        <v>33585.5</v>
      </c>
      <c r="E34" s="221">
        <v>30768.78</v>
      </c>
      <c r="F34" s="222"/>
      <c r="G34" s="201">
        <v>2464.65</v>
      </c>
      <c r="H34" s="197"/>
      <c r="I34" s="199">
        <f t="shared" si="1"/>
        <v>2218.1849999999999</v>
      </c>
      <c r="J34" s="199">
        <f t="shared" si="2"/>
        <v>246.46500000000003</v>
      </c>
      <c r="K34" s="173"/>
      <c r="L34" s="179"/>
      <c r="M34" s="175">
        <f t="shared" si="0"/>
        <v>2464.65</v>
      </c>
      <c r="N34" s="177"/>
      <c r="O34" s="84">
        <v>0</v>
      </c>
    </row>
    <row r="35" spans="1:15" s="144" customFormat="1" ht="13.5" customHeight="1" thickBot="1" x14ac:dyDescent="0.25">
      <c r="A35" s="194"/>
      <c r="B35" s="250"/>
      <c r="C35" s="252"/>
      <c r="D35" s="221">
        <v>24037.79</v>
      </c>
      <c r="E35" s="221">
        <v>22147.21</v>
      </c>
      <c r="F35" s="222"/>
      <c r="G35" s="223">
        <v>1810.65</v>
      </c>
      <c r="H35" s="197"/>
      <c r="I35" s="199">
        <f t="shared" si="1"/>
        <v>1629.585</v>
      </c>
      <c r="J35" s="199">
        <f t="shared" si="2"/>
        <v>181.06500000000003</v>
      </c>
      <c r="K35" s="173"/>
      <c r="L35" s="179"/>
      <c r="M35" s="175">
        <f t="shared" si="0"/>
        <v>1810.65</v>
      </c>
      <c r="N35" s="177"/>
      <c r="O35" s="178">
        <f t="shared" ref="O35" si="5">SUM(D34:D35)</f>
        <v>57623.29</v>
      </c>
    </row>
    <row r="36" spans="1:15" s="144" customFormat="1" ht="13.5" customHeight="1" x14ac:dyDescent="0.2">
      <c r="A36" s="194"/>
      <c r="B36" s="249">
        <f>B34+1</f>
        <v>43798</v>
      </c>
      <c r="C36" s="251" t="s">
        <v>106</v>
      </c>
      <c r="D36" s="221">
        <v>44186.67</v>
      </c>
      <c r="E36" s="221">
        <v>40267.14</v>
      </c>
      <c r="F36" s="222"/>
      <c r="G36" s="223">
        <v>3500.25</v>
      </c>
      <c r="H36" s="197"/>
      <c r="I36" s="199">
        <f t="shared" si="1"/>
        <v>3150.2249999999999</v>
      </c>
      <c r="J36" s="199">
        <f t="shared" si="2"/>
        <v>350.02500000000003</v>
      </c>
      <c r="K36" s="176"/>
      <c r="L36" s="179"/>
      <c r="M36" s="175">
        <f t="shared" si="0"/>
        <v>3500.25</v>
      </c>
      <c r="N36" s="177"/>
      <c r="O36" s="84">
        <v>0</v>
      </c>
    </row>
    <row r="37" spans="1:15" s="144" customFormat="1" ht="13.5" customHeight="1" thickBot="1" x14ac:dyDescent="0.25">
      <c r="A37" s="194"/>
      <c r="B37" s="250"/>
      <c r="C37" s="252"/>
      <c r="D37" s="221">
        <v>26691.040000000001</v>
      </c>
      <c r="E37" s="221">
        <v>24398.75</v>
      </c>
      <c r="F37" s="222"/>
      <c r="G37" s="223">
        <v>2084.16</v>
      </c>
      <c r="H37" s="197"/>
      <c r="I37" s="199">
        <f t="shared" si="1"/>
        <v>1875.7439999999999</v>
      </c>
      <c r="J37" s="199">
        <f t="shared" si="2"/>
        <v>208.416</v>
      </c>
      <c r="K37" s="176"/>
      <c r="L37" s="179"/>
      <c r="M37" s="175">
        <f t="shared" si="0"/>
        <v>2084.16</v>
      </c>
      <c r="N37" s="177"/>
      <c r="O37" s="178">
        <f t="shared" ref="O37" si="6">SUM(D36:D37)</f>
        <v>70877.709999999992</v>
      </c>
    </row>
    <row r="38" spans="1:15" s="144" customFormat="1" ht="13.5" hidden="1" customHeight="1" x14ac:dyDescent="0.2">
      <c r="A38" s="194"/>
      <c r="B38" s="257">
        <f>B36+1</f>
        <v>43799</v>
      </c>
      <c r="C38" s="259" t="s">
        <v>107</v>
      </c>
      <c r="D38" s="216"/>
      <c r="E38" s="216"/>
      <c r="F38" s="217"/>
      <c r="G38" s="218"/>
      <c r="H38" s="217"/>
      <c r="I38" s="219">
        <f t="shared" si="1"/>
        <v>0</v>
      </c>
      <c r="J38" s="219">
        <f t="shared" si="2"/>
        <v>0</v>
      </c>
      <c r="K38" s="176"/>
      <c r="L38" s="179"/>
      <c r="M38" s="175">
        <f t="shared" si="0"/>
        <v>0</v>
      </c>
      <c r="N38" s="177"/>
      <c r="O38" s="84"/>
    </row>
    <row r="39" spans="1:15" s="144" customFormat="1" ht="13.5" hidden="1" customHeight="1" thickBot="1" x14ac:dyDescent="0.25">
      <c r="A39" s="194"/>
      <c r="B39" s="258"/>
      <c r="C39" s="260"/>
      <c r="D39" s="216"/>
      <c r="E39" s="216"/>
      <c r="F39" s="217"/>
      <c r="G39" s="218"/>
      <c r="H39" s="217"/>
      <c r="I39" s="219">
        <f t="shared" si="1"/>
        <v>0</v>
      </c>
      <c r="J39" s="219">
        <f t="shared" si="2"/>
        <v>0</v>
      </c>
      <c r="K39" s="176"/>
      <c r="L39" s="179"/>
      <c r="M39" s="175">
        <f t="shared" si="0"/>
        <v>0</v>
      </c>
      <c r="N39" s="177"/>
      <c r="O39" s="84"/>
    </row>
    <row r="40" spans="1:15" ht="13.5" hidden="1" customHeight="1" thickBot="1" x14ac:dyDescent="0.25">
      <c r="A40" s="105"/>
      <c r="B40" s="184"/>
      <c r="C40" s="185"/>
      <c r="D40" s="186"/>
      <c r="E40" s="186"/>
      <c r="F40" s="187"/>
      <c r="G40" s="188"/>
      <c r="H40" s="188"/>
      <c r="I40" s="189"/>
      <c r="J40" s="189">
        <f t="shared" ref="J40" si="7">G40*0.2</f>
        <v>0</v>
      </c>
      <c r="K40" s="174"/>
      <c r="L40" s="174"/>
      <c r="M40" s="175">
        <f t="shared" si="0"/>
        <v>0</v>
      </c>
      <c r="N40" s="177"/>
    </row>
    <row r="41" spans="1:15" x14ac:dyDescent="0.2">
      <c r="B41" s="144"/>
      <c r="C41" s="144"/>
      <c r="D41" s="144"/>
      <c r="E41" s="144"/>
      <c r="F41" s="144"/>
      <c r="G41" s="144"/>
      <c r="H41" s="144"/>
      <c r="I41" s="144"/>
      <c r="J41" s="144"/>
      <c r="L41" s="106"/>
    </row>
    <row r="42" spans="1:15" ht="13.5" thickBot="1" x14ac:dyDescent="0.25">
      <c r="B42" s="261" t="s">
        <v>20</v>
      </c>
      <c r="C42" s="261"/>
      <c r="D42" s="85">
        <f>SUM(D10:D39)</f>
        <v>579099.92999999993</v>
      </c>
      <c r="E42" s="85">
        <f>SUM(E10:E39)</f>
        <v>527967.04</v>
      </c>
      <c r="F42" s="145"/>
      <c r="G42" s="85">
        <f>SUM(G10:G39)</f>
        <v>43306.19</v>
      </c>
      <c r="H42" s="85">
        <f>+SUM(H18:H35)</f>
        <v>0</v>
      </c>
      <c r="I42" s="85">
        <f>SUM(I10:I39)</f>
        <v>38975.571000000004</v>
      </c>
      <c r="J42" s="85">
        <f>SUM(J10:J39)</f>
        <v>4330.6190000000006</v>
      </c>
      <c r="L42" s="106"/>
      <c r="N42" s="84">
        <f>SUM(N10:N35)</f>
        <v>0</v>
      </c>
      <c r="O42" s="84">
        <f>SUM(O10:O41)</f>
        <v>579099.92999999993</v>
      </c>
    </row>
    <row r="43" spans="1:15" ht="13.5" thickTop="1" x14ac:dyDescent="0.2">
      <c r="D43" s="86"/>
      <c r="E43" s="86"/>
      <c r="I43" s="86"/>
      <c r="L43" s="106"/>
      <c r="O43" s="84">
        <f>O42/13</f>
        <v>44546.148461538454</v>
      </c>
    </row>
    <row r="44" spans="1:15" x14ac:dyDescent="0.2">
      <c r="D44" s="86"/>
      <c r="E44" s="86"/>
      <c r="J44" s="86"/>
      <c r="M44" s="86"/>
    </row>
    <row r="45" spans="1:15" x14ac:dyDescent="0.2">
      <c r="D45" s="86"/>
    </row>
    <row r="46" spans="1:15" x14ac:dyDescent="0.2">
      <c r="D46" s="86"/>
      <c r="E46" s="86"/>
    </row>
    <row r="48" spans="1:15" x14ac:dyDescent="0.2">
      <c r="I48" s="82" t="s">
        <v>109</v>
      </c>
    </row>
    <row r="52" spans="13:13" x14ac:dyDescent="0.2">
      <c r="M52" s="86"/>
    </row>
  </sheetData>
  <mergeCells count="33">
    <mergeCell ref="B42:C42"/>
    <mergeCell ref="B30:B31"/>
    <mergeCell ref="C30:C31"/>
    <mergeCell ref="B32:B33"/>
    <mergeCell ref="C32:C33"/>
    <mergeCell ref="B34:B35"/>
    <mergeCell ref="C34:C35"/>
    <mergeCell ref="B36:B37"/>
    <mergeCell ref="C36:C37"/>
    <mergeCell ref="B38:B39"/>
    <mergeCell ref="C38:C39"/>
    <mergeCell ref="C22:C23"/>
    <mergeCell ref="B18:B19"/>
    <mergeCell ref="C18:C19"/>
    <mergeCell ref="C28:C29"/>
    <mergeCell ref="B24:B25"/>
    <mergeCell ref="C24:C25"/>
    <mergeCell ref="B26:B27"/>
    <mergeCell ref="C26:C27"/>
    <mergeCell ref="B28:B29"/>
    <mergeCell ref="B22:B23"/>
    <mergeCell ref="C3:E3"/>
    <mergeCell ref="M8:N8"/>
    <mergeCell ref="B10:B11"/>
    <mergeCell ref="C10:C11"/>
    <mergeCell ref="B12:B13"/>
    <mergeCell ref="C12:C13"/>
    <mergeCell ref="B14:B15"/>
    <mergeCell ref="C14:C15"/>
    <mergeCell ref="B16:B17"/>
    <mergeCell ref="C16:C17"/>
    <mergeCell ref="B20:B21"/>
    <mergeCell ref="C20:C21"/>
  </mergeCells>
  <dataValidations count="1">
    <dataValidation type="decimal" operator="greaterThanOrEqual" allowBlank="1" showInputMessage="1" showErrorMessage="1" sqref="E10 E31 E39 E12:E13 E33 E26:E27 E35" xr:uid="{00000000-0002-0000-0200-000000000000}">
      <formula1>0</formula1>
    </dataValidation>
  </dataValidations>
  <pageMargins left="0.7" right="0.7" top="0.75" bottom="0.75" header="0.3" footer="0.3"/>
  <pageSetup paperSize="5" scale="87" orientation="portrait" horizontalDpi="4294967293" verticalDpi="4294967293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41"/>
  <sheetViews>
    <sheetView workbookViewId="0">
      <selection activeCell="D23" sqref="D23"/>
    </sheetView>
  </sheetViews>
  <sheetFormatPr defaultRowHeight="12.75" x14ac:dyDescent="0.2"/>
  <cols>
    <col min="1" max="1" width="7.42578125" customWidth="1"/>
    <col min="2" max="2" width="23.85546875" bestFit="1" customWidth="1"/>
    <col min="3" max="3" width="9.140625" style="116" customWidth="1"/>
    <col min="4" max="5" width="9.140625" style="110" customWidth="1"/>
    <col min="6" max="6" width="15.140625" customWidth="1"/>
  </cols>
  <sheetData>
    <row r="1" spans="1:11" ht="15.75" x14ac:dyDescent="0.25">
      <c r="A1" s="107" t="s">
        <v>110</v>
      </c>
      <c r="B1" s="108"/>
      <c r="C1" s="109"/>
    </row>
    <row r="2" spans="1:11" x14ac:dyDescent="0.2">
      <c r="A2" s="111" t="s">
        <v>111</v>
      </c>
      <c r="B2" s="112"/>
      <c r="C2" s="113"/>
    </row>
    <row r="3" spans="1:11" x14ac:dyDescent="0.2">
      <c r="A3" s="111" t="s">
        <v>142</v>
      </c>
      <c r="B3" s="114"/>
      <c r="C3" s="115"/>
    </row>
    <row r="4" spans="1:11" x14ac:dyDescent="0.2">
      <c r="C4" s="262" t="s">
        <v>143</v>
      </c>
      <c r="D4" s="262"/>
    </row>
    <row r="5" spans="1:11" x14ac:dyDescent="0.2">
      <c r="C5" s="190" t="s">
        <v>128</v>
      </c>
      <c r="D5" s="191" t="s">
        <v>129</v>
      </c>
    </row>
    <row r="6" spans="1:11" x14ac:dyDescent="0.2">
      <c r="C6" s="206"/>
      <c r="D6" s="206"/>
    </row>
    <row r="7" spans="1:11" x14ac:dyDescent="0.2">
      <c r="A7">
        <v>1</v>
      </c>
      <c r="B7" s="139" t="str">
        <f ca="1">INDIRECT("'SC Computation'!B"&amp;ROW()+4)</f>
        <v>Joyce Dino</v>
      </c>
      <c r="C7" s="220">
        <v>7</v>
      </c>
      <c r="D7" s="120">
        <v>2</v>
      </c>
      <c r="E7" s="140">
        <f t="shared" ref="E7:E17" si="0">C7+D7</f>
        <v>9</v>
      </c>
      <c r="H7" s="117"/>
      <c r="I7" s="118"/>
    </row>
    <row r="8" spans="1:11" x14ac:dyDescent="0.2">
      <c r="A8">
        <f t="shared" ref="A8:A17" si="1">A7+1</f>
        <v>2</v>
      </c>
      <c r="B8" s="139" t="str">
        <f t="shared" ref="B8:B17" ca="1" si="2">INDIRECT("'SC Computation'!B"&amp;ROW()+4)</f>
        <v>Ronald Glenn Biarcal</v>
      </c>
      <c r="C8" s="119">
        <v>7</v>
      </c>
      <c r="D8" s="120">
        <v>4</v>
      </c>
      <c r="E8" s="140">
        <f t="shared" si="0"/>
        <v>11</v>
      </c>
      <c r="H8" s="117"/>
      <c r="I8" s="118"/>
    </row>
    <row r="9" spans="1:11" x14ac:dyDescent="0.2">
      <c r="A9">
        <f t="shared" si="1"/>
        <v>3</v>
      </c>
      <c r="B9" s="139" t="str">
        <f t="shared" ca="1" si="2"/>
        <v>Anna Marie Sosa</v>
      </c>
      <c r="C9" s="119">
        <v>8</v>
      </c>
      <c r="D9" s="120">
        <v>4</v>
      </c>
      <c r="E9" s="140">
        <f t="shared" si="0"/>
        <v>12</v>
      </c>
      <c r="H9" s="117"/>
    </row>
    <row r="10" spans="1:11" x14ac:dyDescent="0.2">
      <c r="A10">
        <f t="shared" si="1"/>
        <v>4</v>
      </c>
      <c r="B10" s="139" t="str">
        <f t="shared" ca="1" si="2"/>
        <v>Angelo Sanchez</v>
      </c>
      <c r="C10" s="119">
        <v>8</v>
      </c>
      <c r="D10" s="120">
        <v>4</v>
      </c>
      <c r="E10" s="140">
        <f t="shared" si="0"/>
        <v>12</v>
      </c>
      <c r="H10" s="117"/>
    </row>
    <row r="11" spans="1:11" x14ac:dyDescent="0.2">
      <c r="A11">
        <f t="shared" si="1"/>
        <v>5</v>
      </c>
      <c r="B11" s="139" t="str">
        <f t="shared" ca="1" si="2"/>
        <v>Benzen Cahilig</v>
      </c>
      <c r="C11" s="119">
        <v>7</v>
      </c>
      <c r="D11" s="120">
        <v>4</v>
      </c>
      <c r="E11" s="140">
        <f t="shared" si="0"/>
        <v>11</v>
      </c>
      <c r="H11" s="121"/>
      <c r="I11" s="121"/>
      <c r="J11" s="121"/>
      <c r="K11" s="121"/>
    </row>
    <row r="12" spans="1:11" x14ac:dyDescent="0.2">
      <c r="A12">
        <f t="shared" si="1"/>
        <v>6</v>
      </c>
      <c r="B12" s="139" t="str">
        <f t="shared" ca="1" si="2"/>
        <v>Nancy Pantoja</v>
      </c>
      <c r="C12" s="119">
        <v>7</v>
      </c>
      <c r="D12" s="120">
        <v>4</v>
      </c>
      <c r="E12" s="140">
        <f t="shared" si="0"/>
        <v>11</v>
      </c>
      <c r="F12" s="141"/>
      <c r="I12" s="118"/>
    </row>
    <row r="13" spans="1:11" x14ac:dyDescent="0.2">
      <c r="A13">
        <f t="shared" si="1"/>
        <v>7</v>
      </c>
      <c r="B13" s="139" t="str">
        <f t="shared" ca="1" si="2"/>
        <v>Christian Briones</v>
      </c>
      <c r="C13" s="119">
        <v>7</v>
      </c>
      <c r="D13" s="120">
        <v>4</v>
      </c>
      <c r="E13" s="140">
        <f t="shared" si="0"/>
        <v>11</v>
      </c>
      <c r="I13" s="118"/>
    </row>
    <row r="14" spans="1:11" x14ac:dyDescent="0.2">
      <c r="A14">
        <f t="shared" si="1"/>
        <v>8</v>
      </c>
      <c r="B14" s="139" t="str">
        <f t="shared" ca="1" si="2"/>
        <v>Ruel Hayagan</v>
      </c>
      <c r="C14" s="119">
        <v>7</v>
      </c>
      <c r="D14" s="120">
        <v>4</v>
      </c>
      <c r="E14" s="140">
        <f t="shared" si="0"/>
        <v>11</v>
      </c>
    </row>
    <row r="15" spans="1:11" x14ac:dyDescent="0.2">
      <c r="A15">
        <f>A14+1</f>
        <v>9</v>
      </c>
      <c r="B15" s="139" t="str">
        <f t="shared" ca="1" si="2"/>
        <v>Mark Joseph Atienza</v>
      </c>
      <c r="C15" s="119">
        <v>7</v>
      </c>
      <c r="D15" s="120">
        <v>4</v>
      </c>
      <c r="E15" s="140">
        <f t="shared" si="0"/>
        <v>11</v>
      </c>
      <c r="F15" s="202"/>
    </row>
    <row r="16" spans="1:11" x14ac:dyDescent="0.2">
      <c r="A16">
        <f t="shared" si="1"/>
        <v>10</v>
      </c>
      <c r="B16" s="139" t="str">
        <f t="shared" ca="1" si="2"/>
        <v>Jeff Villanueva</v>
      </c>
      <c r="C16" s="119">
        <v>8</v>
      </c>
      <c r="D16" s="120">
        <v>4</v>
      </c>
      <c r="E16" s="140">
        <f t="shared" si="0"/>
        <v>12</v>
      </c>
      <c r="G16" s="118"/>
    </row>
    <row r="17" spans="1:7" x14ac:dyDescent="0.2">
      <c r="A17">
        <f t="shared" si="1"/>
        <v>11</v>
      </c>
      <c r="B17" s="139" t="str">
        <f t="shared" ca="1" si="2"/>
        <v>Ericson Labadan</v>
      </c>
      <c r="C17" s="119">
        <v>7</v>
      </c>
      <c r="D17" s="120">
        <v>4</v>
      </c>
      <c r="E17" s="140">
        <f t="shared" si="0"/>
        <v>11</v>
      </c>
      <c r="G17" s="118"/>
    </row>
    <row r="41" spans="3:5" x14ac:dyDescent="0.2">
      <c r="C41"/>
      <c r="D41" s="118"/>
      <c r="E41"/>
    </row>
  </sheetData>
  <mergeCells count="1">
    <mergeCell ref="C4:D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207"/>
  <sheetViews>
    <sheetView view="pageBreakPreview" topLeftCell="A88" zoomScaleSheetLayoutView="100" workbookViewId="0">
      <selection activeCell="J107" sqref="J107"/>
    </sheetView>
  </sheetViews>
  <sheetFormatPr defaultRowHeight="12.75" x14ac:dyDescent="0.2"/>
  <cols>
    <col min="1" max="1" width="3" customWidth="1"/>
    <col min="2" max="2" width="3.7109375" customWidth="1"/>
    <col min="6" max="6" width="11.140625" bestFit="1" customWidth="1"/>
    <col min="7" max="7" width="0.5703125" customWidth="1"/>
    <col min="8" max="8" width="3.7109375" customWidth="1"/>
    <col min="12" max="12" width="11.140625" bestFit="1" customWidth="1"/>
  </cols>
  <sheetData>
    <row r="1" spans="1:12" ht="13.5" thickBot="1" x14ac:dyDescent="0.25"/>
    <row r="2" spans="1:12" ht="12.75" customHeight="1" x14ac:dyDescent="0.2">
      <c r="A2">
        <v>1</v>
      </c>
      <c r="B2" s="123"/>
      <c r="C2" s="124"/>
      <c r="D2" s="124"/>
      <c r="E2" s="124"/>
      <c r="F2" s="125"/>
      <c r="H2" s="123"/>
      <c r="I2" s="124"/>
      <c r="J2" s="124"/>
      <c r="K2" s="124"/>
      <c r="L2" s="125"/>
    </row>
    <row r="3" spans="1:12" ht="12.75" customHeight="1" x14ac:dyDescent="0.2">
      <c r="B3" s="263" t="str">
        <f>'[3]SC Computation'!$A$1</f>
        <v>THE OLD SPAGHETTI HOUSE -VALERO</v>
      </c>
      <c r="C3" s="264"/>
      <c r="D3" s="264"/>
      <c r="E3" s="264"/>
      <c r="F3" s="265"/>
      <c r="H3" s="263" t="str">
        <f>'[3]SC Computation'!$A$1</f>
        <v>THE OLD SPAGHETTI HOUSE -VALERO</v>
      </c>
      <c r="I3" s="264"/>
      <c r="J3" s="264"/>
      <c r="K3" s="264"/>
      <c r="L3" s="265"/>
    </row>
    <row r="4" spans="1:12" x14ac:dyDescent="0.2">
      <c r="B4" s="263" t="s">
        <v>113</v>
      </c>
      <c r="C4" s="264"/>
      <c r="D4" s="264"/>
      <c r="E4" s="264"/>
      <c r="F4" s="265"/>
      <c r="H4" s="263" t="s">
        <v>113</v>
      </c>
      <c r="I4" s="264"/>
      <c r="J4" s="264"/>
      <c r="K4" s="264"/>
      <c r="L4" s="265"/>
    </row>
    <row r="5" spans="1:12" x14ac:dyDescent="0.2">
      <c r="B5" s="263" t="str">
        <f>'Number of Days'!A$3</f>
        <v>Nov 16-29,2019</v>
      </c>
      <c r="C5" s="264"/>
      <c r="D5" s="264"/>
      <c r="E5" s="264"/>
      <c r="F5" s="265"/>
      <c r="H5" s="263" t="str">
        <f>B5</f>
        <v>Nov 16-29,2019</v>
      </c>
      <c r="I5" s="264"/>
      <c r="J5" s="264"/>
      <c r="K5" s="264"/>
      <c r="L5" s="265"/>
    </row>
    <row r="6" spans="1:12" x14ac:dyDescent="0.2">
      <c r="B6" s="126"/>
      <c r="C6" s="122"/>
      <c r="D6" s="122"/>
      <c r="E6" s="122"/>
      <c r="F6" s="127"/>
      <c r="H6" s="126"/>
      <c r="I6" s="122"/>
      <c r="J6" s="122"/>
      <c r="K6" s="122"/>
      <c r="L6" s="127"/>
    </row>
    <row r="7" spans="1:12" x14ac:dyDescent="0.2">
      <c r="B7" s="126" t="s">
        <v>0</v>
      </c>
      <c r="C7" s="122"/>
      <c r="D7" s="266" t="str">
        <f ca="1">INDEX('SC Computation'!$A$9:$J$23,MATCH($A2,'SC Computation'!$A$9:$A$23,),2)</f>
        <v>Joyce Dino</v>
      </c>
      <c r="E7" s="266"/>
      <c r="F7" s="267"/>
      <c r="H7" s="126" t="s">
        <v>0</v>
      </c>
      <c r="I7" s="122"/>
      <c r="J7" s="266" t="str">
        <f ca="1">D7</f>
        <v>Joyce Dino</v>
      </c>
      <c r="K7" s="266"/>
      <c r="L7" s="267"/>
    </row>
    <row r="8" spans="1:12" x14ac:dyDescent="0.2">
      <c r="B8" s="126"/>
      <c r="C8" s="122"/>
      <c r="D8" s="122"/>
      <c r="E8" s="122"/>
      <c r="F8" s="127"/>
      <c r="H8" s="126"/>
      <c r="I8" s="122"/>
      <c r="J8" s="122"/>
      <c r="K8" s="122"/>
      <c r="L8" s="127"/>
    </row>
    <row r="9" spans="1:12" x14ac:dyDescent="0.2">
      <c r="B9" s="128" t="s">
        <v>5</v>
      </c>
      <c r="C9" s="129"/>
      <c r="D9" s="122"/>
      <c r="E9" s="122"/>
      <c r="F9" s="130">
        <f ca="1">INDEX('SC Computation'!$A$9:$J$23,MATCH($A2,'SC Computation'!$A$9:$A$23,),6)</f>
        <v>319.47189344262296</v>
      </c>
      <c r="H9" s="128" t="s">
        <v>5</v>
      </c>
      <c r="I9" s="129"/>
      <c r="J9" s="122"/>
      <c r="K9" s="122"/>
      <c r="L9" s="130">
        <f ca="1">F9</f>
        <v>319.47189344262296</v>
      </c>
    </row>
    <row r="10" spans="1:12" x14ac:dyDescent="0.2">
      <c r="B10" s="268" t="s">
        <v>114</v>
      </c>
      <c r="C10" s="269"/>
      <c r="D10" s="122"/>
      <c r="E10" s="122"/>
      <c r="F10" s="214">
        <f ca="1">INDEX('SC Computation'!$A$9:$J$23,MATCH($A2,'SC Computation'!$A$9:$A$23,),4)</f>
        <v>9</v>
      </c>
      <c r="H10" s="268" t="s">
        <v>114</v>
      </c>
      <c r="I10" s="269"/>
      <c r="J10" s="122"/>
      <c r="K10" s="122"/>
      <c r="L10" s="214">
        <f ca="1">F10</f>
        <v>9</v>
      </c>
    </row>
    <row r="11" spans="1:12" x14ac:dyDescent="0.2">
      <c r="B11" s="128" t="s">
        <v>133</v>
      </c>
      <c r="C11" s="129"/>
      <c r="D11" s="122"/>
      <c r="E11" s="122"/>
      <c r="F11" s="130">
        <f ca="1">F9*F10</f>
        <v>2875.2470409836064</v>
      </c>
      <c r="H11" s="128" t="s">
        <v>133</v>
      </c>
      <c r="I11" s="129"/>
      <c r="J11" s="122"/>
      <c r="K11" s="122"/>
      <c r="L11" s="130">
        <f ca="1">L9*L10</f>
        <v>2875.2470409836064</v>
      </c>
    </row>
    <row r="12" spans="1:12" x14ac:dyDescent="0.2">
      <c r="B12" s="131" t="s">
        <v>115</v>
      </c>
      <c r="C12" s="122"/>
      <c r="D12" s="122"/>
      <c r="E12" s="122"/>
      <c r="F12" s="132">
        <f ca="1">INDEX('SC Computation'!$A$9:$J$23,MATCH($A2,'SC Computation'!$A$9:$A$23,),9)</f>
        <v>0</v>
      </c>
      <c r="H12" s="131" t="s">
        <v>115</v>
      </c>
      <c r="I12" s="122"/>
      <c r="J12" s="122"/>
      <c r="K12" s="122"/>
      <c r="L12" s="132">
        <f ca="1">F12</f>
        <v>0</v>
      </c>
    </row>
    <row r="13" spans="1:12" ht="13.5" thickBot="1" x14ac:dyDescent="0.25">
      <c r="B13" s="131" t="s">
        <v>21</v>
      </c>
      <c r="C13" s="122"/>
      <c r="D13" s="122"/>
      <c r="E13" s="122"/>
      <c r="F13" s="133">
        <f ca="1">F11-F12</f>
        <v>2875.2470409836064</v>
      </c>
      <c r="H13" s="131" t="s">
        <v>21</v>
      </c>
      <c r="I13" s="122"/>
      <c r="J13" s="122"/>
      <c r="K13" s="122"/>
      <c r="L13" s="133">
        <f ca="1">L11-L12</f>
        <v>2875.2470409836064</v>
      </c>
    </row>
    <row r="14" spans="1:12" ht="13.5" thickTop="1" x14ac:dyDescent="0.2">
      <c r="B14" s="126"/>
      <c r="C14" s="122"/>
      <c r="D14" s="122"/>
      <c r="E14" s="122"/>
      <c r="F14" s="127"/>
      <c r="H14" s="126"/>
      <c r="I14" s="122"/>
      <c r="J14" s="122"/>
      <c r="K14" s="122"/>
      <c r="L14" s="127"/>
    </row>
    <row r="15" spans="1:12" x14ac:dyDescent="0.2">
      <c r="B15" s="126" t="s">
        <v>116</v>
      </c>
      <c r="C15" s="122"/>
      <c r="D15" s="122"/>
      <c r="E15" s="122"/>
      <c r="F15" s="127"/>
      <c r="H15" s="126" t="s">
        <v>116</v>
      </c>
      <c r="I15" s="122"/>
      <c r="J15" s="122"/>
      <c r="K15" s="122"/>
      <c r="L15" s="127"/>
    </row>
    <row r="16" spans="1:12" x14ac:dyDescent="0.2">
      <c r="B16" s="126"/>
      <c r="C16" s="122"/>
      <c r="D16" s="122"/>
      <c r="E16" s="122"/>
      <c r="F16" s="127"/>
      <c r="H16" s="126"/>
      <c r="I16" s="122"/>
      <c r="J16" s="122"/>
      <c r="K16" s="122"/>
      <c r="L16" s="127"/>
    </row>
    <row r="17" spans="1:12" x14ac:dyDescent="0.2">
      <c r="B17" s="134"/>
      <c r="C17" s="135"/>
      <c r="D17" s="135"/>
      <c r="E17" s="122"/>
      <c r="F17" s="127"/>
      <c r="H17" s="134"/>
      <c r="I17" s="135"/>
      <c r="J17" s="135"/>
      <c r="K17" s="122"/>
      <c r="L17" s="127"/>
    </row>
    <row r="18" spans="1:12" x14ac:dyDescent="0.2">
      <c r="B18" s="126"/>
      <c r="C18" s="122"/>
      <c r="D18" s="122"/>
      <c r="E18" s="122"/>
      <c r="F18" s="127"/>
      <c r="H18" s="126"/>
      <c r="I18" s="122"/>
      <c r="J18" s="122"/>
      <c r="K18" s="122"/>
      <c r="L18" s="127"/>
    </row>
    <row r="19" spans="1:12" ht="3.75" customHeight="1" thickBot="1" x14ac:dyDescent="0.25">
      <c r="B19" s="136"/>
      <c r="C19" s="137"/>
      <c r="D19" s="137"/>
      <c r="E19" s="137"/>
      <c r="F19" s="138"/>
      <c r="H19" s="136"/>
      <c r="I19" s="137"/>
      <c r="J19" s="137"/>
      <c r="K19" s="137"/>
      <c r="L19" s="138"/>
    </row>
    <row r="20" spans="1:12" ht="3" customHeight="1" thickBot="1" x14ac:dyDescent="0.25"/>
    <row r="21" spans="1:12" ht="12.75" customHeight="1" x14ac:dyDescent="0.2">
      <c r="A21">
        <v>2</v>
      </c>
      <c r="B21" s="123"/>
      <c r="C21" s="124"/>
      <c r="D21" s="124"/>
      <c r="E21" s="124"/>
      <c r="F21" s="125"/>
      <c r="H21" s="123"/>
      <c r="I21" s="124"/>
      <c r="J21" s="124"/>
      <c r="K21" s="124"/>
      <c r="L21" s="125"/>
    </row>
    <row r="22" spans="1:12" ht="12.75" customHeight="1" x14ac:dyDescent="0.2">
      <c r="B22" s="263" t="str">
        <f>'[3]SC Computation'!$A$1</f>
        <v>THE OLD SPAGHETTI HOUSE -VALERO</v>
      </c>
      <c r="C22" s="264"/>
      <c r="D22" s="264"/>
      <c r="E22" s="264"/>
      <c r="F22" s="265"/>
      <c r="H22" s="263" t="str">
        <f>'[3]SC Computation'!$A$1</f>
        <v>THE OLD SPAGHETTI HOUSE -VALERO</v>
      </c>
      <c r="I22" s="264"/>
      <c r="J22" s="264"/>
      <c r="K22" s="264"/>
      <c r="L22" s="265"/>
    </row>
    <row r="23" spans="1:12" x14ac:dyDescent="0.2">
      <c r="B23" s="263" t="s">
        <v>113</v>
      </c>
      <c r="C23" s="264"/>
      <c r="D23" s="264"/>
      <c r="E23" s="264"/>
      <c r="F23" s="265"/>
      <c r="H23" s="263" t="s">
        <v>113</v>
      </c>
      <c r="I23" s="264"/>
      <c r="J23" s="264"/>
      <c r="K23" s="264"/>
      <c r="L23" s="265"/>
    </row>
    <row r="24" spans="1:12" x14ac:dyDescent="0.2">
      <c r="B24" s="263" t="str">
        <f>'Number of Days'!A$3</f>
        <v>Nov 16-29,2019</v>
      </c>
      <c r="C24" s="264"/>
      <c r="D24" s="264"/>
      <c r="E24" s="264"/>
      <c r="F24" s="265"/>
      <c r="H24" s="263" t="str">
        <f>B24</f>
        <v>Nov 16-29,2019</v>
      </c>
      <c r="I24" s="264"/>
      <c r="J24" s="264"/>
      <c r="K24" s="264"/>
      <c r="L24" s="265"/>
    </row>
    <row r="25" spans="1:12" x14ac:dyDescent="0.2">
      <c r="B25" s="126"/>
      <c r="C25" s="122"/>
      <c r="D25" s="122"/>
      <c r="E25" s="122"/>
      <c r="F25" s="127"/>
      <c r="H25" s="126"/>
      <c r="I25" s="122"/>
      <c r="J25" s="122"/>
      <c r="K25" s="122"/>
      <c r="L25" s="127"/>
    </row>
    <row r="26" spans="1:12" x14ac:dyDescent="0.2">
      <c r="B26" s="126" t="s">
        <v>0</v>
      </c>
      <c r="C26" s="122"/>
      <c r="D26" s="266" t="str">
        <f ca="1">INDEX('SC Computation'!$A$9:$J$23,MATCH($A21,'SC Computation'!$A$9:$A$23,),2)</f>
        <v>Ronald Glenn Biarcal</v>
      </c>
      <c r="E26" s="266"/>
      <c r="F26" s="267"/>
      <c r="H26" s="126" t="s">
        <v>0</v>
      </c>
      <c r="I26" s="122"/>
      <c r="J26" s="266" t="str">
        <f ca="1">D26</f>
        <v>Ronald Glenn Biarcal</v>
      </c>
      <c r="K26" s="266"/>
      <c r="L26" s="267"/>
    </row>
    <row r="27" spans="1:12" x14ac:dyDescent="0.2">
      <c r="B27" s="126"/>
      <c r="C27" s="122"/>
      <c r="D27" s="122"/>
      <c r="E27" s="122"/>
      <c r="F27" s="127"/>
      <c r="H27" s="126"/>
      <c r="I27" s="122"/>
      <c r="J27" s="122"/>
      <c r="K27" s="122"/>
      <c r="L27" s="127"/>
    </row>
    <row r="28" spans="1:12" x14ac:dyDescent="0.2">
      <c r="B28" s="128" t="s">
        <v>5</v>
      </c>
      <c r="C28" s="129"/>
      <c r="D28" s="122"/>
      <c r="E28" s="122"/>
      <c r="F28" s="130">
        <f ca="1">INDEX('SC Computation'!$A$9:$J$23,MATCH($A21,'SC Computation'!$A$9:$A$23,),6)</f>
        <v>319.47189344262296</v>
      </c>
      <c r="H28" s="128" t="s">
        <v>5</v>
      </c>
      <c r="I28" s="129"/>
      <c r="J28" s="122"/>
      <c r="K28" s="122"/>
      <c r="L28" s="130">
        <f ca="1">F28</f>
        <v>319.47189344262296</v>
      </c>
    </row>
    <row r="29" spans="1:12" x14ac:dyDescent="0.2">
      <c r="B29" s="268" t="s">
        <v>114</v>
      </c>
      <c r="C29" s="269"/>
      <c r="D29" s="122"/>
      <c r="E29" s="122"/>
      <c r="F29" s="214">
        <f ca="1">INDEX('SC Computation'!$A$9:$J$23,MATCH($A21,'SC Computation'!$A$9:$A$23,),4)</f>
        <v>11</v>
      </c>
      <c r="H29" s="268" t="s">
        <v>114</v>
      </c>
      <c r="I29" s="269"/>
      <c r="J29" s="122"/>
      <c r="K29" s="122"/>
      <c r="L29" s="214">
        <f ca="1">F29</f>
        <v>11</v>
      </c>
    </row>
    <row r="30" spans="1:12" x14ac:dyDescent="0.2">
      <c r="B30" s="128" t="s">
        <v>133</v>
      </c>
      <c r="C30" s="129"/>
      <c r="D30" s="122"/>
      <c r="E30" s="122"/>
      <c r="F30" s="130">
        <f ca="1">F28*F29</f>
        <v>3514.1908278688525</v>
      </c>
      <c r="H30" s="128" t="s">
        <v>133</v>
      </c>
      <c r="I30" s="129"/>
      <c r="J30" s="122"/>
      <c r="K30" s="122"/>
      <c r="L30" s="130">
        <f ca="1">L28*L29</f>
        <v>3514.1908278688525</v>
      </c>
    </row>
    <row r="31" spans="1:12" x14ac:dyDescent="0.2">
      <c r="B31" s="131" t="s">
        <v>115</v>
      </c>
      <c r="C31" s="122"/>
      <c r="D31" s="122"/>
      <c r="E31" s="122"/>
      <c r="F31" s="132">
        <f ca="1">INDEX('SC Computation'!$A$9:$J$23,MATCH($A21,'SC Computation'!$A$9:$A$23,),9)</f>
        <v>0</v>
      </c>
      <c r="H31" s="131" t="s">
        <v>115</v>
      </c>
      <c r="I31" s="122"/>
      <c r="J31" s="122"/>
      <c r="K31" s="122"/>
      <c r="L31" s="132">
        <f ca="1">F31</f>
        <v>0</v>
      </c>
    </row>
    <row r="32" spans="1:12" ht="13.5" thickBot="1" x14ac:dyDescent="0.25">
      <c r="B32" s="131" t="s">
        <v>21</v>
      </c>
      <c r="C32" s="122"/>
      <c r="D32" s="122"/>
      <c r="E32" s="122"/>
      <c r="F32" s="133">
        <f ca="1">F30-F31</f>
        <v>3514.1908278688525</v>
      </c>
      <c r="H32" s="131" t="s">
        <v>21</v>
      </c>
      <c r="I32" s="122"/>
      <c r="J32" s="122"/>
      <c r="K32" s="122"/>
      <c r="L32" s="133">
        <f ca="1">L30-L31</f>
        <v>3514.1908278688525</v>
      </c>
    </row>
    <row r="33" spans="1:12" ht="13.5" thickTop="1" x14ac:dyDescent="0.2">
      <c r="B33" s="126"/>
      <c r="C33" s="122"/>
      <c r="D33" s="122"/>
      <c r="E33" s="122"/>
      <c r="F33" s="127"/>
      <c r="H33" s="126"/>
      <c r="I33" s="122"/>
      <c r="J33" s="122"/>
      <c r="K33" s="122"/>
      <c r="L33" s="127"/>
    </row>
    <row r="34" spans="1:12" x14ac:dyDescent="0.2">
      <c r="B34" s="126" t="s">
        <v>116</v>
      </c>
      <c r="C34" s="122"/>
      <c r="D34" s="122"/>
      <c r="E34" s="122"/>
      <c r="F34" s="127"/>
      <c r="H34" s="126" t="s">
        <v>116</v>
      </c>
      <c r="I34" s="122"/>
      <c r="J34" s="122"/>
      <c r="K34" s="122"/>
      <c r="L34" s="127"/>
    </row>
    <row r="35" spans="1:12" x14ac:dyDescent="0.2">
      <c r="B35" s="126"/>
      <c r="C35" s="122"/>
      <c r="D35" s="122"/>
      <c r="E35" s="122"/>
      <c r="F35" s="127"/>
      <c r="H35" s="126"/>
      <c r="I35" s="122"/>
      <c r="J35" s="122"/>
      <c r="K35" s="122"/>
      <c r="L35" s="127"/>
    </row>
    <row r="36" spans="1:12" x14ac:dyDescent="0.2">
      <c r="B36" s="134"/>
      <c r="C36" s="135"/>
      <c r="D36" s="135"/>
      <c r="E36" s="122"/>
      <c r="F36" s="127"/>
      <c r="H36" s="134"/>
      <c r="I36" s="135"/>
      <c r="J36" s="135"/>
      <c r="K36" s="122"/>
      <c r="L36" s="127"/>
    </row>
    <row r="37" spans="1:12" x14ac:dyDescent="0.2">
      <c r="B37" s="126"/>
      <c r="C37" s="122"/>
      <c r="D37" s="122"/>
      <c r="E37" s="122"/>
      <c r="F37" s="127"/>
      <c r="H37" s="126"/>
      <c r="I37" s="122"/>
      <c r="J37" s="122"/>
      <c r="K37" s="122"/>
      <c r="L37" s="127"/>
    </row>
    <row r="38" spans="1:12" ht="3.75" customHeight="1" thickBot="1" x14ac:dyDescent="0.25">
      <c r="B38" s="136"/>
      <c r="C38" s="137"/>
      <c r="D38" s="137"/>
      <c r="E38" s="137"/>
      <c r="F38" s="138"/>
      <c r="H38" s="136"/>
      <c r="I38" s="137"/>
      <c r="J38" s="137"/>
      <c r="K38" s="137"/>
      <c r="L38" s="138"/>
    </row>
    <row r="39" spans="1:12" ht="3" customHeight="1" thickBot="1" x14ac:dyDescent="0.25"/>
    <row r="40" spans="1:12" ht="12.75" customHeight="1" x14ac:dyDescent="0.2">
      <c r="A40">
        <v>3</v>
      </c>
      <c r="B40" s="123"/>
      <c r="C40" s="124"/>
      <c r="D40" s="124"/>
      <c r="E40" s="124"/>
      <c r="F40" s="125"/>
      <c r="H40" s="123"/>
      <c r="I40" s="124"/>
      <c r="J40" s="124"/>
      <c r="K40" s="124"/>
      <c r="L40" s="125"/>
    </row>
    <row r="41" spans="1:12" ht="12.75" customHeight="1" x14ac:dyDescent="0.2">
      <c r="B41" s="263" t="str">
        <f>'[3]SC Computation'!$A$1</f>
        <v>THE OLD SPAGHETTI HOUSE -VALERO</v>
      </c>
      <c r="C41" s="264"/>
      <c r="D41" s="264"/>
      <c r="E41" s="264"/>
      <c r="F41" s="265"/>
      <c r="H41" s="263" t="str">
        <f>'[3]SC Computation'!$A$1</f>
        <v>THE OLD SPAGHETTI HOUSE -VALERO</v>
      </c>
      <c r="I41" s="264"/>
      <c r="J41" s="264"/>
      <c r="K41" s="264"/>
      <c r="L41" s="265"/>
    </row>
    <row r="42" spans="1:12" x14ac:dyDescent="0.2">
      <c r="B42" s="263" t="s">
        <v>113</v>
      </c>
      <c r="C42" s="264"/>
      <c r="D42" s="264"/>
      <c r="E42" s="264"/>
      <c r="F42" s="265"/>
      <c r="H42" s="263" t="s">
        <v>113</v>
      </c>
      <c r="I42" s="264"/>
      <c r="J42" s="264"/>
      <c r="K42" s="264"/>
      <c r="L42" s="265"/>
    </row>
    <row r="43" spans="1:12" x14ac:dyDescent="0.2">
      <c r="B43" s="263" t="str">
        <f>'Number of Days'!A$3</f>
        <v>Nov 16-29,2019</v>
      </c>
      <c r="C43" s="264"/>
      <c r="D43" s="264"/>
      <c r="E43" s="264"/>
      <c r="F43" s="265"/>
      <c r="H43" s="263" t="str">
        <f>B43</f>
        <v>Nov 16-29,2019</v>
      </c>
      <c r="I43" s="264"/>
      <c r="J43" s="264"/>
      <c r="K43" s="264"/>
      <c r="L43" s="265"/>
    </row>
    <row r="44" spans="1:12" x14ac:dyDescent="0.2">
      <c r="B44" s="126"/>
      <c r="C44" s="122"/>
      <c r="D44" s="122"/>
      <c r="E44" s="122"/>
      <c r="F44" s="127"/>
      <c r="H44" s="126"/>
      <c r="I44" s="122"/>
      <c r="J44" s="122"/>
      <c r="K44" s="122"/>
      <c r="L44" s="127"/>
    </row>
    <row r="45" spans="1:12" x14ac:dyDescent="0.2">
      <c r="B45" s="126" t="s">
        <v>0</v>
      </c>
      <c r="C45" s="122"/>
      <c r="D45" s="266" t="str">
        <f ca="1">INDEX('SC Computation'!$A$9:$J$23,MATCH($A40,'SC Computation'!$A$9:$A$23,),2)</f>
        <v>Anna Marie Sosa</v>
      </c>
      <c r="E45" s="266"/>
      <c r="F45" s="267"/>
      <c r="H45" s="126" t="s">
        <v>0</v>
      </c>
      <c r="I45" s="122"/>
      <c r="J45" s="266" t="str">
        <f ca="1">D45</f>
        <v>Anna Marie Sosa</v>
      </c>
      <c r="K45" s="266"/>
      <c r="L45" s="267"/>
    </row>
    <row r="46" spans="1:12" x14ac:dyDescent="0.2">
      <c r="B46" s="126"/>
      <c r="C46" s="122"/>
      <c r="D46" s="122"/>
      <c r="E46" s="122"/>
      <c r="F46" s="127"/>
      <c r="H46" s="126"/>
      <c r="I46" s="122"/>
      <c r="J46" s="122"/>
      <c r="K46" s="122"/>
      <c r="L46" s="127"/>
    </row>
    <row r="47" spans="1:12" x14ac:dyDescent="0.2">
      <c r="B47" s="128" t="s">
        <v>5</v>
      </c>
      <c r="C47" s="129"/>
      <c r="D47" s="122"/>
      <c r="E47" s="122"/>
      <c r="F47" s="130">
        <f ca="1">INDEX('SC Computation'!$A$9:$J$23,MATCH($A40,'SC Computation'!$A$9:$A$23,),6)</f>
        <v>319.47189344262296</v>
      </c>
      <c r="H47" s="128" t="s">
        <v>5</v>
      </c>
      <c r="I47" s="129"/>
      <c r="J47" s="122"/>
      <c r="K47" s="122"/>
      <c r="L47" s="130">
        <f ca="1">F47</f>
        <v>319.47189344262296</v>
      </c>
    </row>
    <row r="48" spans="1:12" x14ac:dyDescent="0.2">
      <c r="B48" s="268" t="s">
        <v>114</v>
      </c>
      <c r="C48" s="269"/>
      <c r="D48" s="122"/>
      <c r="E48" s="122"/>
      <c r="F48" s="214">
        <f ca="1">INDEX('SC Computation'!$A$9:$J$23,MATCH($A40,'SC Computation'!$A$9:$A$23,),4)</f>
        <v>12</v>
      </c>
      <c r="H48" s="268" t="s">
        <v>114</v>
      </c>
      <c r="I48" s="269"/>
      <c r="J48" s="122"/>
      <c r="K48" s="122"/>
      <c r="L48" s="214">
        <f ca="1">F48</f>
        <v>12</v>
      </c>
    </row>
    <row r="49" spans="1:12" x14ac:dyDescent="0.2">
      <c r="B49" s="128" t="s">
        <v>133</v>
      </c>
      <c r="C49" s="129"/>
      <c r="D49" s="122"/>
      <c r="E49" s="122"/>
      <c r="F49" s="130">
        <f ca="1">F47*F48</f>
        <v>3833.6627213114753</v>
      </c>
      <c r="H49" s="128" t="s">
        <v>133</v>
      </c>
      <c r="I49" s="129"/>
      <c r="J49" s="122"/>
      <c r="K49" s="122"/>
      <c r="L49" s="130">
        <f ca="1">L47*L48</f>
        <v>3833.6627213114753</v>
      </c>
    </row>
    <row r="50" spans="1:12" x14ac:dyDescent="0.2">
      <c r="B50" s="131" t="s">
        <v>115</v>
      </c>
      <c r="C50" s="122"/>
      <c r="D50" s="122"/>
      <c r="E50" s="122"/>
      <c r="F50" s="132">
        <f ca="1">INDEX('SC Computation'!$A$9:$J$23,MATCH($A40,'SC Computation'!$A$9:$A$23,),9)</f>
        <v>0</v>
      </c>
      <c r="H50" s="131" t="s">
        <v>115</v>
      </c>
      <c r="I50" s="122"/>
      <c r="J50" s="122"/>
      <c r="K50" s="122"/>
      <c r="L50" s="132">
        <f ca="1">F50</f>
        <v>0</v>
      </c>
    </row>
    <row r="51" spans="1:12" ht="13.5" thickBot="1" x14ac:dyDescent="0.25">
      <c r="B51" s="131" t="s">
        <v>21</v>
      </c>
      <c r="C51" s="122"/>
      <c r="D51" s="122"/>
      <c r="E51" s="122"/>
      <c r="F51" s="133">
        <f ca="1">F49-F50</f>
        <v>3833.6627213114753</v>
      </c>
      <c r="H51" s="131" t="s">
        <v>21</v>
      </c>
      <c r="I51" s="122"/>
      <c r="J51" s="122"/>
      <c r="K51" s="122"/>
      <c r="L51" s="133">
        <f ca="1">L49-L50</f>
        <v>3833.6627213114753</v>
      </c>
    </row>
    <row r="52" spans="1:12" ht="13.5" thickTop="1" x14ac:dyDescent="0.2">
      <c r="B52" s="126"/>
      <c r="C52" s="122"/>
      <c r="D52" s="122"/>
      <c r="E52" s="122"/>
      <c r="F52" s="127"/>
      <c r="H52" s="126"/>
      <c r="I52" s="122"/>
      <c r="J52" s="122"/>
      <c r="K52" s="122"/>
      <c r="L52" s="127"/>
    </row>
    <row r="53" spans="1:12" x14ac:dyDescent="0.2">
      <c r="B53" s="126" t="s">
        <v>116</v>
      </c>
      <c r="C53" s="122"/>
      <c r="D53" s="122"/>
      <c r="E53" s="122"/>
      <c r="F53" s="127"/>
      <c r="H53" s="126" t="s">
        <v>116</v>
      </c>
      <c r="I53" s="122"/>
      <c r="J53" s="122"/>
      <c r="K53" s="122"/>
      <c r="L53" s="127"/>
    </row>
    <row r="54" spans="1:12" x14ac:dyDescent="0.2">
      <c r="B54" s="126"/>
      <c r="C54" s="122"/>
      <c r="D54" s="122"/>
      <c r="E54" s="122"/>
      <c r="F54" s="127"/>
      <c r="H54" s="126"/>
      <c r="I54" s="122"/>
      <c r="J54" s="122"/>
      <c r="K54" s="122"/>
      <c r="L54" s="127"/>
    </row>
    <row r="55" spans="1:12" x14ac:dyDescent="0.2">
      <c r="B55" s="134"/>
      <c r="C55" s="135"/>
      <c r="D55" s="135"/>
      <c r="E55" s="122"/>
      <c r="F55" s="127"/>
      <c r="H55" s="134"/>
      <c r="I55" s="135"/>
      <c r="J55" s="135"/>
      <c r="K55" s="122"/>
      <c r="L55" s="127"/>
    </row>
    <row r="56" spans="1:12" x14ac:dyDescent="0.2">
      <c r="B56" s="126"/>
      <c r="C56" s="122"/>
      <c r="D56" s="122"/>
      <c r="E56" s="122"/>
      <c r="F56" s="127"/>
      <c r="H56" s="126"/>
      <c r="I56" s="122"/>
      <c r="J56" s="122"/>
      <c r="K56" s="122"/>
      <c r="L56" s="127"/>
    </row>
    <row r="57" spans="1:12" ht="3.75" customHeight="1" thickBot="1" x14ac:dyDescent="0.25">
      <c r="B57" s="136"/>
      <c r="C57" s="137"/>
      <c r="D57" s="137"/>
      <c r="E57" s="137"/>
      <c r="F57" s="138"/>
      <c r="H57" s="136"/>
      <c r="I57" s="137"/>
      <c r="J57" s="137"/>
      <c r="K57" s="137"/>
      <c r="L57" s="138"/>
    </row>
    <row r="58" spans="1:12" ht="3" customHeight="1" thickBot="1" x14ac:dyDescent="0.25"/>
    <row r="59" spans="1:12" ht="12.75" customHeight="1" x14ac:dyDescent="0.2">
      <c r="A59">
        <v>4</v>
      </c>
      <c r="B59" s="123"/>
      <c r="C59" s="124"/>
      <c r="D59" s="124"/>
      <c r="E59" s="124"/>
      <c r="F59" s="125"/>
      <c r="H59" s="123"/>
      <c r="I59" s="124"/>
      <c r="J59" s="124"/>
      <c r="K59" s="124"/>
      <c r="L59" s="125"/>
    </row>
    <row r="60" spans="1:12" ht="12.75" customHeight="1" x14ac:dyDescent="0.2">
      <c r="B60" s="263" t="str">
        <f>'[3]SC Computation'!$A$1</f>
        <v>THE OLD SPAGHETTI HOUSE -VALERO</v>
      </c>
      <c r="C60" s="264"/>
      <c r="D60" s="264"/>
      <c r="E60" s="264"/>
      <c r="F60" s="265"/>
      <c r="H60" s="263" t="str">
        <f>'[3]SC Computation'!$A$1</f>
        <v>THE OLD SPAGHETTI HOUSE -VALERO</v>
      </c>
      <c r="I60" s="264"/>
      <c r="J60" s="264"/>
      <c r="K60" s="264"/>
      <c r="L60" s="265"/>
    </row>
    <row r="61" spans="1:12" x14ac:dyDescent="0.2">
      <c r="B61" s="263" t="s">
        <v>113</v>
      </c>
      <c r="C61" s="264"/>
      <c r="D61" s="264"/>
      <c r="E61" s="264"/>
      <c r="F61" s="265"/>
      <c r="H61" s="263" t="s">
        <v>113</v>
      </c>
      <c r="I61" s="264"/>
      <c r="J61" s="264"/>
      <c r="K61" s="264"/>
      <c r="L61" s="265"/>
    </row>
    <row r="62" spans="1:12" x14ac:dyDescent="0.2">
      <c r="B62" s="263" t="str">
        <f>'Number of Days'!A$3</f>
        <v>Nov 16-29,2019</v>
      </c>
      <c r="C62" s="264"/>
      <c r="D62" s="264"/>
      <c r="E62" s="264"/>
      <c r="F62" s="265"/>
      <c r="H62" s="263" t="str">
        <f>B62</f>
        <v>Nov 16-29,2019</v>
      </c>
      <c r="I62" s="264"/>
      <c r="J62" s="264"/>
      <c r="K62" s="264"/>
      <c r="L62" s="265"/>
    </row>
    <row r="63" spans="1:12" x14ac:dyDescent="0.2">
      <c r="B63" s="126"/>
      <c r="C63" s="122"/>
      <c r="D63" s="122"/>
      <c r="E63" s="122"/>
      <c r="F63" s="127"/>
      <c r="H63" s="126"/>
      <c r="I63" s="122"/>
      <c r="J63" s="122"/>
      <c r="K63" s="122"/>
      <c r="L63" s="127"/>
    </row>
    <row r="64" spans="1:12" x14ac:dyDescent="0.2">
      <c r="B64" s="126" t="s">
        <v>0</v>
      </c>
      <c r="C64" s="122"/>
      <c r="D64" s="266" t="str">
        <f ca="1">INDEX('SC Computation'!$A$9:$J$23,MATCH($A59,'SC Computation'!$A$9:$A$23,),2)</f>
        <v>Angelo Sanchez</v>
      </c>
      <c r="E64" s="266"/>
      <c r="F64" s="267"/>
      <c r="H64" s="126" t="s">
        <v>0</v>
      </c>
      <c r="I64" s="122"/>
      <c r="J64" s="266" t="str">
        <f ca="1">D64</f>
        <v>Angelo Sanchez</v>
      </c>
      <c r="K64" s="266"/>
      <c r="L64" s="267"/>
    </row>
    <row r="65" spans="1:12" x14ac:dyDescent="0.2">
      <c r="B65" s="126"/>
      <c r="C65" s="122"/>
      <c r="D65" s="122"/>
      <c r="E65" s="122"/>
      <c r="F65" s="127"/>
      <c r="H65" s="126"/>
      <c r="I65" s="122"/>
      <c r="J65" s="122"/>
      <c r="K65" s="122"/>
      <c r="L65" s="127"/>
    </row>
    <row r="66" spans="1:12" x14ac:dyDescent="0.2">
      <c r="B66" s="128" t="s">
        <v>5</v>
      </c>
      <c r="C66" s="129"/>
      <c r="D66" s="122"/>
      <c r="E66" s="122"/>
      <c r="F66" s="130">
        <f ca="1">INDEX('SC Computation'!$A$9:$J$23,MATCH($A59,'SC Computation'!$A$9:$A$23,),6)</f>
        <v>319.47189344262296</v>
      </c>
      <c r="H66" s="128" t="s">
        <v>5</v>
      </c>
      <c r="I66" s="129"/>
      <c r="J66" s="122"/>
      <c r="K66" s="122"/>
      <c r="L66" s="130">
        <f ca="1">F66</f>
        <v>319.47189344262296</v>
      </c>
    </row>
    <row r="67" spans="1:12" x14ac:dyDescent="0.2">
      <c r="B67" s="268" t="s">
        <v>114</v>
      </c>
      <c r="C67" s="269"/>
      <c r="D67" s="122"/>
      <c r="E67" s="122"/>
      <c r="F67" s="214">
        <f ca="1">INDEX('SC Computation'!$A$9:$J$23,MATCH($A59,'SC Computation'!$A$9:$A$23,),4)</f>
        <v>12</v>
      </c>
      <c r="H67" s="268" t="s">
        <v>114</v>
      </c>
      <c r="I67" s="269"/>
      <c r="J67" s="122"/>
      <c r="K67" s="122"/>
      <c r="L67" s="214">
        <f ca="1">F67</f>
        <v>12</v>
      </c>
    </row>
    <row r="68" spans="1:12" x14ac:dyDescent="0.2">
      <c r="B68" s="128" t="s">
        <v>133</v>
      </c>
      <c r="C68" s="129"/>
      <c r="D68" s="122"/>
      <c r="E68" s="122"/>
      <c r="F68" s="130">
        <f ca="1">F66*F67</f>
        <v>3833.6627213114753</v>
      </c>
      <c r="H68" s="128" t="s">
        <v>133</v>
      </c>
      <c r="I68" s="129"/>
      <c r="J68" s="122"/>
      <c r="K68" s="122"/>
      <c r="L68" s="130">
        <f ca="1">L66*L67</f>
        <v>3833.6627213114753</v>
      </c>
    </row>
    <row r="69" spans="1:12" x14ac:dyDescent="0.2">
      <c r="B69" s="131" t="s">
        <v>115</v>
      </c>
      <c r="C69" s="122"/>
      <c r="D69" s="122"/>
      <c r="E69" s="122"/>
      <c r="F69" s="132">
        <f ca="1">INDEX('SC Computation'!$A$9:$J$23,MATCH($A59,'SC Computation'!$A$9:$A$23,),9)</f>
        <v>0</v>
      </c>
      <c r="H69" s="131" t="s">
        <v>115</v>
      </c>
      <c r="I69" s="122"/>
      <c r="J69" s="122"/>
      <c r="K69" s="122"/>
      <c r="L69" s="132">
        <f ca="1">F69</f>
        <v>0</v>
      </c>
    </row>
    <row r="70" spans="1:12" ht="13.5" thickBot="1" x14ac:dyDescent="0.25">
      <c r="B70" s="131" t="s">
        <v>21</v>
      </c>
      <c r="C70" s="122"/>
      <c r="D70" s="122"/>
      <c r="E70" s="122"/>
      <c r="F70" s="133">
        <f ca="1">F68-F69</f>
        <v>3833.6627213114753</v>
      </c>
      <c r="H70" s="131" t="s">
        <v>21</v>
      </c>
      <c r="I70" s="122"/>
      <c r="J70" s="122"/>
      <c r="K70" s="122"/>
      <c r="L70" s="133">
        <f ca="1">L68-L69</f>
        <v>3833.6627213114753</v>
      </c>
    </row>
    <row r="71" spans="1:12" ht="13.5" thickTop="1" x14ac:dyDescent="0.2">
      <c r="B71" s="126"/>
      <c r="C71" s="122"/>
      <c r="D71" s="122"/>
      <c r="E71" s="122"/>
      <c r="F71" s="127"/>
      <c r="H71" s="126"/>
      <c r="I71" s="122"/>
      <c r="J71" s="122"/>
      <c r="K71" s="122"/>
      <c r="L71" s="127"/>
    </row>
    <row r="72" spans="1:12" x14ac:dyDescent="0.2">
      <c r="B72" s="126" t="s">
        <v>116</v>
      </c>
      <c r="C72" s="122"/>
      <c r="D72" s="122"/>
      <c r="E72" s="122"/>
      <c r="F72" s="127"/>
      <c r="H72" s="126" t="s">
        <v>116</v>
      </c>
      <c r="I72" s="122"/>
      <c r="J72" s="122"/>
      <c r="K72" s="122"/>
      <c r="L72" s="127"/>
    </row>
    <row r="73" spans="1:12" x14ac:dyDescent="0.2">
      <c r="B73" s="126"/>
      <c r="C73" s="122"/>
      <c r="D73" s="122"/>
      <c r="E73" s="122"/>
      <c r="F73" s="127"/>
      <c r="H73" s="126"/>
      <c r="I73" s="122"/>
      <c r="J73" s="122"/>
      <c r="K73" s="122"/>
      <c r="L73" s="127"/>
    </row>
    <row r="74" spans="1:12" x14ac:dyDescent="0.2">
      <c r="B74" s="134"/>
      <c r="C74" s="135"/>
      <c r="D74" s="135"/>
      <c r="E74" s="122"/>
      <c r="F74" s="127"/>
      <c r="H74" s="134"/>
      <c r="I74" s="135"/>
      <c r="J74" s="135"/>
      <c r="K74" s="122"/>
      <c r="L74" s="127"/>
    </row>
    <row r="75" spans="1:12" x14ac:dyDescent="0.2">
      <c r="B75" s="126"/>
      <c r="C75" s="122"/>
      <c r="D75" s="122"/>
      <c r="E75" s="122"/>
      <c r="F75" s="127"/>
      <c r="H75" s="126"/>
      <c r="I75" s="122"/>
      <c r="J75" s="122"/>
      <c r="K75" s="122"/>
      <c r="L75" s="127"/>
    </row>
    <row r="76" spans="1:12" ht="3.75" customHeight="1" thickBot="1" x14ac:dyDescent="0.25">
      <c r="B76" s="136"/>
      <c r="C76" s="137"/>
      <c r="D76" s="137"/>
      <c r="E76" s="137"/>
      <c r="F76" s="138"/>
      <c r="H76" s="136"/>
      <c r="I76" s="137"/>
      <c r="J76" s="137"/>
      <c r="K76" s="137"/>
      <c r="L76" s="138"/>
    </row>
    <row r="77" spans="1:12" ht="3" customHeight="1" thickBot="1" x14ac:dyDescent="0.25"/>
    <row r="78" spans="1:12" ht="12.75" customHeight="1" x14ac:dyDescent="0.2">
      <c r="A78">
        <v>5</v>
      </c>
      <c r="B78" s="123"/>
      <c r="C78" s="124"/>
      <c r="D78" s="124"/>
      <c r="E78" s="124"/>
      <c r="F78" s="125"/>
      <c r="H78" s="123"/>
      <c r="I78" s="124"/>
      <c r="J78" s="124"/>
      <c r="K78" s="124"/>
      <c r="L78" s="125"/>
    </row>
    <row r="79" spans="1:12" ht="12.75" customHeight="1" x14ac:dyDescent="0.2">
      <c r="B79" s="263" t="str">
        <f>'[3]SC Computation'!$A$1</f>
        <v>THE OLD SPAGHETTI HOUSE -VALERO</v>
      </c>
      <c r="C79" s="264"/>
      <c r="D79" s="264"/>
      <c r="E79" s="264"/>
      <c r="F79" s="265"/>
      <c r="H79" s="263" t="str">
        <f>'[3]SC Computation'!$A$1</f>
        <v>THE OLD SPAGHETTI HOUSE -VALERO</v>
      </c>
      <c r="I79" s="264"/>
      <c r="J79" s="264"/>
      <c r="K79" s="264"/>
      <c r="L79" s="265"/>
    </row>
    <row r="80" spans="1:12" x14ac:dyDescent="0.2">
      <c r="B80" s="263" t="s">
        <v>113</v>
      </c>
      <c r="C80" s="264"/>
      <c r="D80" s="264"/>
      <c r="E80" s="264"/>
      <c r="F80" s="265"/>
      <c r="H80" s="263" t="s">
        <v>113</v>
      </c>
      <c r="I80" s="264"/>
      <c r="J80" s="264"/>
      <c r="K80" s="264"/>
      <c r="L80" s="265"/>
    </row>
    <row r="81" spans="2:12" x14ac:dyDescent="0.2">
      <c r="B81" s="263" t="str">
        <f>'Number of Days'!A$3</f>
        <v>Nov 16-29,2019</v>
      </c>
      <c r="C81" s="264"/>
      <c r="D81" s="264"/>
      <c r="E81" s="264"/>
      <c r="F81" s="265"/>
      <c r="H81" s="263" t="str">
        <f>B81</f>
        <v>Nov 16-29,2019</v>
      </c>
      <c r="I81" s="264"/>
      <c r="J81" s="264"/>
      <c r="K81" s="264"/>
      <c r="L81" s="265"/>
    </row>
    <row r="82" spans="2:12" x14ac:dyDescent="0.2">
      <c r="B82" s="126"/>
      <c r="C82" s="122"/>
      <c r="D82" s="122"/>
      <c r="E82" s="122"/>
      <c r="F82" s="127"/>
      <c r="H82" s="126"/>
      <c r="I82" s="122"/>
      <c r="J82" s="122"/>
      <c r="K82" s="122"/>
      <c r="L82" s="127"/>
    </row>
    <row r="83" spans="2:12" x14ac:dyDescent="0.2">
      <c r="B83" s="126" t="s">
        <v>0</v>
      </c>
      <c r="C83" s="122"/>
      <c r="D83" s="266" t="str">
        <f ca="1">INDEX('SC Computation'!$A$9:$J$23,MATCH($A78,'SC Computation'!$A$9:$A$23,),2)</f>
        <v>Benzen Cahilig</v>
      </c>
      <c r="E83" s="266"/>
      <c r="F83" s="267"/>
      <c r="H83" s="126" t="s">
        <v>0</v>
      </c>
      <c r="I83" s="122"/>
      <c r="J83" s="266" t="str">
        <f ca="1">D83</f>
        <v>Benzen Cahilig</v>
      </c>
      <c r="K83" s="266"/>
      <c r="L83" s="267"/>
    </row>
    <row r="84" spans="2:12" x14ac:dyDescent="0.2">
      <c r="B84" s="126"/>
      <c r="C84" s="122"/>
      <c r="D84" s="122"/>
      <c r="E84" s="122"/>
      <c r="F84" s="127"/>
      <c r="H84" s="126"/>
      <c r="I84" s="122"/>
      <c r="J84" s="122"/>
      <c r="K84" s="122"/>
      <c r="L84" s="127"/>
    </row>
    <row r="85" spans="2:12" x14ac:dyDescent="0.2">
      <c r="B85" s="128" t="s">
        <v>5</v>
      </c>
      <c r="C85" s="129"/>
      <c r="D85" s="122"/>
      <c r="E85" s="122"/>
      <c r="F85" s="130">
        <f ca="1">INDEX('SC Computation'!$A$9:$J$23,MATCH($A78,'SC Computation'!$A$9:$A$23,),6)</f>
        <v>319.47189344262296</v>
      </c>
      <c r="H85" s="128" t="s">
        <v>5</v>
      </c>
      <c r="I85" s="129"/>
      <c r="J85" s="122"/>
      <c r="K85" s="122"/>
      <c r="L85" s="130">
        <f ca="1">F85</f>
        <v>319.47189344262296</v>
      </c>
    </row>
    <row r="86" spans="2:12" x14ac:dyDescent="0.2">
      <c r="B86" s="268" t="s">
        <v>114</v>
      </c>
      <c r="C86" s="269"/>
      <c r="D86" s="122"/>
      <c r="E86" s="122"/>
      <c r="F86" s="214">
        <f ca="1">INDEX('SC Computation'!$A$9:$J$23,MATCH($A78,'SC Computation'!$A$9:$A$23,),4)</f>
        <v>11</v>
      </c>
      <c r="H86" s="268" t="s">
        <v>114</v>
      </c>
      <c r="I86" s="269"/>
      <c r="J86" s="122"/>
      <c r="K86" s="122"/>
      <c r="L86" s="214">
        <f ca="1">F86</f>
        <v>11</v>
      </c>
    </row>
    <row r="87" spans="2:12" x14ac:dyDescent="0.2">
      <c r="B87" s="128" t="s">
        <v>133</v>
      </c>
      <c r="C87" s="129"/>
      <c r="D87" s="122"/>
      <c r="E87" s="122"/>
      <c r="F87" s="130">
        <f ca="1">F85*F86</f>
        <v>3514.1908278688525</v>
      </c>
      <c r="H87" s="128" t="s">
        <v>133</v>
      </c>
      <c r="I87" s="129"/>
      <c r="J87" s="122"/>
      <c r="K87" s="122"/>
      <c r="L87" s="130">
        <f ca="1">L85*L86</f>
        <v>3514.1908278688525</v>
      </c>
    </row>
    <row r="88" spans="2:12" x14ac:dyDescent="0.2">
      <c r="B88" s="131" t="s">
        <v>115</v>
      </c>
      <c r="C88" s="122"/>
      <c r="D88" s="122"/>
      <c r="E88" s="122"/>
      <c r="F88" s="132">
        <f ca="1">INDEX('SC Computation'!$A$9:$J$23,MATCH($A78,'SC Computation'!$A$9:$A$23,),9)</f>
        <v>0</v>
      </c>
      <c r="H88" s="131" t="s">
        <v>115</v>
      </c>
      <c r="I88" s="122"/>
      <c r="J88" s="122"/>
      <c r="K88" s="122"/>
      <c r="L88" s="132">
        <f ca="1">F88</f>
        <v>0</v>
      </c>
    </row>
    <row r="89" spans="2:12" ht="13.5" thickBot="1" x14ac:dyDescent="0.25">
      <c r="B89" s="131" t="s">
        <v>21</v>
      </c>
      <c r="C89" s="122"/>
      <c r="D89" s="122"/>
      <c r="E89" s="122"/>
      <c r="F89" s="133">
        <f ca="1">F87-F88</f>
        <v>3514.1908278688525</v>
      </c>
      <c r="H89" s="131" t="s">
        <v>21</v>
      </c>
      <c r="I89" s="122"/>
      <c r="J89" s="122"/>
      <c r="K89" s="122"/>
      <c r="L89" s="133">
        <f ca="1">L87-L88</f>
        <v>3514.1908278688525</v>
      </c>
    </row>
    <row r="90" spans="2:12" ht="13.5" thickTop="1" x14ac:dyDescent="0.2">
      <c r="B90" s="126"/>
      <c r="C90" s="122"/>
      <c r="D90" s="122"/>
      <c r="E90" s="122"/>
      <c r="F90" s="127"/>
      <c r="H90" s="126"/>
      <c r="I90" s="122"/>
      <c r="J90" s="122"/>
      <c r="K90" s="122"/>
      <c r="L90" s="127"/>
    </row>
    <row r="91" spans="2:12" x14ac:dyDescent="0.2">
      <c r="B91" s="126" t="s">
        <v>116</v>
      </c>
      <c r="C91" s="122"/>
      <c r="D91" s="122"/>
      <c r="E91" s="122"/>
      <c r="F91" s="127"/>
      <c r="H91" s="126" t="s">
        <v>116</v>
      </c>
      <c r="I91" s="122"/>
      <c r="J91" s="122"/>
      <c r="K91" s="122"/>
      <c r="L91" s="127"/>
    </row>
    <row r="92" spans="2:12" x14ac:dyDescent="0.2">
      <c r="B92" s="126"/>
      <c r="C92" s="122"/>
      <c r="D92" s="122"/>
      <c r="E92" s="122"/>
      <c r="F92" s="127"/>
      <c r="H92" s="126"/>
      <c r="I92" s="122"/>
      <c r="J92" s="122"/>
      <c r="K92" s="122"/>
      <c r="L92" s="127"/>
    </row>
    <row r="93" spans="2:12" x14ac:dyDescent="0.2">
      <c r="B93" s="134"/>
      <c r="C93" s="135"/>
      <c r="D93" s="135"/>
      <c r="E93" s="122"/>
      <c r="F93" s="127"/>
      <c r="H93" s="134"/>
      <c r="I93" s="135"/>
      <c r="J93" s="135"/>
      <c r="K93" s="122"/>
      <c r="L93" s="127"/>
    </row>
    <row r="94" spans="2:12" x14ac:dyDescent="0.2">
      <c r="B94" s="126"/>
      <c r="C94" s="122"/>
      <c r="D94" s="122"/>
      <c r="E94" s="122"/>
      <c r="F94" s="127"/>
      <c r="H94" s="126"/>
      <c r="I94" s="122"/>
      <c r="J94" s="122"/>
      <c r="K94" s="122"/>
      <c r="L94" s="127"/>
    </row>
    <row r="95" spans="2:12" ht="3.75" customHeight="1" thickBot="1" x14ac:dyDescent="0.25">
      <c r="B95" s="136"/>
      <c r="C95" s="137"/>
      <c r="D95" s="137"/>
      <c r="E95" s="137"/>
      <c r="F95" s="138"/>
      <c r="H95" s="136"/>
      <c r="I95" s="137"/>
      <c r="J95" s="137"/>
      <c r="K95" s="137"/>
      <c r="L95" s="138"/>
    </row>
    <row r="96" spans="2:12" ht="3" customHeight="1" thickBot="1" x14ac:dyDescent="0.25"/>
    <row r="97" spans="1:12" ht="12.75" customHeight="1" x14ac:dyDescent="0.2">
      <c r="A97">
        <v>6</v>
      </c>
      <c r="B97" s="123"/>
      <c r="C97" s="124"/>
      <c r="D97" s="124"/>
      <c r="E97" s="124"/>
      <c r="F97" s="125"/>
      <c r="H97" s="123"/>
      <c r="I97" s="124"/>
      <c r="J97" s="124"/>
      <c r="K97" s="124"/>
      <c r="L97" s="125"/>
    </row>
    <row r="98" spans="1:12" ht="12.75" customHeight="1" x14ac:dyDescent="0.2">
      <c r="B98" s="263" t="str">
        <f>'[3]SC Computation'!$A$1</f>
        <v>THE OLD SPAGHETTI HOUSE -VALERO</v>
      </c>
      <c r="C98" s="264"/>
      <c r="D98" s="264"/>
      <c r="E98" s="264"/>
      <c r="F98" s="265"/>
      <c r="H98" s="263" t="str">
        <f>'[3]SC Computation'!$A$1</f>
        <v>THE OLD SPAGHETTI HOUSE -VALERO</v>
      </c>
      <c r="I98" s="264"/>
      <c r="J98" s="264"/>
      <c r="K98" s="264"/>
      <c r="L98" s="265"/>
    </row>
    <row r="99" spans="1:12" x14ac:dyDescent="0.2">
      <c r="B99" s="263" t="s">
        <v>113</v>
      </c>
      <c r="C99" s="264"/>
      <c r="D99" s="264"/>
      <c r="E99" s="264"/>
      <c r="F99" s="265"/>
      <c r="H99" s="263" t="s">
        <v>113</v>
      </c>
      <c r="I99" s="264"/>
      <c r="J99" s="264"/>
      <c r="K99" s="264"/>
      <c r="L99" s="265"/>
    </row>
    <row r="100" spans="1:12" x14ac:dyDescent="0.2">
      <c r="B100" s="263" t="str">
        <f>'Number of Days'!A$3</f>
        <v>Nov 16-29,2019</v>
      </c>
      <c r="C100" s="264"/>
      <c r="D100" s="264"/>
      <c r="E100" s="264"/>
      <c r="F100" s="265"/>
      <c r="H100" s="263" t="str">
        <f>B100</f>
        <v>Nov 16-29,2019</v>
      </c>
      <c r="I100" s="264"/>
      <c r="J100" s="264"/>
      <c r="K100" s="264"/>
      <c r="L100" s="265"/>
    </row>
    <row r="101" spans="1:12" x14ac:dyDescent="0.2">
      <c r="B101" s="126"/>
      <c r="C101" s="122"/>
      <c r="D101" s="122"/>
      <c r="E101" s="122"/>
      <c r="F101" s="127"/>
      <c r="H101" s="126"/>
      <c r="I101" s="122"/>
      <c r="J101" s="122"/>
      <c r="K101" s="122"/>
      <c r="L101" s="127"/>
    </row>
    <row r="102" spans="1:12" x14ac:dyDescent="0.2">
      <c r="B102" s="126" t="s">
        <v>0</v>
      </c>
      <c r="C102" s="122"/>
      <c r="D102" s="266" t="str">
        <f ca="1">INDEX('SC Computation'!$A$9:$J$23,MATCH($A97,'SC Computation'!$A$9:$A$23,),2)</f>
        <v>Nancy Pantoja</v>
      </c>
      <c r="E102" s="266"/>
      <c r="F102" s="267"/>
      <c r="H102" s="126" t="s">
        <v>0</v>
      </c>
      <c r="I102" s="122"/>
      <c r="J102" s="266" t="str">
        <f ca="1">D102</f>
        <v>Nancy Pantoja</v>
      </c>
      <c r="K102" s="266"/>
      <c r="L102" s="267"/>
    </row>
    <row r="103" spans="1:12" x14ac:dyDescent="0.2">
      <c r="B103" s="126"/>
      <c r="C103" s="122"/>
      <c r="D103" s="122"/>
      <c r="E103" s="122"/>
      <c r="F103" s="127"/>
      <c r="H103" s="126"/>
      <c r="I103" s="122"/>
      <c r="J103" s="122"/>
      <c r="K103" s="122"/>
      <c r="L103" s="127"/>
    </row>
    <row r="104" spans="1:12" x14ac:dyDescent="0.2">
      <c r="B104" s="128" t="s">
        <v>5</v>
      </c>
      <c r="C104" s="129"/>
      <c r="D104" s="122"/>
      <c r="E104" s="122"/>
      <c r="F104" s="130">
        <f ca="1">INDEX('SC Computation'!$A$9:$J$23,MATCH($A97,'SC Computation'!$A$9:$A$23,),6)</f>
        <v>319.47189344262296</v>
      </c>
      <c r="H104" s="128" t="s">
        <v>5</v>
      </c>
      <c r="I104" s="129"/>
      <c r="J104" s="122"/>
      <c r="K104" s="122"/>
      <c r="L104" s="130">
        <f ca="1">F104</f>
        <v>319.47189344262296</v>
      </c>
    </row>
    <row r="105" spans="1:12" x14ac:dyDescent="0.2">
      <c r="B105" s="268" t="s">
        <v>114</v>
      </c>
      <c r="C105" s="269"/>
      <c r="D105" s="122"/>
      <c r="E105" s="122"/>
      <c r="F105" s="214">
        <f ca="1">INDEX('SC Computation'!$A$9:$J$23,MATCH($A97,'SC Computation'!$A$9:$A$23,),4)</f>
        <v>11</v>
      </c>
      <c r="H105" s="268" t="s">
        <v>114</v>
      </c>
      <c r="I105" s="269"/>
      <c r="J105" s="122"/>
      <c r="K105" s="122"/>
      <c r="L105" s="214">
        <f ca="1">F105</f>
        <v>11</v>
      </c>
    </row>
    <row r="106" spans="1:12" x14ac:dyDescent="0.2">
      <c r="B106" s="128" t="s">
        <v>133</v>
      </c>
      <c r="C106" s="129"/>
      <c r="D106" s="122"/>
      <c r="E106" s="122"/>
      <c r="F106" s="130">
        <f ca="1">F104*F105</f>
        <v>3514.1908278688525</v>
      </c>
      <c r="H106" s="128" t="s">
        <v>133</v>
      </c>
      <c r="I106" s="129"/>
      <c r="J106" s="122"/>
      <c r="K106" s="122"/>
      <c r="L106" s="130">
        <f ca="1">L104*L105</f>
        <v>3514.1908278688525</v>
      </c>
    </row>
    <row r="107" spans="1:12" x14ac:dyDescent="0.2">
      <c r="B107" s="131" t="s">
        <v>115</v>
      </c>
      <c r="C107" s="122"/>
      <c r="D107" s="122"/>
      <c r="E107" s="122"/>
      <c r="F107" s="132">
        <f ca="1">INDEX('SC Computation'!$A$9:$J$23,MATCH($A97,'SC Computation'!$A$9:$A$23,),9)</f>
        <v>0</v>
      </c>
      <c r="H107" s="131" t="s">
        <v>115</v>
      </c>
      <c r="I107" s="122"/>
      <c r="J107" s="122"/>
      <c r="K107" s="122"/>
      <c r="L107" s="132">
        <f ca="1">F107</f>
        <v>0</v>
      </c>
    </row>
    <row r="108" spans="1:12" ht="13.5" thickBot="1" x14ac:dyDescent="0.25">
      <c r="B108" s="131" t="s">
        <v>21</v>
      </c>
      <c r="C108" s="122"/>
      <c r="D108" s="122"/>
      <c r="E108" s="122"/>
      <c r="F108" s="133">
        <f ca="1">F106-F107</f>
        <v>3514.1908278688525</v>
      </c>
      <c r="H108" s="131" t="s">
        <v>21</v>
      </c>
      <c r="I108" s="122"/>
      <c r="J108" s="122"/>
      <c r="K108" s="122"/>
      <c r="L108" s="133">
        <f ca="1">L106-L107</f>
        <v>3514.1908278688525</v>
      </c>
    </row>
    <row r="109" spans="1:12" ht="13.5" thickTop="1" x14ac:dyDescent="0.2">
      <c r="B109" s="126"/>
      <c r="C109" s="122"/>
      <c r="D109" s="122"/>
      <c r="E109" s="122"/>
      <c r="F109" s="127"/>
      <c r="H109" s="126"/>
      <c r="I109" s="122"/>
      <c r="J109" s="122"/>
      <c r="K109" s="122"/>
      <c r="L109" s="127"/>
    </row>
    <row r="110" spans="1:12" x14ac:dyDescent="0.2">
      <c r="B110" s="126" t="s">
        <v>116</v>
      </c>
      <c r="C110" s="122"/>
      <c r="D110" s="122"/>
      <c r="E110" s="122"/>
      <c r="F110" s="127"/>
      <c r="H110" s="126" t="s">
        <v>116</v>
      </c>
      <c r="I110" s="122"/>
      <c r="J110" s="122"/>
      <c r="K110" s="122"/>
      <c r="L110" s="127"/>
    </row>
    <row r="111" spans="1:12" x14ac:dyDescent="0.2">
      <c r="B111" s="126"/>
      <c r="C111" s="122"/>
      <c r="D111" s="122"/>
      <c r="E111" s="122"/>
      <c r="F111" s="127"/>
      <c r="H111" s="126"/>
      <c r="I111" s="122"/>
      <c r="J111" s="122"/>
      <c r="K111" s="122"/>
      <c r="L111" s="127"/>
    </row>
    <row r="112" spans="1:12" x14ac:dyDescent="0.2">
      <c r="B112" s="134"/>
      <c r="C112" s="135"/>
      <c r="D112" s="135"/>
      <c r="E112" s="122"/>
      <c r="F112" s="127"/>
      <c r="H112" s="134"/>
      <c r="I112" s="135"/>
      <c r="J112" s="135"/>
      <c r="K112" s="122"/>
      <c r="L112" s="127"/>
    </row>
    <row r="113" spans="1:12" x14ac:dyDescent="0.2">
      <c r="B113" s="126"/>
      <c r="C113" s="122"/>
      <c r="D113" s="122"/>
      <c r="E113" s="122"/>
      <c r="F113" s="127"/>
      <c r="H113" s="126"/>
      <c r="I113" s="122"/>
      <c r="J113" s="122"/>
      <c r="K113" s="122"/>
      <c r="L113" s="127"/>
    </row>
    <row r="114" spans="1:12" ht="3.75" customHeight="1" thickBot="1" x14ac:dyDescent="0.25">
      <c r="B114" s="136"/>
      <c r="C114" s="137"/>
      <c r="D114" s="137"/>
      <c r="E114" s="137"/>
      <c r="F114" s="138"/>
      <c r="H114" s="136"/>
      <c r="I114" s="137"/>
      <c r="J114" s="137"/>
      <c r="K114" s="137"/>
      <c r="L114" s="138"/>
    </row>
    <row r="115" spans="1:12" ht="3" customHeight="1" thickBot="1" x14ac:dyDescent="0.25"/>
    <row r="116" spans="1:12" ht="12.75" customHeight="1" x14ac:dyDescent="0.2">
      <c r="A116">
        <v>7</v>
      </c>
      <c r="B116" s="123"/>
      <c r="C116" s="124"/>
      <c r="D116" s="124"/>
      <c r="E116" s="124"/>
      <c r="F116" s="125"/>
      <c r="H116" s="123"/>
      <c r="I116" s="124"/>
      <c r="J116" s="124"/>
      <c r="K116" s="124"/>
      <c r="L116" s="125"/>
    </row>
    <row r="117" spans="1:12" ht="12.75" customHeight="1" x14ac:dyDescent="0.2">
      <c r="B117" s="263" t="str">
        <f>'[3]SC Computation'!$A$1</f>
        <v>THE OLD SPAGHETTI HOUSE -VALERO</v>
      </c>
      <c r="C117" s="264"/>
      <c r="D117" s="264"/>
      <c r="E117" s="264"/>
      <c r="F117" s="265"/>
      <c r="H117" s="263" t="str">
        <f>'[3]SC Computation'!$A$1</f>
        <v>THE OLD SPAGHETTI HOUSE -VALERO</v>
      </c>
      <c r="I117" s="264"/>
      <c r="J117" s="264"/>
      <c r="K117" s="264"/>
      <c r="L117" s="265"/>
    </row>
    <row r="118" spans="1:12" x14ac:dyDescent="0.2">
      <c r="B118" s="263" t="s">
        <v>113</v>
      </c>
      <c r="C118" s="264"/>
      <c r="D118" s="264"/>
      <c r="E118" s="264"/>
      <c r="F118" s="265"/>
      <c r="H118" s="263" t="s">
        <v>113</v>
      </c>
      <c r="I118" s="264"/>
      <c r="J118" s="264"/>
      <c r="K118" s="264"/>
      <c r="L118" s="265"/>
    </row>
    <row r="119" spans="1:12" x14ac:dyDescent="0.2">
      <c r="B119" s="263" t="str">
        <f>'Number of Days'!A$3</f>
        <v>Nov 16-29,2019</v>
      </c>
      <c r="C119" s="264"/>
      <c r="D119" s="264"/>
      <c r="E119" s="264"/>
      <c r="F119" s="265"/>
      <c r="H119" s="263" t="str">
        <f>B119</f>
        <v>Nov 16-29,2019</v>
      </c>
      <c r="I119" s="264"/>
      <c r="J119" s="264"/>
      <c r="K119" s="264"/>
      <c r="L119" s="265"/>
    </row>
    <row r="120" spans="1:12" x14ac:dyDescent="0.2">
      <c r="B120" s="126"/>
      <c r="C120" s="122"/>
      <c r="D120" s="122"/>
      <c r="E120" s="122"/>
      <c r="F120" s="127"/>
      <c r="H120" s="126"/>
      <c r="I120" s="122"/>
      <c r="J120" s="122"/>
      <c r="K120" s="122"/>
      <c r="L120" s="127"/>
    </row>
    <row r="121" spans="1:12" x14ac:dyDescent="0.2">
      <c r="B121" s="126" t="s">
        <v>0</v>
      </c>
      <c r="C121" s="122"/>
      <c r="D121" s="266" t="str">
        <f ca="1">INDEX('SC Computation'!$A$9:$J$23,MATCH($A116,'SC Computation'!$A$9:$A$23,),2)</f>
        <v>Christian Briones</v>
      </c>
      <c r="E121" s="266"/>
      <c r="F121" s="267"/>
      <c r="H121" s="126" t="s">
        <v>0</v>
      </c>
      <c r="I121" s="122"/>
      <c r="J121" s="266" t="str">
        <f ca="1">D121</f>
        <v>Christian Briones</v>
      </c>
      <c r="K121" s="266"/>
      <c r="L121" s="267"/>
    </row>
    <row r="122" spans="1:12" x14ac:dyDescent="0.2">
      <c r="B122" s="126"/>
      <c r="C122" s="122"/>
      <c r="D122" s="122"/>
      <c r="E122" s="122"/>
      <c r="F122" s="127"/>
      <c r="H122" s="126"/>
      <c r="I122" s="122"/>
      <c r="J122" s="122"/>
      <c r="K122" s="122"/>
      <c r="L122" s="127"/>
    </row>
    <row r="123" spans="1:12" x14ac:dyDescent="0.2">
      <c r="B123" s="128" t="s">
        <v>5</v>
      </c>
      <c r="C123" s="129"/>
      <c r="D123" s="122"/>
      <c r="E123" s="122"/>
      <c r="F123" s="130">
        <f ca="1">INDEX('SC Computation'!$A$9:$J$23,MATCH($A116,'SC Computation'!$A$9:$A$23,),6)</f>
        <v>319.47189344262296</v>
      </c>
      <c r="H123" s="128" t="s">
        <v>5</v>
      </c>
      <c r="I123" s="129"/>
      <c r="J123" s="122"/>
      <c r="K123" s="122"/>
      <c r="L123" s="130">
        <f ca="1">F123</f>
        <v>319.47189344262296</v>
      </c>
    </row>
    <row r="124" spans="1:12" x14ac:dyDescent="0.2">
      <c r="B124" s="268" t="s">
        <v>114</v>
      </c>
      <c r="C124" s="269"/>
      <c r="D124" s="122"/>
      <c r="E124" s="122"/>
      <c r="F124" s="214">
        <f ca="1">INDEX('SC Computation'!$A$9:$J$23,MATCH($A116,'SC Computation'!$A$9:$A$23,),4)</f>
        <v>11</v>
      </c>
      <c r="H124" s="268" t="s">
        <v>114</v>
      </c>
      <c r="I124" s="269"/>
      <c r="J124" s="122"/>
      <c r="K124" s="122"/>
      <c r="L124" s="214">
        <f ca="1">F124</f>
        <v>11</v>
      </c>
    </row>
    <row r="125" spans="1:12" x14ac:dyDescent="0.2">
      <c r="B125" s="128" t="s">
        <v>133</v>
      </c>
      <c r="C125" s="129"/>
      <c r="D125" s="122"/>
      <c r="E125" s="122"/>
      <c r="F125" s="130">
        <f ca="1">F123*F124</f>
        <v>3514.1908278688525</v>
      </c>
      <c r="H125" s="128" t="s">
        <v>133</v>
      </c>
      <c r="I125" s="129"/>
      <c r="J125" s="122"/>
      <c r="K125" s="122"/>
      <c r="L125" s="130">
        <f ca="1">L123*L124</f>
        <v>3514.1908278688525</v>
      </c>
    </row>
    <row r="126" spans="1:12" x14ac:dyDescent="0.2">
      <c r="B126" s="131" t="s">
        <v>115</v>
      </c>
      <c r="C126" s="122"/>
      <c r="D126" s="122"/>
      <c r="E126" s="122"/>
      <c r="F126" s="132">
        <f ca="1">INDEX('SC Computation'!$A$9:$J$23,MATCH($A116,'SC Computation'!$A$9:$A$23,),9)</f>
        <v>0</v>
      </c>
      <c r="H126" s="131" t="s">
        <v>115</v>
      </c>
      <c r="I126" s="122"/>
      <c r="J126" s="122"/>
      <c r="K126" s="122"/>
      <c r="L126" s="132">
        <f ca="1">F126</f>
        <v>0</v>
      </c>
    </row>
    <row r="127" spans="1:12" ht="13.5" thickBot="1" x14ac:dyDescent="0.25">
      <c r="B127" s="131" t="s">
        <v>21</v>
      </c>
      <c r="C127" s="122"/>
      <c r="D127" s="122"/>
      <c r="E127" s="122"/>
      <c r="F127" s="133">
        <f ca="1">F125-F126</f>
        <v>3514.1908278688525</v>
      </c>
      <c r="H127" s="131" t="s">
        <v>21</v>
      </c>
      <c r="I127" s="122"/>
      <c r="J127" s="122"/>
      <c r="K127" s="122"/>
      <c r="L127" s="133">
        <f ca="1">L125-L126</f>
        <v>3514.1908278688525</v>
      </c>
    </row>
    <row r="128" spans="1:12" ht="13.5" thickTop="1" x14ac:dyDescent="0.2">
      <c r="B128" s="126"/>
      <c r="C128" s="122"/>
      <c r="D128" s="122"/>
      <c r="E128" s="122"/>
      <c r="F128" s="127"/>
      <c r="H128" s="126"/>
      <c r="I128" s="122"/>
      <c r="J128" s="122"/>
      <c r="K128" s="122"/>
      <c r="L128" s="127"/>
    </row>
    <row r="129" spans="1:12" x14ac:dyDescent="0.2">
      <c r="B129" s="126" t="s">
        <v>116</v>
      </c>
      <c r="C129" s="122"/>
      <c r="D129" s="122"/>
      <c r="E129" s="122"/>
      <c r="F129" s="127"/>
      <c r="H129" s="126" t="s">
        <v>116</v>
      </c>
      <c r="I129" s="122"/>
      <c r="J129" s="122"/>
      <c r="K129" s="122"/>
      <c r="L129" s="127"/>
    </row>
    <row r="130" spans="1:12" x14ac:dyDescent="0.2">
      <c r="B130" s="126"/>
      <c r="C130" s="122"/>
      <c r="D130" s="122"/>
      <c r="E130" s="122"/>
      <c r="F130" s="127"/>
      <c r="H130" s="126"/>
      <c r="I130" s="122"/>
      <c r="J130" s="122"/>
      <c r="K130" s="122"/>
      <c r="L130" s="127"/>
    </row>
    <row r="131" spans="1:12" x14ac:dyDescent="0.2">
      <c r="B131" s="134"/>
      <c r="C131" s="135"/>
      <c r="D131" s="135"/>
      <c r="E131" s="122"/>
      <c r="F131" s="127"/>
      <c r="H131" s="134"/>
      <c r="I131" s="135"/>
      <c r="J131" s="135"/>
      <c r="K131" s="122"/>
      <c r="L131" s="127"/>
    </row>
    <row r="132" spans="1:12" x14ac:dyDescent="0.2">
      <c r="B132" s="126"/>
      <c r="C132" s="122"/>
      <c r="D132" s="122"/>
      <c r="E132" s="122"/>
      <c r="F132" s="127"/>
      <c r="H132" s="126"/>
      <c r="I132" s="122"/>
      <c r="J132" s="122"/>
      <c r="K132" s="122"/>
      <c r="L132" s="127"/>
    </row>
    <row r="133" spans="1:12" ht="3.75" customHeight="1" thickBot="1" x14ac:dyDescent="0.25">
      <c r="B133" s="136"/>
      <c r="C133" s="137"/>
      <c r="D133" s="137"/>
      <c r="E133" s="137"/>
      <c r="F133" s="138"/>
      <c r="H133" s="136"/>
      <c r="I133" s="137"/>
      <c r="J133" s="137"/>
      <c r="K133" s="137"/>
      <c r="L133" s="138"/>
    </row>
    <row r="134" spans="1:12" ht="3" customHeight="1" thickBot="1" x14ac:dyDescent="0.25"/>
    <row r="135" spans="1:12" ht="12.75" customHeight="1" x14ac:dyDescent="0.2">
      <c r="A135">
        <v>8</v>
      </c>
      <c r="B135" s="123"/>
      <c r="C135" s="124"/>
      <c r="D135" s="124"/>
      <c r="E135" s="124"/>
      <c r="F135" s="125"/>
      <c r="H135" s="123"/>
      <c r="I135" s="124"/>
      <c r="J135" s="124"/>
      <c r="K135" s="124"/>
      <c r="L135" s="125"/>
    </row>
    <row r="136" spans="1:12" ht="12.75" customHeight="1" x14ac:dyDescent="0.2">
      <c r="B136" s="263" t="s">
        <v>112</v>
      </c>
      <c r="C136" s="264"/>
      <c r="D136" s="264"/>
      <c r="E136" s="264"/>
      <c r="F136" s="265"/>
      <c r="H136" s="263" t="s">
        <v>112</v>
      </c>
      <c r="I136" s="264"/>
      <c r="J136" s="264"/>
      <c r="K136" s="264"/>
      <c r="L136" s="265"/>
    </row>
    <row r="137" spans="1:12" x14ac:dyDescent="0.2">
      <c r="B137" s="263" t="s">
        <v>113</v>
      </c>
      <c r="C137" s="264"/>
      <c r="D137" s="264"/>
      <c r="E137" s="264"/>
      <c r="F137" s="265"/>
      <c r="H137" s="263" t="s">
        <v>113</v>
      </c>
      <c r="I137" s="264"/>
      <c r="J137" s="264"/>
      <c r="K137" s="264"/>
      <c r="L137" s="265"/>
    </row>
    <row r="138" spans="1:12" x14ac:dyDescent="0.2">
      <c r="B138" s="263" t="str">
        <f>'Number of Days'!A$3</f>
        <v>Nov 16-29,2019</v>
      </c>
      <c r="C138" s="264"/>
      <c r="D138" s="264"/>
      <c r="E138" s="264"/>
      <c r="F138" s="265"/>
      <c r="H138" s="263" t="str">
        <f>B138</f>
        <v>Nov 16-29,2019</v>
      </c>
      <c r="I138" s="264"/>
      <c r="J138" s="264"/>
      <c r="K138" s="264"/>
      <c r="L138" s="265"/>
    </row>
    <row r="139" spans="1:12" x14ac:dyDescent="0.2">
      <c r="B139" s="126"/>
      <c r="C139" s="122"/>
      <c r="D139" s="122"/>
      <c r="E139" s="122"/>
      <c r="F139" s="127"/>
      <c r="H139" s="126"/>
      <c r="I139" s="122"/>
      <c r="J139" s="122"/>
      <c r="K139" s="122"/>
      <c r="L139" s="127"/>
    </row>
    <row r="140" spans="1:12" x14ac:dyDescent="0.2">
      <c r="B140" s="126" t="s">
        <v>0</v>
      </c>
      <c r="C140" s="122"/>
      <c r="D140" s="266" t="str">
        <f ca="1">INDEX('SC Computation'!$A$9:$J$23,MATCH($A135,'SC Computation'!$A$9:$A$23,),2)</f>
        <v>Ruel Hayagan</v>
      </c>
      <c r="E140" s="266"/>
      <c r="F140" s="267"/>
      <c r="H140" s="126" t="s">
        <v>0</v>
      </c>
      <c r="I140" s="122"/>
      <c r="J140" s="266" t="str">
        <f ca="1">D140</f>
        <v>Ruel Hayagan</v>
      </c>
      <c r="K140" s="266"/>
      <c r="L140" s="267"/>
    </row>
    <row r="141" spans="1:12" x14ac:dyDescent="0.2">
      <c r="B141" s="126"/>
      <c r="C141" s="122"/>
      <c r="D141" s="122"/>
      <c r="E141" s="122"/>
      <c r="F141" s="127"/>
      <c r="H141" s="126"/>
      <c r="I141" s="122"/>
      <c r="J141" s="122"/>
      <c r="K141" s="122"/>
      <c r="L141" s="127"/>
    </row>
    <row r="142" spans="1:12" x14ac:dyDescent="0.2">
      <c r="B142" s="128" t="s">
        <v>5</v>
      </c>
      <c r="C142" s="129"/>
      <c r="D142" s="122"/>
      <c r="E142" s="122"/>
      <c r="F142" s="130">
        <f ca="1">INDEX('SC Computation'!$A$9:$J$23,MATCH($A135,'SC Computation'!$A$9:$A$23,),6)</f>
        <v>319.47189344262296</v>
      </c>
      <c r="H142" s="128" t="s">
        <v>5</v>
      </c>
      <c r="I142" s="129"/>
      <c r="J142" s="122"/>
      <c r="K142" s="122"/>
      <c r="L142" s="130">
        <f ca="1">F142</f>
        <v>319.47189344262296</v>
      </c>
    </row>
    <row r="143" spans="1:12" x14ac:dyDescent="0.2">
      <c r="B143" s="268" t="s">
        <v>114</v>
      </c>
      <c r="C143" s="269"/>
      <c r="D143" s="122"/>
      <c r="E143" s="122"/>
      <c r="F143" s="214">
        <f ca="1">INDEX('SC Computation'!$A$9:$J$23,MATCH($A135,'SC Computation'!$A$9:$A$23,),4)</f>
        <v>11</v>
      </c>
      <c r="H143" s="268" t="s">
        <v>114</v>
      </c>
      <c r="I143" s="269"/>
      <c r="J143" s="122"/>
      <c r="K143" s="122"/>
      <c r="L143" s="214">
        <f ca="1">F143</f>
        <v>11</v>
      </c>
    </row>
    <row r="144" spans="1:12" x14ac:dyDescent="0.2">
      <c r="B144" s="128" t="s">
        <v>133</v>
      </c>
      <c r="C144" s="129"/>
      <c r="D144" s="122"/>
      <c r="E144" s="122"/>
      <c r="F144" s="130">
        <f ca="1">F142*F143</f>
        <v>3514.1908278688525</v>
      </c>
      <c r="H144" s="128" t="s">
        <v>133</v>
      </c>
      <c r="I144" s="129"/>
      <c r="J144" s="122"/>
      <c r="K144" s="122"/>
      <c r="L144" s="130">
        <f ca="1">L142*L143</f>
        <v>3514.1908278688525</v>
      </c>
    </row>
    <row r="145" spans="1:12" x14ac:dyDescent="0.2">
      <c r="B145" s="131" t="s">
        <v>115</v>
      </c>
      <c r="C145" s="122"/>
      <c r="D145" s="122"/>
      <c r="E145" s="122"/>
      <c r="F145" s="132">
        <f ca="1">INDEX('SC Computation'!$A$9:$J$23,MATCH($A135,'SC Computation'!$A$9:$A$23,),9)</f>
        <v>0</v>
      </c>
      <c r="H145" s="131" t="s">
        <v>115</v>
      </c>
      <c r="I145" s="122"/>
      <c r="J145" s="122"/>
      <c r="K145" s="122"/>
      <c r="L145" s="132">
        <f ca="1">F145</f>
        <v>0</v>
      </c>
    </row>
    <row r="146" spans="1:12" ht="13.5" thickBot="1" x14ac:dyDescent="0.25">
      <c r="B146" s="131" t="s">
        <v>21</v>
      </c>
      <c r="C146" s="122"/>
      <c r="D146" s="122"/>
      <c r="E146" s="122"/>
      <c r="F146" s="133">
        <f ca="1">F144-F145</f>
        <v>3514.1908278688525</v>
      </c>
      <c r="H146" s="131" t="s">
        <v>21</v>
      </c>
      <c r="I146" s="122"/>
      <c r="J146" s="122"/>
      <c r="K146" s="122"/>
      <c r="L146" s="133">
        <f ca="1">L144-L145</f>
        <v>3514.1908278688525</v>
      </c>
    </row>
    <row r="147" spans="1:12" ht="13.5" thickTop="1" x14ac:dyDescent="0.2">
      <c r="B147" s="126"/>
      <c r="C147" s="122"/>
      <c r="D147" s="122"/>
      <c r="E147" s="122"/>
      <c r="F147" s="127"/>
      <c r="H147" s="126"/>
      <c r="I147" s="122"/>
      <c r="J147" s="122"/>
      <c r="K147" s="122"/>
      <c r="L147" s="127"/>
    </row>
    <row r="148" spans="1:12" x14ac:dyDescent="0.2">
      <c r="B148" s="126" t="s">
        <v>116</v>
      </c>
      <c r="C148" s="122"/>
      <c r="D148" s="122"/>
      <c r="E148" s="122"/>
      <c r="F148" s="127"/>
      <c r="H148" s="126" t="s">
        <v>116</v>
      </c>
      <c r="I148" s="122"/>
      <c r="J148" s="122"/>
      <c r="K148" s="122"/>
      <c r="L148" s="127"/>
    </row>
    <row r="149" spans="1:12" x14ac:dyDescent="0.2">
      <c r="B149" s="126"/>
      <c r="C149" s="122"/>
      <c r="D149" s="122"/>
      <c r="E149" s="122"/>
      <c r="F149" s="127"/>
      <c r="H149" s="126"/>
      <c r="I149" s="122"/>
      <c r="J149" s="122"/>
      <c r="K149" s="122"/>
      <c r="L149" s="127"/>
    </row>
    <row r="150" spans="1:12" x14ac:dyDescent="0.2">
      <c r="B150" s="134"/>
      <c r="C150" s="135"/>
      <c r="D150" s="135"/>
      <c r="E150" s="122"/>
      <c r="F150" s="127"/>
      <c r="H150" s="134"/>
      <c r="I150" s="135"/>
      <c r="J150" s="135"/>
      <c r="K150" s="122"/>
      <c r="L150" s="127"/>
    </row>
    <row r="151" spans="1:12" x14ac:dyDescent="0.2">
      <c r="B151" s="126"/>
      <c r="C151" s="122"/>
      <c r="D151" s="122"/>
      <c r="E151" s="122"/>
      <c r="F151" s="127"/>
      <c r="H151" s="126"/>
      <c r="I151" s="122"/>
      <c r="J151" s="122"/>
      <c r="K151" s="122"/>
      <c r="L151" s="127"/>
    </row>
    <row r="152" spans="1:12" ht="3.75" customHeight="1" thickBot="1" x14ac:dyDescent="0.25">
      <c r="B152" s="136"/>
      <c r="C152" s="137"/>
      <c r="D152" s="137"/>
      <c r="E152" s="137"/>
      <c r="F152" s="138"/>
      <c r="H152" s="136"/>
      <c r="I152" s="137"/>
      <c r="J152" s="137"/>
      <c r="K152" s="137"/>
      <c r="L152" s="138"/>
    </row>
    <row r="153" spans="1:12" ht="3" customHeight="1" thickBot="1" x14ac:dyDescent="0.25"/>
    <row r="154" spans="1:12" ht="12.75" customHeight="1" x14ac:dyDescent="0.2">
      <c r="A154">
        <v>9</v>
      </c>
      <c r="B154" s="123"/>
      <c r="C154" s="124"/>
      <c r="D154" s="124"/>
      <c r="E154" s="124"/>
      <c r="F154" s="125"/>
      <c r="H154" s="123"/>
      <c r="I154" s="124"/>
      <c r="J154" s="124"/>
      <c r="K154" s="124"/>
      <c r="L154" s="125"/>
    </row>
    <row r="155" spans="1:12" ht="12.75" customHeight="1" x14ac:dyDescent="0.2">
      <c r="B155" s="263" t="s">
        <v>112</v>
      </c>
      <c r="C155" s="264"/>
      <c r="D155" s="264"/>
      <c r="E155" s="264"/>
      <c r="F155" s="265"/>
      <c r="H155" s="263" t="s">
        <v>112</v>
      </c>
      <c r="I155" s="264"/>
      <c r="J155" s="264"/>
      <c r="K155" s="264"/>
      <c r="L155" s="265"/>
    </row>
    <row r="156" spans="1:12" x14ac:dyDescent="0.2">
      <c r="B156" s="263" t="s">
        <v>113</v>
      </c>
      <c r="C156" s="264"/>
      <c r="D156" s="264"/>
      <c r="E156" s="264"/>
      <c r="F156" s="265"/>
      <c r="H156" s="263" t="s">
        <v>113</v>
      </c>
      <c r="I156" s="264"/>
      <c r="J156" s="264"/>
      <c r="K156" s="264"/>
      <c r="L156" s="265"/>
    </row>
    <row r="157" spans="1:12" x14ac:dyDescent="0.2">
      <c r="B157" s="263" t="str">
        <f>'Number of Days'!A$3</f>
        <v>Nov 16-29,2019</v>
      </c>
      <c r="C157" s="264"/>
      <c r="D157" s="264"/>
      <c r="E157" s="264"/>
      <c r="F157" s="265"/>
      <c r="H157" s="263" t="str">
        <f>B157</f>
        <v>Nov 16-29,2019</v>
      </c>
      <c r="I157" s="264"/>
      <c r="J157" s="264"/>
      <c r="K157" s="264"/>
      <c r="L157" s="265"/>
    </row>
    <row r="158" spans="1:12" x14ac:dyDescent="0.2">
      <c r="B158" s="126"/>
      <c r="C158" s="122"/>
      <c r="D158" s="122"/>
      <c r="E158" s="122"/>
      <c r="F158" s="127"/>
      <c r="H158" s="126"/>
      <c r="I158" s="122"/>
      <c r="J158" s="122"/>
      <c r="K158" s="122"/>
      <c r="L158" s="127"/>
    </row>
    <row r="159" spans="1:12" x14ac:dyDescent="0.2">
      <c r="B159" s="126" t="s">
        <v>0</v>
      </c>
      <c r="C159" s="122"/>
      <c r="D159" s="266" t="str">
        <f ca="1">INDEX('SC Computation'!$A$9:$J$23,MATCH($A154,'SC Computation'!$A$9:$A$23,),2)</f>
        <v>Mark Joseph Atienza</v>
      </c>
      <c r="E159" s="266"/>
      <c r="F159" s="267"/>
      <c r="H159" s="126" t="s">
        <v>0</v>
      </c>
      <c r="I159" s="122"/>
      <c r="J159" s="266" t="str">
        <f ca="1">D159</f>
        <v>Mark Joseph Atienza</v>
      </c>
      <c r="K159" s="266"/>
      <c r="L159" s="267"/>
    </row>
    <row r="160" spans="1:12" x14ac:dyDescent="0.2">
      <c r="B160" s="126"/>
      <c r="C160" s="122"/>
      <c r="D160" s="122"/>
      <c r="E160" s="122"/>
      <c r="F160" s="127"/>
      <c r="H160" s="126"/>
      <c r="I160" s="122"/>
      <c r="J160" s="122"/>
      <c r="K160" s="122"/>
      <c r="L160" s="127"/>
    </row>
    <row r="161" spans="1:12" x14ac:dyDescent="0.2">
      <c r="B161" s="128" t="s">
        <v>5</v>
      </c>
      <c r="C161" s="129"/>
      <c r="D161" s="122"/>
      <c r="E161" s="122"/>
      <c r="F161" s="130">
        <f ca="1">INDEX('SC Computation'!$A$9:$J$23,MATCH($A154,'SC Computation'!$A$9:$A$23,),6)</f>
        <v>319.47189344262296</v>
      </c>
      <c r="H161" s="128" t="s">
        <v>5</v>
      </c>
      <c r="I161" s="129"/>
      <c r="J161" s="122"/>
      <c r="K161" s="122"/>
      <c r="L161" s="130">
        <f ca="1">F161</f>
        <v>319.47189344262296</v>
      </c>
    </row>
    <row r="162" spans="1:12" x14ac:dyDescent="0.2">
      <c r="B162" s="268" t="s">
        <v>114</v>
      </c>
      <c r="C162" s="269"/>
      <c r="D162" s="122"/>
      <c r="E162" s="122"/>
      <c r="F162" s="214">
        <f ca="1">INDEX('SC Computation'!$A$9:$J$23,MATCH($A154,'SC Computation'!$A$9:$A$23,),4)</f>
        <v>11</v>
      </c>
      <c r="H162" s="268" t="s">
        <v>114</v>
      </c>
      <c r="I162" s="269"/>
      <c r="J162" s="122"/>
      <c r="K162" s="122"/>
      <c r="L162" s="214">
        <f ca="1">F162</f>
        <v>11</v>
      </c>
    </row>
    <row r="163" spans="1:12" x14ac:dyDescent="0.2">
      <c r="B163" s="128" t="s">
        <v>133</v>
      </c>
      <c r="C163" s="129"/>
      <c r="D163" s="122"/>
      <c r="E163" s="122"/>
      <c r="F163" s="130">
        <f ca="1">F161*F162</f>
        <v>3514.1908278688525</v>
      </c>
      <c r="H163" s="128" t="s">
        <v>133</v>
      </c>
      <c r="I163" s="129"/>
      <c r="J163" s="122"/>
      <c r="K163" s="122"/>
      <c r="L163" s="130">
        <f ca="1">L161*L162</f>
        <v>3514.1908278688525</v>
      </c>
    </row>
    <row r="164" spans="1:12" x14ac:dyDescent="0.2">
      <c r="B164" s="131" t="s">
        <v>115</v>
      </c>
      <c r="C164" s="122"/>
      <c r="D164" s="122"/>
      <c r="E164" s="122"/>
      <c r="F164" s="132">
        <f ca="1">INDEX('SC Computation'!$A$9:$J$23,MATCH($A154,'SC Computation'!$A$9:$A$23,),9)</f>
        <v>0</v>
      </c>
      <c r="H164" s="131" t="s">
        <v>115</v>
      </c>
      <c r="I164" s="122"/>
      <c r="J164" s="122"/>
      <c r="K164" s="122"/>
      <c r="L164" s="132">
        <f ca="1">F164</f>
        <v>0</v>
      </c>
    </row>
    <row r="165" spans="1:12" ht="13.5" thickBot="1" x14ac:dyDescent="0.25">
      <c r="B165" s="131" t="s">
        <v>21</v>
      </c>
      <c r="C165" s="122"/>
      <c r="D165" s="122"/>
      <c r="E165" s="122"/>
      <c r="F165" s="133">
        <f ca="1">F163-F164</f>
        <v>3514.1908278688525</v>
      </c>
      <c r="H165" s="131" t="s">
        <v>21</v>
      </c>
      <c r="I165" s="122"/>
      <c r="J165" s="122"/>
      <c r="K165" s="122"/>
      <c r="L165" s="133">
        <f ca="1">L163-L164</f>
        <v>3514.1908278688525</v>
      </c>
    </row>
    <row r="166" spans="1:12" ht="13.5" thickTop="1" x14ac:dyDescent="0.2">
      <c r="B166" s="126"/>
      <c r="C166" s="122"/>
      <c r="D166" s="122"/>
      <c r="E166" s="122"/>
      <c r="F166" s="127"/>
      <c r="H166" s="126"/>
      <c r="I166" s="122"/>
      <c r="J166" s="122"/>
      <c r="K166" s="122"/>
      <c r="L166" s="127"/>
    </row>
    <row r="167" spans="1:12" x14ac:dyDescent="0.2">
      <c r="B167" s="126" t="s">
        <v>116</v>
      </c>
      <c r="C167" s="122"/>
      <c r="D167" s="122"/>
      <c r="E167" s="122"/>
      <c r="F167" s="127"/>
      <c r="H167" s="126" t="s">
        <v>116</v>
      </c>
      <c r="I167" s="122"/>
      <c r="J167" s="122"/>
      <c r="K167" s="122"/>
      <c r="L167" s="127"/>
    </row>
    <row r="168" spans="1:12" x14ac:dyDescent="0.2">
      <c r="B168" s="126"/>
      <c r="C168" s="122"/>
      <c r="D168" s="122"/>
      <c r="E168" s="122"/>
      <c r="F168" s="127"/>
      <c r="H168" s="126"/>
      <c r="I168" s="122"/>
      <c r="J168" s="122"/>
      <c r="K168" s="122"/>
      <c r="L168" s="127"/>
    </row>
    <row r="169" spans="1:12" x14ac:dyDescent="0.2">
      <c r="B169" s="134"/>
      <c r="C169" s="135"/>
      <c r="D169" s="135"/>
      <c r="E169" s="122"/>
      <c r="F169" s="127"/>
      <c r="H169" s="134"/>
      <c r="I169" s="135"/>
      <c r="J169" s="135"/>
      <c r="K169" s="122"/>
      <c r="L169" s="127"/>
    </row>
    <row r="170" spans="1:12" x14ac:dyDescent="0.2">
      <c r="B170" s="126"/>
      <c r="C170" s="122"/>
      <c r="D170" s="122"/>
      <c r="E170" s="122"/>
      <c r="F170" s="127"/>
      <c r="H170" s="126"/>
      <c r="I170" s="122"/>
      <c r="J170" s="122"/>
      <c r="K170" s="122"/>
      <c r="L170" s="127"/>
    </row>
    <row r="171" spans="1:12" ht="3.75" customHeight="1" thickBot="1" x14ac:dyDescent="0.25">
      <c r="B171" s="136"/>
      <c r="C171" s="137"/>
      <c r="D171" s="137"/>
      <c r="E171" s="137"/>
      <c r="F171" s="138"/>
      <c r="H171" s="136"/>
      <c r="I171" s="137"/>
      <c r="J171" s="137"/>
      <c r="K171" s="137"/>
      <c r="L171" s="138"/>
    </row>
    <row r="172" spans="1:12" ht="12.75" customHeight="1" x14ac:dyDescent="0.2">
      <c r="A172">
        <v>10</v>
      </c>
      <c r="B172" s="123"/>
      <c r="C172" s="124"/>
      <c r="D172" s="124"/>
      <c r="E172" s="124"/>
      <c r="F172" s="125"/>
      <c r="H172" s="123"/>
      <c r="I172" s="124"/>
      <c r="J172" s="124"/>
      <c r="K172" s="124"/>
      <c r="L172" s="125"/>
    </row>
    <row r="173" spans="1:12" ht="12.75" customHeight="1" x14ac:dyDescent="0.2">
      <c r="B173" s="263" t="s">
        <v>112</v>
      </c>
      <c r="C173" s="264"/>
      <c r="D173" s="264"/>
      <c r="E173" s="264"/>
      <c r="F173" s="265"/>
      <c r="H173" s="263" t="s">
        <v>112</v>
      </c>
      <c r="I173" s="264"/>
      <c r="J173" s="264"/>
      <c r="K173" s="264"/>
      <c r="L173" s="265"/>
    </row>
    <row r="174" spans="1:12" x14ac:dyDescent="0.2">
      <c r="B174" s="263" t="s">
        <v>113</v>
      </c>
      <c r="C174" s="264"/>
      <c r="D174" s="264"/>
      <c r="E174" s="264"/>
      <c r="F174" s="265"/>
      <c r="H174" s="263" t="s">
        <v>113</v>
      </c>
      <c r="I174" s="264"/>
      <c r="J174" s="264"/>
      <c r="K174" s="264"/>
      <c r="L174" s="265"/>
    </row>
    <row r="175" spans="1:12" x14ac:dyDescent="0.2">
      <c r="B175" s="263" t="str">
        <f>'Number of Days'!A$3</f>
        <v>Nov 16-29,2019</v>
      </c>
      <c r="C175" s="264"/>
      <c r="D175" s="264"/>
      <c r="E175" s="264"/>
      <c r="F175" s="265"/>
      <c r="H175" s="263" t="str">
        <f>B175</f>
        <v>Nov 16-29,2019</v>
      </c>
      <c r="I175" s="264"/>
      <c r="J175" s="264"/>
      <c r="K175" s="264"/>
      <c r="L175" s="265"/>
    </row>
    <row r="176" spans="1:12" x14ac:dyDescent="0.2">
      <c r="B176" s="126"/>
      <c r="C176" s="122"/>
      <c r="D176" s="122"/>
      <c r="E176" s="122"/>
      <c r="F176" s="127"/>
      <c r="H176" s="126"/>
      <c r="I176" s="122"/>
      <c r="J176" s="122"/>
      <c r="K176" s="122"/>
      <c r="L176" s="127"/>
    </row>
    <row r="177" spans="1:12" x14ac:dyDescent="0.2">
      <c r="B177" s="126" t="s">
        <v>0</v>
      </c>
      <c r="C177" s="122"/>
      <c r="D177" s="266" t="str">
        <f ca="1">INDEX('SC Computation'!$A$9:$J$23,MATCH($A172,'SC Computation'!$A$9:$A$23,),2)</f>
        <v>Jeff Villanueva</v>
      </c>
      <c r="E177" s="266"/>
      <c r="F177" s="267"/>
      <c r="H177" s="126" t="s">
        <v>0</v>
      </c>
      <c r="I177" s="122"/>
      <c r="J177" s="266" t="str">
        <f ca="1">D177</f>
        <v>Jeff Villanueva</v>
      </c>
      <c r="K177" s="266"/>
      <c r="L177" s="267"/>
    </row>
    <row r="178" spans="1:12" x14ac:dyDescent="0.2">
      <c r="B178" s="126"/>
      <c r="C178" s="122"/>
      <c r="D178" s="122"/>
      <c r="E178" s="122"/>
      <c r="F178" s="127"/>
      <c r="H178" s="126"/>
      <c r="I178" s="122"/>
      <c r="J178" s="122"/>
      <c r="K178" s="122"/>
      <c r="L178" s="127"/>
    </row>
    <row r="179" spans="1:12" x14ac:dyDescent="0.2">
      <c r="B179" s="128" t="s">
        <v>5</v>
      </c>
      <c r="C179" s="129"/>
      <c r="D179" s="122"/>
      <c r="E179" s="122"/>
      <c r="F179" s="130">
        <f ca="1">INDEX('SC Computation'!$A$9:$J$23,MATCH($A172,'SC Computation'!$A$9:$A$23,),6)</f>
        <v>319.47189344262296</v>
      </c>
      <c r="H179" s="128" t="s">
        <v>5</v>
      </c>
      <c r="I179" s="129"/>
      <c r="J179" s="122"/>
      <c r="K179" s="122"/>
      <c r="L179" s="130">
        <f ca="1">F179</f>
        <v>319.47189344262296</v>
      </c>
    </row>
    <row r="180" spans="1:12" x14ac:dyDescent="0.2">
      <c r="B180" s="268" t="s">
        <v>114</v>
      </c>
      <c r="C180" s="269"/>
      <c r="D180" s="122"/>
      <c r="E180" s="122"/>
      <c r="F180" s="214">
        <f ca="1">INDEX('SC Computation'!$A$9:$J$23,MATCH($A172,'SC Computation'!$A$9:$A$23,),4)</f>
        <v>12</v>
      </c>
      <c r="H180" s="268" t="s">
        <v>114</v>
      </c>
      <c r="I180" s="269"/>
      <c r="J180" s="122"/>
      <c r="K180" s="122"/>
      <c r="L180" s="214">
        <f ca="1">F180</f>
        <v>12</v>
      </c>
    </row>
    <row r="181" spans="1:12" x14ac:dyDescent="0.2">
      <c r="B181" s="128" t="s">
        <v>133</v>
      </c>
      <c r="C181" s="129"/>
      <c r="D181" s="122"/>
      <c r="E181" s="122"/>
      <c r="F181" s="130">
        <f ca="1">F179*F180</f>
        <v>3833.6627213114753</v>
      </c>
      <c r="H181" s="128" t="s">
        <v>133</v>
      </c>
      <c r="I181" s="129"/>
      <c r="J181" s="122"/>
      <c r="K181" s="122"/>
      <c r="L181" s="130">
        <f ca="1">L179*L180</f>
        <v>3833.6627213114753</v>
      </c>
    </row>
    <row r="182" spans="1:12" x14ac:dyDescent="0.2">
      <c r="B182" s="131" t="s">
        <v>115</v>
      </c>
      <c r="C182" s="122"/>
      <c r="D182" s="122"/>
      <c r="E182" s="122"/>
      <c r="F182" s="132">
        <f ca="1">INDEX('SC Computation'!$A$9:$J$23,MATCH($A172,'SC Computation'!$A$9:$A$23,),9)</f>
        <v>0</v>
      </c>
      <c r="H182" s="131" t="s">
        <v>115</v>
      </c>
      <c r="I182" s="122"/>
      <c r="J182" s="122"/>
      <c r="K182" s="122"/>
      <c r="L182" s="132">
        <f ca="1">F182</f>
        <v>0</v>
      </c>
    </row>
    <row r="183" spans="1:12" ht="13.5" thickBot="1" x14ac:dyDescent="0.25">
      <c r="B183" s="131" t="s">
        <v>21</v>
      </c>
      <c r="C183" s="122"/>
      <c r="D183" s="122"/>
      <c r="E183" s="122"/>
      <c r="F183" s="133">
        <f ca="1">F181-F182</f>
        <v>3833.6627213114753</v>
      </c>
      <c r="H183" s="131" t="s">
        <v>21</v>
      </c>
      <c r="I183" s="122"/>
      <c r="J183" s="122"/>
      <c r="K183" s="122"/>
      <c r="L183" s="133">
        <f ca="1">L181-L182</f>
        <v>3833.6627213114753</v>
      </c>
    </row>
    <row r="184" spans="1:12" ht="13.5" thickTop="1" x14ac:dyDescent="0.2">
      <c r="B184" s="126"/>
      <c r="C184" s="122"/>
      <c r="D184" s="122"/>
      <c r="E184" s="122"/>
      <c r="F184" s="127"/>
      <c r="H184" s="126"/>
      <c r="I184" s="122"/>
      <c r="J184" s="122"/>
      <c r="K184" s="122"/>
      <c r="L184" s="127"/>
    </row>
    <row r="185" spans="1:12" x14ac:dyDescent="0.2">
      <c r="B185" s="126" t="s">
        <v>116</v>
      </c>
      <c r="C185" s="122"/>
      <c r="D185" s="122"/>
      <c r="E185" s="122"/>
      <c r="F185" s="127"/>
      <c r="H185" s="126" t="s">
        <v>116</v>
      </c>
      <c r="I185" s="122"/>
      <c r="J185" s="122"/>
      <c r="K185" s="122"/>
      <c r="L185" s="127"/>
    </row>
    <row r="186" spans="1:12" x14ac:dyDescent="0.2">
      <c r="B186" s="126"/>
      <c r="C186" s="122"/>
      <c r="D186" s="122"/>
      <c r="E186" s="122"/>
      <c r="F186" s="127"/>
      <c r="H186" s="126"/>
      <c r="I186" s="122"/>
      <c r="J186" s="122"/>
      <c r="K186" s="122"/>
      <c r="L186" s="127"/>
    </row>
    <row r="187" spans="1:12" x14ac:dyDescent="0.2">
      <c r="B187" s="134"/>
      <c r="C187" s="135"/>
      <c r="D187" s="135"/>
      <c r="E187" s="122"/>
      <c r="F187" s="127"/>
      <c r="H187" s="134"/>
      <c r="I187" s="135"/>
      <c r="J187" s="135"/>
      <c r="K187" s="122"/>
      <c r="L187" s="127"/>
    </row>
    <row r="188" spans="1:12" x14ac:dyDescent="0.2">
      <c r="B188" s="126"/>
      <c r="C188" s="122"/>
      <c r="D188" s="122"/>
      <c r="E188" s="122"/>
      <c r="F188" s="127"/>
      <c r="H188" s="126"/>
      <c r="I188" s="122"/>
      <c r="J188" s="122"/>
      <c r="K188" s="122"/>
      <c r="L188" s="127"/>
    </row>
    <row r="189" spans="1:12" ht="3.75" customHeight="1" thickBot="1" x14ac:dyDescent="0.25">
      <c r="B189" s="136"/>
      <c r="C189" s="137"/>
      <c r="D189" s="137"/>
      <c r="E189" s="137"/>
      <c r="F189" s="138"/>
      <c r="H189" s="136"/>
      <c r="I189" s="137"/>
      <c r="J189" s="137"/>
      <c r="K189" s="137"/>
      <c r="L189" s="138"/>
    </row>
    <row r="190" spans="1:12" ht="12.75" customHeight="1" x14ac:dyDescent="0.2">
      <c r="A190">
        <v>11</v>
      </c>
      <c r="B190" s="123"/>
      <c r="C190" s="124"/>
      <c r="D190" s="124"/>
      <c r="E190" s="124"/>
      <c r="F190" s="125"/>
      <c r="H190" s="123"/>
      <c r="I190" s="124"/>
      <c r="J190" s="124"/>
      <c r="K190" s="124"/>
      <c r="L190" s="125"/>
    </row>
    <row r="191" spans="1:12" ht="12.75" customHeight="1" x14ac:dyDescent="0.2">
      <c r="B191" s="263" t="s">
        <v>112</v>
      </c>
      <c r="C191" s="264"/>
      <c r="D191" s="264"/>
      <c r="E191" s="264"/>
      <c r="F191" s="265"/>
      <c r="H191" s="263" t="s">
        <v>112</v>
      </c>
      <c r="I191" s="264"/>
      <c r="J191" s="264"/>
      <c r="K191" s="264"/>
      <c r="L191" s="265"/>
    </row>
    <row r="192" spans="1:12" x14ac:dyDescent="0.2">
      <c r="B192" s="263" t="s">
        <v>113</v>
      </c>
      <c r="C192" s="264"/>
      <c r="D192" s="264"/>
      <c r="E192" s="264"/>
      <c r="F192" s="265"/>
      <c r="H192" s="263" t="s">
        <v>113</v>
      </c>
      <c r="I192" s="264"/>
      <c r="J192" s="264"/>
      <c r="K192" s="264"/>
      <c r="L192" s="265"/>
    </row>
    <row r="193" spans="2:12" x14ac:dyDescent="0.2">
      <c r="B193" s="263" t="str">
        <f>'Number of Days'!A$3</f>
        <v>Nov 16-29,2019</v>
      </c>
      <c r="C193" s="264"/>
      <c r="D193" s="264"/>
      <c r="E193" s="264"/>
      <c r="F193" s="265"/>
      <c r="H193" s="263" t="str">
        <f>B193</f>
        <v>Nov 16-29,2019</v>
      </c>
      <c r="I193" s="264"/>
      <c r="J193" s="264"/>
      <c r="K193" s="264"/>
      <c r="L193" s="265"/>
    </row>
    <row r="194" spans="2:12" x14ac:dyDescent="0.2">
      <c r="B194" s="126"/>
      <c r="C194" s="122"/>
      <c r="D194" s="122"/>
      <c r="E194" s="122"/>
      <c r="F194" s="127"/>
      <c r="H194" s="126"/>
      <c r="I194" s="122"/>
      <c r="J194" s="122"/>
      <c r="K194" s="122"/>
      <c r="L194" s="127"/>
    </row>
    <row r="195" spans="2:12" x14ac:dyDescent="0.2">
      <c r="B195" s="126" t="s">
        <v>0</v>
      </c>
      <c r="C195" s="122"/>
      <c r="D195" s="266" t="str">
        <f ca="1">INDEX('SC Computation'!$A$9:$J$23,MATCH($A190,'SC Computation'!$A$9:$A$23,),2)</f>
        <v>Ericson Labadan</v>
      </c>
      <c r="E195" s="266"/>
      <c r="F195" s="267"/>
      <c r="H195" s="126" t="s">
        <v>0</v>
      </c>
      <c r="I195" s="122"/>
      <c r="J195" s="266" t="str">
        <f ca="1">D195</f>
        <v>Ericson Labadan</v>
      </c>
      <c r="K195" s="266"/>
      <c r="L195" s="267"/>
    </row>
    <row r="196" spans="2:12" x14ac:dyDescent="0.2">
      <c r="B196" s="126"/>
      <c r="C196" s="122"/>
      <c r="D196" s="122"/>
      <c r="E196" s="122"/>
      <c r="F196" s="127"/>
      <c r="H196" s="126"/>
      <c r="I196" s="122"/>
      <c r="J196" s="122"/>
      <c r="K196" s="122"/>
      <c r="L196" s="127"/>
    </row>
    <row r="197" spans="2:12" x14ac:dyDescent="0.2">
      <c r="B197" s="128" t="s">
        <v>5</v>
      </c>
      <c r="C197" s="129"/>
      <c r="D197" s="122"/>
      <c r="E197" s="122"/>
      <c r="F197" s="130">
        <f ca="1">INDEX('SC Computation'!$A$9:$J$23,MATCH($A190,'SC Computation'!$A$9:$A$23,),6)</f>
        <v>319.47189344262296</v>
      </c>
      <c r="H197" s="128" t="s">
        <v>5</v>
      </c>
      <c r="I197" s="129"/>
      <c r="J197" s="122"/>
      <c r="K197" s="122"/>
      <c r="L197" s="130">
        <f ca="1">F197</f>
        <v>319.47189344262296</v>
      </c>
    </row>
    <row r="198" spans="2:12" x14ac:dyDescent="0.2">
      <c r="B198" s="268" t="s">
        <v>114</v>
      </c>
      <c r="C198" s="269"/>
      <c r="D198" s="122"/>
      <c r="E198" s="122"/>
      <c r="F198" s="214">
        <f ca="1">INDEX('SC Computation'!$A$9:$J$23,MATCH($A190,'SC Computation'!$A$9:$A$23,),4)</f>
        <v>11</v>
      </c>
      <c r="H198" s="268" t="s">
        <v>114</v>
      </c>
      <c r="I198" s="269"/>
      <c r="J198" s="122"/>
      <c r="K198" s="122"/>
      <c r="L198" s="214">
        <f ca="1">F198</f>
        <v>11</v>
      </c>
    </row>
    <row r="199" spans="2:12" x14ac:dyDescent="0.2">
      <c r="B199" s="128" t="s">
        <v>133</v>
      </c>
      <c r="C199" s="129"/>
      <c r="D199" s="122"/>
      <c r="E199" s="122"/>
      <c r="F199" s="130">
        <f ca="1">F197*F198</f>
        <v>3514.1908278688525</v>
      </c>
      <c r="H199" s="128" t="s">
        <v>133</v>
      </c>
      <c r="I199" s="129"/>
      <c r="J199" s="122"/>
      <c r="K199" s="122"/>
      <c r="L199" s="130">
        <f ca="1">L197*L198</f>
        <v>3514.1908278688525</v>
      </c>
    </row>
    <row r="200" spans="2:12" x14ac:dyDescent="0.2">
      <c r="B200" s="131" t="s">
        <v>115</v>
      </c>
      <c r="C200" s="122"/>
      <c r="D200" s="122"/>
      <c r="E200" s="122"/>
      <c r="F200" s="132">
        <f ca="1">INDEX('SC Computation'!$A$9:$J$23,MATCH($A190,'SC Computation'!$A$9:$A$23,),9)</f>
        <v>0</v>
      </c>
      <c r="H200" s="131" t="s">
        <v>115</v>
      </c>
      <c r="I200" s="122"/>
      <c r="J200" s="122"/>
      <c r="K200" s="122"/>
      <c r="L200" s="132">
        <f ca="1">F200</f>
        <v>0</v>
      </c>
    </row>
    <row r="201" spans="2:12" ht="13.5" thickBot="1" x14ac:dyDescent="0.25">
      <c r="B201" s="131" t="s">
        <v>21</v>
      </c>
      <c r="C201" s="122"/>
      <c r="D201" s="122"/>
      <c r="E201" s="122"/>
      <c r="F201" s="133">
        <f ca="1">F199-F200</f>
        <v>3514.1908278688525</v>
      </c>
      <c r="H201" s="131" t="s">
        <v>21</v>
      </c>
      <c r="I201" s="122"/>
      <c r="J201" s="122"/>
      <c r="K201" s="122"/>
      <c r="L201" s="133">
        <f ca="1">L199-L200</f>
        <v>3514.1908278688525</v>
      </c>
    </row>
    <row r="202" spans="2:12" ht="13.5" thickTop="1" x14ac:dyDescent="0.2">
      <c r="B202" s="126"/>
      <c r="C202" s="122"/>
      <c r="D202" s="122"/>
      <c r="E202" s="122"/>
      <c r="F202" s="127"/>
      <c r="H202" s="126"/>
      <c r="I202" s="122"/>
      <c r="J202" s="122"/>
      <c r="K202" s="122"/>
      <c r="L202" s="127"/>
    </row>
    <row r="203" spans="2:12" x14ac:dyDescent="0.2">
      <c r="B203" s="126" t="s">
        <v>116</v>
      </c>
      <c r="C203" s="122"/>
      <c r="D203" s="122"/>
      <c r="E203" s="122"/>
      <c r="F203" s="127"/>
      <c r="H203" s="126" t="s">
        <v>116</v>
      </c>
      <c r="I203" s="122"/>
      <c r="J203" s="122"/>
      <c r="K203" s="122"/>
      <c r="L203" s="127"/>
    </row>
    <row r="204" spans="2:12" x14ac:dyDescent="0.2">
      <c r="B204" s="126"/>
      <c r="C204" s="122"/>
      <c r="D204" s="122"/>
      <c r="E204" s="122"/>
      <c r="F204" s="127"/>
      <c r="H204" s="126"/>
      <c r="I204" s="122"/>
      <c r="J204" s="122"/>
      <c r="K204" s="122"/>
      <c r="L204" s="127"/>
    </row>
    <row r="205" spans="2:12" x14ac:dyDescent="0.2">
      <c r="B205" s="134"/>
      <c r="C205" s="135"/>
      <c r="D205" s="135"/>
      <c r="E205" s="122"/>
      <c r="F205" s="127"/>
      <c r="H205" s="134"/>
      <c r="I205" s="135"/>
      <c r="J205" s="135"/>
      <c r="K205" s="122"/>
      <c r="L205" s="127"/>
    </row>
    <row r="206" spans="2:12" x14ac:dyDescent="0.2">
      <c r="B206" s="126"/>
      <c r="C206" s="122"/>
      <c r="D206" s="122"/>
      <c r="E206" s="122"/>
      <c r="F206" s="127"/>
      <c r="H206" s="126"/>
      <c r="I206" s="122"/>
      <c r="J206" s="122"/>
      <c r="K206" s="122"/>
      <c r="L206" s="127"/>
    </row>
    <row r="207" spans="2:12" ht="3.75" customHeight="1" thickBot="1" x14ac:dyDescent="0.25">
      <c r="B207" s="136"/>
      <c r="C207" s="137"/>
      <c r="D207" s="137"/>
      <c r="E207" s="137"/>
      <c r="F207" s="138"/>
      <c r="H207" s="136"/>
      <c r="I207" s="137"/>
      <c r="J207" s="137"/>
      <c r="K207" s="137"/>
      <c r="L207" s="138"/>
    </row>
  </sheetData>
  <mergeCells count="110">
    <mergeCell ref="H3:L3"/>
    <mergeCell ref="H4:L4"/>
    <mergeCell ref="H5:L5"/>
    <mergeCell ref="J7:L7"/>
    <mergeCell ref="H10:I10"/>
    <mergeCell ref="D83:F83"/>
    <mergeCell ref="B86:C86"/>
    <mergeCell ref="B3:F3"/>
    <mergeCell ref="B4:F4"/>
    <mergeCell ref="B5:F5"/>
    <mergeCell ref="D7:F7"/>
    <mergeCell ref="B10:C10"/>
    <mergeCell ref="B48:C48"/>
    <mergeCell ref="B42:F42"/>
    <mergeCell ref="D26:F26"/>
    <mergeCell ref="B22:F22"/>
    <mergeCell ref="H81:L81"/>
    <mergeCell ref="J83:L83"/>
    <mergeCell ref="H86:I86"/>
    <mergeCell ref="B81:F81"/>
    <mergeCell ref="H22:L22"/>
    <mergeCell ref="B23:F23"/>
    <mergeCell ref="H23:L23"/>
    <mergeCell ref="B24:F24"/>
    <mergeCell ref="H24:L24"/>
    <mergeCell ref="J26:L26"/>
    <mergeCell ref="B29:C29"/>
    <mergeCell ref="H29:I29"/>
    <mergeCell ref="B41:F41"/>
    <mergeCell ref="H41:L41"/>
    <mergeCell ref="H42:L42"/>
    <mergeCell ref="B43:F43"/>
    <mergeCell ref="H43:L43"/>
    <mergeCell ref="D45:F45"/>
    <mergeCell ref="J45:L45"/>
    <mergeCell ref="H48:I48"/>
    <mergeCell ref="B60:F60"/>
    <mergeCell ref="H60:L60"/>
    <mergeCell ref="B61:F61"/>
    <mergeCell ref="H61:L61"/>
    <mergeCell ref="B62:F62"/>
    <mergeCell ref="H62:L62"/>
    <mergeCell ref="D64:F64"/>
    <mergeCell ref="J64:L64"/>
    <mergeCell ref="B67:C67"/>
    <mergeCell ref="H67:I67"/>
    <mergeCell ref="B79:F79"/>
    <mergeCell ref="H79:L79"/>
    <mergeCell ref="B80:F80"/>
    <mergeCell ref="H80:L80"/>
    <mergeCell ref="B117:F117"/>
    <mergeCell ref="H117:L117"/>
    <mergeCell ref="B118:F118"/>
    <mergeCell ref="H118:L118"/>
    <mergeCell ref="B119:F119"/>
    <mergeCell ref="H119:L119"/>
    <mergeCell ref="D121:F121"/>
    <mergeCell ref="J121:L121"/>
    <mergeCell ref="B124:C124"/>
    <mergeCell ref="H124:I124"/>
    <mergeCell ref="B98:F98"/>
    <mergeCell ref="H98:L98"/>
    <mergeCell ref="B99:F99"/>
    <mergeCell ref="H99:L99"/>
    <mergeCell ref="B100:F100"/>
    <mergeCell ref="H100:L100"/>
    <mergeCell ref="D102:F102"/>
    <mergeCell ref="J102:L102"/>
    <mergeCell ref="B105:C105"/>
    <mergeCell ref="H105:I105"/>
    <mergeCell ref="B136:F136"/>
    <mergeCell ref="H136:L136"/>
    <mergeCell ref="B137:F137"/>
    <mergeCell ref="H137:L137"/>
    <mergeCell ref="B138:F138"/>
    <mergeCell ref="H138:L138"/>
    <mergeCell ref="D140:F140"/>
    <mergeCell ref="J140:L140"/>
    <mergeCell ref="B143:C143"/>
    <mergeCell ref="H143:I143"/>
    <mergeCell ref="B180:C180"/>
    <mergeCell ref="H180:I180"/>
    <mergeCell ref="D159:F159"/>
    <mergeCell ref="J159:L159"/>
    <mergeCell ref="B162:C162"/>
    <mergeCell ref="H162:I162"/>
    <mergeCell ref="D195:F195"/>
    <mergeCell ref="J195:L195"/>
    <mergeCell ref="B198:C198"/>
    <mergeCell ref="H198:I198"/>
    <mergeCell ref="B191:F191"/>
    <mergeCell ref="H191:L191"/>
    <mergeCell ref="B192:F192"/>
    <mergeCell ref="H192:L192"/>
    <mergeCell ref="B193:F193"/>
    <mergeCell ref="H193:L193"/>
    <mergeCell ref="B173:F173"/>
    <mergeCell ref="H173:L173"/>
    <mergeCell ref="B174:F174"/>
    <mergeCell ref="H174:L174"/>
    <mergeCell ref="B155:F155"/>
    <mergeCell ref="H155:L155"/>
    <mergeCell ref="B156:F156"/>
    <mergeCell ref="H156:L156"/>
    <mergeCell ref="B157:F157"/>
    <mergeCell ref="H157:L157"/>
    <mergeCell ref="B175:F175"/>
    <mergeCell ref="H175:L175"/>
    <mergeCell ref="D177:F177"/>
    <mergeCell ref="J177:L177"/>
  </mergeCells>
  <pageMargins left="0.7" right="0.7" top="0.25" bottom="0.5" header="0.3" footer="0.3"/>
  <pageSetup paperSize="5" scale="85" orientation="portrait" horizontalDpi="4294967293" vertic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0000"/>
  </sheetPr>
  <dimension ref="A1:I38"/>
  <sheetViews>
    <sheetView workbookViewId="0">
      <selection activeCell="D19" sqref="D19"/>
    </sheetView>
  </sheetViews>
  <sheetFormatPr defaultRowHeight="11.25" x14ac:dyDescent="0.2"/>
  <cols>
    <col min="1" max="1" width="3.5703125" style="149" customWidth="1"/>
    <col min="2" max="2" width="22.42578125" style="149" customWidth="1"/>
    <col min="3" max="3" width="17.28515625" style="149" hidden="1" customWidth="1"/>
    <col min="4" max="5" width="9" style="149" customWidth="1"/>
    <col min="6" max="6" width="10.42578125" style="149" customWidth="1"/>
    <col min="7" max="7" width="11" style="149" customWidth="1"/>
    <col min="8" max="8" width="23.42578125" style="149" customWidth="1"/>
    <col min="9" max="16384" width="9.140625" style="149"/>
  </cols>
  <sheetData>
    <row r="1" spans="1:9" s="147" customFormat="1" ht="18.75" customHeight="1" x14ac:dyDescent="0.25">
      <c r="A1" s="147" t="s">
        <v>120</v>
      </c>
    </row>
    <row r="2" spans="1:9" s="148" customFormat="1" ht="15" customHeight="1" x14ac:dyDescent="0.2">
      <c r="A2" s="172" t="s">
        <v>127</v>
      </c>
    </row>
    <row r="3" spans="1:9" ht="12" thickBot="1" x14ac:dyDescent="0.25"/>
    <row r="4" spans="1:9" s="151" customFormat="1" ht="15.75" customHeight="1" thickBot="1" x14ac:dyDescent="0.25">
      <c r="A4" s="275"/>
      <c r="B4" s="275" t="s">
        <v>0</v>
      </c>
      <c r="C4" s="275" t="s">
        <v>10</v>
      </c>
      <c r="D4" s="275" t="s">
        <v>12</v>
      </c>
      <c r="E4" s="275" t="s">
        <v>133</v>
      </c>
      <c r="F4" s="277" t="s">
        <v>118</v>
      </c>
      <c r="G4" s="270" t="s">
        <v>119</v>
      </c>
      <c r="H4" s="270" t="s">
        <v>121</v>
      </c>
      <c r="I4" s="150"/>
    </row>
    <row r="5" spans="1:9" s="151" customFormat="1" ht="26.25" customHeight="1" thickBot="1" x14ac:dyDescent="0.25">
      <c r="A5" s="276"/>
      <c r="B5" s="276"/>
      <c r="C5" s="276"/>
      <c r="D5" s="276"/>
      <c r="E5" s="276"/>
      <c r="F5" s="278"/>
      <c r="G5" s="271"/>
      <c r="H5" s="271"/>
      <c r="I5" s="150"/>
    </row>
    <row r="6" spans="1:9" ht="14.1" customHeight="1" x14ac:dyDescent="0.2">
      <c r="A6" s="152">
        <v>1</v>
      </c>
      <c r="B6" s="153" t="str">
        <f>'SC Computation'!B18</f>
        <v>Ruel Hayagan</v>
      </c>
      <c r="C6" s="154"/>
      <c r="D6" s="155">
        <f>'SC Computation'!D18</f>
        <v>11</v>
      </c>
      <c r="E6" s="155">
        <f>'SC Computation'!G18</f>
        <v>3514.1908278688525</v>
      </c>
      <c r="F6" s="156">
        <v>225</v>
      </c>
      <c r="G6" s="157">
        <f>E6-F6</f>
        <v>3289.1908278688525</v>
      </c>
      <c r="H6" s="158"/>
      <c r="I6" s="159"/>
    </row>
    <row r="7" spans="1:9" ht="14.1" customHeight="1" x14ac:dyDescent="0.2">
      <c r="A7" s="160">
        <v>2</v>
      </c>
      <c r="B7" s="153" t="str">
        <f>'SC Computation'!B19</f>
        <v>Mark Joseph Atienza</v>
      </c>
      <c r="C7" s="161"/>
      <c r="D7" s="155">
        <f>'SC Computation'!D19</f>
        <v>11</v>
      </c>
      <c r="E7" s="155">
        <f>'SC Computation'!G19</f>
        <v>3514.1908278688525</v>
      </c>
      <c r="F7" s="156">
        <v>225</v>
      </c>
      <c r="G7" s="162">
        <f>E7-F7</f>
        <v>3289.1908278688525</v>
      </c>
      <c r="H7" s="163"/>
      <c r="I7" s="159"/>
    </row>
    <row r="8" spans="1:9" ht="14.1" customHeight="1" x14ac:dyDescent="0.2">
      <c r="A8" s="160">
        <v>3</v>
      </c>
      <c r="B8" s="153"/>
      <c r="C8" s="161"/>
      <c r="D8" s="155"/>
      <c r="E8" s="155"/>
      <c r="F8" s="156"/>
      <c r="G8" s="162"/>
      <c r="H8" s="163"/>
      <c r="I8" s="159"/>
    </row>
    <row r="9" spans="1:9" ht="14.1" customHeight="1" x14ac:dyDescent="0.2">
      <c r="A9" s="160">
        <v>4</v>
      </c>
      <c r="B9" s="153"/>
      <c r="C9" s="161"/>
      <c r="D9" s="155"/>
      <c r="E9" s="155"/>
      <c r="F9" s="156"/>
      <c r="G9" s="162"/>
      <c r="H9" s="163"/>
      <c r="I9" s="159"/>
    </row>
    <row r="10" spans="1:9" ht="14.1" customHeight="1" x14ac:dyDescent="0.2">
      <c r="A10" s="160">
        <v>5</v>
      </c>
      <c r="B10" s="153"/>
      <c r="C10" s="161"/>
      <c r="D10" s="155"/>
      <c r="E10" s="155"/>
      <c r="F10" s="156"/>
      <c r="G10" s="165"/>
      <c r="H10" s="163"/>
      <c r="I10" s="159"/>
    </row>
    <row r="11" spans="1:9" ht="14.1" customHeight="1" x14ac:dyDescent="0.2">
      <c r="A11" s="160">
        <v>6</v>
      </c>
      <c r="B11" s="153"/>
      <c r="C11" s="161"/>
      <c r="D11" s="155"/>
      <c r="E11" s="212"/>
      <c r="F11" s="182"/>
      <c r="G11" s="183"/>
      <c r="H11" s="163"/>
      <c r="I11" s="159"/>
    </row>
    <row r="12" spans="1:9" ht="14.1" customHeight="1" x14ac:dyDescent="0.2">
      <c r="A12" s="160">
        <v>7</v>
      </c>
      <c r="B12" s="153"/>
      <c r="C12" s="161"/>
      <c r="D12" s="155"/>
      <c r="E12" s="212"/>
      <c r="F12" s="182"/>
      <c r="G12" s="183"/>
      <c r="H12" s="163"/>
      <c r="I12" s="159"/>
    </row>
    <row r="13" spans="1:9" ht="14.1" customHeight="1" x14ac:dyDescent="0.2">
      <c r="A13" s="160">
        <v>8</v>
      </c>
      <c r="B13" s="153"/>
      <c r="C13" s="161"/>
      <c r="D13" s="155"/>
      <c r="E13" s="212"/>
      <c r="F13" s="182"/>
      <c r="G13" s="183"/>
      <c r="H13" s="163"/>
      <c r="I13" s="159" t="s">
        <v>122</v>
      </c>
    </row>
    <row r="14" spans="1:9" ht="14.1" customHeight="1" x14ac:dyDescent="0.2">
      <c r="A14" s="160">
        <v>9</v>
      </c>
      <c r="B14" s="153"/>
      <c r="C14" s="161"/>
      <c r="D14" s="155"/>
      <c r="E14" s="212"/>
      <c r="F14" s="182"/>
      <c r="G14" s="183"/>
      <c r="H14" s="163"/>
      <c r="I14" s="159"/>
    </row>
    <row r="15" spans="1:9" ht="14.1" customHeight="1" x14ac:dyDescent="0.2">
      <c r="A15" s="160">
        <v>10</v>
      </c>
      <c r="B15" s="153"/>
      <c r="C15" s="161"/>
      <c r="D15" s="155"/>
      <c r="E15" s="212"/>
      <c r="F15" s="182"/>
      <c r="G15" s="183"/>
      <c r="H15" s="163"/>
      <c r="I15" s="159"/>
    </row>
    <row r="16" spans="1:9" ht="14.1" customHeight="1" x14ac:dyDescent="0.2">
      <c r="A16" s="160">
        <v>11</v>
      </c>
      <c r="B16" s="166"/>
      <c r="C16" s="161"/>
      <c r="D16" s="164"/>
      <c r="E16" s="213"/>
      <c r="F16" s="165"/>
      <c r="G16" s="156"/>
      <c r="H16" s="163"/>
      <c r="I16" s="159"/>
    </row>
    <row r="17" spans="1:9" ht="14.1" customHeight="1" x14ac:dyDescent="0.2">
      <c r="A17" s="160">
        <v>12</v>
      </c>
      <c r="B17" s="166"/>
      <c r="C17" s="161"/>
      <c r="D17" s="164"/>
      <c r="E17" s="213"/>
      <c r="F17" s="165"/>
      <c r="G17" s="162"/>
      <c r="H17" s="163"/>
      <c r="I17" s="159"/>
    </row>
    <row r="18" spans="1:9" ht="14.1" customHeight="1" x14ac:dyDescent="0.2">
      <c r="A18" s="160">
        <v>13</v>
      </c>
      <c r="B18" s="166"/>
      <c r="C18" s="161"/>
      <c r="D18" s="164"/>
      <c r="E18" s="213"/>
      <c r="F18" s="165"/>
      <c r="G18" s="162"/>
      <c r="H18" s="163"/>
      <c r="I18" s="159"/>
    </row>
    <row r="19" spans="1:9" ht="14.1" customHeight="1" x14ac:dyDescent="0.2">
      <c r="A19" s="160">
        <v>14</v>
      </c>
      <c r="B19" s="166"/>
      <c r="C19" s="161"/>
      <c r="D19" s="164"/>
      <c r="E19" s="213"/>
      <c r="F19" s="165"/>
      <c r="G19" s="162"/>
      <c r="H19" s="163"/>
      <c r="I19" s="159"/>
    </row>
    <row r="20" spans="1:9" ht="14.1" customHeight="1" x14ac:dyDescent="0.2">
      <c r="A20" s="160">
        <v>15</v>
      </c>
      <c r="B20" s="166"/>
      <c r="C20" s="161"/>
      <c r="D20" s="164"/>
      <c r="E20" s="213"/>
      <c r="F20" s="165"/>
      <c r="G20" s="162"/>
      <c r="H20" s="163"/>
      <c r="I20" s="159"/>
    </row>
    <row r="21" spans="1:9" ht="14.1" customHeight="1" x14ac:dyDescent="0.2">
      <c r="A21" s="160">
        <v>16</v>
      </c>
      <c r="B21" s="166"/>
      <c r="C21" s="161"/>
      <c r="D21" s="164"/>
      <c r="E21" s="213"/>
      <c r="F21" s="165"/>
      <c r="G21" s="162"/>
      <c r="H21" s="163"/>
      <c r="I21" s="159"/>
    </row>
    <row r="22" spans="1:9" ht="14.1" customHeight="1" x14ac:dyDescent="0.2">
      <c r="A22" s="160">
        <v>17</v>
      </c>
      <c r="B22" s="162"/>
      <c r="C22" s="161"/>
      <c r="D22" s="164"/>
      <c r="E22" s="213"/>
      <c r="F22" s="165"/>
      <c r="G22" s="162"/>
      <c r="H22" s="163"/>
      <c r="I22" s="159"/>
    </row>
    <row r="23" spans="1:9" ht="14.1" customHeight="1" x14ac:dyDescent="0.2">
      <c r="A23" s="160">
        <v>18</v>
      </c>
      <c r="B23" s="162"/>
      <c r="C23" s="164"/>
      <c r="D23" s="164"/>
      <c r="E23" s="213"/>
      <c r="F23" s="165"/>
      <c r="G23" s="162"/>
      <c r="H23" s="163"/>
      <c r="I23" s="159"/>
    </row>
    <row r="24" spans="1:9" ht="14.1" customHeight="1" x14ac:dyDescent="0.2">
      <c r="A24" s="167"/>
      <c r="B24" s="162"/>
      <c r="C24" s="164"/>
      <c r="D24" s="164"/>
      <c r="E24" s="213"/>
      <c r="F24" s="165"/>
      <c r="G24" s="162"/>
      <c r="H24" s="163"/>
      <c r="I24" s="159"/>
    </row>
    <row r="25" spans="1:9" s="151" customFormat="1" ht="14.1" customHeight="1" thickBot="1" x14ac:dyDescent="0.25">
      <c r="A25" s="168"/>
      <c r="B25" s="169"/>
      <c r="C25" s="169"/>
      <c r="D25" s="66"/>
      <c r="E25" s="66"/>
      <c r="F25" s="53">
        <f>SUM(F6:F23)</f>
        <v>450</v>
      </c>
      <c r="G25" s="169">
        <f>SUM(G6:G23)</f>
        <v>6578.3816557377049</v>
      </c>
      <c r="H25" s="170">
        <f>SUM(H6:H23)</f>
        <v>0</v>
      </c>
      <c r="I25" s="150"/>
    </row>
    <row r="26" spans="1:9" x14ac:dyDescent="0.2">
      <c r="A26" s="159"/>
      <c r="B26" s="159"/>
      <c r="C26" s="159"/>
      <c r="D26" s="159"/>
      <c r="E26" s="159"/>
      <c r="F26" s="159"/>
      <c r="G26" s="159"/>
      <c r="H26" s="159"/>
      <c r="I26" s="159"/>
    </row>
    <row r="27" spans="1:9" x14ac:dyDescent="0.2">
      <c r="A27" s="159"/>
      <c r="B27" s="159"/>
      <c r="C27" s="159"/>
      <c r="D27" s="159"/>
      <c r="E27" s="159"/>
      <c r="F27" s="159"/>
      <c r="G27" s="159"/>
      <c r="H27" s="159"/>
      <c r="I27" s="159"/>
    </row>
    <row r="28" spans="1:9" x14ac:dyDescent="0.2">
      <c r="A28" s="159"/>
      <c r="B28" s="171" t="s">
        <v>22</v>
      </c>
      <c r="C28" s="171"/>
      <c r="D28" s="171"/>
      <c r="E28" s="171"/>
      <c r="F28" s="159"/>
      <c r="G28" s="159"/>
      <c r="H28" s="159"/>
      <c r="I28" s="159"/>
    </row>
    <row r="29" spans="1:9" x14ac:dyDescent="0.2">
      <c r="A29" s="159"/>
      <c r="B29" s="159"/>
      <c r="C29" s="159"/>
      <c r="D29" s="159"/>
      <c r="E29" s="159"/>
      <c r="F29" s="159"/>
      <c r="G29" s="159"/>
      <c r="H29" s="159"/>
      <c r="I29" s="159"/>
    </row>
    <row r="30" spans="1:9" x14ac:dyDescent="0.2">
      <c r="A30" s="159"/>
      <c r="B30" s="159"/>
      <c r="C30" s="159"/>
      <c r="D30" s="159"/>
      <c r="E30" s="159"/>
      <c r="F30" s="159"/>
      <c r="G30" s="159"/>
      <c r="H30" s="159"/>
      <c r="I30" s="159"/>
    </row>
    <row r="31" spans="1:9" ht="19.5" customHeight="1" x14ac:dyDescent="0.2">
      <c r="A31" s="159"/>
      <c r="B31" s="272"/>
      <c r="C31" s="272"/>
      <c r="D31" s="171"/>
      <c r="E31" s="171"/>
      <c r="F31" s="273"/>
      <c r="G31" s="273"/>
      <c r="H31" s="273"/>
      <c r="I31" s="159"/>
    </row>
    <row r="32" spans="1:9" ht="15" customHeight="1" x14ac:dyDescent="0.2">
      <c r="A32" s="159"/>
      <c r="B32" s="274" t="s">
        <v>123</v>
      </c>
      <c r="C32" s="274"/>
      <c r="D32" s="171"/>
      <c r="E32" s="171"/>
      <c r="F32" s="273"/>
      <c r="G32" s="273"/>
      <c r="H32" s="273"/>
      <c r="I32" s="159"/>
    </row>
    <row r="33" spans="1:9" x14ac:dyDescent="0.2">
      <c r="A33" s="159"/>
      <c r="B33" s="159"/>
      <c r="C33" s="159"/>
      <c r="D33" s="159"/>
      <c r="E33" s="159"/>
      <c r="F33" s="159"/>
      <c r="G33" s="159"/>
      <c r="H33" s="159"/>
      <c r="I33" s="159"/>
    </row>
    <row r="34" spans="1:9" x14ac:dyDescent="0.2">
      <c r="A34" s="159"/>
      <c r="B34" s="159"/>
      <c r="C34" s="159"/>
      <c r="D34" s="159"/>
      <c r="E34" s="159"/>
      <c r="F34" s="159"/>
      <c r="G34" s="159"/>
      <c r="H34" s="159"/>
      <c r="I34" s="159"/>
    </row>
    <row r="35" spans="1:9" x14ac:dyDescent="0.2">
      <c r="A35" s="159"/>
      <c r="B35" s="159"/>
      <c r="C35" s="159"/>
      <c r="D35" s="159"/>
      <c r="E35" s="159"/>
      <c r="F35" s="159"/>
      <c r="G35" s="159"/>
      <c r="H35" s="159"/>
      <c r="I35" s="159"/>
    </row>
    <row r="36" spans="1:9" x14ac:dyDescent="0.2">
      <c r="A36" s="159"/>
      <c r="B36" s="159"/>
      <c r="C36" s="159"/>
      <c r="D36" s="159"/>
      <c r="E36" s="159"/>
      <c r="F36" s="159"/>
      <c r="G36" s="159"/>
      <c r="H36" s="159"/>
      <c r="I36" s="159"/>
    </row>
    <row r="37" spans="1:9" x14ac:dyDescent="0.2">
      <c r="A37" s="159"/>
      <c r="B37" s="159"/>
      <c r="C37" s="159"/>
      <c r="D37" s="159"/>
      <c r="E37" s="159"/>
      <c r="F37" s="159"/>
      <c r="G37" s="159"/>
      <c r="H37" s="159"/>
      <c r="I37" s="159"/>
    </row>
    <row r="38" spans="1:9" x14ac:dyDescent="0.2">
      <c r="A38" s="159"/>
      <c r="B38" s="159"/>
      <c r="C38" s="159"/>
      <c r="D38" s="159"/>
      <c r="E38" s="159"/>
      <c r="F38" s="159"/>
      <c r="G38" s="159"/>
      <c r="H38" s="159"/>
      <c r="I38" s="159"/>
    </row>
  </sheetData>
  <mergeCells count="11">
    <mergeCell ref="H4:H5"/>
    <mergeCell ref="B31:C31"/>
    <mergeCell ref="F31:H32"/>
    <mergeCell ref="B32:C32"/>
    <mergeCell ref="A4:A5"/>
    <mergeCell ref="B4:B5"/>
    <mergeCell ref="C4:C5"/>
    <mergeCell ref="D4:D5"/>
    <mergeCell ref="F4:F5"/>
    <mergeCell ref="G4:G5"/>
    <mergeCell ref="E4:E5"/>
  </mergeCells>
  <dataValidations count="1">
    <dataValidation type="list" allowBlank="1" showErrorMessage="1" sqref="C6:C24" xr:uid="{00000000-0002-0000-0500-000000000000}">
      <formula1>$H$6:$H$12</formula1>
      <formula2>0</formula2>
    </dataValidation>
  </dataValidations>
  <pageMargins left="0.7" right="0.7" top="0.75" bottom="0.75" header="0.3" footer="0.3"/>
  <pageSetup orientation="portrait" horizontalDpi="4294967293" verticalDpi="429496729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9E9D9-F203-4967-BDBD-F665602AF80D}">
  <dimension ref="A1:D20"/>
  <sheetViews>
    <sheetView workbookViewId="0">
      <selection activeCell="F17" sqref="F17"/>
    </sheetView>
  </sheetViews>
  <sheetFormatPr defaultRowHeight="15" x14ac:dyDescent="0.25"/>
  <cols>
    <col min="1" max="1" width="26.5703125" style="224" bestFit="1" customWidth="1"/>
    <col min="2" max="4" width="12.42578125" style="224" customWidth="1"/>
    <col min="5" max="16384" width="9.140625" style="224"/>
  </cols>
  <sheetData>
    <row r="1" spans="1:4" x14ac:dyDescent="0.25">
      <c r="A1" s="234" t="s">
        <v>152</v>
      </c>
    </row>
    <row r="2" spans="1:4" x14ac:dyDescent="0.25">
      <c r="A2" s="234" t="s">
        <v>151</v>
      </c>
    </row>
    <row r="4" spans="1:4" ht="30" x14ac:dyDescent="0.25">
      <c r="A4" s="233" t="s">
        <v>0</v>
      </c>
      <c r="B4" s="233" t="s">
        <v>150</v>
      </c>
      <c r="C4" s="233" t="s">
        <v>149</v>
      </c>
      <c r="D4" s="232" t="s">
        <v>148</v>
      </c>
    </row>
    <row r="5" spans="1:4" x14ac:dyDescent="0.25">
      <c r="A5" s="224" t="s">
        <v>71</v>
      </c>
      <c r="B5" s="231">
        <v>3168.7456097560976</v>
      </c>
      <c r="C5" s="231">
        <v>5287.9591935425678</v>
      </c>
      <c r="D5" s="230">
        <f t="shared" ref="D5:D17" si="0">B5-C5</f>
        <v>-2119.2135837864703</v>
      </c>
    </row>
    <row r="6" spans="1:4" x14ac:dyDescent="0.25">
      <c r="A6" s="224" t="s">
        <v>76</v>
      </c>
      <c r="B6" s="231">
        <v>3485.6201707317073</v>
      </c>
      <c r="C6" s="231">
        <v>3038.28027609127</v>
      </c>
      <c r="D6" s="230">
        <f t="shared" si="0"/>
        <v>447.33989464043725</v>
      </c>
    </row>
    <row r="7" spans="1:4" x14ac:dyDescent="0.25">
      <c r="A7" s="224" t="s">
        <v>77</v>
      </c>
      <c r="B7" s="231">
        <v>3802.4947317073174</v>
      </c>
      <c r="C7" s="231">
        <v>3290.8688976190479</v>
      </c>
      <c r="D7" s="230">
        <f t="shared" si="0"/>
        <v>511.62583408826958</v>
      </c>
    </row>
    <row r="8" spans="1:4" x14ac:dyDescent="0.25">
      <c r="A8" s="224" t="s">
        <v>79</v>
      </c>
      <c r="B8" s="231">
        <v>3802.4947317073174</v>
      </c>
      <c r="C8" s="231">
        <v>3290.8688976190479</v>
      </c>
      <c r="D8" s="230">
        <f t="shared" si="0"/>
        <v>511.62583408826958</v>
      </c>
    </row>
    <row r="9" spans="1:4" x14ac:dyDescent="0.25">
      <c r="A9" s="224" t="s">
        <v>78</v>
      </c>
      <c r="B9" s="231">
        <v>3485.6201707317073</v>
      </c>
      <c r="C9" s="231">
        <v>2482.5853087301589</v>
      </c>
      <c r="D9" s="230">
        <f t="shared" si="0"/>
        <v>1003.0348620015484</v>
      </c>
    </row>
    <row r="10" spans="1:4" x14ac:dyDescent="0.25">
      <c r="A10" s="224" t="s">
        <v>80</v>
      </c>
      <c r="B10" s="231">
        <v>3485.6201707317073</v>
      </c>
      <c r="C10" s="231">
        <v>2482.5853087301589</v>
      </c>
      <c r="D10" s="230">
        <f t="shared" si="0"/>
        <v>1003.0348620015484</v>
      </c>
    </row>
    <row r="11" spans="1:4" x14ac:dyDescent="0.25">
      <c r="A11" s="224" t="s">
        <v>125</v>
      </c>
      <c r="B11" s="231">
        <v>3485.6201707317073</v>
      </c>
      <c r="C11" s="231">
        <v>2458.9666324314576</v>
      </c>
      <c r="D11" s="230">
        <f t="shared" si="0"/>
        <v>1026.6535383002497</v>
      </c>
    </row>
    <row r="12" spans="1:4" x14ac:dyDescent="0.25">
      <c r="A12" s="224" t="s">
        <v>147</v>
      </c>
      <c r="B12" s="231"/>
      <c r="C12" s="231">
        <v>2774.8507666666665</v>
      </c>
      <c r="D12" s="230">
        <f t="shared" si="0"/>
        <v>-2774.8507666666665</v>
      </c>
    </row>
    <row r="13" spans="1:4" x14ac:dyDescent="0.25">
      <c r="A13" s="224" t="s">
        <v>146</v>
      </c>
      <c r="B13" s="231"/>
      <c r="C13" s="231">
        <v>0</v>
      </c>
      <c r="D13" s="230">
        <f t="shared" si="0"/>
        <v>0</v>
      </c>
    </row>
    <row r="14" spans="1:4" x14ac:dyDescent="0.25">
      <c r="A14" s="224" t="s">
        <v>124</v>
      </c>
      <c r="B14" s="231">
        <v>3485.6201707317073</v>
      </c>
      <c r="C14" s="231">
        <v>2234.3267778571426</v>
      </c>
      <c r="D14" s="230">
        <f t="shared" si="0"/>
        <v>1251.2933928745647</v>
      </c>
    </row>
    <row r="15" spans="1:4" x14ac:dyDescent="0.25">
      <c r="A15" s="224" t="s">
        <v>126</v>
      </c>
      <c r="B15" s="231">
        <v>3485.6201707317073</v>
      </c>
      <c r="C15" s="231">
        <v>2234.3267778571426</v>
      </c>
      <c r="D15" s="230">
        <f t="shared" si="0"/>
        <v>1251.2933928745647</v>
      </c>
    </row>
    <row r="16" spans="1:4" x14ac:dyDescent="0.25">
      <c r="A16" s="224" t="s">
        <v>137</v>
      </c>
      <c r="B16" s="231">
        <v>3485.6201707317073</v>
      </c>
      <c r="C16" s="231">
        <v>2437.4473940259736</v>
      </c>
      <c r="D16" s="230">
        <f t="shared" si="0"/>
        <v>1048.1727767057337</v>
      </c>
    </row>
    <row r="17" spans="1:4" x14ac:dyDescent="0.25">
      <c r="A17" s="224" t="s">
        <v>136</v>
      </c>
      <c r="B17" s="231">
        <v>3802.4947317073174</v>
      </c>
      <c r="C17" s="231">
        <v>2234.3267778571426</v>
      </c>
      <c r="D17" s="230">
        <f t="shared" si="0"/>
        <v>1568.1679538501749</v>
      </c>
    </row>
    <row r="18" spans="1:4" x14ac:dyDescent="0.25">
      <c r="A18" s="229"/>
      <c r="B18" s="229"/>
      <c r="C18" s="229"/>
      <c r="D18" s="229"/>
    </row>
    <row r="19" spans="1:4" ht="15.75" thickBot="1" x14ac:dyDescent="0.3">
      <c r="A19" s="228" t="s">
        <v>145</v>
      </c>
      <c r="B19" s="227">
        <f>SUM(B4:B18)</f>
        <v>38975.571000000004</v>
      </c>
      <c r="C19" s="227">
        <f>SUM(C4:C18)</f>
        <v>34247.393009027772</v>
      </c>
      <c r="D19" s="226">
        <f>B19-C19</f>
        <v>4728.1779909722318</v>
      </c>
    </row>
    <row r="20" spans="1:4" ht="15.75" thickTop="1" x14ac:dyDescent="0.25">
      <c r="A20" s="225" t="s">
        <v>144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3</vt:i4>
      </vt:variant>
    </vt:vector>
  </HeadingPairs>
  <TitlesOfParts>
    <vt:vector size="11" baseType="lpstr">
      <vt:lpstr>earn 1 &amp; 2</vt:lpstr>
      <vt:lpstr>SC Computation</vt:lpstr>
      <vt:lpstr>SC Computation (2)</vt:lpstr>
      <vt:lpstr>Sales Summary</vt:lpstr>
      <vt:lpstr>Number of Days</vt:lpstr>
      <vt:lpstr>Pay Slip</vt:lpstr>
      <vt:lpstr>PLS PRINT</vt:lpstr>
      <vt:lpstr>Sheet1</vt:lpstr>
      <vt:lpstr>'earn 1 &amp; 2'!Print_Area</vt:lpstr>
      <vt:lpstr>'PLS PRINT'!Print_Area</vt:lpstr>
      <vt:lpstr>'Sales Summary'!Print_Area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Crecy</dc:creator>
  <cp:lastModifiedBy>default</cp:lastModifiedBy>
  <cp:lastPrinted>2019-10-14T05:49:01Z</cp:lastPrinted>
  <dcterms:created xsi:type="dcterms:W3CDTF">2010-03-16T02:57:51Z</dcterms:created>
  <dcterms:modified xsi:type="dcterms:W3CDTF">2019-12-03T07:04:47Z</dcterms:modified>
</cp:coreProperties>
</file>