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earn 1 &amp; 2" sheetId="1" state="hidden" r:id="rId2"/>
    <sheet name="SC Computation" sheetId="2" state="visible" r:id="rId3"/>
    <sheet name="Sales Summary" sheetId="3" state="visible" r:id="rId4"/>
    <sheet name="Number of Days" sheetId="4" state="visible" r:id="rId5"/>
    <sheet name="Pay Slip" sheetId="5" state="visible" r:id="rId6"/>
    <sheet name="PLS PRINT" sheetId="6" state="visible" r:id="rId7"/>
  </sheets>
  <externalReferences>
    <externalReference r:id="rId8"/>
    <externalReference r:id="rId9"/>
    <externalReference r:id="rId10"/>
  </externalReferences>
  <definedNames>
    <definedName function="false" hidden="false" localSheetId="0" name="_xlnm.Print_Area" vbProcedure="false">'earn 1 &amp; 2'!$A$1:$S$48</definedName>
    <definedName function="false" hidden="false" localSheetId="4" name="_xlnm.Print_Area" vbProcedure="false">'Pay Slip'!$A$190:$L$208</definedName>
    <definedName function="false" hidden="false" localSheetId="5" name="_xlnm.Print_Area" vbProcedure="false">'PLS PRINT'!$A$1:$I$24</definedName>
    <definedName function="false" hidden="false" localSheetId="2" name="_xlnm.Print_Area" vbProcedure="false">'Sales Summary'!$B$1:$J$48</definedName>
    <definedName function="false" hidden="false" localSheetId="1" name="_xlnm.Print_Area" vbProcedure="false">'SC Computation'!$A$1:$L$29</definedName>
    <definedName function="false" hidden="false" name="Excel_BuiltIn_Print_Titles_4" vbProcedure="false">(#REF!~#REF!)</definedName>
    <definedName function="false" hidden="false" name="SC85_4" vbProcedure="false">'[2]SC sched'!$H$41</definedName>
    <definedName function="false" hidden="false" name="_SC85" vbProcedure="false">'[1]SC sched'!$H$41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<sst xmlns="http://schemas.openxmlformats.org/spreadsheetml/2006/main" count="407" uniqueCount="147">
  <si>
    <t xml:space="preserve">Computation of Earn 1, Earn 2 &amp; Excess of Earn 2</t>
  </si>
  <si>
    <t xml:space="preserve">Total Service Charge </t>
  </si>
  <si>
    <t xml:space="preserve">Divide: Complete SC Share</t>
  </si>
  <si>
    <t xml:space="preserve">Rate per Day</t>
  </si>
  <si>
    <t xml:space="preserve">Regular Employees</t>
  </si>
  <si>
    <t xml:space="preserve">Regular</t>
  </si>
  <si>
    <t xml:space="preserve">Probationary Employees</t>
  </si>
  <si>
    <t xml:space="preserve">Probationary</t>
  </si>
  <si>
    <t xml:space="preserve">Contractual Employees</t>
  </si>
  <si>
    <t xml:space="preserve">Contractual</t>
  </si>
  <si>
    <t xml:space="preserve">Special Officers</t>
  </si>
  <si>
    <t xml:space="preserve">Special</t>
  </si>
  <si>
    <t xml:space="preserve">Complete Work Days</t>
  </si>
  <si>
    <t xml:space="preserve">Name</t>
  </si>
  <si>
    <t xml:space="preserve">Designation</t>
  </si>
  <si>
    <t xml:space="preserve">Employment Status</t>
  </si>
  <si>
    <t xml:space="preserve"># of days worked</t>
  </si>
  <si>
    <t xml:space="preserve"># of share</t>
  </si>
  <si>
    <t xml:space="preserve">Complete SC Share</t>
  </si>
  <si>
    <t xml:space="preserve"> SC Share</t>
  </si>
  <si>
    <t xml:space="preserve">Rate per day</t>
  </si>
  <si>
    <t xml:space="preserve">EARN 1</t>
  </si>
  <si>
    <t xml:space="preserve">EARN 2</t>
  </si>
  <si>
    <t xml:space="preserve">EXCESS OF EARN 2</t>
  </si>
  <si>
    <t xml:space="preserve">TOTAL SC</t>
  </si>
  <si>
    <t xml:space="preserve">AÑONUEVO, RHOLLY</t>
  </si>
  <si>
    <t xml:space="preserve">Cook</t>
  </si>
  <si>
    <t xml:space="preserve">BALOCATING, RANDY</t>
  </si>
  <si>
    <t xml:space="preserve">Dining Staff</t>
  </si>
  <si>
    <t xml:space="preserve">BAYAN, ALVIN</t>
  </si>
  <si>
    <t xml:space="preserve">BERON, ANNABELLE</t>
  </si>
  <si>
    <t xml:space="preserve">BIARCAL, RONALD GLENN</t>
  </si>
  <si>
    <t xml:space="preserve">DINO, JOYCE</t>
  </si>
  <si>
    <t xml:space="preserve">Supervisor</t>
  </si>
  <si>
    <t xml:space="preserve">DISTOR, ALEX</t>
  </si>
  <si>
    <t xml:space="preserve">FAJUTAG, RODERICK</t>
  </si>
  <si>
    <t xml:space="preserve">FERNANDEZ, ALFONSO</t>
  </si>
  <si>
    <t xml:space="preserve">Exec Chef</t>
  </si>
  <si>
    <t xml:space="preserve">FINEZ, EDUARDO</t>
  </si>
  <si>
    <t xml:space="preserve">FLORES, DARRY</t>
  </si>
  <si>
    <t xml:space="preserve">GAMISERA, MYLENE</t>
  </si>
  <si>
    <t xml:space="preserve">Cashier</t>
  </si>
  <si>
    <t xml:space="preserve">GONZALES, ROBERT</t>
  </si>
  <si>
    <t xml:space="preserve">GUINGCANGCO, RONEL</t>
  </si>
  <si>
    <t xml:space="preserve">Kitchen Helper</t>
  </si>
  <si>
    <t xml:space="preserve">ISIDORO, ANGEL</t>
  </si>
  <si>
    <t xml:space="preserve">LOZANO, ENGELBERT</t>
  </si>
  <si>
    <t xml:space="preserve">Dispatcher</t>
  </si>
  <si>
    <t xml:space="preserve">MANALOTO, JEFFREY</t>
  </si>
  <si>
    <t xml:space="preserve">MIRANDA, GENESIS</t>
  </si>
  <si>
    <t xml:space="preserve">MT Purchaser</t>
  </si>
  <si>
    <t xml:space="preserve">RAS, VICENTE JR</t>
  </si>
  <si>
    <t xml:space="preserve">REYES, ALBERT</t>
  </si>
  <si>
    <t xml:space="preserve">SALVADOR, CRISANTO</t>
  </si>
  <si>
    <t xml:space="preserve">SICORSIOR, GEM</t>
  </si>
  <si>
    <t xml:space="preserve">TORRES, MA. ARMEL </t>
  </si>
  <si>
    <t xml:space="preserve">Operation Manager</t>
  </si>
  <si>
    <t xml:space="preserve">TUQUERO, ALLAN</t>
  </si>
  <si>
    <t xml:space="preserve">VILLAMAYOR, HAZEL</t>
  </si>
  <si>
    <t xml:space="preserve">MT Acctg Officer</t>
  </si>
  <si>
    <t xml:space="preserve">Hazel Villamayor</t>
  </si>
  <si>
    <t xml:space="preserve">Joyce Dino</t>
  </si>
  <si>
    <t xml:space="preserve">Ma. Armel Torres</t>
  </si>
  <si>
    <t xml:space="preserve">PREPARED BY</t>
  </si>
  <si>
    <t xml:space="preserve">CERTIFIED CORRECT</t>
  </si>
  <si>
    <t xml:space="preserve">APPROVED BY</t>
  </si>
  <si>
    <t xml:space="preserve">THE OLD SPAGHETTI HOUSE - OUTLET</t>
  </si>
  <si>
    <t xml:space="preserve">SERVICE CHARGE COMPUTATION</t>
  </si>
  <si>
    <t xml:space="preserve">Divide: Total # of days</t>
  </si>
  <si>
    <t xml:space="preserve">Period:Dec 1-15,2019</t>
  </si>
  <si>
    <t xml:space="preserve">REGULAR</t>
  </si>
  <si>
    <t xml:space="preserve">PROBATIONARY</t>
  </si>
  <si>
    <t xml:space="preserve">CONTRACTUAL</t>
  </si>
  <si>
    <t xml:space="preserve">Total # of days</t>
  </si>
  <si>
    <t xml:space="preserve">Gross SC</t>
  </si>
  <si>
    <t xml:space="preserve">Deduction</t>
  </si>
  <si>
    <t xml:space="preserve">Net SC</t>
  </si>
  <si>
    <t xml:space="preserve">Description</t>
  </si>
  <si>
    <t xml:space="preserve">Amount</t>
  </si>
  <si>
    <t xml:space="preserve">Ronald Glenn Biarcal</t>
  </si>
  <si>
    <t xml:space="preserve">Anna Marie Sosa</t>
  </si>
  <si>
    <t xml:space="preserve">Angelo Sanchez</t>
  </si>
  <si>
    <t xml:space="preserve">Benzen Cahilig</t>
  </si>
  <si>
    <t xml:space="preserve">Nancy Pantoja</t>
  </si>
  <si>
    <t xml:space="preserve">Christian Briones</t>
  </si>
  <si>
    <t xml:space="preserve">Ruel Hayagan</t>
  </si>
  <si>
    <t xml:space="preserve">Mark Joseph Atienza</t>
  </si>
  <si>
    <t xml:space="preserve">Jeff Villanueva</t>
  </si>
  <si>
    <t xml:space="preserve">Ericson Labadan</t>
  </si>
  <si>
    <t xml:space="preserve">CHECKED BY</t>
  </si>
  <si>
    <t xml:space="preserve">MT Bookkeeper</t>
  </si>
  <si>
    <t xml:space="preserve">THE OLD SPAGHETTI HOUSE - VALERO</t>
  </si>
  <si>
    <t xml:space="preserve">SALES SUMMARY</t>
  </si>
  <si>
    <t xml:space="preserve">Balance</t>
  </si>
  <si>
    <t xml:space="preserve"> </t>
  </si>
  <si>
    <t xml:space="preserve">Control</t>
  </si>
  <si>
    <t xml:space="preserve">  ( Actual SC )</t>
  </si>
  <si>
    <t xml:space="preserve">check</t>
  </si>
  <si>
    <t xml:space="preserve">Gross</t>
  </si>
  <si>
    <t xml:space="preserve">Net</t>
  </si>
  <si>
    <t xml:space="preserve">Service</t>
  </si>
  <si>
    <t xml:space="preserve">Provision</t>
  </si>
  <si>
    <t xml:space="preserve">90 % share</t>
  </si>
  <si>
    <t xml:space="preserve">10 % prov.</t>
  </si>
  <si>
    <t xml:space="preserve">Comments</t>
  </si>
  <si>
    <t xml:space="preserve">Sales</t>
  </si>
  <si>
    <t xml:space="preserve">Charge</t>
  </si>
  <si>
    <t xml:space="preserve">for</t>
  </si>
  <si>
    <t xml:space="preserve">for local tax</t>
  </si>
  <si>
    <t xml:space="preserve">Date</t>
  </si>
  <si>
    <t xml:space="preserve">Day</t>
  </si>
  <si>
    <t xml:space="preserve">POS</t>
  </si>
  <si>
    <t xml:space="preserve">loss</t>
  </si>
  <si>
    <t xml:space="preserve">difference</t>
  </si>
  <si>
    <t xml:space="preserve">checking</t>
  </si>
  <si>
    <t xml:space="preserve">Sun</t>
  </si>
  <si>
    <t xml:space="preserve">Mon</t>
  </si>
  <si>
    <t xml:space="preserve">Tue</t>
  </si>
  <si>
    <t xml:space="preserve">Wed</t>
  </si>
  <si>
    <t xml:space="preserve">Thur</t>
  </si>
  <si>
    <t xml:space="preserve">Fri</t>
  </si>
  <si>
    <t xml:space="preserve">Sat</t>
  </si>
  <si>
    <t xml:space="preserve">AM/PM Sales</t>
  </si>
  <si>
    <t xml:space="preserve">TOTAL</t>
  </si>
  <si>
    <t xml:space="preserve">employees share</t>
  </si>
  <si>
    <t xml:space="preserve">The Old Spaghetti House</t>
  </si>
  <si>
    <t xml:space="preserve">NUMBER OF DAYS</t>
  </si>
  <si>
    <t xml:space="preserve">Dec 1-15,2019</t>
  </si>
  <si>
    <t xml:space="preserve">December</t>
  </si>
  <si>
    <t xml:space="preserve">1-10</t>
  </si>
  <si>
    <t xml:space="preserve">11-15</t>
  </si>
  <si>
    <t xml:space="preserve">Dec 04 absent</t>
  </si>
  <si>
    <t xml:space="preserve">Dec7-vl</t>
  </si>
  <si>
    <t xml:space="preserve">half day late charged(Dec10/31 min late)</t>
  </si>
  <si>
    <t xml:space="preserve">half day late charged(Dec10/17 min late)</t>
  </si>
  <si>
    <t xml:space="preserve">2 days late charged (Dec 05/27min &amp; Dec9/34min)</t>
  </si>
  <si>
    <t xml:space="preserve">SERVICE CHARGE</t>
  </si>
  <si>
    <t xml:space="preserve">No of Days</t>
  </si>
  <si>
    <t xml:space="preserve">DEDUCTION</t>
  </si>
  <si>
    <t xml:space="preserve">NET PAY</t>
  </si>
  <si>
    <t xml:space="preserve">Received</t>
  </si>
  <si>
    <t xml:space="preserve">AT YOUR SERVICE COOPERATIVE</t>
  </si>
  <si>
    <t xml:space="preserve">AT YOUR SERVICE COOPERATIVE </t>
  </si>
  <si>
    <t xml:space="preserve">SAVINGS CAPITAL</t>
  </si>
  <si>
    <t xml:space="preserve">FINAL SC</t>
  </si>
  <si>
    <t xml:space="preserve">RECEIVED</t>
  </si>
  <si>
    <t xml:space="preserve">COOP Supervisor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</si>
</sst>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0.00"/>
    <numFmt numFmtId="167" formatCode="0%"/>
    <numFmt numFmtId="168" formatCode="0.00%"/>
    <numFmt numFmtId="169" formatCode="&quot;Period &quot;MMMM&quot; 1-15, &quot;YYYY"/>
    <numFmt numFmtId="170" formatCode="_(* #,##0.00_);_(* \(#,##0.00\);_(* \-??_);_(@_)"/>
    <numFmt numFmtId="171" formatCode="&quot;Service Charge &quot;MMMM\ D&quot;, &quot;YYYY"/>
    <numFmt numFmtId="172" formatCode="D/MMM"/>
    <numFmt numFmtId="173" formatCode="DDD;@"/>
    <numFmt numFmtId="174" formatCode="&quot;MONTH OF &quot;MMMM\ YYYY"/>
    <numFmt numFmtId="175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8"/>
      <color rgb="FF000000"/>
      <name val="Calibri"/>
      <family val="0"/>
    </font>
    <font>
      <sz val="8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9"/>
      <name val="Arial"/>
      <family val="2"/>
      <charset val="1"/>
    </font>
    <font>
      <sz val="14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7" fillId="6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1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1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1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5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5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6" borderId="1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6" borderId="2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6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6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6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5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14" fillId="5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14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2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5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6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0" fillId="5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4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0" fillId="5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5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5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5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7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34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21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3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3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7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7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3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37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1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38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37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3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1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39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0" borderId="9" xfId="15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0" xfId="20" builtinId="53" customBuiltin="true"/>
    <cellStyle name="Normal 11" xfId="21" builtinId="53" customBuiltin="true"/>
    <cellStyle name="Normal 12" xfId="22" builtinId="53" customBuiltin="true"/>
    <cellStyle name="Normal 2" xfId="23" builtinId="53" customBuiltin="true"/>
    <cellStyle name="Normal 3" xfId="24" builtinId="53" customBuiltin="true"/>
    <cellStyle name="Normal 4" xfId="25" builtinId="53" customBuiltin="true"/>
    <cellStyle name="Normal 5" xfId="26" builtinId="53" customBuiltin="true"/>
    <cellStyle name="Normal 6" xfId="27" builtinId="53" customBuiltin="true"/>
    <cellStyle name="Normal 7" xfId="28" builtinId="53" customBuiltin="true"/>
    <cellStyle name="Normal 8" xfId="29" builtinId="53" customBuiltin="true"/>
    <cellStyle name="Normal 8 2" xfId="30" builtinId="53" customBuiltin="true"/>
    <cellStyle name="Normal 9" xfId="3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3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959400</xdr:colOff>
      <xdr:row>25</xdr:row>
      <xdr:rowOff>140400</xdr:rowOff>
    </xdr:from>
    <xdr:to>
      <xdr:col>4</xdr:col>
      <xdr:colOff>348120</xdr:colOff>
      <xdr:row>29</xdr:row>
      <xdr:rowOff>42840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279880" y="4197960"/>
          <a:ext cx="1038600" cy="57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1020960</xdr:colOff>
      <xdr:row>27</xdr:row>
      <xdr:rowOff>9360</xdr:rowOff>
    </xdr:from>
    <xdr:to>
      <xdr:col>4</xdr:col>
      <xdr:colOff>278280</xdr:colOff>
      <xdr:row>28</xdr:row>
      <xdr:rowOff>145440</xdr:rowOff>
    </xdr:to>
    <xdr:sp>
      <xdr:nvSpPr>
        <xdr:cNvPr id="1" name="CustomShape 1"/>
        <xdr:cNvSpPr/>
      </xdr:nvSpPr>
      <xdr:spPr>
        <a:xfrm>
          <a:off x="2341440" y="4390560"/>
          <a:ext cx="907200" cy="326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 algn="ctr">
            <a:lnSpc>
              <a:spcPct val="100000"/>
            </a:lnSpc>
          </a:pPr>
          <a:r>
            <a:rPr b="1" lang="en-PH" sz="800" spc="-1" strike="noStrike">
              <a:solidFill>
                <a:srgbClr val="000000"/>
              </a:solidFill>
              <a:latin typeface="Calibri"/>
            </a:rPr>
            <a:t>Alvin C. Cruz</a:t>
          </a:r>
          <a:endParaRPr b="0" lang="en-PH" sz="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PH" sz="800" spc="-1" strike="noStrike">
              <a:solidFill>
                <a:srgbClr val="000000"/>
              </a:solidFill>
              <a:latin typeface="Calibri"/>
            </a:rPr>
            <a:t>Accountant</a:t>
          </a:r>
          <a:endParaRPr b="0" lang="en-PH" sz="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0</xdr:row>
      <xdr:rowOff>19080</xdr:rowOff>
    </xdr:from>
    <xdr:to>
      <xdr:col>2</xdr:col>
      <xdr:colOff>9000</xdr:colOff>
      <xdr:row>3</xdr:row>
      <xdr:rowOff>142560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28440" y="19080"/>
          <a:ext cx="806400" cy="609120"/>
        </a:xfrm>
        <a:prstGeom prst="rect">
          <a:avLst/>
        </a:prstGeom>
        <a:ln w="936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:/Documents%20and%20Settings/TOSH%20Alimall/Desktop/ALIMALL%20ACCOUNTING/SERVICE%20CHARGE/2008/06.01.31%20-%20Service%20Charge%20Program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G:/06.01.31%20-%20Service%20Charge%20Program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C:/Finance%20Files/2015/SERVICE%20CHARGE/April/March%20%201-15,%202015%20Valero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>
        <row r="1">
          <cell r="A1" t="str">
            <v>THE OLD SPAGHETTI HOUSE -VALERO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8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K21" activeCellId="0" sqref="K21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24.86"/>
    <col collapsed="false" customWidth="true" hidden="false" outlineLevel="0" max="3" min="3" style="0" width="18"/>
    <col collapsed="false" customWidth="true" hidden="false" outlineLevel="0" max="4" min="4" style="0" width="15.15"/>
    <col collapsed="false" customWidth="false" hidden="true" outlineLevel="0" max="8" min="5" style="0" width="11.52"/>
    <col collapsed="false" customWidth="true" hidden="false" outlineLevel="0" max="9" min="9" style="0" width="10.14"/>
    <col collapsed="false" customWidth="true" hidden="false" outlineLevel="0" max="12" min="10" style="0" width="9.71"/>
    <col collapsed="false" customWidth="false" hidden="true" outlineLevel="0" max="13" min="13" style="0" width="11.52"/>
    <col collapsed="false" customWidth="true" hidden="false" outlineLevel="0" max="19" min="14" style="0" width="11.99"/>
    <col collapsed="false" customWidth="true" hidden="false" outlineLevel="0" max="1025" min="20" style="0" width="8.67"/>
  </cols>
  <sheetData>
    <row r="1" customFormat="false" ht="15.75" hidden="false" customHeight="false" outlineLevel="0" collapsed="false">
      <c r="A1" s="1" t="e">
        <f aca="false">#REF!</f>
        <v>#REF!</v>
      </c>
      <c r="B1" s="1"/>
      <c r="C1" s="1"/>
      <c r="D1" s="2"/>
      <c r="E1" s="2"/>
      <c r="F1" s="2"/>
      <c r="G1" s="2"/>
      <c r="H1" s="2"/>
      <c r="I1" s="3"/>
      <c r="J1" s="3"/>
      <c r="K1" s="3"/>
      <c r="L1" s="3"/>
      <c r="N1" s="3"/>
      <c r="O1" s="3"/>
      <c r="P1" s="3"/>
      <c r="Q1" s="3"/>
    </row>
    <row r="2" customFormat="false" ht="15.7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3"/>
      <c r="J2" s="4" t="s">
        <v>1</v>
      </c>
      <c r="K2" s="4"/>
      <c r="L2" s="4"/>
      <c r="N2" s="5" t="e">
        <f aca="false">#REF!</f>
        <v>#REF!</v>
      </c>
      <c r="O2" s="5"/>
      <c r="P2" s="5"/>
      <c r="Q2" s="5"/>
      <c r="S2" s="6"/>
    </row>
    <row r="3" customFormat="false" ht="15.75" hidden="false" customHeight="false" outlineLevel="0" collapsed="false">
      <c r="A3" s="7" t="e">
        <f aca="false">#REF!</f>
        <v>#REF!</v>
      </c>
      <c r="B3" s="7"/>
      <c r="C3" s="7"/>
      <c r="D3" s="2"/>
      <c r="E3" s="2"/>
      <c r="F3" s="2"/>
      <c r="G3" s="2"/>
      <c r="H3" s="2"/>
      <c r="I3" s="3"/>
      <c r="J3" s="3" t="s">
        <v>2</v>
      </c>
      <c r="K3" s="3"/>
      <c r="L3" s="3"/>
      <c r="N3" s="8" t="n">
        <f aca="false">+K44</f>
        <v>380.25</v>
      </c>
      <c r="O3" s="9"/>
      <c r="P3" s="9"/>
      <c r="Q3" s="9"/>
    </row>
    <row r="4" customFormat="false" ht="12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 t="s">
        <v>3</v>
      </c>
      <c r="K4" s="3"/>
      <c r="L4" s="3"/>
      <c r="N4" s="10" t="e">
        <f aca="false">+N2/N3</f>
        <v>#REF!</v>
      </c>
      <c r="O4" s="9"/>
      <c r="P4" s="9"/>
      <c r="Q4" s="9"/>
    </row>
    <row r="5" customFormat="false" ht="15.75" hidden="false" customHeight="false" outlineLevel="0" collapsed="false">
      <c r="A5" s="2" t="s">
        <v>4</v>
      </c>
      <c r="B5" s="3"/>
      <c r="C5" s="3"/>
      <c r="D5" s="11" t="n">
        <f aca="false">SUM(E13:E43)</f>
        <v>5</v>
      </c>
      <c r="E5" s="12" t="s">
        <v>5</v>
      </c>
      <c r="F5" s="13"/>
      <c r="G5" s="13"/>
      <c r="H5" s="13"/>
      <c r="I5" s="3"/>
      <c r="J5" s="3"/>
      <c r="K5" s="3"/>
      <c r="L5" s="3"/>
      <c r="N5" s="9"/>
      <c r="O5" s="9"/>
      <c r="P5" s="9"/>
      <c r="Q5" s="9"/>
    </row>
    <row r="6" customFormat="false" ht="15.75" hidden="false" customHeight="false" outlineLevel="0" collapsed="false">
      <c r="A6" s="2" t="s">
        <v>6</v>
      </c>
      <c r="B6" s="3"/>
      <c r="C6" s="3"/>
      <c r="D6" s="11" t="n">
        <f aca="false">+SUM(H13:H43)</f>
        <v>1</v>
      </c>
      <c r="E6" s="12" t="s">
        <v>7</v>
      </c>
      <c r="F6" s="13"/>
      <c r="G6" s="13"/>
      <c r="H6" s="13"/>
      <c r="I6" s="3"/>
      <c r="J6" s="14"/>
      <c r="K6" s="3"/>
      <c r="L6" s="3"/>
      <c r="N6" s="9"/>
      <c r="O6" s="9"/>
      <c r="P6" s="9"/>
      <c r="Q6" s="9"/>
    </row>
    <row r="7" customFormat="false" ht="15.75" hidden="false" customHeight="false" outlineLevel="0" collapsed="false">
      <c r="A7" s="2" t="s">
        <v>8</v>
      </c>
      <c r="B7" s="3"/>
      <c r="C7" s="3"/>
      <c r="D7" s="11" t="n">
        <f aca="false">SUM(G13:G43)</f>
        <v>19</v>
      </c>
      <c r="E7" s="12" t="s">
        <v>9</v>
      </c>
      <c r="F7" s="13"/>
      <c r="G7" s="13"/>
      <c r="H7" s="13"/>
      <c r="I7" s="3"/>
      <c r="J7" s="14"/>
      <c r="K7" s="3"/>
      <c r="L7" s="3"/>
      <c r="N7" s="3"/>
      <c r="O7" s="3"/>
      <c r="P7" s="3"/>
      <c r="Q7" s="3"/>
    </row>
    <row r="8" customFormat="false" ht="15.75" hidden="false" customHeight="false" outlineLevel="0" collapsed="false">
      <c r="A8" s="2" t="s">
        <v>10</v>
      </c>
      <c r="B8" s="3"/>
      <c r="C8" s="3"/>
      <c r="D8" s="11" t="n">
        <f aca="false">+SUM(F13:F43)</f>
        <v>0</v>
      </c>
      <c r="E8" s="12" t="s">
        <v>11</v>
      </c>
      <c r="F8" s="13"/>
      <c r="G8" s="13"/>
      <c r="H8" s="13"/>
      <c r="I8" s="3"/>
      <c r="J8" s="14"/>
      <c r="K8" s="3"/>
      <c r="L8" s="3"/>
      <c r="N8" s="3"/>
      <c r="O8" s="3"/>
      <c r="P8" s="3"/>
      <c r="Q8" s="3"/>
    </row>
    <row r="9" customFormat="false" ht="15.75" hidden="false" customHeight="false" outlineLevel="0" collapsed="false">
      <c r="A9" s="2" t="s">
        <v>12</v>
      </c>
      <c r="B9" s="3"/>
      <c r="C9" s="3"/>
      <c r="D9" s="15" t="n">
        <v>13</v>
      </c>
      <c r="E9" s="13"/>
      <c r="F9" s="13"/>
      <c r="G9" s="13"/>
      <c r="H9" s="13"/>
      <c r="I9" s="3"/>
      <c r="J9" s="14"/>
      <c r="K9" s="3"/>
      <c r="L9" s="3"/>
      <c r="N9" s="3"/>
      <c r="O9" s="3"/>
      <c r="P9" s="3"/>
      <c r="Q9" s="3"/>
    </row>
    <row r="10" customFormat="false" ht="12.75" hidden="false" customHeight="false" outlineLevel="0" collapsed="false">
      <c r="N10" s="6"/>
    </row>
    <row r="11" customFormat="false" ht="12.75" hidden="false" customHeight="true" outlineLevel="0" collapsed="false">
      <c r="A11" s="16" t="s">
        <v>13</v>
      </c>
      <c r="B11" s="16"/>
      <c r="C11" s="17" t="s">
        <v>14</v>
      </c>
      <c r="D11" s="17" t="s">
        <v>15</v>
      </c>
      <c r="E11" s="18"/>
      <c r="F11" s="18"/>
      <c r="G11" s="18"/>
      <c r="H11" s="18"/>
      <c r="I11" s="17" t="s">
        <v>16</v>
      </c>
      <c r="J11" s="17" t="s">
        <v>17</v>
      </c>
      <c r="K11" s="17" t="s">
        <v>18</v>
      </c>
      <c r="L11" s="17" t="s">
        <v>19</v>
      </c>
      <c r="M11" s="17" t="s">
        <v>20</v>
      </c>
      <c r="N11" s="17" t="s">
        <v>21</v>
      </c>
      <c r="O11" s="18"/>
      <c r="P11" s="18"/>
      <c r="Q11" s="17" t="s">
        <v>22</v>
      </c>
      <c r="R11" s="17" t="s">
        <v>23</v>
      </c>
      <c r="S11" s="17" t="s">
        <v>24</v>
      </c>
    </row>
    <row r="12" customFormat="false" ht="25.5" hidden="false" customHeight="false" outlineLevel="0" collapsed="false">
      <c r="A12" s="16"/>
      <c r="B12" s="16"/>
      <c r="C12" s="17"/>
      <c r="D12" s="17"/>
      <c r="E12" s="19" t="s">
        <v>5</v>
      </c>
      <c r="F12" s="19" t="s">
        <v>11</v>
      </c>
      <c r="G12" s="19" t="s">
        <v>9</v>
      </c>
      <c r="H12" s="19" t="s">
        <v>7</v>
      </c>
      <c r="I12" s="17"/>
      <c r="J12" s="17"/>
      <c r="K12" s="17"/>
      <c r="L12" s="17"/>
      <c r="M12" s="17"/>
      <c r="N12" s="17"/>
      <c r="O12" s="19"/>
      <c r="P12" s="19"/>
      <c r="Q12" s="17"/>
      <c r="R12" s="17"/>
      <c r="S12" s="17"/>
    </row>
    <row r="13" customFormat="false" ht="12.75" hidden="false" customHeight="false" outlineLevel="0" collapsed="false">
      <c r="A13" s="20" t="n">
        <v>1</v>
      </c>
      <c r="B13" s="21" t="s">
        <v>25</v>
      </c>
      <c r="C13" s="22" t="s">
        <v>26</v>
      </c>
      <c r="D13" s="22" t="s">
        <v>9</v>
      </c>
      <c r="E13" s="23" t="n">
        <f aca="false">IF($D13=E$12,1,0)</f>
        <v>0</v>
      </c>
      <c r="F13" s="23" t="n">
        <f aca="false">IF($D13=F$12,1,0)</f>
        <v>0</v>
      </c>
      <c r="G13" s="23" t="n">
        <f aca="false">IF($D13=G$12,1,0)</f>
        <v>1</v>
      </c>
      <c r="H13" s="23" t="n">
        <f aca="false">IF($D13=H$12,1,0)</f>
        <v>0</v>
      </c>
      <c r="I13" s="22" t="n">
        <v>13</v>
      </c>
      <c r="J13" s="24" t="n">
        <v>1</v>
      </c>
      <c r="K13" s="25" t="n">
        <f aca="false">+J13*$D$9</f>
        <v>13</v>
      </c>
      <c r="L13" s="25" t="n">
        <f aca="false">+I13*J13</f>
        <v>13</v>
      </c>
      <c r="M13" s="26" t="e">
        <f aca="false">+IF(K13&lt;&gt;0,$N$4,0)</f>
        <v>#REF!</v>
      </c>
      <c r="N13" s="27" t="e">
        <f aca="false">+L13*N$4</f>
        <v>#REF!</v>
      </c>
      <c r="O13" s="27" t="n">
        <f aca="false">+IF(D13="Regular",$O$44/$D$5,0)</f>
        <v>0</v>
      </c>
      <c r="P13" s="27"/>
      <c r="Q13" s="27" t="n">
        <f aca="false">+IF(O13&lt;=900,O13+P13,900)</f>
        <v>0</v>
      </c>
      <c r="R13" s="28" t="e">
        <f aca="false">IF(D13="Contractual",$R$44/($D$7+$D$6),IF(D13="Probationary",$R$44/($D$7+$D$6),0))</f>
        <v>#REF!</v>
      </c>
      <c r="S13" s="27" t="e">
        <f aca="false">+N13+Q13+R13</f>
        <v>#REF!</v>
      </c>
      <c r="T13" s="29"/>
      <c r="U13" s="6"/>
    </row>
    <row r="14" customFormat="false" ht="12.75" hidden="false" customHeight="false" outlineLevel="0" collapsed="false">
      <c r="A14" s="30" t="n">
        <v>2</v>
      </c>
      <c r="B14" s="21" t="s">
        <v>27</v>
      </c>
      <c r="C14" s="22" t="s">
        <v>28</v>
      </c>
      <c r="D14" s="22" t="s">
        <v>9</v>
      </c>
      <c r="E14" s="23" t="n">
        <f aca="false">IF($D14=E$12,1,0)</f>
        <v>0</v>
      </c>
      <c r="F14" s="23" t="n">
        <f aca="false">IF($D14=F$12,1,0)</f>
        <v>0</v>
      </c>
      <c r="G14" s="23" t="n">
        <f aca="false">IF($D14=G$12,1,0)</f>
        <v>1</v>
      </c>
      <c r="H14" s="23" t="n">
        <f aca="false">IF($D14=H$12,1,0)</f>
        <v>0</v>
      </c>
      <c r="I14" s="22" t="n">
        <v>13</v>
      </c>
      <c r="J14" s="24" t="n">
        <v>1</v>
      </c>
      <c r="K14" s="25" t="n">
        <f aca="false">+J14*$D$9</f>
        <v>13</v>
      </c>
      <c r="L14" s="25" t="n">
        <f aca="false">+I14*J14</f>
        <v>13</v>
      </c>
      <c r="M14" s="26" t="e">
        <f aca="false">+IF(K14&lt;&gt;0,$N$4,0)</f>
        <v>#REF!</v>
      </c>
      <c r="N14" s="27" t="e">
        <f aca="false">+L14*N$4</f>
        <v>#REF!</v>
      </c>
      <c r="O14" s="27" t="n">
        <f aca="false">+IF(D14="Regular",$O$44/$D$5,0)</f>
        <v>0</v>
      </c>
      <c r="P14" s="27"/>
      <c r="Q14" s="27" t="n">
        <f aca="false">+IF(O14&lt;=900,O14+P14,900)</f>
        <v>0</v>
      </c>
      <c r="R14" s="28" t="e">
        <f aca="false">IF(D14="Contractual",$R$44/($D$7+$D$6),IF(D14="Probationary",$R$44/($D$7+$D$6),0))</f>
        <v>#REF!</v>
      </c>
      <c r="S14" s="27" t="e">
        <f aca="false">+N14+Q14+R14</f>
        <v>#REF!</v>
      </c>
      <c r="T14" s="29"/>
      <c r="U14" s="6"/>
    </row>
    <row r="15" customFormat="false" ht="12.75" hidden="false" customHeight="false" outlineLevel="0" collapsed="false">
      <c r="A15" s="30" t="n">
        <v>3</v>
      </c>
      <c r="B15" s="21" t="s">
        <v>29</v>
      </c>
      <c r="C15" s="22" t="s">
        <v>28</v>
      </c>
      <c r="D15" s="22" t="s">
        <v>9</v>
      </c>
      <c r="E15" s="23" t="n">
        <f aca="false">IF($D15=E$12,1,0)</f>
        <v>0</v>
      </c>
      <c r="F15" s="23" t="n">
        <f aca="false">IF($D15=F$12,1,0)</f>
        <v>0</v>
      </c>
      <c r="G15" s="23" t="n">
        <f aca="false">IF($D15=G$12,1,0)</f>
        <v>1</v>
      </c>
      <c r="H15" s="23" t="n">
        <f aca="false">IF($D15=H$12,1,0)</f>
        <v>0</v>
      </c>
      <c r="I15" s="22" t="n">
        <v>13</v>
      </c>
      <c r="J15" s="24" t="n">
        <v>1</v>
      </c>
      <c r="K15" s="25" t="n">
        <f aca="false">+J15*$D$9</f>
        <v>13</v>
      </c>
      <c r="L15" s="25" t="n">
        <f aca="false">+I15*J15</f>
        <v>13</v>
      </c>
      <c r="M15" s="26" t="e">
        <f aca="false">+IF(K15&lt;&gt;0,$N$4,0)</f>
        <v>#REF!</v>
      </c>
      <c r="N15" s="27" t="e">
        <f aca="false">+L15*N$4</f>
        <v>#REF!</v>
      </c>
      <c r="O15" s="27" t="n">
        <f aca="false">+IF(D15="Regular",$O$44/$D$5,0)</f>
        <v>0</v>
      </c>
      <c r="P15" s="27"/>
      <c r="Q15" s="27" t="n">
        <f aca="false">+IF(O15&lt;=900,O15+P15,900)</f>
        <v>0</v>
      </c>
      <c r="R15" s="28" t="e">
        <f aca="false">IF(D15="Contractual",$R$44/($D$7+$D$6),IF(D15="Probationary",$R$44/($D$7+$D$6),0))</f>
        <v>#REF!</v>
      </c>
      <c r="S15" s="27" t="e">
        <f aca="false">+N15+Q15+R15</f>
        <v>#REF!</v>
      </c>
      <c r="T15" s="29"/>
      <c r="U15" s="6"/>
    </row>
    <row r="16" customFormat="false" ht="12.75" hidden="false" customHeight="false" outlineLevel="0" collapsed="false">
      <c r="A16" s="30" t="n">
        <v>4</v>
      </c>
      <c r="B16" s="21" t="s">
        <v>30</v>
      </c>
      <c r="C16" s="22" t="s">
        <v>28</v>
      </c>
      <c r="D16" s="22" t="s">
        <v>9</v>
      </c>
      <c r="E16" s="23" t="n">
        <f aca="false">IF($D16=E$12,1,0)</f>
        <v>0</v>
      </c>
      <c r="F16" s="23" t="n">
        <f aca="false">IF($D16=F$12,1,0)</f>
        <v>0</v>
      </c>
      <c r="G16" s="23" t="n">
        <f aca="false">IF($D16=G$12,1,0)</f>
        <v>1</v>
      </c>
      <c r="H16" s="23" t="n">
        <f aca="false">IF($D16=H$12,1,0)</f>
        <v>0</v>
      </c>
      <c r="I16" s="22" t="n">
        <v>13</v>
      </c>
      <c r="J16" s="24" t="n">
        <v>1</v>
      </c>
      <c r="K16" s="25" t="n">
        <f aca="false">+J16*$D$9</f>
        <v>13</v>
      </c>
      <c r="L16" s="25" t="n">
        <f aca="false">+I16*J16</f>
        <v>13</v>
      </c>
      <c r="M16" s="26" t="e">
        <f aca="false">+IF(K16&lt;&gt;0,$N$4,0)</f>
        <v>#REF!</v>
      </c>
      <c r="N16" s="27" t="e">
        <f aca="false">+L16*N$4</f>
        <v>#REF!</v>
      </c>
      <c r="O16" s="27" t="n">
        <f aca="false">+IF(D16="Regular",$O$44/$D$5,0)</f>
        <v>0</v>
      </c>
      <c r="P16" s="27"/>
      <c r="Q16" s="27" t="n">
        <f aca="false">+IF(O16&lt;=900,O16+P16,900)</f>
        <v>0</v>
      </c>
      <c r="R16" s="28" t="e">
        <f aca="false">IF(D16="Contractual",$R$44/($D$7+$D$6),IF(D16="Probationary",$R$44/($D$7+$D$6),0))</f>
        <v>#REF!</v>
      </c>
      <c r="S16" s="27" t="e">
        <f aca="false">+N16+Q16+R16</f>
        <v>#REF!</v>
      </c>
      <c r="T16" s="29"/>
      <c r="U16" s="6"/>
    </row>
    <row r="17" customFormat="false" ht="12.75" hidden="false" customHeight="false" outlineLevel="0" collapsed="false">
      <c r="A17" s="30" t="n">
        <v>5</v>
      </c>
      <c r="B17" s="21" t="s">
        <v>31</v>
      </c>
      <c r="C17" s="22" t="s">
        <v>28</v>
      </c>
      <c r="D17" s="22" t="s">
        <v>9</v>
      </c>
      <c r="E17" s="23" t="n">
        <f aca="false">IF($D17=E$12,1,0)</f>
        <v>0</v>
      </c>
      <c r="F17" s="23" t="n">
        <f aca="false">IF($D17=F$12,1,0)</f>
        <v>0</v>
      </c>
      <c r="G17" s="23" t="n">
        <f aca="false">IF($D17=G$12,1,0)</f>
        <v>1</v>
      </c>
      <c r="H17" s="23" t="n">
        <f aca="false">IF($D17=H$12,1,0)</f>
        <v>0</v>
      </c>
      <c r="I17" s="22" t="n">
        <v>13</v>
      </c>
      <c r="J17" s="24" t="n">
        <v>1</v>
      </c>
      <c r="K17" s="25" t="n">
        <f aca="false">+J17*$D$9</f>
        <v>13</v>
      </c>
      <c r="L17" s="25" t="n">
        <f aca="false">+I17*J17</f>
        <v>13</v>
      </c>
      <c r="M17" s="26" t="e">
        <f aca="false">+IF(K17&lt;&gt;0,$N$4,0)</f>
        <v>#REF!</v>
      </c>
      <c r="N17" s="27" t="e">
        <f aca="false">+L17*N$4</f>
        <v>#REF!</v>
      </c>
      <c r="O17" s="27" t="n">
        <f aca="false">+IF(D17="Regular",$O$44/$D$5,0)</f>
        <v>0</v>
      </c>
      <c r="P17" s="27"/>
      <c r="Q17" s="27" t="n">
        <f aca="false">+IF(O17&lt;=900,O17+P17,900)</f>
        <v>0</v>
      </c>
      <c r="R17" s="28" t="e">
        <f aca="false">IF(D17="Contractual",$R$44/($D$7+$D$6),IF(D17="Probationary",$R$44/($D$7+$D$6),0))</f>
        <v>#REF!</v>
      </c>
      <c r="S17" s="27" t="e">
        <f aca="false">+N17+Q17+R17</f>
        <v>#REF!</v>
      </c>
      <c r="T17" s="29"/>
      <c r="U17" s="6"/>
    </row>
    <row r="18" customFormat="false" ht="12.75" hidden="false" customHeight="false" outlineLevel="0" collapsed="false">
      <c r="A18" s="30" t="n">
        <v>6</v>
      </c>
      <c r="B18" s="21" t="s">
        <v>32</v>
      </c>
      <c r="C18" s="22" t="s">
        <v>33</v>
      </c>
      <c r="D18" s="22" t="s">
        <v>5</v>
      </c>
      <c r="E18" s="23" t="n">
        <f aca="false">IF($D18=E$12,1,0)</f>
        <v>1</v>
      </c>
      <c r="F18" s="23" t="n">
        <f aca="false">IF($D18=F$12,1,0)</f>
        <v>0</v>
      </c>
      <c r="G18" s="23" t="n">
        <f aca="false">IF($D18=G$12,1,0)</f>
        <v>0</v>
      </c>
      <c r="H18" s="23" t="n">
        <f aca="false">IF($D18=H$12,1,0)</f>
        <v>0</v>
      </c>
      <c r="I18" s="22" t="n">
        <v>13</v>
      </c>
      <c r="J18" s="24" t="n">
        <v>2</v>
      </c>
      <c r="K18" s="25" t="n">
        <f aca="false">+J18*$D$9</f>
        <v>26</v>
      </c>
      <c r="L18" s="25" t="n">
        <f aca="false">+I18*J18</f>
        <v>26</v>
      </c>
      <c r="M18" s="26" t="e">
        <f aca="false">+IF(K18&lt;&gt;0,$N$4,0)</f>
        <v>#REF!</v>
      </c>
      <c r="N18" s="27" t="e">
        <f aca="false">+L18*N$4</f>
        <v>#REF!</v>
      </c>
      <c r="O18" s="27" t="e">
        <f aca="false">+IF(D18="Regular",$O$44/$D$5,0)</f>
        <v>#REF!</v>
      </c>
      <c r="P18" s="27" t="e">
        <f aca="false">$P$21/-4</f>
        <v>#REF!</v>
      </c>
      <c r="Q18" s="27" t="e">
        <f aca="false">+IF(O18&lt;=900,O18+P18,900)</f>
        <v>#REF!</v>
      </c>
      <c r="R18" s="28" t="n">
        <f aca="false">IF(D18="Contractual",$R$44/($D$7+$D$6),IF(D18="Probationary",$R$44/($D$7+$D$6),0))</f>
        <v>0</v>
      </c>
      <c r="S18" s="27" t="e">
        <f aca="false">+N18+Q18+R18</f>
        <v>#REF!</v>
      </c>
      <c r="T18" s="29"/>
      <c r="U18" s="6"/>
    </row>
    <row r="19" customFormat="false" ht="12.75" hidden="false" customHeight="false" outlineLevel="0" collapsed="false">
      <c r="A19" s="30" t="n">
        <v>7</v>
      </c>
      <c r="B19" s="21" t="s">
        <v>34</v>
      </c>
      <c r="C19" s="22" t="s">
        <v>26</v>
      </c>
      <c r="D19" s="22" t="s">
        <v>9</v>
      </c>
      <c r="E19" s="23" t="n">
        <f aca="false">IF($D19=E$12,1,0)</f>
        <v>0</v>
      </c>
      <c r="F19" s="23" t="n">
        <f aca="false">IF($D19=F$12,1,0)</f>
        <v>0</v>
      </c>
      <c r="G19" s="23" t="n">
        <f aca="false">IF($D19=G$12,1,0)</f>
        <v>1</v>
      </c>
      <c r="H19" s="23" t="n">
        <f aca="false">IF($D19=H$12,1,0)</f>
        <v>0</v>
      </c>
      <c r="I19" s="22" t="n">
        <v>2</v>
      </c>
      <c r="J19" s="24" t="n">
        <v>1</v>
      </c>
      <c r="K19" s="25" t="n">
        <f aca="false">+J19*$D$9</f>
        <v>13</v>
      </c>
      <c r="L19" s="25" t="n">
        <f aca="false">+I19*J19</f>
        <v>2</v>
      </c>
      <c r="M19" s="26" t="e">
        <f aca="false">+IF(K19&lt;&gt;0,$N$4,0)</f>
        <v>#REF!</v>
      </c>
      <c r="N19" s="27" t="e">
        <f aca="false">+L19*N$4</f>
        <v>#REF!</v>
      </c>
      <c r="O19" s="27" t="n">
        <f aca="false">+IF(D19="Regular",$O$44/$D$5,0)</f>
        <v>0</v>
      </c>
      <c r="P19" s="27"/>
      <c r="Q19" s="27" t="n">
        <f aca="false">+IF(O19&lt;=200,O19+P19,200)</f>
        <v>0</v>
      </c>
      <c r="R19" s="28" t="e">
        <f aca="false">IF(D19="Contractual",$R$44/($D$7+$D$6),IF(D19="Probationary",$R$44/($D$7+$D$6),0))</f>
        <v>#REF!</v>
      </c>
      <c r="S19" s="27" t="e">
        <f aca="false">+N19+Q19+R19</f>
        <v>#REF!</v>
      </c>
      <c r="T19" s="29"/>
      <c r="U19" s="6"/>
    </row>
    <row r="20" customFormat="false" ht="12.75" hidden="false" customHeight="false" outlineLevel="0" collapsed="false">
      <c r="A20" s="30" t="n">
        <v>8</v>
      </c>
      <c r="B20" s="21" t="s">
        <v>35</v>
      </c>
      <c r="C20" s="22" t="s">
        <v>28</v>
      </c>
      <c r="D20" s="22" t="s">
        <v>9</v>
      </c>
      <c r="E20" s="23" t="n">
        <f aca="false">IF($D20=E$12,1,0)</f>
        <v>0</v>
      </c>
      <c r="F20" s="23" t="n">
        <f aca="false">IF($D20=F$12,1,0)</f>
        <v>0</v>
      </c>
      <c r="G20" s="23" t="n">
        <f aca="false">IF($D20=G$12,1,0)</f>
        <v>1</v>
      </c>
      <c r="H20" s="23" t="n">
        <f aca="false">IF($D20=H$12,1,0)</f>
        <v>0</v>
      </c>
      <c r="I20" s="22" t="n">
        <v>13</v>
      </c>
      <c r="J20" s="24" t="n">
        <v>1</v>
      </c>
      <c r="K20" s="25" t="n">
        <f aca="false">+J20*$D$9</f>
        <v>13</v>
      </c>
      <c r="L20" s="25" t="n">
        <f aca="false">+I20*J20</f>
        <v>13</v>
      </c>
      <c r="M20" s="26" t="e">
        <f aca="false">+IF(K20&lt;&gt;0,$N$4,0)</f>
        <v>#REF!</v>
      </c>
      <c r="N20" s="27" t="e">
        <f aca="false">+L20*N$4</f>
        <v>#REF!</v>
      </c>
      <c r="O20" s="27" t="n">
        <f aca="false">+IF(D20="Regular",$O$44/$D$5,0)</f>
        <v>0</v>
      </c>
      <c r="P20" s="27"/>
      <c r="Q20" s="27" t="n">
        <f aca="false">+IF(O20&lt;=900,O20+P20,900)</f>
        <v>0</v>
      </c>
      <c r="R20" s="28" t="e">
        <f aca="false">IF(D20="Contractual",$R$44/($D$7+$D$6),IF(D20="Probationary",$R$44/($D$7+$D$6),0))</f>
        <v>#REF!</v>
      </c>
      <c r="S20" s="27" t="e">
        <f aca="false">+N20+Q20+R20</f>
        <v>#REF!</v>
      </c>
      <c r="T20" s="29"/>
      <c r="U20" s="6"/>
    </row>
    <row r="21" customFormat="false" ht="12.75" hidden="false" customHeight="false" outlineLevel="0" collapsed="false">
      <c r="A21" s="30" t="n">
        <v>9</v>
      </c>
      <c r="B21" s="21" t="s">
        <v>36</v>
      </c>
      <c r="C21" s="22" t="s">
        <v>37</v>
      </c>
      <c r="D21" s="22" t="s">
        <v>5</v>
      </c>
      <c r="E21" s="23" t="n">
        <f aca="false">IF($D21=E$12,1,0)</f>
        <v>1</v>
      </c>
      <c r="F21" s="23" t="n">
        <f aca="false">IF($D21=F$12,1,0)</f>
        <v>0</v>
      </c>
      <c r="G21" s="23" t="n">
        <f aca="false">IF($D21=G$12,1,0)</f>
        <v>0</v>
      </c>
      <c r="H21" s="23" t="n">
        <f aca="false">IF($D21=H$12,1,0)</f>
        <v>0</v>
      </c>
      <c r="I21" s="22" t="n">
        <v>3</v>
      </c>
      <c r="J21" s="24" t="n">
        <v>1.5</v>
      </c>
      <c r="K21" s="25" t="n">
        <f aca="false">+J21*$D$9</f>
        <v>19.5</v>
      </c>
      <c r="L21" s="25" t="n">
        <f aca="false">+I21*J21</f>
        <v>4.5</v>
      </c>
      <c r="M21" s="26" t="e">
        <f aca="false">+IF(K21&lt;&gt;0,$N$4,0)</f>
        <v>#REF!</v>
      </c>
      <c r="N21" s="27" t="e">
        <f aca="false">+L21*N$4</f>
        <v>#REF!</v>
      </c>
      <c r="O21" s="27" t="e">
        <f aca="false">+IF(D21="Regular",$O$44/$D$5,0)</f>
        <v>#REF!</v>
      </c>
      <c r="P21" s="27" t="e">
        <f aca="false">(IF(O21&lt;=200,O21,200)*-1+O21)*-1</f>
        <v>#REF!</v>
      </c>
      <c r="Q21" s="27" t="e">
        <f aca="false">+IF(O21&lt;=200,O21+P21,200)</f>
        <v>#REF!</v>
      </c>
      <c r="R21" s="28" t="n">
        <f aca="false">IF(D21="Contractual",$R$44/($D$7+$D$6),IF(D21="Probationary",$R$44/($D$7+$D$6),0))</f>
        <v>0</v>
      </c>
      <c r="S21" s="27" t="e">
        <f aca="false">+N21+Q21+R21</f>
        <v>#REF!</v>
      </c>
      <c r="T21" s="29"/>
      <c r="U21" s="6"/>
    </row>
    <row r="22" customFormat="false" ht="12.75" hidden="false" customHeight="false" outlineLevel="0" collapsed="false">
      <c r="A22" s="30" t="n">
        <v>10</v>
      </c>
      <c r="B22" s="21" t="s">
        <v>38</v>
      </c>
      <c r="C22" s="22" t="s">
        <v>28</v>
      </c>
      <c r="D22" s="22" t="s">
        <v>9</v>
      </c>
      <c r="E22" s="23" t="n">
        <f aca="false">IF($D22=E$12,1,0)</f>
        <v>0</v>
      </c>
      <c r="F22" s="23" t="n">
        <f aca="false">IF($D22=F$12,1,0)</f>
        <v>0</v>
      </c>
      <c r="G22" s="23" t="n">
        <f aca="false">IF($D22=G$12,1,0)</f>
        <v>1</v>
      </c>
      <c r="H22" s="23" t="n">
        <f aca="false">IF($D22=H$12,1,0)</f>
        <v>0</v>
      </c>
      <c r="I22" s="22" t="n">
        <v>13</v>
      </c>
      <c r="J22" s="24" t="n">
        <v>1</v>
      </c>
      <c r="K22" s="25" t="n">
        <f aca="false">+J22*$D$9</f>
        <v>13</v>
      </c>
      <c r="L22" s="25" t="n">
        <f aca="false">+I22*J22</f>
        <v>13</v>
      </c>
      <c r="M22" s="26" t="e">
        <f aca="false">+IF(K22&lt;&gt;0,$N$4,0)</f>
        <v>#REF!</v>
      </c>
      <c r="N22" s="27" t="e">
        <f aca="false">+L22*N$4</f>
        <v>#REF!</v>
      </c>
      <c r="O22" s="27" t="n">
        <f aca="false">+IF(D22="Regular",$O$44/$D$5,0)</f>
        <v>0</v>
      </c>
      <c r="P22" s="27"/>
      <c r="Q22" s="27" t="n">
        <f aca="false">+IF(O22&lt;=900,O22+P22,900)</f>
        <v>0</v>
      </c>
      <c r="R22" s="28" t="e">
        <f aca="false">IF(D22="Contractual",$R$44/($D$7+$D$6),IF(D22="Probationary",$R$44/($D$7+$D$6),0))</f>
        <v>#REF!</v>
      </c>
      <c r="S22" s="27" t="e">
        <f aca="false">+N22+Q22+R22</f>
        <v>#REF!</v>
      </c>
      <c r="T22" s="29"/>
      <c r="U22" s="6"/>
    </row>
    <row r="23" customFormat="false" ht="12.75" hidden="false" customHeight="false" outlineLevel="0" collapsed="false">
      <c r="A23" s="30" t="n">
        <v>11</v>
      </c>
      <c r="B23" s="21" t="s">
        <v>39</v>
      </c>
      <c r="C23" s="22" t="s">
        <v>28</v>
      </c>
      <c r="D23" s="22" t="s">
        <v>9</v>
      </c>
      <c r="E23" s="23" t="n">
        <f aca="false">IF($D23=E$12,1,0)</f>
        <v>0</v>
      </c>
      <c r="F23" s="23" t="n">
        <f aca="false">IF($D23=F$12,1,0)</f>
        <v>0</v>
      </c>
      <c r="G23" s="23" t="n">
        <f aca="false">IF($D23=G$12,1,0)</f>
        <v>1</v>
      </c>
      <c r="H23" s="23" t="n">
        <f aca="false">IF($D23=H$12,1,0)</f>
        <v>0</v>
      </c>
      <c r="I23" s="22" t="n">
        <v>13</v>
      </c>
      <c r="J23" s="24" t="n">
        <v>1</v>
      </c>
      <c r="K23" s="25" t="n">
        <f aca="false">+J23*$D$9</f>
        <v>13</v>
      </c>
      <c r="L23" s="25" t="n">
        <f aca="false">+I23*J23</f>
        <v>13</v>
      </c>
      <c r="M23" s="26" t="e">
        <f aca="false">+IF(K23&lt;&gt;0,$N$4,0)</f>
        <v>#REF!</v>
      </c>
      <c r="N23" s="27" t="e">
        <f aca="false">+L23*N$4</f>
        <v>#REF!</v>
      </c>
      <c r="O23" s="27" t="n">
        <f aca="false">+IF(D23="Regular",$O$44/$D$5,0)</f>
        <v>0</v>
      </c>
      <c r="P23" s="27"/>
      <c r="Q23" s="27" t="n">
        <f aca="false">+IF(O23&lt;=900,O23+P23,900)</f>
        <v>0</v>
      </c>
      <c r="R23" s="28" t="e">
        <f aca="false">IF(D23="Contractual",$R$44/($D$7+$D$6),IF(D23="Probationary",$R$44/($D$7+$D$6),0))</f>
        <v>#REF!</v>
      </c>
      <c r="S23" s="27" t="e">
        <f aca="false">+N23+Q23+R23</f>
        <v>#REF!</v>
      </c>
      <c r="T23" s="29"/>
      <c r="U23" s="6"/>
    </row>
    <row r="24" customFormat="false" ht="12.75" hidden="false" customHeight="false" outlineLevel="0" collapsed="false">
      <c r="A24" s="30" t="n">
        <v>12</v>
      </c>
      <c r="B24" s="21" t="s">
        <v>40</v>
      </c>
      <c r="C24" s="22" t="s">
        <v>41</v>
      </c>
      <c r="D24" s="22" t="s">
        <v>9</v>
      </c>
      <c r="E24" s="23" t="n">
        <f aca="false">IF($D24=E$12,1,0)</f>
        <v>0</v>
      </c>
      <c r="F24" s="23" t="n">
        <f aca="false">IF($D24=F$12,1,0)</f>
        <v>0</v>
      </c>
      <c r="G24" s="23" t="n">
        <f aca="false">IF($D24=G$12,1,0)</f>
        <v>1</v>
      </c>
      <c r="H24" s="23" t="n">
        <f aca="false">IF($D24=H$12,1,0)</f>
        <v>0</v>
      </c>
      <c r="I24" s="22" t="n">
        <v>13</v>
      </c>
      <c r="J24" s="24" t="n">
        <v>1</v>
      </c>
      <c r="K24" s="25" t="n">
        <f aca="false">+J24*$D$9</f>
        <v>13</v>
      </c>
      <c r="L24" s="25" t="n">
        <f aca="false">+I24*J24</f>
        <v>13</v>
      </c>
      <c r="M24" s="26" t="e">
        <f aca="false">+IF(K24&lt;&gt;0,$N$4,0)</f>
        <v>#REF!</v>
      </c>
      <c r="N24" s="27" t="e">
        <f aca="false">+L24*N$4</f>
        <v>#REF!</v>
      </c>
      <c r="O24" s="27" t="n">
        <f aca="false">+IF(D24="Regular",$O$44/$D$5,0)</f>
        <v>0</v>
      </c>
      <c r="P24" s="27"/>
      <c r="Q24" s="27" t="n">
        <f aca="false">+IF(O24&lt;=900,O24+P24,900)</f>
        <v>0</v>
      </c>
      <c r="R24" s="28" t="e">
        <f aca="false">IF(D24="Contractual",$R$44/($D$7+$D$6),IF(D24="Probationary",$R$44/($D$7+$D$6),0))</f>
        <v>#REF!</v>
      </c>
      <c r="S24" s="27" t="e">
        <f aca="false">+N24+Q24+R24</f>
        <v>#REF!</v>
      </c>
      <c r="T24" s="29"/>
      <c r="U24" s="6"/>
    </row>
    <row r="25" customFormat="false" ht="12.75" hidden="false" customHeight="false" outlineLevel="0" collapsed="false">
      <c r="A25" s="30" t="n">
        <v>13</v>
      </c>
      <c r="B25" s="21" t="s">
        <v>42</v>
      </c>
      <c r="C25" s="22" t="s">
        <v>26</v>
      </c>
      <c r="D25" s="22" t="s">
        <v>9</v>
      </c>
      <c r="E25" s="23" t="n">
        <f aca="false">IF($D25=E$12,1,0)</f>
        <v>0</v>
      </c>
      <c r="F25" s="23" t="n">
        <f aca="false">IF($D25=F$12,1,0)</f>
        <v>0</v>
      </c>
      <c r="G25" s="23" t="n">
        <f aca="false">IF($D25=G$12,1,0)</f>
        <v>1</v>
      </c>
      <c r="H25" s="23" t="n">
        <f aca="false">IF($D25=H$12,1,0)</f>
        <v>0</v>
      </c>
      <c r="I25" s="22" t="n">
        <v>13</v>
      </c>
      <c r="J25" s="24" t="n">
        <v>1</v>
      </c>
      <c r="K25" s="25" t="n">
        <f aca="false">+J25*$D$9</f>
        <v>13</v>
      </c>
      <c r="L25" s="25" t="n">
        <f aca="false">+I25*J25</f>
        <v>13</v>
      </c>
      <c r="M25" s="26" t="e">
        <f aca="false">+IF(K25&lt;&gt;0,$N$4,0)</f>
        <v>#REF!</v>
      </c>
      <c r="N25" s="27" t="e">
        <f aca="false">+L25*N$4</f>
        <v>#REF!</v>
      </c>
      <c r="O25" s="27" t="n">
        <f aca="false">+IF(D25="Regular",$O$44/$D$5,0)</f>
        <v>0</v>
      </c>
      <c r="P25" s="27"/>
      <c r="Q25" s="27" t="n">
        <f aca="false">+IF(O25&lt;=900,O25+P25,900)</f>
        <v>0</v>
      </c>
      <c r="R25" s="28" t="e">
        <f aca="false">IF(D25="Contractual",$R$44/($D$7+$D$6),IF(D25="Probationary",$R$44/($D$7+$D$6),0))</f>
        <v>#REF!</v>
      </c>
      <c r="S25" s="27" t="e">
        <f aca="false">+N25+Q25+R25</f>
        <v>#REF!</v>
      </c>
      <c r="T25" s="29"/>
      <c r="U25" s="6"/>
    </row>
    <row r="26" customFormat="false" ht="12.75" hidden="false" customHeight="false" outlineLevel="0" collapsed="false">
      <c r="A26" s="30" t="n">
        <v>14</v>
      </c>
      <c r="B26" s="21" t="s">
        <v>43</v>
      </c>
      <c r="C26" s="22" t="s">
        <v>44</v>
      </c>
      <c r="D26" s="22" t="s">
        <v>9</v>
      </c>
      <c r="E26" s="23" t="n">
        <f aca="false">IF($D26=E$12,1,0)</f>
        <v>0</v>
      </c>
      <c r="F26" s="23" t="n">
        <f aca="false">IF($D26=F$12,1,0)</f>
        <v>0</v>
      </c>
      <c r="G26" s="23" t="n">
        <f aca="false">IF($D26=G$12,1,0)</f>
        <v>1</v>
      </c>
      <c r="H26" s="23" t="n">
        <f aca="false">IF($D26=H$12,1,0)</f>
        <v>0</v>
      </c>
      <c r="I26" s="22" t="n">
        <v>13</v>
      </c>
      <c r="J26" s="24" t="n">
        <v>1</v>
      </c>
      <c r="K26" s="25" t="n">
        <f aca="false">+J26*$D$9</f>
        <v>13</v>
      </c>
      <c r="L26" s="25" t="n">
        <f aca="false">+I26*J26</f>
        <v>13</v>
      </c>
      <c r="M26" s="26" t="e">
        <f aca="false">+IF(K26&lt;&gt;0,$N$4,0)</f>
        <v>#REF!</v>
      </c>
      <c r="N26" s="27" t="e">
        <f aca="false">+L26*N$4</f>
        <v>#REF!</v>
      </c>
      <c r="O26" s="27" t="n">
        <f aca="false">+IF(D26="Regular",$O$44/$D$5,0)</f>
        <v>0</v>
      </c>
      <c r="P26" s="27"/>
      <c r="Q26" s="27" t="n">
        <f aca="false">+IF(O26&lt;=900,O26+P26,900)</f>
        <v>0</v>
      </c>
      <c r="R26" s="28" t="e">
        <f aca="false">IF(D26="Contractual",$R$44/($D$7+$D$6),IF(D26="Probationary",$R$44/($D$7+$D$6),0))</f>
        <v>#REF!</v>
      </c>
      <c r="S26" s="27" t="e">
        <f aca="false">+N26+Q26+R26</f>
        <v>#REF!</v>
      </c>
      <c r="T26" s="29"/>
      <c r="U26" s="6"/>
    </row>
    <row r="27" customFormat="false" ht="12.75" hidden="false" customHeight="false" outlineLevel="0" collapsed="false">
      <c r="A27" s="30" t="n">
        <v>15</v>
      </c>
      <c r="B27" s="21" t="s">
        <v>45</v>
      </c>
      <c r="C27" s="22" t="s">
        <v>28</v>
      </c>
      <c r="D27" s="22" t="s">
        <v>9</v>
      </c>
      <c r="E27" s="23" t="n">
        <f aca="false">IF($D27=E$12,1,0)</f>
        <v>0</v>
      </c>
      <c r="F27" s="23" t="n">
        <f aca="false">IF($D27=F$12,1,0)</f>
        <v>0</v>
      </c>
      <c r="G27" s="23" t="n">
        <f aca="false">IF($D27=G$12,1,0)</f>
        <v>1</v>
      </c>
      <c r="H27" s="23" t="n">
        <f aca="false">IF($D27=H$12,1,0)</f>
        <v>0</v>
      </c>
      <c r="I27" s="22" t="n">
        <v>13</v>
      </c>
      <c r="J27" s="24" t="n">
        <v>1</v>
      </c>
      <c r="K27" s="25" t="n">
        <f aca="false">+J27*$D$9</f>
        <v>13</v>
      </c>
      <c r="L27" s="25" t="n">
        <f aca="false">+I27*J27</f>
        <v>13</v>
      </c>
      <c r="M27" s="26" t="e">
        <f aca="false">+IF(K27&lt;&gt;0,$N$4,0)</f>
        <v>#REF!</v>
      </c>
      <c r="N27" s="27" t="e">
        <f aca="false">+L27*N$4</f>
        <v>#REF!</v>
      </c>
      <c r="O27" s="27" t="n">
        <f aca="false">+IF(D27="Regular",$O$44/$D$5,0)</f>
        <v>0</v>
      </c>
      <c r="P27" s="27"/>
      <c r="Q27" s="27" t="n">
        <f aca="false">+IF(O27&lt;=900,O27+P27,900)</f>
        <v>0</v>
      </c>
      <c r="R27" s="28" t="e">
        <f aca="false">IF(D27="Contractual",$R$44/($D$7+$D$6),IF(D27="Probationary",$R$44/($D$7+$D$6),0))</f>
        <v>#REF!</v>
      </c>
      <c r="S27" s="27" t="e">
        <f aca="false">+N27+Q27+R27</f>
        <v>#REF!</v>
      </c>
      <c r="T27" s="29"/>
      <c r="U27" s="6"/>
    </row>
    <row r="28" customFormat="false" ht="12.75" hidden="false" customHeight="false" outlineLevel="0" collapsed="false">
      <c r="A28" s="30" t="n">
        <v>16</v>
      </c>
      <c r="B28" s="21" t="s">
        <v>46</v>
      </c>
      <c r="C28" s="22" t="s">
        <v>47</v>
      </c>
      <c r="D28" s="22" t="s">
        <v>5</v>
      </c>
      <c r="E28" s="23" t="n">
        <f aca="false">IF($D28=E$12,1,0)</f>
        <v>1</v>
      </c>
      <c r="F28" s="23" t="n">
        <f aca="false">IF($D28=F$12,1,0)</f>
        <v>0</v>
      </c>
      <c r="G28" s="23" t="n">
        <f aca="false">IF($D28=G$12,1,0)</f>
        <v>0</v>
      </c>
      <c r="H28" s="23" t="n">
        <f aca="false">IF($D28=H$12,1,0)</f>
        <v>0</v>
      </c>
      <c r="I28" s="22" t="n">
        <v>13</v>
      </c>
      <c r="J28" s="24" t="n">
        <v>1.25</v>
      </c>
      <c r="K28" s="25" t="n">
        <f aca="false">+J28*$D$9</f>
        <v>16.25</v>
      </c>
      <c r="L28" s="25" t="n">
        <f aca="false">+I28*J28</f>
        <v>16.25</v>
      </c>
      <c r="M28" s="26" t="e">
        <f aca="false">+IF(K28&lt;&gt;0,$N$4,0)</f>
        <v>#REF!</v>
      </c>
      <c r="N28" s="27" t="e">
        <f aca="false">+L28*N$4</f>
        <v>#REF!</v>
      </c>
      <c r="O28" s="27" t="e">
        <f aca="false">+IF(D28="Regular",$O$44/$D$5,0)</f>
        <v>#REF!</v>
      </c>
      <c r="P28" s="27" t="e">
        <f aca="false">$P$21/-4</f>
        <v>#REF!</v>
      </c>
      <c r="Q28" s="27" t="e">
        <f aca="false">+IF(O28&lt;=900,O28+P28,900)</f>
        <v>#REF!</v>
      </c>
      <c r="R28" s="28" t="n">
        <f aca="false">IF(D28="Contractual",$R$44/($D$7+$D$6),IF(D28="Probationary",$R$44/($D$7+$D$6),0))</f>
        <v>0</v>
      </c>
      <c r="S28" s="27" t="e">
        <f aca="false">+N28+Q28+R28</f>
        <v>#REF!</v>
      </c>
      <c r="T28" s="29"/>
      <c r="U28" s="6"/>
    </row>
    <row r="29" customFormat="false" ht="12.75" hidden="false" customHeight="false" outlineLevel="0" collapsed="false">
      <c r="A29" s="30" t="n">
        <v>17</v>
      </c>
      <c r="B29" s="21" t="s">
        <v>48</v>
      </c>
      <c r="C29" s="22" t="s">
        <v>26</v>
      </c>
      <c r="D29" s="22" t="s">
        <v>9</v>
      </c>
      <c r="E29" s="23" t="n">
        <f aca="false">IF($D29=E$12,1,0)</f>
        <v>0</v>
      </c>
      <c r="F29" s="23" t="n">
        <f aca="false">IF($D29=F$12,1,0)</f>
        <v>0</v>
      </c>
      <c r="G29" s="23" t="n">
        <f aca="false">IF($D29=G$12,1,0)</f>
        <v>1</v>
      </c>
      <c r="H29" s="23" t="n">
        <f aca="false">IF($D29=H$12,1,0)</f>
        <v>0</v>
      </c>
      <c r="I29" s="22" t="n">
        <v>13</v>
      </c>
      <c r="J29" s="24" t="n">
        <v>1</v>
      </c>
      <c r="K29" s="25" t="n">
        <f aca="false">+J29*$D$9</f>
        <v>13</v>
      </c>
      <c r="L29" s="25" t="n">
        <f aca="false">+I29*J29</f>
        <v>13</v>
      </c>
      <c r="M29" s="26" t="e">
        <f aca="false">+IF(K29&lt;&gt;0,$N$4,0)</f>
        <v>#REF!</v>
      </c>
      <c r="N29" s="27" t="e">
        <f aca="false">+L29*N$4</f>
        <v>#REF!</v>
      </c>
      <c r="O29" s="27" t="n">
        <f aca="false">+IF(D29="Regular",$O$44/$D$5,0)</f>
        <v>0</v>
      </c>
      <c r="P29" s="27"/>
      <c r="Q29" s="27" t="n">
        <f aca="false">+IF(O29&lt;=900,O29+P29,900)</f>
        <v>0</v>
      </c>
      <c r="R29" s="28" t="e">
        <f aca="false">IF(D29="Contractual",$R$44/($D$7+$D$6),IF(D29="Probationary",$R$44/($D$7+$D$6),0))</f>
        <v>#REF!</v>
      </c>
      <c r="S29" s="27" t="e">
        <f aca="false">+N29+Q29+R29</f>
        <v>#REF!</v>
      </c>
      <c r="T29" s="29"/>
      <c r="U29" s="6"/>
    </row>
    <row r="30" customFormat="false" ht="12.75" hidden="false" customHeight="false" outlineLevel="0" collapsed="false">
      <c r="A30" s="30" t="n">
        <v>18</v>
      </c>
      <c r="B30" s="21" t="s">
        <v>49</v>
      </c>
      <c r="C30" s="22" t="s">
        <v>50</v>
      </c>
      <c r="D30" s="22" t="s">
        <v>7</v>
      </c>
      <c r="E30" s="23" t="n">
        <f aca="false">IF($D30=E$12,1,0)</f>
        <v>0</v>
      </c>
      <c r="F30" s="23" t="n">
        <f aca="false">IF($D30=F$12,1,0)</f>
        <v>0</v>
      </c>
      <c r="G30" s="23" t="n">
        <f aca="false">IF($D30=G$12,1,0)</f>
        <v>0</v>
      </c>
      <c r="H30" s="23" t="n">
        <f aca="false">IF($D30=H$12,1,0)</f>
        <v>1</v>
      </c>
      <c r="I30" s="22" t="n">
        <v>12</v>
      </c>
      <c r="J30" s="24" t="n">
        <v>1.25</v>
      </c>
      <c r="K30" s="25" t="n">
        <f aca="false">+J30*$D$9</f>
        <v>16.25</v>
      </c>
      <c r="L30" s="25" t="n">
        <f aca="false">+I30*J30</f>
        <v>15</v>
      </c>
      <c r="M30" s="26" t="e">
        <f aca="false">+IF(K30&lt;&gt;0,$N$4,0)</f>
        <v>#REF!</v>
      </c>
      <c r="N30" s="27" t="e">
        <f aca="false">+L30*N$4</f>
        <v>#REF!</v>
      </c>
      <c r="O30" s="27" t="n">
        <f aca="false">+IF(D30="Regular",$O$44/$D$5,0)</f>
        <v>0</v>
      </c>
      <c r="P30" s="27"/>
      <c r="Q30" s="27" t="n">
        <f aca="false">+IF(O30&lt;=900,O30+P30,900)</f>
        <v>0</v>
      </c>
      <c r="R30" s="28" t="e">
        <f aca="false">IF(D30="Contractual",$R$44/($D$7+$D$6),IF(D30="Probationary",$R$44/($D$7+$D$6),0))</f>
        <v>#REF!</v>
      </c>
      <c r="S30" s="27" t="e">
        <f aca="false">+N30+Q30+R30</f>
        <v>#REF!</v>
      </c>
      <c r="T30" s="29"/>
      <c r="U30" s="6"/>
    </row>
    <row r="31" customFormat="false" ht="12.75" hidden="false" customHeight="false" outlineLevel="0" collapsed="false">
      <c r="A31" s="30" t="n">
        <v>19</v>
      </c>
      <c r="B31" s="21" t="s">
        <v>51</v>
      </c>
      <c r="C31" s="22" t="s">
        <v>26</v>
      </c>
      <c r="D31" s="22" t="s">
        <v>9</v>
      </c>
      <c r="E31" s="23" t="n">
        <f aca="false">IF($D31=E$12,1,0)</f>
        <v>0</v>
      </c>
      <c r="F31" s="23" t="n">
        <f aca="false">IF($D31=F$12,1,0)</f>
        <v>0</v>
      </c>
      <c r="G31" s="23" t="n">
        <f aca="false">IF($D31=G$12,1,0)</f>
        <v>1</v>
      </c>
      <c r="H31" s="23" t="n">
        <f aca="false">IF($D31=H$12,1,0)</f>
        <v>0</v>
      </c>
      <c r="I31" s="22" t="n">
        <v>13</v>
      </c>
      <c r="J31" s="24" t="n">
        <v>1</v>
      </c>
      <c r="K31" s="25" t="n">
        <f aca="false">+J31*$D$9</f>
        <v>13</v>
      </c>
      <c r="L31" s="25" t="n">
        <f aca="false">+I31*J31</f>
        <v>13</v>
      </c>
      <c r="M31" s="26" t="e">
        <f aca="false">+IF(K31&lt;&gt;0,$N$4,0)</f>
        <v>#REF!</v>
      </c>
      <c r="N31" s="27" t="e">
        <f aca="false">+L31*N$4</f>
        <v>#REF!</v>
      </c>
      <c r="O31" s="27" t="n">
        <f aca="false">+IF(D31="Regular",$O$44/$D$5,0)</f>
        <v>0</v>
      </c>
      <c r="P31" s="27"/>
      <c r="Q31" s="27" t="n">
        <f aca="false">+IF(O31&lt;=900,O31+P31,900)</f>
        <v>0</v>
      </c>
      <c r="R31" s="28" t="e">
        <f aca="false">IF(D31="Contractual",$R$44/($D$7+$D$6),IF(D31="Probationary",$R$44/($D$7+$D$6),0))</f>
        <v>#REF!</v>
      </c>
      <c r="S31" s="27" t="e">
        <f aca="false">+N31+Q31+R31</f>
        <v>#REF!</v>
      </c>
      <c r="T31" s="29"/>
      <c r="U31" s="6"/>
    </row>
    <row r="32" customFormat="false" ht="12.75" hidden="false" customHeight="false" outlineLevel="0" collapsed="false">
      <c r="A32" s="30" t="n">
        <v>20</v>
      </c>
      <c r="B32" s="21" t="s">
        <v>52</v>
      </c>
      <c r="C32" s="22" t="s">
        <v>28</v>
      </c>
      <c r="D32" s="22" t="s">
        <v>9</v>
      </c>
      <c r="E32" s="23" t="n">
        <f aca="false">IF($D32=E$12,1,0)</f>
        <v>0</v>
      </c>
      <c r="F32" s="23" t="n">
        <f aca="false">IF($D32=F$12,1,0)</f>
        <v>0</v>
      </c>
      <c r="G32" s="23" t="n">
        <f aca="false">IF($D32=G$12,1,0)</f>
        <v>1</v>
      </c>
      <c r="H32" s="23" t="n">
        <f aca="false">IF($D32=H$12,1,0)</f>
        <v>0</v>
      </c>
      <c r="I32" s="22" t="n">
        <v>3</v>
      </c>
      <c r="J32" s="24" t="n">
        <v>1</v>
      </c>
      <c r="K32" s="25" t="n">
        <f aca="false">+J32*$D$9</f>
        <v>13</v>
      </c>
      <c r="L32" s="25" t="n">
        <f aca="false">+I32*J32</f>
        <v>3</v>
      </c>
      <c r="M32" s="26" t="e">
        <f aca="false">+IF(K32&lt;&gt;0,$N$4,0)</f>
        <v>#REF!</v>
      </c>
      <c r="N32" s="27" t="e">
        <f aca="false">+L32*N$4</f>
        <v>#REF!</v>
      </c>
      <c r="O32" s="27" t="n">
        <f aca="false">+IF(D32="Regular",$O$44/$D$5,0)</f>
        <v>0</v>
      </c>
      <c r="P32" s="27"/>
      <c r="Q32" s="27" t="n">
        <f aca="false">+IF(O32&lt;=900,O32+P32,900)</f>
        <v>0</v>
      </c>
      <c r="R32" s="28" t="e">
        <f aca="false">IF(D32="Contractual",$R$44/($D$7+$D$6),IF(D32="Probationary",$R$44/($D$7+$D$6),0))</f>
        <v>#REF!</v>
      </c>
      <c r="S32" s="27" t="e">
        <f aca="false">+N32+Q32+R32</f>
        <v>#REF!</v>
      </c>
      <c r="T32" s="29"/>
      <c r="U32" s="6"/>
    </row>
    <row r="33" customFormat="false" ht="12.75" hidden="false" customHeight="false" outlineLevel="0" collapsed="false">
      <c r="A33" s="30" t="n">
        <v>21</v>
      </c>
      <c r="B33" s="21" t="s">
        <v>53</v>
      </c>
      <c r="C33" s="22" t="s">
        <v>44</v>
      </c>
      <c r="D33" s="22" t="s">
        <v>9</v>
      </c>
      <c r="E33" s="23" t="n">
        <f aca="false">IF($D33=E$12,1,0)</f>
        <v>0</v>
      </c>
      <c r="F33" s="23" t="n">
        <f aca="false">IF($D33=F$12,1,0)</f>
        <v>0</v>
      </c>
      <c r="G33" s="23" t="n">
        <f aca="false">IF($D33=G$12,1,0)</f>
        <v>1</v>
      </c>
      <c r="H33" s="23" t="n">
        <f aca="false">IF($D33=H$12,1,0)</f>
        <v>0</v>
      </c>
      <c r="I33" s="22" t="n">
        <v>13</v>
      </c>
      <c r="J33" s="24" t="n">
        <v>1</v>
      </c>
      <c r="K33" s="25" t="n">
        <f aca="false">+J33*$D$9</f>
        <v>13</v>
      </c>
      <c r="L33" s="25" t="n">
        <f aca="false">+I33*J33</f>
        <v>13</v>
      </c>
      <c r="M33" s="26" t="e">
        <f aca="false">+IF(K33&lt;&gt;0,$N$4,0)</f>
        <v>#REF!</v>
      </c>
      <c r="N33" s="27" t="e">
        <f aca="false">+L33*N$4</f>
        <v>#REF!</v>
      </c>
      <c r="O33" s="27" t="n">
        <f aca="false">+IF(D33="Regular",$O$44/$D$5,0)</f>
        <v>0</v>
      </c>
      <c r="P33" s="27"/>
      <c r="Q33" s="27" t="n">
        <f aca="false">+IF(O33&lt;=900,O33+P33,900)</f>
        <v>0</v>
      </c>
      <c r="R33" s="28" t="e">
        <f aca="false">IF(D33="Contractual",$R$44/($D$7+$D$6),IF(D33="Probationary",$R$44/($D$7+$D$6),0))</f>
        <v>#REF!</v>
      </c>
      <c r="S33" s="27" t="e">
        <f aca="false">+N33+Q33+R33</f>
        <v>#REF!</v>
      </c>
      <c r="T33" s="29"/>
      <c r="U33" s="6"/>
    </row>
    <row r="34" customFormat="false" ht="12.75" hidden="false" customHeight="false" outlineLevel="0" collapsed="false">
      <c r="A34" s="30" t="n">
        <v>22</v>
      </c>
      <c r="B34" s="21" t="s">
        <v>54</v>
      </c>
      <c r="C34" s="22" t="s">
        <v>26</v>
      </c>
      <c r="D34" s="22" t="s">
        <v>9</v>
      </c>
      <c r="E34" s="23" t="n">
        <f aca="false">IF($D34=E$12,1,0)</f>
        <v>0</v>
      </c>
      <c r="F34" s="23" t="n">
        <f aca="false">IF($D34=F$12,1,0)</f>
        <v>0</v>
      </c>
      <c r="G34" s="23" t="n">
        <f aca="false">IF($D34=G$12,1,0)</f>
        <v>1</v>
      </c>
      <c r="H34" s="23" t="n">
        <f aca="false">IF($D34=H$12,1,0)</f>
        <v>0</v>
      </c>
      <c r="I34" s="22" t="n">
        <v>2</v>
      </c>
      <c r="J34" s="24" t="n">
        <v>1</v>
      </c>
      <c r="K34" s="25" t="n">
        <f aca="false">+J34*$D$9</f>
        <v>13</v>
      </c>
      <c r="L34" s="25" t="n">
        <f aca="false">+I34*J34</f>
        <v>2</v>
      </c>
      <c r="M34" s="26" t="e">
        <f aca="false">+IF(K34&lt;&gt;0,$N$4,0)</f>
        <v>#REF!</v>
      </c>
      <c r="N34" s="27" t="e">
        <f aca="false">+L34*N$4</f>
        <v>#REF!</v>
      </c>
      <c r="O34" s="27" t="n">
        <f aca="false">+IF(D34="Regular",$O$44/$D$5,0)</f>
        <v>0</v>
      </c>
      <c r="P34" s="27"/>
      <c r="Q34" s="27" t="n">
        <f aca="false">+IF(O34&lt;=900,O34+P34,900)</f>
        <v>0</v>
      </c>
      <c r="R34" s="28" t="e">
        <f aca="false">IF(D34="Contractual",$R$44/($D$7+$D$6),IF(D34="Probationary",$R$44/($D$7+$D$6),0))</f>
        <v>#REF!</v>
      </c>
      <c r="S34" s="27" t="e">
        <f aca="false">+N34+Q34+R34</f>
        <v>#REF!</v>
      </c>
      <c r="T34" s="29"/>
    </row>
    <row r="35" customFormat="false" ht="12.75" hidden="false" customHeight="false" outlineLevel="0" collapsed="false">
      <c r="A35" s="30" t="n">
        <v>23</v>
      </c>
      <c r="B35" s="21" t="s">
        <v>55</v>
      </c>
      <c r="C35" s="22" t="s">
        <v>56</v>
      </c>
      <c r="D35" s="22" t="s">
        <v>5</v>
      </c>
      <c r="E35" s="23" t="n">
        <f aca="false">IF($D35=E$12,1,0)</f>
        <v>1</v>
      </c>
      <c r="F35" s="23" t="n">
        <f aca="false">IF($D35=F$12,1,0)</f>
        <v>0</v>
      </c>
      <c r="G35" s="23" t="n">
        <f aca="false">IF($D35=G$12,1,0)</f>
        <v>0</v>
      </c>
      <c r="H35" s="23" t="n">
        <f aca="false">IF($D35=H$12,1,0)</f>
        <v>0</v>
      </c>
      <c r="I35" s="22" t="n">
        <v>13</v>
      </c>
      <c r="J35" s="24" t="n">
        <v>3</v>
      </c>
      <c r="K35" s="25" t="n">
        <f aca="false">+J35*$D$9</f>
        <v>39</v>
      </c>
      <c r="L35" s="25" t="n">
        <f aca="false">+I35*J35</f>
        <v>39</v>
      </c>
      <c r="M35" s="26" t="e">
        <f aca="false">+IF(K35&lt;&gt;0,$N$4,0)</f>
        <v>#REF!</v>
      </c>
      <c r="N35" s="27" t="e">
        <f aca="false">+L35*N$4</f>
        <v>#REF!</v>
      </c>
      <c r="O35" s="27" t="e">
        <f aca="false">+IF(D35="Regular",$O$44/$D$5,0)</f>
        <v>#REF!</v>
      </c>
      <c r="P35" s="27" t="e">
        <f aca="false">$P$21/-4</f>
        <v>#REF!</v>
      </c>
      <c r="Q35" s="27" t="e">
        <f aca="false">+IF(O35&lt;=900,O35+P35,900)</f>
        <v>#REF!</v>
      </c>
      <c r="R35" s="28" t="n">
        <f aca="false">IF(D35="Contractual",$R$44/($D$7+$D$6),IF(D35="Probationary",$R$44/($D$7+$D$6),0))</f>
        <v>0</v>
      </c>
      <c r="S35" s="27" t="e">
        <f aca="false">+N35+Q35+R35</f>
        <v>#REF!</v>
      </c>
      <c r="T35" s="29"/>
    </row>
    <row r="36" customFormat="false" ht="12.75" hidden="false" customHeight="false" outlineLevel="0" collapsed="false">
      <c r="A36" s="30" t="n">
        <v>24</v>
      </c>
      <c r="B36" s="21" t="s">
        <v>57</v>
      </c>
      <c r="C36" s="22" t="s">
        <v>28</v>
      </c>
      <c r="D36" s="22" t="s">
        <v>9</v>
      </c>
      <c r="E36" s="30" t="n">
        <f aca="false">IF($D36=E$12,1,0)</f>
        <v>0</v>
      </c>
      <c r="F36" s="30" t="n">
        <f aca="false">IF($D36=F$12,1,0)</f>
        <v>0</v>
      </c>
      <c r="G36" s="30" t="n">
        <f aca="false">IF($D36=G$12,1,0)</f>
        <v>1</v>
      </c>
      <c r="H36" s="30" t="n">
        <f aca="false">IF($D36=H$12,1,0)</f>
        <v>0</v>
      </c>
      <c r="I36" s="22" t="n">
        <v>13</v>
      </c>
      <c r="J36" s="24" t="n">
        <v>1</v>
      </c>
      <c r="K36" s="25" t="n">
        <f aca="false">+J36*$D$9</f>
        <v>13</v>
      </c>
      <c r="L36" s="25" t="n">
        <f aca="false">+I36*J36</f>
        <v>13</v>
      </c>
      <c r="M36" s="26" t="e">
        <f aca="false">+IF(K36&lt;&gt;0,$N$4,0)</f>
        <v>#REF!</v>
      </c>
      <c r="N36" s="27" t="e">
        <f aca="false">+L36*N$4</f>
        <v>#REF!</v>
      </c>
      <c r="O36" s="27" t="n">
        <f aca="false">+IF(D36="Regular",$O$44/$D$5,0)</f>
        <v>0</v>
      </c>
      <c r="P36" s="27"/>
      <c r="Q36" s="27" t="n">
        <f aca="false">+IF(O36&lt;=900,O36+P36,900)</f>
        <v>0</v>
      </c>
      <c r="R36" s="28" t="e">
        <f aca="false">IF(D36="Contractual",$R$44/($D$7+$D$6),IF(D36="Probationary",$R$44/($D$7+$D$6),0))</f>
        <v>#REF!</v>
      </c>
      <c r="S36" s="27" t="e">
        <f aca="false">+N36+Q36+R36</f>
        <v>#REF!</v>
      </c>
      <c r="T36" s="29"/>
    </row>
    <row r="37" customFormat="false" ht="12.75" hidden="false" customHeight="false" outlineLevel="0" collapsed="false">
      <c r="A37" s="30" t="n">
        <v>25</v>
      </c>
      <c r="B37" s="21" t="s">
        <v>58</v>
      </c>
      <c r="C37" s="22" t="s">
        <v>59</v>
      </c>
      <c r="D37" s="31" t="s">
        <v>5</v>
      </c>
      <c r="E37" s="32" t="n">
        <f aca="false">IF($D37=E$12,1,0)</f>
        <v>1</v>
      </c>
      <c r="F37" s="32" t="n">
        <f aca="false">IF($D37=F$12,1,0)</f>
        <v>0</v>
      </c>
      <c r="G37" s="32" t="n">
        <f aca="false">IF($D37=G$12,1,0)</f>
        <v>0</v>
      </c>
      <c r="H37" s="32" t="n">
        <f aca="false">IF($D37=H$12,1,0)</f>
        <v>0</v>
      </c>
      <c r="I37" s="32" t="n">
        <v>13</v>
      </c>
      <c r="J37" s="33" t="n">
        <v>1.25</v>
      </c>
      <c r="K37" s="34" t="n">
        <f aca="false">+J37*$D$9</f>
        <v>16.25</v>
      </c>
      <c r="L37" s="34" t="n">
        <f aca="false">+I37*J37</f>
        <v>16.25</v>
      </c>
      <c r="M37" s="35" t="e">
        <f aca="false">+IF(K37&lt;&gt;0,$N$4,0)</f>
        <v>#REF!</v>
      </c>
      <c r="N37" s="36" t="e">
        <f aca="false">+L37*N$4</f>
        <v>#REF!</v>
      </c>
      <c r="O37" s="36" t="e">
        <f aca="false">+IF(D37="Regular",$O$44/$D$5,0)</f>
        <v>#REF!</v>
      </c>
      <c r="P37" s="27" t="e">
        <f aca="false">$P$21/-4</f>
        <v>#REF!</v>
      </c>
      <c r="Q37" s="36" t="e">
        <f aca="false">+IF(O37&lt;=900,O37+P37,900)</f>
        <v>#REF!</v>
      </c>
      <c r="R37" s="37" t="n">
        <f aca="false">IF(D37="Contractual",$R$44/($D$7+$D$6),IF(D37="Probationary",$R$44/($D$7+$D$6),0))</f>
        <v>0</v>
      </c>
      <c r="S37" s="36" t="e">
        <f aca="false">+N37+Q37+R37</f>
        <v>#REF!</v>
      </c>
      <c r="T37" s="29"/>
    </row>
    <row r="38" customFormat="false" ht="12.75" hidden="false" customHeight="false" outlineLevel="0" collapsed="false">
      <c r="A38" s="30" t="n">
        <v>26</v>
      </c>
      <c r="B38" s="21"/>
      <c r="C38" s="22"/>
      <c r="D38" s="22"/>
      <c r="E38" s="23" t="n">
        <f aca="false">IF($D38=E$12,1,0)</f>
        <v>0</v>
      </c>
      <c r="F38" s="23" t="n">
        <f aca="false">IF($D38=F$12,1,0)</f>
        <v>0</v>
      </c>
      <c r="G38" s="23" t="n">
        <f aca="false">IF($D38=G$12,1,0)</f>
        <v>0</v>
      </c>
      <c r="H38" s="23" t="n">
        <f aca="false">IF($D38=H$12,1,0)</f>
        <v>0</v>
      </c>
      <c r="I38" s="22"/>
      <c r="J38" s="24"/>
      <c r="K38" s="25" t="n">
        <f aca="false">+J38*$D$9</f>
        <v>0</v>
      </c>
      <c r="L38" s="25" t="n">
        <f aca="false">+I38*J38</f>
        <v>0</v>
      </c>
      <c r="M38" s="26" t="n">
        <f aca="false">+IF(K38&lt;&gt;0,$N$4,0)</f>
        <v>0</v>
      </c>
      <c r="N38" s="27" t="e">
        <f aca="false">+L38*N$4</f>
        <v>#REF!</v>
      </c>
      <c r="O38" s="27" t="n">
        <f aca="false">+IF(D38="Regular",$O$44/$D$5,0)</f>
        <v>0</v>
      </c>
      <c r="P38" s="27"/>
      <c r="Q38" s="27" t="n">
        <f aca="false">+IF(O38&lt;=900,O38+P38,900)</f>
        <v>0</v>
      </c>
      <c r="R38" s="28" t="n">
        <f aca="false">IF(D38="Contractual",$R$44/($D$7+$D$6),IF(D38="Probationary",$R$44/($D$7+$D$6),0))</f>
        <v>0</v>
      </c>
      <c r="S38" s="27" t="e">
        <f aca="false">+N38+Q38+R38</f>
        <v>#REF!</v>
      </c>
      <c r="T38" s="29"/>
    </row>
    <row r="39" customFormat="false" ht="12.75" hidden="false" customHeight="false" outlineLevel="0" collapsed="false">
      <c r="A39" s="30" t="n">
        <v>27</v>
      </c>
      <c r="B39" s="21"/>
      <c r="C39" s="22"/>
      <c r="D39" s="22"/>
      <c r="E39" s="23" t="n">
        <f aca="false">IF($D39=E$12,1,0)</f>
        <v>0</v>
      </c>
      <c r="F39" s="23" t="n">
        <f aca="false">IF($D39=F$12,1,0)</f>
        <v>0</v>
      </c>
      <c r="G39" s="23" t="n">
        <f aca="false">IF($D39=G$12,1,0)</f>
        <v>0</v>
      </c>
      <c r="H39" s="23" t="n">
        <f aca="false">IF($D39=H$12,1,0)</f>
        <v>0</v>
      </c>
      <c r="I39" s="22"/>
      <c r="J39" s="24"/>
      <c r="K39" s="25" t="n">
        <f aca="false">+J39*$D$9</f>
        <v>0</v>
      </c>
      <c r="L39" s="25" t="n">
        <f aca="false">+I39*J39</f>
        <v>0</v>
      </c>
      <c r="M39" s="26" t="n">
        <f aca="false">+IF(K39&lt;&gt;0,$N$4,0)</f>
        <v>0</v>
      </c>
      <c r="N39" s="27" t="e">
        <f aca="false">+L39*N$4</f>
        <v>#REF!</v>
      </c>
      <c r="O39" s="27" t="n">
        <f aca="false">+IF(D39="Regular",$O$44/$D$5,0)</f>
        <v>0</v>
      </c>
      <c r="P39" s="27"/>
      <c r="Q39" s="27" t="n">
        <f aca="false">+IF(O39&lt;=900,O39+P39,900)</f>
        <v>0</v>
      </c>
      <c r="R39" s="28" t="n">
        <f aca="false">IF(D39="Contractual",$R$44/($D$7+$D$6),IF(D39="Probationary",$R$44/($D$7+$D$6),0))</f>
        <v>0</v>
      </c>
      <c r="S39" s="27" t="e">
        <f aca="false">+N39+Q39+R39</f>
        <v>#REF!</v>
      </c>
      <c r="T39" s="29"/>
    </row>
    <row r="40" customFormat="false" ht="12.75" hidden="false" customHeight="false" outlineLevel="0" collapsed="false">
      <c r="A40" s="30" t="n">
        <v>28</v>
      </c>
      <c r="B40" s="21"/>
      <c r="C40" s="22"/>
      <c r="D40" s="22"/>
      <c r="E40" s="23" t="n">
        <f aca="false">IF($D40=E$12,1,0)</f>
        <v>0</v>
      </c>
      <c r="F40" s="23" t="n">
        <f aca="false">IF($D40=F$12,1,0)</f>
        <v>0</v>
      </c>
      <c r="G40" s="23" t="n">
        <f aca="false">IF($D40=G$12,1,0)</f>
        <v>0</v>
      </c>
      <c r="H40" s="23" t="n">
        <f aca="false">IF($D40=H$12,1,0)</f>
        <v>0</v>
      </c>
      <c r="I40" s="22"/>
      <c r="J40" s="24"/>
      <c r="K40" s="25" t="n">
        <f aca="false">+J40*$D$9</f>
        <v>0</v>
      </c>
      <c r="L40" s="25" t="n">
        <f aca="false">+I40*J40</f>
        <v>0</v>
      </c>
      <c r="M40" s="26" t="n">
        <f aca="false">+IF(K40&lt;&gt;0,$N$4,0)</f>
        <v>0</v>
      </c>
      <c r="N40" s="27" t="e">
        <f aca="false">+L40*N$4</f>
        <v>#REF!</v>
      </c>
      <c r="O40" s="27" t="n">
        <f aca="false">+IF(D40="Regular",$O$44/$D$5,0)</f>
        <v>0</v>
      </c>
      <c r="P40" s="27"/>
      <c r="Q40" s="27" t="n">
        <f aca="false">+IF(O40&lt;=900,O40+P40,900)</f>
        <v>0</v>
      </c>
      <c r="R40" s="28" t="n">
        <f aca="false">IF(D40="Contractual",$R$44/($D$7+$D$6),IF(D40="Probationary",$R$44/($D$7+$D$6),0))</f>
        <v>0</v>
      </c>
      <c r="S40" s="27" t="e">
        <f aca="false">+N40+Q40+R40</f>
        <v>#REF!</v>
      </c>
      <c r="T40" s="29"/>
    </row>
    <row r="41" customFormat="false" ht="12.75" hidden="false" customHeight="false" outlineLevel="0" collapsed="false">
      <c r="A41" s="30" t="n">
        <v>29</v>
      </c>
      <c r="B41" s="21"/>
      <c r="C41" s="22"/>
      <c r="D41" s="22"/>
      <c r="E41" s="23" t="n">
        <f aca="false">IF($D41=E$12,1,0)</f>
        <v>0</v>
      </c>
      <c r="F41" s="23" t="n">
        <f aca="false">IF($D41=F$12,1,0)</f>
        <v>0</v>
      </c>
      <c r="G41" s="23" t="n">
        <f aca="false">IF($D41=G$12,1,0)</f>
        <v>0</v>
      </c>
      <c r="H41" s="23" t="n">
        <f aca="false">IF($D41=H$12,1,0)</f>
        <v>0</v>
      </c>
      <c r="I41" s="22"/>
      <c r="J41" s="24"/>
      <c r="K41" s="25" t="n">
        <f aca="false">+J41*$D$9</f>
        <v>0</v>
      </c>
      <c r="L41" s="25" t="n">
        <f aca="false">+I41*J41</f>
        <v>0</v>
      </c>
      <c r="M41" s="26" t="n">
        <f aca="false">+IF(K41&lt;&gt;0,$N$4,0)</f>
        <v>0</v>
      </c>
      <c r="N41" s="27" t="e">
        <f aca="false">+L41*N$4</f>
        <v>#REF!</v>
      </c>
      <c r="O41" s="27" t="n">
        <f aca="false">+IF(D41="Regular",$O$44/$D$5,0)</f>
        <v>0</v>
      </c>
      <c r="P41" s="27"/>
      <c r="Q41" s="27" t="n">
        <f aca="false">+IF(O41&lt;=900,O41+P41,900)</f>
        <v>0</v>
      </c>
      <c r="R41" s="28" t="n">
        <f aca="false">IF(D41="Contractual",$R$44/($D$7+$D$6),IF(D41="Probationary",$R$44/($D$7+$D$6),0))</f>
        <v>0</v>
      </c>
      <c r="S41" s="27" t="e">
        <f aca="false">+N41+Q41+R41</f>
        <v>#REF!</v>
      </c>
      <c r="T41" s="29"/>
    </row>
    <row r="42" customFormat="false" ht="12.75" hidden="false" customHeight="false" outlineLevel="0" collapsed="false">
      <c r="A42" s="30" t="n">
        <v>30</v>
      </c>
      <c r="B42" s="21"/>
      <c r="C42" s="22"/>
      <c r="D42" s="22"/>
      <c r="E42" s="23" t="n">
        <f aca="false">IF($D42=E$12,1,0)</f>
        <v>0</v>
      </c>
      <c r="F42" s="23" t="n">
        <f aca="false">IF($D42=F$12,1,0)</f>
        <v>0</v>
      </c>
      <c r="G42" s="23" t="n">
        <f aca="false">IF($D42=G$12,1,0)</f>
        <v>0</v>
      </c>
      <c r="H42" s="23" t="n">
        <f aca="false">IF($D42=H$12,1,0)</f>
        <v>0</v>
      </c>
      <c r="I42" s="22"/>
      <c r="J42" s="24"/>
      <c r="K42" s="25" t="n">
        <f aca="false">+J42*$D$9</f>
        <v>0</v>
      </c>
      <c r="L42" s="25" t="n">
        <f aca="false">+I42*J42</f>
        <v>0</v>
      </c>
      <c r="M42" s="26" t="n">
        <f aca="false">+IF(K42&lt;&gt;0,$N$4,0)</f>
        <v>0</v>
      </c>
      <c r="N42" s="27" t="e">
        <f aca="false">+L42*N$4</f>
        <v>#REF!</v>
      </c>
      <c r="O42" s="27" t="n">
        <f aca="false">+IF(D42="Regular",$O$44/$D$5,0)</f>
        <v>0</v>
      </c>
      <c r="P42" s="27"/>
      <c r="Q42" s="27" t="n">
        <f aca="false">+IF(O42&lt;=900,O42+P42,900)</f>
        <v>0</v>
      </c>
      <c r="R42" s="28" t="n">
        <f aca="false">IF(D42="Contractual",$R$44/($D$7+$D$6),IF(D42="Probationary",$R$44/($D$7+$D$6),0))</f>
        <v>0</v>
      </c>
      <c r="S42" s="27" t="e">
        <f aca="false">+N42+Q42+R42</f>
        <v>#REF!</v>
      </c>
      <c r="T42" s="29"/>
    </row>
    <row r="43" customFormat="false" ht="12.75" hidden="false" customHeight="false" outlineLevel="0" collapsed="false">
      <c r="A43" s="30"/>
      <c r="B43" s="30"/>
      <c r="C43" s="38"/>
      <c r="D43" s="38"/>
      <c r="E43" s="23" t="n">
        <f aca="false">IF($D43=E$12,1,0)</f>
        <v>0</v>
      </c>
      <c r="F43" s="23" t="n">
        <f aca="false">IF($D43=F$12,1,0)</f>
        <v>0</v>
      </c>
      <c r="G43" s="23" t="n">
        <f aca="false">IF($D43=G$12,1,0)</f>
        <v>0</v>
      </c>
      <c r="H43" s="23" t="n">
        <f aca="false">IF($D43=H$12,1,0)</f>
        <v>0</v>
      </c>
      <c r="I43" s="38"/>
      <c r="J43" s="25"/>
      <c r="K43" s="25"/>
      <c r="L43" s="25"/>
      <c r="M43" s="25"/>
      <c r="N43" s="27"/>
      <c r="O43" s="27"/>
      <c r="P43" s="27"/>
      <c r="Q43" s="27"/>
      <c r="R43" s="28"/>
      <c r="S43" s="27"/>
    </row>
    <row r="44" customFormat="false" ht="12.75" hidden="false" customHeight="false" outlineLevel="0" collapsed="false">
      <c r="I44" s="39" t="n">
        <f aca="false">+SUM(I13:I43)</f>
        <v>282</v>
      </c>
      <c r="J44" s="39" t="n">
        <f aca="false">+SUM(J13:J43)</f>
        <v>29.25</v>
      </c>
      <c r="K44" s="40" t="n">
        <f aca="false">+SUM(K13:K43)</f>
        <v>380.25</v>
      </c>
      <c r="L44" s="40" t="n">
        <f aca="false">+SUM(L13:L43)</f>
        <v>332</v>
      </c>
      <c r="M44" s="40"/>
      <c r="N44" s="41" t="e">
        <f aca="false">+SUM(N13:N43)</f>
        <v>#REF!</v>
      </c>
      <c r="O44" s="42" t="e">
        <f aca="false">+N2-N44</f>
        <v>#REF!</v>
      </c>
      <c r="P44" s="42"/>
      <c r="Q44" s="41" t="e">
        <f aca="false">+SUM(Q13:Q43)</f>
        <v>#REF!</v>
      </c>
      <c r="R44" s="41" t="e">
        <f aca="false">+O44-Q44</f>
        <v>#REF!</v>
      </c>
      <c r="S44" s="41" t="e">
        <f aca="false">+SUM(S13:S43)</f>
        <v>#REF!</v>
      </c>
      <c r="T44" s="43"/>
    </row>
    <row r="46" customFormat="false" ht="12.75" hidden="false" customHeight="false" outlineLevel="0" collapsed="false">
      <c r="Q46" s="6"/>
      <c r="R46" s="6"/>
    </row>
    <row r="47" customFormat="false" ht="12.75" hidden="false" customHeight="false" outlineLevel="0" collapsed="false">
      <c r="B47" s="44" t="s">
        <v>60</v>
      </c>
      <c r="C47" s="44"/>
      <c r="I47" s="44" t="s">
        <v>61</v>
      </c>
      <c r="J47" s="44"/>
      <c r="K47" s="44"/>
      <c r="N47" s="6"/>
      <c r="O47" s="6"/>
      <c r="P47" s="6"/>
      <c r="Q47" s="44" t="s">
        <v>62</v>
      </c>
      <c r="R47" s="44"/>
      <c r="S47" s="44"/>
    </row>
    <row r="48" customFormat="false" ht="12.75" hidden="false" customHeight="false" outlineLevel="0" collapsed="false">
      <c r="B48" s="45" t="s">
        <v>63</v>
      </c>
      <c r="C48" s="45"/>
      <c r="I48" s="45" t="s">
        <v>64</v>
      </c>
      <c r="J48" s="45"/>
      <c r="K48" s="45"/>
      <c r="L48" s="6"/>
      <c r="Q48" s="45" t="s">
        <v>65</v>
      </c>
      <c r="R48" s="45"/>
      <c r="S48" s="45"/>
    </row>
  </sheetData>
  <mergeCells count="18">
    <mergeCell ref="A11:B12"/>
    <mergeCell ref="C11:C12"/>
    <mergeCell ref="D11:D12"/>
    <mergeCell ref="I11:I12"/>
    <mergeCell ref="J11:J12"/>
    <mergeCell ref="K11:K12"/>
    <mergeCell ref="L11:L12"/>
    <mergeCell ref="M11:M12"/>
    <mergeCell ref="N11:N12"/>
    <mergeCell ref="Q11:Q12"/>
    <mergeCell ref="R11:R12"/>
    <mergeCell ref="S11:S12"/>
    <mergeCell ref="B47:C47"/>
    <mergeCell ref="I47:K47"/>
    <mergeCell ref="Q47:S47"/>
    <mergeCell ref="B48:C48"/>
    <mergeCell ref="I48:K48"/>
    <mergeCell ref="Q48:S48"/>
  </mergeCells>
  <dataValidations count="1">
    <dataValidation allowBlank="true" operator="between" showDropDown="false" showErrorMessage="true" showInputMessage="false" sqref="D13:D43" type="list">
      <formula1>$E$5:$E$8</formula1>
      <formula2>0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5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5.15"/>
    <col collapsed="false" customWidth="true" hidden="false" outlineLevel="0" max="3" min="3" style="0" width="14.7"/>
    <col collapsed="false" customWidth="true" hidden="false" outlineLevel="0" max="7" min="4" style="0" width="8.67"/>
    <col collapsed="false" customWidth="true" hidden="false" outlineLevel="0" max="8" min="8" style="0" width="18.71"/>
    <col collapsed="false" customWidth="true" hidden="false" outlineLevel="0" max="9" min="9" style="0" width="8.67"/>
    <col collapsed="false" customWidth="false" hidden="false" outlineLevel="0" max="10" min="10" style="0" width="11.57"/>
    <col collapsed="false" customWidth="true" hidden="false" outlineLevel="0" max="1025" min="11" style="0" width="8.67"/>
  </cols>
  <sheetData>
    <row r="1" customFormat="false" ht="12.75" hidden="false" customHeight="false" outlineLevel="0" collapsed="false">
      <c r="A1" s="46" t="s">
        <v>66</v>
      </c>
      <c r="B1" s="46"/>
      <c r="C1" s="47"/>
      <c r="D1" s="48"/>
      <c r="E1" s="47" t="s">
        <v>1</v>
      </c>
      <c r="F1" s="49"/>
      <c r="G1" s="50" t="n">
        <f aca="false">'Sales Summary'!I42</f>
        <v>45714.771</v>
      </c>
      <c r="I1" s="49"/>
      <c r="J1" s="49"/>
      <c r="K1" s="49"/>
      <c r="L1" s="49"/>
    </row>
    <row r="2" customFormat="false" ht="12.75" hidden="false" customHeight="false" outlineLevel="0" collapsed="false">
      <c r="A2" s="47" t="s">
        <v>67</v>
      </c>
      <c r="B2" s="47"/>
      <c r="C2" s="47"/>
      <c r="D2" s="48"/>
      <c r="E2" s="51" t="s">
        <v>68</v>
      </c>
      <c r="F2" s="51"/>
      <c r="G2" s="52" t="n">
        <f aca="false">D23</f>
        <v>114</v>
      </c>
      <c r="I2" s="53"/>
      <c r="J2" s="49"/>
      <c r="K2" s="49"/>
      <c r="L2" s="49"/>
    </row>
    <row r="3" customFormat="false" ht="13.5" hidden="false" customHeight="false" outlineLevel="0" collapsed="false">
      <c r="A3" s="54" t="s">
        <v>69</v>
      </c>
      <c r="B3" s="54"/>
      <c r="C3" s="47"/>
      <c r="D3" s="48"/>
      <c r="E3" s="51" t="s">
        <v>3</v>
      </c>
      <c r="F3" s="51"/>
      <c r="G3" s="55" t="n">
        <f aca="false">G1/G2</f>
        <v>401.006763157895</v>
      </c>
      <c r="I3" s="56"/>
      <c r="J3" s="49"/>
      <c r="K3" s="49"/>
      <c r="L3" s="49"/>
    </row>
    <row r="4" customFormat="false" ht="14.25" hidden="false" customHeight="false" outlineLevel="0" collapsed="false">
      <c r="A4" s="57"/>
      <c r="B4" s="57"/>
      <c r="C4" s="57"/>
      <c r="D4" s="48"/>
      <c r="I4" s="51"/>
      <c r="J4" s="57"/>
      <c r="K4" s="57"/>
      <c r="L4" s="57"/>
    </row>
    <row r="5" customFormat="false" ht="13.5" hidden="false" customHeight="false" outlineLevel="0" collapsed="false">
      <c r="A5" s="57" t="s">
        <v>70</v>
      </c>
      <c r="B5" s="57"/>
      <c r="C5" s="58" t="n">
        <f aca="false">COUNTIF($C$11:$C$22,A5)</f>
        <v>7</v>
      </c>
      <c r="D5" s="48"/>
      <c r="I5" s="51"/>
      <c r="J5" s="57"/>
      <c r="K5" s="57"/>
      <c r="L5" s="57"/>
    </row>
    <row r="6" customFormat="false" ht="13.5" hidden="false" customHeight="false" outlineLevel="0" collapsed="false">
      <c r="A6" s="57" t="s">
        <v>71</v>
      </c>
      <c r="B6" s="57"/>
      <c r="C6" s="58" t="n">
        <f aca="false">COUNTIF($C$11:$C$22,A6)</f>
        <v>0</v>
      </c>
      <c r="D6" s="48"/>
      <c r="E6" s="51"/>
      <c r="F6" s="51"/>
      <c r="G6" s="51"/>
      <c r="H6" s="51"/>
      <c r="I6" s="51"/>
      <c r="J6" s="57"/>
      <c r="K6" s="57"/>
      <c r="L6" s="57"/>
    </row>
    <row r="7" customFormat="false" ht="13.5" hidden="false" customHeight="false" outlineLevel="0" collapsed="false">
      <c r="A7" s="57" t="s">
        <v>72</v>
      </c>
      <c r="B7" s="57"/>
      <c r="C7" s="58" t="n">
        <f aca="false">COUNTIF($C$11:$C$22,A7)</f>
        <v>4</v>
      </c>
      <c r="D7" s="48"/>
      <c r="E7" s="51"/>
      <c r="F7" s="51"/>
      <c r="G7" s="51"/>
      <c r="H7" s="51"/>
      <c r="I7" s="51"/>
      <c r="J7" s="57"/>
      <c r="K7" s="59"/>
      <c r="L7" s="59"/>
      <c r="M7" s="59"/>
    </row>
    <row r="8" customFormat="false" ht="13.5" hidden="false" customHeight="false" outlineLevel="0" collapsed="false">
      <c r="A8" s="57"/>
      <c r="B8" s="57"/>
      <c r="C8" s="60"/>
      <c r="D8" s="48"/>
      <c r="E8" s="51"/>
      <c r="F8" s="51"/>
      <c r="G8" s="51"/>
      <c r="H8" s="61"/>
      <c r="I8" s="51"/>
      <c r="J8" s="57"/>
      <c r="K8" s="59"/>
      <c r="L8" s="59"/>
      <c r="M8" s="59"/>
    </row>
    <row r="9" customFormat="false" ht="13.5" hidden="false" customHeight="true" outlineLevel="0" collapsed="false">
      <c r="A9" s="62"/>
      <c r="B9" s="63" t="s">
        <v>13</v>
      </c>
      <c r="C9" s="63" t="s">
        <v>15</v>
      </c>
      <c r="D9" s="64" t="s">
        <v>16</v>
      </c>
      <c r="E9" s="65" t="s">
        <v>73</v>
      </c>
      <c r="F9" s="65" t="s">
        <v>20</v>
      </c>
      <c r="G9" s="65" t="s">
        <v>74</v>
      </c>
      <c r="H9" s="66" t="s">
        <v>75</v>
      </c>
      <c r="I9" s="66"/>
      <c r="J9" s="67" t="s">
        <v>76</v>
      </c>
      <c r="K9" s="59"/>
      <c r="L9" s="59"/>
      <c r="M9" s="59"/>
    </row>
    <row r="10" customFormat="false" ht="12.75" hidden="false" customHeight="false" outlineLevel="0" collapsed="false">
      <c r="A10" s="68"/>
      <c r="B10" s="63"/>
      <c r="C10" s="63"/>
      <c r="D10" s="64"/>
      <c r="E10" s="65"/>
      <c r="F10" s="65"/>
      <c r="G10" s="65"/>
      <c r="H10" s="69" t="s">
        <v>77</v>
      </c>
      <c r="I10" s="69" t="s">
        <v>78</v>
      </c>
      <c r="J10" s="67"/>
      <c r="K10" s="59"/>
      <c r="L10" s="59"/>
      <c r="M10" s="59"/>
    </row>
    <row r="11" customFormat="false" ht="12.75" hidden="false" customHeight="false" outlineLevel="0" collapsed="false">
      <c r="A11" s="70" t="n">
        <f aca="true">INDIRECT("A"&amp;ROW()-1)+1</f>
        <v>1</v>
      </c>
      <c r="B11" s="71" t="s">
        <v>61</v>
      </c>
      <c r="C11" s="72" t="s">
        <v>70</v>
      </c>
      <c r="D11" s="72" t="n">
        <f aca="false">'Number of Days'!E7</f>
        <v>10</v>
      </c>
      <c r="E11" s="73" t="n">
        <f aca="false">IF(B11&lt;&gt;"",12,"")</f>
        <v>12</v>
      </c>
      <c r="F11" s="74" t="n">
        <f aca="false">G$3</f>
        <v>401.006763157895</v>
      </c>
      <c r="G11" s="75" t="n">
        <f aca="false">D11*F11</f>
        <v>4010.06763157895</v>
      </c>
      <c r="H11" s="75"/>
      <c r="I11" s="75"/>
      <c r="J11" s="76" t="n">
        <f aca="false">G11-I11</f>
        <v>4010.06763157895</v>
      </c>
      <c r="K11" s="59"/>
      <c r="L11" s="59"/>
      <c r="M11" s="59"/>
    </row>
    <row r="12" customFormat="false" ht="12.75" hidden="false" customHeight="false" outlineLevel="0" collapsed="false">
      <c r="A12" s="70" t="n">
        <f aca="true">INDIRECT("A"&amp;ROW()-1)+1</f>
        <v>2</v>
      </c>
      <c r="B12" s="71" t="s">
        <v>79</v>
      </c>
      <c r="C12" s="72" t="s">
        <v>70</v>
      </c>
      <c r="D12" s="72" t="n">
        <f aca="false">'Number of Days'!E8</f>
        <v>11</v>
      </c>
      <c r="E12" s="73" t="n">
        <f aca="false">IF(B12&lt;&gt;"",12,"")</f>
        <v>12</v>
      </c>
      <c r="F12" s="74" t="n">
        <f aca="false">G$3</f>
        <v>401.006763157895</v>
      </c>
      <c r="G12" s="75" t="n">
        <f aca="false">D12*F12</f>
        <v>4411.07439473684</v>
      </c>
      <c r="H12" s="75"/>
      <c r="I12" s="75"/>
      <c r="J12" s="76" t="n">
        <f aca="false">G12-I12</f>
        <v>4411.07439473684</v>
      </c>
      <c r="K12" s="59"/>
      <c r="L12" s="59"/>
      <c r="M12" s="59"/>
    </row>
    <row r="13" customFormat="false" ht="12.75" hidden="false" customHeight="false" outlineLevel="0" collapsed="false">
      <c r="A13" s="70" t="n">
        <f aca="true">INDIRECT("A"&amp;ROW()-1)+1</f>
        <v>3</v>
      </c>
      <c r="B13" s="71" t="s">
        <v>80</v>
      </c>
      <c r="C13" s="72" t="s">
        <v>70</v>
      </c>
      <c r="D13" s="72" t="n">
        <f aca="false">'Number of Days'!E9</f>
        <v>11</v>
      </c>
      <c r="E13" s="73" t="n">
        <f aca="false">IF(B13&lt;&gt;"",12,"")</f>
        <v>12</v>
      </c>
      <c r="F13" s="74" t="n">
        <f aca="false">G$3</f>
        <v>401.006763157895</v>
      </c>
      <c r="G13" s="75" t="n">
        <f aca="false">D13*F13</f>
        <v>4411.07439473684</v>
      </c>
      <c r="H13" s="75"/>
      <c r="I13" s="75"/>
      <c r="J13" s="76" t="n">
        <f aca="false">G13-I13</f>
        <v>4411.07439473684</v>
      </c>
      <c r="K13" s="59"/>
      <c r="L13" s="59"/>
      <c r="M13" s="59"/>
    </row>
    <row r="14" customFormat="false" ht="12.75" hidden="false" customHeight="false" outlineLevel="0" collapsed="false">
      <c r="A14" s="70" t="n">
        <f aca="true">INDIRECT("A"&amp;ROW()-1)+1</f>
        <v>4</v>
      </c>
      <c r="B14" s="71" t="s">
        <v>81</v>
      </c>
      <c r="C14" s="72" t="s">
        <v>70</v>
      </c>
      <c r="D14" s="72" t="n">
        <f aca="false">'Number of Days'!E10</f>
        <v>10</v>
      </c>
      <c r="E14" s="73" t="n">
        <f aca="false">IF(B14&lt;&gt;"",12,"")</f>
        <v>12</v>
      </c>
      <c r="F14" s="74" t="n">
        <f aca="false">G$3</f>
        <v>401.006763157895</v>
      </c>
      <c r="G14" s="75" t="n">
        <f aca="false">D14*F14</f>
        <v>4010.06763157895</v>
      </c>
      <c r="H14" s="75"/>
      <c r="I14" s="75"/>
      <c r="J14" s="76" t="n">
        <f aca="false">G14-I14</f>
        <v>4010.06763157895</v>
      </c>
      <c r="K14" s="59"/>
      <c r="L14" s="59"/>
      <c r="M14" s="59"/>
    </row>
    <row r="15" customFormat="false" ht="12.75" hidden="false" customHeight="false" outlineLevel="0" collapsed="false">
      <c r="A15" s="70" t="n">
        <f aca="true">INDIRECT("A"&amp;ROW()-1)+1</f>
        <v>5</v>
      </c>
      <c r="B15" s="71" t="s">
        <v>82</v>
      </c>
      <c r="C15" s="72" t="s">
        <v>70</v>
      </c>
      <c r="D15" s="72" t="n">
        <f aca="false">'Number of Days'!E11</f>
        <v>10</v>
      </c>
      <c r="E15" s="73" t="n">
        <f aca="false">IF(B15&lt;&gt;"",12,"")</f>
        <v>12</v>
      </c>
      <c r="F15" s="74" t="n">
        <f aca="false">G$3</f>
        <v>401.006763157895</v>
      </c>
      <c r="G15" s="75" t="n">
        <f aca="false">D15*F15</f>
        <v>4010.06763157895</v>
      </c>
      <c r="H15" s="75"/>
      <c r="I15" s="75"/>
      <c r="J15" s="76" t="n">
        <f aca="false">G15-I15</f>
        <v>4010.06763157895</v>
      </c>
      <c r="K15" s="59"/>
      <c r="L15" s="59"/>
      <c r="M15" s="59"/>
    </row>
    <row r="16" customFormat="false" ht="12.75" hidden="false" customHeight="false" outlineLevel="0" collapsed="false">
      <c r="A16" s="70" t="n">
        <f aca="true">INDIRECT("A"&amp;ROW()-1)+1</f>
        <v>6</v>
      </c>
      <c r="B16" s="71" t="s">
        <v>83</v>
      </c>
      <c r="C16" s="72" t="s">
        <v>70</v>
      </c>
      <c r="D16" s="72" t="n">
        <f aca="false">'Number of Days'!E12</f>
        <v>10.5</v>
      </c>
      <c r="E16" s="73" t="n">
        <f aca="false">IF(B16&lt;&gt;"",12,"")</f>
        <v>12</v>
      </c>
      <c r="F16" s="74" t="n">
        <f aca="false">G$3</f>
        <v>401.006763157895</v>
      </c>
      <c r="G16" s="75" t="n">
        <f aca="false">D16*F16</f>
        <v>4210.5710131579</v>
      </c>
      <c r="H16" s="75"/>
      <c r="I16" s="75"/>
      <c r="J16" s="76" t="n">
        <f aca="false">G16-I16</f>
        <v>4210.5710131579</v>
      </c>
      <c r="K16" s="59"/>
      <c r="L16" s="59"/>
      <c r="M16" s="59"/>
    </row>
    <row r="17" customFormat="false" ht="12.75" hidden="false" customHeight="false" outlineLevel="0" collapsed="false">
      <c r="A17" s="70" t="n">
        <f aca="true">INDIRECT("A"&amp;ROW()-1)+1</f>
        <v>7</v>
      </c>
      <c r="B17" s="71" t="s">
        <v>84</v>
      </c>
      <c r="C17" s="72" t="s">
        <v>70</v>
      </c>
      <c r="D17" s="72" t="n">
        <f aca="false">'Number of Days'!E13</f>
        <v>10.5</v>
      </c>
      <c r="E17" s="73" t="n">
        <f aca="false">IF(B17&lt;&gt;"",12,"")</f>
        <v>12</v>
      </c>
      <c r="F17" s="74" t="n">
        <f aca="false">G$3</f>
        <v>401.006763157895</v>
      </c>
      <c r="G17" s="75" t="n">
        <f aca="false">D17*F17</f>
        <v>4210.5710131579</v>
      </c>
      <c r="H17" s="75"/>
      <c r="I17" s="75"/>
      <c r="J17" s="76" t="n">
        <f aca="false">G17-I17</f>
        <v>4210.5710131579</v>
      </c>
      <c r="K17" s="59"/>
      <c r="L17" s="59"/>
      <c r="M17" s="59"/>
    </row>
    <row r="18" customFormat="false" ht="12.75" hidden="false" customHeight="false" outlineLevel="0" collapsed="false">
      <c r="A18" s="70" t="n">
        <f aca="true">INDIRECT("A"&amp;ROW()-1)+1</f>
        <v>8</v>
      </c>
      <c r="B18" s="71" t="s">
        <v>85</v>
      </c>
      <c r="C18" s="72" t="s">
        <v>72</v>
      </c>
      <c r="D18" s="72" t="n">
        <f aca="false">'Number of Days'!E14</f>
        <v>11</v>
      </c>
      <c r="E18" s="73" t="n">
        <f aca="false">IF(B18&lt;&gt;"",12,"")</f>
        <v>12</v>
      </c>
      <c r="F18" s="74" t="n">
        <f aca="false">G$3</f>
        <v>401.006763157895</v>
      </c>
      <c r="G18" s="75" t="n">
        <f aca="false">D18*F18</f>
        <v>4411.07439473684</v>
      </c>
      <c r="H18" s="75"/>
      <c r="I18" s="75"/>
      <c r="J18" s="76" t="n">
        <f aca="false">G18-I18</f>
        <v>4411.07439473684</v>
      </c>
      <c r="K18" s="59"/>
      <c r="L18" s="59"/>
      <c r="M18" s="59"/>
    </row>
    <row r="19" customFormat="false" ht="12.75" hidden="false" customHeight="true" outlineLevel="0" collapsed="false">
      <c r="A19" s="70" t="n">
        <f aca="true">INDIRECT("A"&amp;ROW()-1)+1</f>
        <v>9</v>
      </c>
      <c r="B19" s="71" t="s">
        <v>86</v>
      </c>
      <c r="C19" s="72" t="s">
        <v>72</v>
      </c>
      <c r="D19" s="72" t="n">
        <f aca="false">'Number of Days'!E15</f>
        <v>9</v>
      </c>
      <c r="E19" s="73" t="n">
        <f aca="false">IF(B19&lt;&gt;"",12,"")</f>
        <v>12</v>
      </c>
      <c r="F19" s="74" t="n">
        <f aca="false">G$3</f>
        <v>401.006763157895</v>
      </c>
      <c r="G19" s="75" t="n">
        <f aca="false">D19*F19</f>
        <v>3609.06086842105</v>
      </c>
      <c r="H19" s="75"/>
      <c r="I19" s="75"/>
      <c r="J19" s="76" t="n">
        <f aca="false">G19-I19</f>
        <v>3609.06086842105</v>
      </c>
      <c r="K19" s="59"/>
      <c r="L19" s="59"/>
      <c r="M19" s="59"/>
    </row>
    <row r="20" customFormat="false" ht="12.75" hidden="false" customHeight="false" outlineLevel="0" collapsed="false">
      <c r="A20" s="70" t="n">
        <f aca="true">INDIRECT("A"&amp;ROW()-1)+1</f>
        <v>10</v>
      </c>
      <c r="B20" s="71" t="s">
        <v>87</v>
      </c>
      <c r="C20" s="72" t="s">
        <v>72</v>
      </c>
      <c r="D20" s="72" t="n">
        <f aca="false">'Number of Days'!E16</f>
        <v>10</v>
      </c>
      <c r="E20" s="73" t="n">
        <f aca="false">IF(B20&lt;&gt;"",12,"")</f>
        <v>12</v>
      </c>
      <c r="F20" s="74" t="n">
        <f aca="false">G$3</f>
        <v>401.006763157895</v>
      </c>
      <c r="G20" s="75" t="n">
        <f aca="false">D20*F20</f>
        <v>4010.06763157895</v>
      </c>
      <c r="H20" s="75"/>
      <c r="I20" s="75"/>
      <c r="J20" s="76" t="n">
        <f aca="false">G20-I20</f>
        <v>4010.06763157895</v>
      </c>
      <c r="K20" s="59"/>
      <c r="L20" s="59"/>
      <c r="M20" s="59"/>
    </row>
    <row r="21" customFormat="false" ht="12.75" hidden="false" customHeight="false" outlineLevel="0" collapsed="false">
      <c r="A21" s="70" t="n">
        <f aca="true">INDIRECT("A"&amp;ROW()-1)+1</f>
        <v>11</v>
      </c>
      <c r="B21" s="71" t="s">
        <v>88</v>
      </c>
      <c r="C21" s="72" t="s">
        <v>72</v>
      </c>
      <c r="D21" s="72" t="n">
        <f aca="false">'Number of Days'!E17</f>
        <v>11</v>
      </c>
      <c r="E21" s="73" t="n">
        <f aca="false">IF(B21&lt;&gt;"",12,"")</f>
        <v>12</v>
      </c>
      <c r="F21" s="74" t="n">
        <f aca="false">G$3</f>
        <v>401.006763157895</v>
      </c>
      <c r="G21" s="75" t="n">
        <f aca="false">D21*F21</f>
        <v>4411.07439473684</v>
      </c>
      <c r="H21" s="75"/>
      <c r="I21" s="75"/>
      <c r="J21" s="76" t="n">
        <f aca="false">G21-I21</f>
        <v>4411.07439473684</v>
      </c>
      <c r="K21" s="59"/>
      <c r="L21" s="59"/>
      <c r="M21" s="59"/>
    </row>
    <row r="22" customFormat="false" ht="4.5" hidden="false" customHeight="true" outlineLevel="0" collapsed="false">
      <c r="A22" s="70"/>
      <c r="B22" s="77"/>
      <c r="C22" s="78"/>
      <c r="D22" s="79"/>
      <c r="E22" s="73"/>
      <c r="F22" s="74"/>
      <c r="G22" s="75"/>
      <c r="H22" s="75"/>
      <c r="I22" s="75"/>
      <c r="J22" s="76"/>
      <c r="K22" s="59"/>
      <c r="L22" s="59"/>
      <c r="M22" s="59"/>
    </row>
    <row r="23" customFormat="false" ht="15.75" hidden="false" customHeight="false" outlineLevel="0" collapsed="false">
      <c r="A23" s="80"/>
      <c r="B23" s="81"/>
      <c r="C23" s="81"/>
      <c r="D23" s="82" t="n">
        <f aca="false">SUM(D10:D22)</f>
        <v>114</v>
      </c>
      <c r="E23" s="82" t="n">
        <f aca="false">SUM(E10:E22)</f>
        <v>132</v>
      </c>
      <c r="F23" s="83"/>
      <c r="G23" s="82" t="n">
        <f aca="false">SUM(G10:G22)</f>
        <v>45714.771</v>
      </c>
      <c r="H23" s="83" t="n">
        <f aca="false">SUM(H11:H22)</f>
        <v>0</v>
      </c>
      <c r="I23" s="83" t="n">
        <f aca="false">SUM(I11:I22)</f>
        <v>0</v>
      </c>
      <c r="J23" s="84" t="n">
        <f aca="false">SUM(J11:J22)</f>
        <v>45714.771</v>
      </c>
      <c r="K23" s="59"/>
      <c r="L23" s="59"/>
      <c r="M23" s="59"/>
    </row>
    <row r="24" customFormat="false" ht="12.75" hidden="false" customHeight="false" outlineLevel="0" collapsed="false">
      <c r="A24" s="57"/>
      <c r="B24" s="57"/>
      <c r="C24" s="57"/>
      <c r="D24" s="48"/>
      <c r="E24" s="57"/>
      <c r="F24" s="57"/>
      <c r="G24" s="57"/>
      <c r="H24" s="57"/>
      <c r="I24" s="57"/>
      <c r="J24" s="57"/>
      <c r="K24" s="57"/>
      <c r="L24" s="57"/>
    </row>
    <row r="25" customFormat="false" ht="12.75" hidden="false" customHeight="false" outlineLevel="0" collapsed="false">
      <c r="A25" s="57"/>
      <c r="B25" s="85" t="s">
        <v>63</v>
      </c>
      <c r="C25" s="86"/>
      <c r="D25" s="87" t="s">
        <v>89</v>
      </c>
      <c r="E25" s="85"/>
      <c r="F25" s="85"/>
      <c r="G25" s="86"/>
      <c r="H25" s="85" t="s">
        <v>65</v>
      </c>
      <c r="I25" s="88"/>
      <c r="J25" s="57"/>
      <c r="K25" s="57"/>
      <c r="L25" s="57"/>
    </row>
    <row r="26" customFormat="false" ht="12.75" hidden="false" customHeight="false" outlineLevel="0" collapsed="false">
      <c r="A26" s="57"/>
      <c r="B26" s="48"/>
      <c r="C26" s="57"/>
      <c r="D26" s="48"/>
      <c r="E26" s="48"/>
      <c r="F26" s="48"/>
      <c r="G26" s="48"/>
      <c r="H26" s="48"/>
      <c r="I26" s="88"/>
      <c r="J26" s="57"/>
      <c r="K26" s="57"/>
      <c r="L26" s="57"/>
    </row>
    <row r="27" customFormat="false" ht="12.75" hidden="false" customHeight="false" outlineLevel="0" collapsed="false">
      <c r="A27" s="57"/>
      <c r="B27" s="57"/>
      <c r="C27" s="57"/>
      <c r="D27" s="48"/>
      <c r="E27" s="48"/>
      <c r="F27" s="48"/>
      <c r="G27" s="48"/>
      <c r="H27" s="48"/>
      <c r="I27" s="89"/>
      <c r="J27" s="57"/>
      <c r="K27" s="57"/>
      <c r="L27" s="57"/>
    </row>
    <row r="28" customFormat="false" ht="15" hidden="false" customHeight="false" outlineLevel="0" collapsed="false">
      <c r="A28" s="57"/>
      <c r="B28" s="90" t="s">
        <v>80</v>
      </c>
      <c r="C28" s="57"/>
      <c r="D28" s="91"/>
      <c r="E28" s="91"/>
      <c r="F28" s="91"/>
      <c r="G28" s="48"/>
      <c r="H28" s="92"/>
      <c r="I28" s="93"/>
      <c r="J28" s="94"/>
      <c r="K28" s="94"/>
      <c r="L28" s="57"/>
    </row>
    <row r="29" customFormat="false" ht="12.75" hidden="false" customHeight="false" outlineLevel="0" collapsed="false">
      <c r="A29" s="57"/>
      <c r="B29" s="95" t="s">
        <v>90</v>
      </c>
      <c r="C29" s="57"/>
      <c r="D29" s="87"/>
      <c r="E29" s="87"/>
      <c r="F29" s="87"/>
      <c r="G29" s="48"/>
      <c r="H29" s="96"/>
      <c r="I29" s="88"/>
      <c r="J29" s="94"/>
      <c r="K29" s="94"/>
      <c r="L29" s="57"/>
    </row>
  </sheetData>
  <mergeCells count="8">
    <mergeCell ref="B9:B10"/>
    <mergeCell ref="C9:C10"/>
    <mergeCell ref="D9:D10"/>
    <mergeCell ref="E9:E10"/>
    <mergeCell ref="F9:F10"/>
    <mergeCell ref="G9:G10"/>
    <mergeCell ref="H9:I9"/>
    <mergeCell ref="J9:J10"/>
  </mergeCells>
  <dataValidations count="1">
    <dataValidation allowBlank="true" operator="between" showDropDown="false" showErrorMessage="true" showInputMessage="false" sqref="C11:C22" type="list">
      <formula1>$A$5:$A$7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48"/>
  <sheetViews>
    <sheetView showFormulas="false" showGridLines="true" showRowColHeaders="true" showZeros="true" rightToLeft="false" tabSelected="false" showOutlineSymbols="true" defaultGridColor="true" view="normal" topLeftCell="B10" colorId="64" zoomScale="100" zoomScaleNormal="100" zoomScalePageLayoutView="100" workbookViewId="0">
      <selection pane="topLeft" activeCell="E54" activeCellId="0" sqref="E54"/>
    </sheetView>
  </sheetViews>
  <sheetFormatPr defaultRowHeight="12.75" zeroHeight="false" outlineLevelRow="0" outlineLevelCol="0"/>
  <cols>
    <col collapsed="false" customWidth="true" hidden="true" outlineLevel="0" max="1" min="1" style="97" width="9.14"/>
    <col collapsed="false" customWidth="true" hidden="false" outlineLevel="0" max="2" min="2" style="98" width="11.71"/>
    <col collapsed="false" customWidth="true" hidden="false" outlineLevel="0" max="3" min="3" style="98" width="9.85"/>
    <col collapsed="false" customWidth="true" hidden="false" outlineLevel="0" max="4" min="4" style="98" width="14.01"/>
    <col collapsed="false" customWidth="true" hidden="false" outlineLevel="0" max="5" min="5" style="98" width="12.57"/>
    <col collapsed="false" customWidth="true" hidden="false" outlineLevel="0" max="6" min="6" style="98" width="1.29"/>
    <col collapsed="false" customWidth="true" hidden="false" outlineLevel="0" max="7" min="7" style="98" width="13.01"/>
    <col collapsed="false" customWidth="true" hidden="true" outlineLevel="0" max="8" min="8" style="98" width="12.71"/>
    <col collapsed="false" customWidth="true" hidden="false" outlineLevel="0" max="9" min="9" style="98" width="10.58"/>
    <col collapsed="false" customWidth="true" hidden="false" outlineLevel="0" max="10" min="10" style="98" width="10.29"/>
    <col collapsed="false" customWidth="true" hidden="true" outlineLevel="0" max="11" min="11" style="98" width="26"/>
    <col collapsed="false" customWidth="true" hidden="false" outlineLevel="0" max="12" min="12" style="98" width="16.29"/>
    <col collapsed="false" customWidth="true" hidden="false" outlineLevel="0" max="13" min="13" style="98" width="10.29"/>
    <col collapsed="false" customWidth="true" hidden="false" outlineLevel="0" max="14" min="14" style="99" width="10.29"/>
    <col collapsed="false" customWidth="true" hidden="false" outlineLevel="0" max="15" min="15" style="99" width="13.43"/>
    <col collapsed="false" customWidth="true" hidden="false" outlineLevel="0" max="16" min="16" style="98" width="11.29"/>
    <col collapsed="false" customWidth="true" hidden="false" outlineLevel="0" max="17" min="17" style="98" width="10.29"/>
    <col collapsed="false" customWidth="true" hidden="false" outlineLevel="0" max="1025" min="18" style="98" width="9.14"/>
  </cols>
  <sheetData>
    <row r="1" customFormat="false" ht="12.75" hidden="false" customHeight="false" outlineLevel="0" collapsed="false">
      <c r="C1" s="100" t="s">
        <v>91</v>
      </c>
    </row>
    <row r="2" customFormat="false" ht="12.75" hidden="false" customHeight="false" outlineLevel="0" collapsed="false">
      <c r="C2" s="100" t="s">
        <v>92</v>
      </c>
    </row>
    <row r="3" customFormat="false" ht="12.75" hidden="false" customHeight="false" outlineLevel="0" collapsed="false">
      <c r="C3" s="101" t="str">
        <f aca="false">'Number of Days'!A3</f>
        <v>Dec 1-15,2019</v>
      </c>
      <c r="D3" s="101"/>
      <c r="E3" s="101"/>
    </row>
    <row r="4" customFormat="false" ht="13.5" hidden="false" customHeight="false" outlineLevel="0" collapsed="false">
      <c r="A4" s="102" t="n">
        <f aca="false">+SUM(A10:A35)</f>
        <v>0</v>
      </c>
      <c r="B4" s="103"/>
      <c r="F4" s="104"/>
      <c r="G4" s="104"/>
      <c r="H4" s="104"/>
      <c r="I4" s="104"/>
      <c r="J4" s="104"/>
    </row>
    <row r="5" s="108" customFormat="true" ht="13.5" hidden="false" customHeight="false" outlineLevel="0" collapsed="false">
      <c r="A5" s="105" t="s">
        <v>93</v>
      </c>
      <c r="B5" s="98"/>
      <c r="C5" s="98"/>
      <c r="D5" s="98"/>
      <c r="E5" s="98"/>
      <c r="F5" s="98"/>
      <c r="G5" s="106"/>
      <c r="H5" s="98"/>
      <c r="I5" s="98"/>
      <c r="J5" s="98"/>
      <c r="K5" s="107"/>
      <c r="L5" s="108" t="s">
        <v>94</v>
      </c>
      <c r="N5" s="109"/>
      <c r="O5" s="109"/>
    </row>
    <row r="6" s="108" customFormat="true" ht="12.75" hidden="false" customHeight="true" outlineLevel="0" collapsed="false">
      <c r="A6" s="105" t="s">
        <v>95</v>
      </c>
      <c r="B6" s="98"/>
      <c r="C6" s="98"/>
      <c r="D6" s="98"/>
      <c r="E6" s="98"/>
      <c r="F6" s="98"/>
      <c r="G6" s="100" t="s">
        <v>96</v>
      </c>
      <c r="H6" s="98"/>
      <c r="I6" s="98"/>
      <c r="J6" s="98"/>
      <c r="K6" s="110"/>
      <c r="N6" s="109"/>
      <c r="O6" s="109"/>
    </row>
    <row r="7" s="108" customFormat="true" ht="13.5" hidden="false" customHeight="false" outlineLevel="0" collapsed="false">
      <c r="A7" s="105" t="s">
        <v>97</v>
      </c>
      <c r="B7" s="111"/>
      <c r="C7" s="111"/>
      <c r="D7" s="111" t="s">
        <v>98</v>
      </c>
      <c r="E7" s="111" t="s">
        <v>99</v>
      </c>
      <c r="F7" s="112"/>
      <c r="G7" s="111" t="s">
        <v>100</v>
      </c>
      <c r="H7" s="112" t="s">
        <v>101</v>
      </c>
      <c r="I7" s="111" t="s">
        <v>102</v>
      </c>
      <c r="J7" s="111" t="s">
        <v>103</v>
      </c>
      <c r="K7" s="113" t="s">
        <v>104</v>
      </c>
      <c r="L7" s="108" t="s">
        <v>94</v>
      </c>
      <c r="N7" s="109"/>
      <c r="O7" s="99"/>
      <c r="P7" s="98"/>
      <c r="Q7" s="98"/>
      <c r="R7" s="98"/>
      <c r="S7" s="98"/>
      <c r="T7" s="99"/>
    </row>
    <row r="8" s="108" customFormat="true" ht="25.5" hidden="false" customHeight="false" outlineLevel="0" collapsed="false">
      <c r="A8" s="105"/>
      <c r="B8" s="114"/>
      <c r="C8" s="114"/>
      <c r="D8" s="114" t="s">
        <v>105</v>
      </c>
      <c r="E8" s="114" t="s">
        <v>105</v>
      </c>
      <c r="F8" s="115"/>
      <c r="G8" s="114" t="s">
        <v>106</v>
      </c>
      <c r="H8" s="115" t="s">
        <v>107</v>
      </c>
      <c r="I8" s="114"/>
      <c r="J8" s="114" t="s">
        <v>108</v>
      </c>
      <c r="K8" s="116" t="n">
        <v>0</v>
      </c>
      <c r="M8" s="117"/>
      <c r="N8" s="117"/>
      <c r="O8" s="99"/>
      <c r="P8" s="98"/>
      <c r="Q8" s="98"/>
      <c r="R8" s="98"/>
      <c r="S8" s="98"/>
      <c r="T8" s="99"/>
    </row>
    <row r="9" s="108" customFormat="true" ht="13.5" hidden="false" customHeight="false" outlineLevel="0" collapsed="false">
      <c r="A9" s="105"/>
      <c r="B9" s="114" t="s">
        <v>109</v>
      </c>
      <c r="C9" s="114" t="s">
        <v>110</v>
      </c>
      <c r="D9" s="114" t="s">
        <v>111</v>
      </c>
      <c r="E9" s="114" t="s">
        <v>111</v>
      </c>
      <c r="F9" s="115"/>
      <c r="G9" s="114" t="s">
        <v>111</v>
      </c>
      <c r="H9" s="115" t="s">
        <v>112</v>
      </c>
      <c r="I9" s="114"/>
      <c r="J9" s="114"/>
      <c r="K9" s="118" t="n">
        <v>0</v>
      </c>
      <c r="L9" s="99"/>
      <c r="M9" s="119" t="s">
        <v>113</v>
      </c>
      <c r="N9" s="109" t="s">
        <v>114</v>
      </c>
      <c r="O9" s="109"/>
      <c r="T9" s="109"/>
    </row>
    <row r="10" s="130" customFormat="true" ht="12.75" hidden="false" customHeight="false" outlineLevel="0" collapsed="false">
      <c r="A10" s="120"/>
      <c r="B10" s="121" t="n">
        <v>43800</v>
      </c>
      <c r="C10" s="122" t="s">
        <v>115</v>
      </c>
      <c r="D10" s="123"/>
      <c r="E10" s="124"/>
      <c r="F10" s="125"/>
      <c r="G10" s="126"/>
      <c r="H10" s="125"/>
      <c r="I10" s="127" t="n">
        <f aca="false">G10*0.9</f>
        <v>0</v>
      </c>
      <c r="J10" s="127" t="n">
        <f aca="false">G10*0.1</f>
        <v>0</v>
      </c>
      <c r="K10" s="128" t="n">
        <v>0</v>
      </c>
      <c r="L10" s="129"/>
      <c r="M10" s="129" t="n">
        <f aca="false">G10-N10</f>
        <v>0</v>
      </c>
      <c r="N10" s="129"/>
      <c r="O10" s="109"/>
      <c r="P10" s="108"/>
      <c r="Q10" s="108"/>
      <c r="R10" s="108"/>
      <c r="S10" s="108"/>
      <c r="T10" s="109"/>
    </row>
    <row r="11" s="130" customFormat="true" ht="13.5" hidden="false" customHeight="false" outlineLevel="0" collapsed="false">
      <c r="A11" s="131"/>
      <c r="B11" s="121"/>
      <c r="C11" s="122"/>
      <c r="D11" s="124"/>
      <c r="E11" s="124"/>
      <c r="F11" s="125"/>
      <c r="G11" s="126"/>
      <c r="H11" s="125"/>
      <c r="I11" s="127" t="n">
        <f aca="false">G11*0.9</f>
        <v>0</v>
      </c>
      <c r="J11" s="127" t="n">
        <f aca="false">G11*0.1</f>
        <v>0</v>
      </c>
      <c r="K11" s="128" t="n">
        <v>0</v>
      </c>
      <c r="L11" s="132"/>
      <c r="M11" s="129" t="n">
        <f aca="false">G11-N11</f>
        <v>0</v>
      </c>
      <c r="N11" s="129"/>
      <c r="O11" s="99" t="n">
        <f aca="false">SUM(D10:D11)</f>
        <v>0</v>
      </c>
      <c r="P11" s="98"/>
      <c r="Q11" s="98"/>
      <c r="R11" s="98"/>
      <c r="S11" s="98"/>
      <c r="T11" s="99"/>
    </row>
    <row r="12" customFormat="false" ht="12.75" hidden="false" customHeight="false" outlineLevel="0" collapsed="false">
      <c r="A12" s="133"/>
      <c r="B12" s="134" t="n">
        <f aca="false">B10+1</f>
        <v>43801</v>
      </c>
      <c r="C12" s="135" t="s">
        <v>116</v>
      </c>
      <c r="D12" s="136" t="n">
        <v>21523.79</v>
      </c>
      <c r="E12" s="136" t="n">
        <v>19721.9</v>
      </c>
      <c r="F12" s="137"/>
      <c r="G12" s="138" t="n">
        <v>1596.83</v>
      </c>
      <c r="H12" s="137"/>
      <c r="I12" s="139" t="n">
        <f aca="false">G12*0.9</f>
        <v>1437.147</v>
      </c>
      <c r="J12" s="139" t="n">
        <f aca="false">G12*0.1</f>
        <v>159.683</v>
      </c>
      <c r="K12" s="128" t="n">
        <v>0</v>
      </c>
      <c r="L12" s="129"/>
      <c r="M12" s="129" t="n">
        <f aca="false">G12-N12</f>
        <v>1596.83</v>
      </c>
      <c r="N12" s="129"/>
      <c r="T12" s="99"/>
    </row>
    <row r="13" customFormat="false" ht="13.5" hidden="false" customHeight="false" outlineLevel="0" collapsed="false">
      <c r="A13" s="133"/>
      <c r="B13" s="134"/>
      <c r="C13" s="135"/>
      <c r="D13" s="136" t="n">
        <v>30398.43</v>
      </c>
      <c r="E13" s="136" t="n">
        <v>27854.76</v>
      </c>
      <c r="F13" s="137"/>
      <c r="G13" s="138" t="n">
        <v>2277.89</v>
      </c>
      <c r="H13" s="137"/>
      <c r="I13" s="139" t="n">
        <f aca="false">G13*0.9</f>
        <v>2050.101</v>
      </c>
      <c r="J13" s="139" t="n">
        <f aca="false">G13*0.1</f>
        <v>227.789</v>
      </c>
      <c r="K13" s="128" t="n">
        <v>0</v>
      </c>
      <c r="L13" s="130"/>
      <c r="M13" s="129" t="n">
        <f aca="false">G13-N13</f>
        <v>2277.89</v>
      </c>
      <c r="N13" s="129"/>
      <c r="O13" s="109" t="n">
        <f aca="false">SUM(D12:D13)</f>
        <v>51922.22</v>
      </c>
      <c r="P13" s="108"/>
      <c r="Q13" s="108"/>
      <c r="R13" s="108"/>
      <c r="S13" s="108"/>
      <c r="T13" s="109"/>
    </row>
    <row r="14" customFormat="false" ht="12.75" hidden="false" customHeight="false" outlineLevel="0" collapsed="false">
      <c r="A14" s="133"/>
      <c r="B14" s="121" t="n">
        <f aca="false">B12+1</f>
        <v>43802</v>
      </c>
      <c r="C14" s="122" t="s">
        <v>117</v>
      </c>
      <c r="D14" s="124"/>
      <c r="E14" s="124"/>
      <c r="F14" s="125"/>
      <c r="G14" s="126"/>
      <c r="H14" s="125"/>
      <c r="I14" s="127" t="n">
        <f aca="false">G14*0.9</f>
        <v>0</v>
      </c>
      <c r="J14" s="127" t="n">
        <f aca="false">G14*0.1</f>
        <v>0</v>
      </c>
      <c r="K14" s="128" t="n">
        <v>0</v>
      </c>
      <c r="L14" s="129"/>
      <c r="M14" s="129" t="n">
        <f aca="false">G14-N14</f>
        <v>0</v>
      </c>
      <c r="N14" s="129"/>
    </row>
    <row r="15" customFormat="false" ht="13.5" hidden="false" customHeight="false" outlineLevel="0" collapsed="false">
      <c r="A15" s="133"/>
      <c r="B15" s="121"/>
      <c r="C15" s="122"/>
      <c r="D15" s="140"/>
      <c r="E15" s="124"/>
      <c r="F15" s="125"/>
      <c r="G15" s="126"/>
      <c r="H15" s="125"/>
      <c r="I15" s="127" t="n">
        <f aca="false">G15*0.9</f>
        <v>0</v>
      </c>
      <c r="J15" s="127" t="n">
        <f aca="false">G15*0.1</f>
        <v>0</v>
      </c>
      <c r="K15" s="128" t="n">
        <v>0</v>
      </c>
      <c r="L15" s="132"/>
      <c r="M15" s="129" t="n">
        <f aca="false">G15-N15</f>
        <v>0</v>
      </c>
      <c r="N15" s="129"/>
      <c r="O15" s="99" t="n">
        <f aca="false">SUM(D14:D15)</f>
        <v>0</v>
      </c>
    </row>
    <row r="16" customFormat="false" ht="12.75" hidden="false" customHeight="false" outlineLevel="0" collapsed="false">
      <c r="A16" s="133"/>
      <c r="B16" s="134" t="n">
        <f aca="false">B14+1</f>
        <v>43803</v>
      </c>
      <c r="C16" s="135" t="s">
        <v>118</v>
      </c>
      <c r="D16" s="136" t="n">
        <v>20598.63</v>
      </c>
      <c r="E16" s="136" t="n">
        <v>18940.11</v>
      </c>
      <c r="F16" s="137"/>
      <c r="G16" s="138" t="n">
        <v>1567.56</v>
      </c>
      <c r="H16" s="137"/>
      <c r="I16" s="139" t="n">
        <f aca="false">G16*0.9</f>
        <v>1410.804</v>
      </c>
      <c r="J16" s="139" t="n">
        <f aca="false">G16*0.1</f>
        <v>156.756</v>
      </c>
      <c r="K16" s="128" t="n">
        <v>0</v>
      </c>
      <c r="L16" s="129"/>
      <c r="M16" s="129" t="n">
        <f aca="false">G16-N16</f>
        <v>1567.56</v>
      </c>
      <c r="N16" s="129"/>
      <c r="Q16" s="108"/>
      <c r="R16" s="108"/>
      <c r="S16" s="108"/>
      <c r="T16" s="108"/>
      <c r="U16" s="108"/>
    </row>
    <row r="17" customFormat="false" ht="13.5" hidden="false" customHeight="false" outlineLevel="0" collapsed="false">
      <c r="A17" s="133"/>
      <c r="B17" s="134"/>
      <c r="C17" s="135"/>
      <c r="D17" s="136" t="n">
        <v>34950.49</v>
      </c>
      <c r="E17" s="136" t="n">
        <v>31569.52</v>
      </c>
      <c r="F17" s="137"/>
      <c r="G17" s="138" t="n">
        <v>2774.89</v>
      </c>
      <c r="H17" s="137"/>
      <c r="I17" s="139" t="n">
        <f aca="false">G17*0.9</f>
        <v>2497.401</v>
      </c>
      <c r="J17" s="139" t="n">
        <f aca="false">G17*0.1</f>
        <v>277.489</v>
      </c>
      <c r="K17" s="128" t="n">
        <v>0</v>
      </c>
      <c r="L17" s="130"/>
      <c r="M17" s="129" t="n">
        <f aca="false">G17-N17</f>
        <v>2774.89</v>
      </c>
      <c r="N17" s="129"/>
      <c r="O17" s="99" t="n">
        <f aca="false">SUM(D16:D17)</f>
        <v>55549.12</v>
      </c>
      <c r="Q17" s="108"/>
      <c r="R17" s="108"/>
      <c r="S17" s="108"/>
      <c r="T17" s="108"/>
      <c r="U17" s="108"/>
    </row>
    <row r="18" customFormat="false" ht="12.75" hidden="false" customHeight="false" outlineLevel="0" collapsed="false">
      <c r="A18" s="133"/>
      <c r="B18" s="134" t="n">
        <f aca="false">B16+1</f>
        <v>43804</v>
      </c>
      <c r="C18" s="141" t="s">
        <v>119</v>
      </c>
      <c r="D18" s="136" t="n">
        <v>15032.97</v>
      </c>
      <c r="E18" s="136" t="n">
        <v>13915.5</v>
      </c>
      <c r="F18" s="137"/>
      <c r="G18" s="138" t="n">
        <v>1082.97</v>
      </c>
      <c r="H18" s="137"/>
      <c r="I18" s="139" t="n">
        <f aca="false">G18*0.9</f>
        <v>974.673</v>
      </c>
      <c r="J18" s="139" t="n">
        <f aca="false">G18*0.1</f>
        <v>108.297</v>
      </c>
      <c r="K18" s="128" t="n">
        <v>0</v>
      </c>
      <c r="L18" s="142"/>
      <c r="M18" s="129" t="n">
        <f aca="false">G18-N18</f>
        <v>1082.97</v>
      </c>
      <c r="N18" s="129"/>
      <c r="O18" s="99" t="n">
        <v>0</v>
      </c>
      <c r="T18" s="99"/>
    </row>
    <row r="19" customFormat="false" ht="13.5" hidden="false" customHeight="false" outlineLevel="0" collapsed="false">
      <c r="A19" s="133"/>
      <c r="B19" s="134"/>
      <c r="C19" s="141"/>
      <c r="D19" s="136" t="n">
        <v>33743.08</v>
      </c>
      <c r="E19" s="136" t="n">
        <v>30398.07</v>
      </c>
      <c r="F19" s="137"/>
      <c r="G19" s="138" t="n">
        <v>2713.53</v>
      </c>
      <c r="H19" s="137"/>
      <c r="I19" s="139" t="n">
        <f aca="false">G19*0.9</f>
        <v>2442.177</v>
      </c>
      <c r="J19" s="139" t="n">
        <f aca="false">G19*0.1</f>
        <v>271.353</v>
      </c>
      <c r="K19" s="128" t="n">
        <v>0</v>
      </c>
      <c r="L19" s="132"/>
      <c r="M19" s="129" t="n">
        <f aca="false">G19-N19</f>
        <v>2713.53</v>
      </c>
      <c r="N19" s="129"/>
      <c r="O19" s="99" t="n">
        <f aca="false">SUM(D18:D19)</f>
        <v>48776.05</v>
      </c>
      <c r="P19" s="103"/>
      <c r="T19" s="99"/>
    </row>
    <row r="20" s="130" customFormat="true" ht="12.75" hidden="false" customHeight="true" outlineLevel="0" collapsed="false">
      <c r="A20" s="131"/>
      <c r="B20" s="134" t="n">
        <f aca="false">B18+1</f>
        <v>43805</v>
      </c>
      <c r="C20" s="141" t="s">
        <v>120</v>
      </c>
      <c r="D20" s="136" t="n">
        <v>47453.26</v>
      </c>
      <c r="E20" s="136" t="n">
        <v>42986.4</v>
      </c>
      <c r="F20" s="137"/>
      <c r="G20" s="138" t="n">
        <v>3606.32</v>
      </c>
      <c r="H20" s="137"/>
      <c r="I20" s="139" t="n">
        <f aca="false">G20*0.9</f>
        <v>3245.688</v>
      </c>
      <c r="J20" s="139" t="n">
        <f aca="false">G20*0.1</f>
        <v>360.632</v>
      </c>
      <c r="K20" s="128" t="n">
        <v>0</v>
      </c>
      <c r="L20" s="129"/>
      <c r="M20" s="129" t="n">
        <f aca="false">G20-N20</f>
        <v>3606.32</v>
      </c>
      <c r="N20" s="129"/>
      <c r="O20" s="129" t="n">
        <v>0</v>
      </c>
      <c r="Q20" s="108"/>
      <c r="R20" s="108"/>
      <c r="S20" s="108"/>
      <c r="T20" s="109"/>
      <c r="U20" s="108"/>
    </row>
    <row r="21" s="130" customFormat="true" ht="13.5" hidden="false" customHeight="true" outlineLevel="0" collapsed="false">
      <c r="A21" s="131"/>
      <c r="B21" s="134"/>
      <c r="C21" s="141"/>
      <c r="D21" s="143" t="n">
        <v>38872.34</v>
      </c>
      <c r="E21" s="136" t="n">
        <v>35547.43</v>
      </c>
      <c r="F21" s="137"/>
      <c r="G21" s="138" t="n">
        <v>3018.06</v>
      </c>
      <c r="H21" s="137"/>
      <c r="I21" s="139" t="n">
        <f aca="false">G21*0.9</f>
        <v>2716.254</v>
      </c>
      <c r="J21" s="139" t="n">
        <f aca="false">G21*0.1</f>
        <v>301.806</v>
      </c>
      <c r="K21" s="128" t="n">
        <v>0</v>
      </c>
      <c r="M21" s="129" t="n">
        <f aca="false">G21-N21</f>
        <v>3018.06</v>
      </c>
      <c r="N21" s="129"/>
      <c r="O21" s="129" t="n">
        <f aca="false">SUM(D20:D21)</f>
        <v>86325.6</v>
      </c>
      <c r="P21" s="144"/>
      <c r="Q21" s="108"/>
      <c r="R21" s="108"/>
      <c r="S21" s="108"/>
      <c r="T21" s="108"/>
      <c r="U21" s="108"/>
    </row>
    <row r="22" customFormat="false" ht="12.75" hidden="false" customHeight="true" outlineLevel="0" collapsed="false">
      <c r="A22" s="133"/>
      <c r="B22" s="134" t="n">
        <f aca="false">B20+1</f>
        <v>43806</v>
      </c>
      <c r="C22" s="135" t="s">
        <v>121</v>
      </c>
      <c r="D22" s="136"/>
      <c r="E22" s="136"/>
      <c r="F22" s="137"/>
      <c r="G22" s="138"/>
      <c r="H22" s="137"/>
      <c r="I22" s="139" t="n">
        <f aca="false">G22*0.9</f>
        <v>0</v>
      </c>
      <c r="J22" s="139" t="n">
        <f aca="false">G22*0.1</f>
        <v>0</v>
      </c>
      <c r="K22" s="128" t="n">
        <v>0</v>
      </c>
      <c r="L22" s="130"/>
      <c r="M22" s="129" t="n">
        <f aca="false">G22-N22</f>
        <v>0</v>
      </c>
      <c r="N22" s="129"/>
      <c r="O22" s="99" t="n">
        <v>0</v>
      </c>
      <c r="Q22" s="108"/>
      <c r="R22" s="108"/>
      <c r="S22" s="108"/>
      <c r="T22" s="108"/>
      <c r="U22" s="108"/>
    </row>
    <row r="23" customFormat="false" ht="13.5" hidden="false" customHeight="true" outlineLevel="0" collapsed="false">
      <c r="A23" s="133"/>
      <c r="B23" s="134"/>
      <c r="C23" s="135"/>
      <c r="D23" s="136" t="n">
        <v>15710.37</v>
      </c>
      <c r="E23" s="136" t="n">
        <v>14411.67</v>
      </c>
      <c r="F23" s="137"/>
      <c r="G23" s="138" t="n">
        <v>1181</v>
      </c>
      <c r="H23" s="137"/>
      <c r="I23" s="139" t="n">
        <f aca="false">G23*0.9</f>
        <v>1062.9</v>
      </c>
      <c r="J23" s="139" t="n">
        <f aca="false">G23*0.1</f>
        <v>118.1</v>
      </c>
      <c r="K23" s="128" t="n">
        <v>0</v>
      </c>
      <c r="L23" s="132" t="s">
        <v>122</v>
      </c>
      <c r="M23" s="129" t="n">
        <f aca="false">G23-N23</f>
        <v>1181</v>
      </c>
      <c r="N23" s="129"/>
      <c r="O23" s="129" t="n">
        <f aca="false">SUM(D22:D23)</f>
        <v>15710.37</v>
      </c>
      <c r="P23" s="103"/>
      <c r="T23" s="99"/>
    </row>
    <row r="24" customFormat="false" ht="12.75" hidden="false" customHeight="true" outlineLevel="0" collapsed="false">
      <c r="A24" s="133"/>
      <c r="B24" s="121" t="n">
        <f aca="false">B22+1</f>
        <v>43807</v>
      </c>
      <c r="C24" s="122" t="s">
        <v>115</v>
      </c>
      <c r="D24" s="124"/>
      <c r="E24" s="124"/>
      <c r="F24" s="125"/>
      <c r="G24" s="126"/>
      <c r="H24" s="125"/>
      <c r="I24" s="127" t="n">
        <f aca="false">G24*0.9</f>
        <v>0</v>
      </c>
      <c r="J24" s="127" t="n">
        <f aca="false">G24*0.1</f>
        <v>0</v>
      </c>
      <c r="K24" s="128" t="n">
        <v>0</v>
      </c>
      <c r="L24" s="129"/>
      <c r="M24" s="129" t="n">
        <f aca="false">G24-N24</f>
        <v>0</v>
      </c>
      <c r="N24" s="129"/>
      <c r="O24" s="129" t="n">
        <v>0</v>
      </c>
      <c r="T24" s="99"/>
    </row>
    <row r="25" customFormat="false" ht="13.5" hidden="false" customHeight="true" outlineLevel="0" collapsed="false">
      <c r="A25" s="133"/>
      <c r="B25" s="121"/>
      <c r="C25" s="122"/>
      <c r="D25" s="124"/>
      <c r="E25" s="124"/>
      <c r="F25" s="125"/>
      <c r="G25" s="126"/>
      <c r="H25" s="125"/>
      <c r="I25" s="127" t="n">
        <f aca="false">G25*0.9</f>
        <v>0</v>
      </c>
      <c r="J25" s="127" t="n">
        <f aca="false">G25*0.1</f>
        <v>0</v>
      </c>
      <c r="K25" s="128" t="n">
        <v>0</v>
      </c>
      <c r="L25" s="132"/>
      <c r="M25" s="129" t="n">
        <f aca="false">G25-N25</f>
        <v>0</v>
      </c>
      <c r="N25" s="129"/>
      <c r="O25" s="129" t="n">
        <f aca="false">SUM(D24:D25)</f>
        <v>0</v>
      </c>
    </row>
    <row r="26" customFormat="false" ht="12.75" hidden="false" customHeight="true" outlineLevel="0" collapsed="false">
      <c r="A26" s="133"/>
      <c r="B26" s="134" t="n">
        <f aca="false">B24+1</f>
        <v>43808</v>
      </c>
      <c r="C26" s="135" t="s">
        <v>116</v>
      </c>
      <c r="D26" s="136" t="n">
        <v>14151.74</v>
      </c>
      <c r="E26" s="136" t="n">
        <v>12803.78</v>
      </c>
      <c r="F26" s="137"/>
      <c r="G26" s="138" t="n">
        <v>1089.92</v>
      </c>
      <c r="H26" s="137"/>
      <c r="I26" s="139" t="n">
        <f aca="false">G26*0.9</f>
        <v>980.928</v>
      </c>
      <c r="J26" s="139" t="n">
        <f aca="false">G26*0.1</f>
        <v>108.992</v>
      </c>
      <c r="K26" s="128" t="n">
        <v>0</v>
      </c>
      <c r="L26" s="130"/>
      <c r="M26" s="129" t="n">
        <f aca="false">G26-N26</f>
        <v>1089.92</v>
      </c>
      <c r="N26" s="129"/>
      <c r="O26" s="129" t="n">
        <v>0</v>
      </c>
    </row>
    <row r="27" customFormat="false" ht="13.5" hidden="false" customHeight="true" outlineLevel="0" collapsed="false">
      <c r="A27" s="133"/>
      <c r="B27" s="134"/>
      <c r="C27" s="135"/>
      <c r="D27" s="136" t="n">
        <v>33720.67</v>
      </c>
      <c r="E27" s="136" t="n">
        <v>30491.25</v>
      </c>
      <c r="F27" s="137"/>
      <c r="G27" s="138" t="n">
        <v>2686.29</v>
      </c>
      <c r="H27" s="137"/>
      <c r="I27" s="139" t="n">
        <f aca="false">G27*0.9</f>
        <v>2417.661</v>
      </c>
      <c r="J27" s="139" t="n">
        <f aca="false">G27*0.1</f>
        <v>268.629</v>
      </c>
      <c r="K27" s="128" t="n">
        <v>0</v>
      </c>
      <c r="L27" s="132"/>
      <c r="M27" s="129" t="n">
        <f aca="false">G27-N27</f>
        <v>2686.29</v>
      </c>
      <c r="N27" s="129"/>
      <c r="O27" s="129" t="n">
        <f aca="false">SUM(D26:D27)</f>
        <v>47872.41</v>
      </c>
    </row>
    <row r="28" customFormat="false" ht="12.75" hidden="false" customHeight="true" outlineLevel="0" collapsed="false">
      <c r="A28" s="133"/>
      <c r="B28" s="134" t="n">
        <f aca="false">B26+1</f>
        <v>43809</v>
      </c>
      <c r="C28" s="135" t="s">
        <v>117</v>
      </c>
      <c r="D28" s="136" t="n">
        <v>25708.22</v>
      </c>
      <c r="E28" s="136" t="n">
        <v>23410.5</v>
      </c>
      <c r="F28" s="137"/>
      <c r="G28" s="138" t="n">
        <v>2049.47</v>
      </c>
      <c r="H28" s="137"/>
      <c r="I28" s="139" t="n">
        <f aca="false">G28*0.9</f>
        <v>1844.523</v>
      </c>
      <c r="J28" s="139" t="n">
        <f aca="false">G28*0.1</f>
        <v>204.947</v>
      </c>
      <c r="K28" s="128" t="n">
        <v>0</v>
      </c>
      <c r="L28" s="129"/>
      <c r="M28" s="129" t="n">
        <f aca="false">G28-N28</f>
        <v>2049.47</v>
      </c>
      <c r="N28" s="129"/>
      <c r="O28" s="129" t="n">
        <v>0</v>
      </c>
    </row>
    <row r="29" customFormat="false" ht="13.5" hidden="false" customHeight="true" outlineLevel="0" collapsed="false">
      <c r="A29" s="133"/>
      <c r="B29" s="134"/>
      <c r="C29" s="135"/>
      <c r="D29" s="143" t="n">
        <v>43145.76</v>
      </c>
      <c r="E29" s="136" t="n">
        <v>39471.81</v>
      </c>
      <c r="F29" s="137"/>
      <c r="G29" s="138" t="n">
        <v>3438.83</v>
      </c>
      <c r="H29" s="137"/>
      <c r="I29" s="139" t="n">
        <f aca="false">G29*0.9</f>
        <v>3094.947</v>
      </c>
      <c r="J29" s="139" t="n">
        <f aca="false">G29*0.1</f>
        <v>343.883</v>
      </c>
      <c r="K29" s="128" t="n">
        <v>0</v>
      </c>
      <c r="L29" s="132"/>
      <c r="M29" s="129" t="n">
        <f aca="false">G29-N29</f>
        <v>3438.83</v>
      </c>
      <c r="N29" s="129"/>
      <c r="O29" s="129" t="n">
        <f aca="false">SUM(D28:D29)</f>
        <v>68853.98</v>
      </c>
    </row>
    <row r="30" customFormat="false" ht="15" hidden="false" customHeight="true" outlineLevel="0" collapsed="false">
      <c r="A30" s="133"/>
      <c r="B30" s="134" t="n">
        <f aca="false">B28+1</f>
        <v>43810</v>
      </c>
      <c r="C30" s="135" t="s">
        <v>118</v>
      </c>
      <c r="D30" s="136" t="n">
        <v>32967.36</v>
      </c>
      <c r="E30" s="136" t="n">
        <v>31106.89</v>
      </c>
      <c r="F30" s="137"/>
      <c r="G30" s="138" t="n">
        <v>1578.43</v>
      </c>
      <c r="H30" s="137"/>
      <c r="I30" s="139" t="n">
        <f aca="false">G30*0.9</f>
        <v>1420.587</v>
      </c>
      <c r="J30" s="139" t="n">
        <f aca="false">G30*0.1</f>
        <v>157.843</v>
      </c>
      <c r="K30" s="128" t="n">
        <v>0</v>
      </c>
      <c r="L30" s="129"/>
      <c r="M30" s="129" t="n">
        <f aca="false">G30-N30</f>
        <v>1578.43</v>
      </c>
      <c r="N30" s="129"/>
      <c r="O30" s="129" t="n">
        <f aca="false">SUM(D30:D31)</f>
        <v>66857.74</v>
      </c>
    </row>
    <row r="31" customFormat="false" ht="13.5" hidden="false" customHeight="true" outlineLevel="0" collapsed="false">
      <c r="A31" s="133"/>
      <c r="B31" s="134"/>
      <c r="C31" s="135"/>
      <c r="D31" s="136" t="n">
        <v>33890.38</v>
      </c>
      <c r="E31" s="136" t="n">
        <v>30993.49</v>
      </c>
      <c r="F31" s="137"/>
      <c r="G31" s="138" t="n">
        <v>2716.26</v>
      </c>
      <c r="H31" s="137"/>
      <c r="I31" s="139" t="n">
        <f aca="false">G31*0.9</f>
        <v>2444.634</v>
      </c>
      <c r="J31" s="139" t="n">
        <f aca="false">G31*0.1</f>
        <v>271.626</v>
      </c>
      <c r="K31" s="128" t="n">
        <v>0</v>
      </c>
      <c r="L31" s="132"/>
      <c r="M31" s="129" t="n">
        <f aca="false">G31-N31</f>
        <v>2716.26</v>
      </c>
      <c r="N31" s="129"/>
      <c r="O31" s="99" t="n">
        <v>0</v>
      </c>
    </row>
    <row r="32" customFormat="false" ht="13.5" hidden="false" customHeight="true" outlineLevel="0" collapsed="false">
      <c r="A32" s="133"/>
      <c r="B32" s="134" t="n">
        <f aca="false">B30+1</f>
        <v>43811</v>
      </c>
      <c r="C32" s="135" t="s">
        <v>119</v>
      </c>
      <c r="D32" s="136" t="n">
        <v>32815.24</v>
      </c>
      <c r="E32" s="136" t="n">
        <v>29810.93</v>
      </c>
      <c r="F32" s="137"/>
      <c r="G32" s="138" t="n">
        <v>2544.6</v>
      </c>
      <c r="H32" s="137"/>
      <c r="I32" s="139" t="n">
        <f aca="false">G32*0.9</f>
        <v>2290.14</v>
      </c>
      <c r="J32" s="139" t="n">
        <f aca="false">G32*0.1</f>
        <v>254.46</v>
      </c>
      <c r="K32" s="128"/>
      <c r="L32" s="145"/>
      <c r="M32" s="129" t="n">
        <f aca="false">G32-N32</f>
        <v>2544.6</v>
      </c>
      <c r="N32" s="129"/>
      <c r="O32" s="99" t="n">
        <v>0</v>
      </c>
    </row>
    <row r="33" customFormat="false" ht="13.5" hidden="false" customHeight="true" outlineLevel="0" collapsed="false">
      <c r="A33" s="133"/>
      <c r="B33" s="134"/>
      <c r="C33" s="135"/>
      <c r="D33" s="136" t="n">
        <v>44858.23</v>
      </c>
      <c r="E33" s="136" t="n">
        <v>41367.34</v>
      </c>
      <c r="F33" s="137"/>
      <c r="G33" s="138" t="n">
        <v>3050.2</v>
      </c>
      <c r="H33" s="137"/>
      <c r="I33" s="139" t="n">
        <f aca="false">G33*0.9</f>
        <v>2745.18</v>
      </c>
      <c r="J33" s="139" t="n">
        <f aca="false">G33*0.1</f>
        <v>305.02</v>
      </c>
      <c r="K33" s="128"/>
      <c r="L33" s="132"/>
      <c r="M33" s="129" t="n">
        <f aca="false">G33-N33</f>
        <v>3050.2</v>
      </c>
      <c r="N33" s="129"/>
      <c r="O33" s="129" t="n">
        <f aca="false">SUM(D32:D33)</f>
        <v>77673.47</v>
      </c>
    </row>
    <row r="34" s="130" customFormat="true" ht="13.5" hidden="false" customHeight="true" outlineLevel="0" collapsed="false">
      <c r="A34" s="131"/>
      <c r="B34" s="134" t="n">
        <f aca="false">B32+1</f>
        <v>43812</v>
      </c>
      <c r="C34" s="135" t="s">
        <v>120</v>
      </c>
      <c r="D34" s="136" t="n">
        <v>48441.17</v>
      </c>
      <c r="E34" s="136" t="n">
        <v>44253.38</v>
      </c>
      <c r="F34" s="137"/>
      <c r="G34" s="138" t="n">
        <v>3755.87</v>
      </c>
      <c r="H34" s="137"/>
      <c r="I34" s="139" t="n">
        <f aca="false">G34*0.9</f>
        <v>3380.283</v>
      </c>
      <c r="J34" s="139" t="n">
        <f aca="false">G34*0.1</f>
        <v>375.587</v>
      </c>
      <c r="K34" s="128"/>
      <c r="L34" s="145"/>
      <c r="M34" s="129" t="n">
        <f aca="false">G34-N34</f>
        <v>3755.87</v>
      </c>
      <c r="N34" s="129"/>
      <c r="O34" s="99" t="n">
        <v>0</v>
      </c>
    </row>
    <row r="35" s="130" customFormat="true" ht="13.5" hidden="false" customHeight="true" outlineLevel="0" collapsed="false">
      <c r="A35" s="131"/>
      <c r="B35" s="134"/>
      <c r="C35" s="135"/>
      <c r="D35" s="136" t="n">
        <v>84297.97</v>
      </c>
      <c r="E35" s="136" t="n">
        <v>77158.39</v>
      </c>
      <c r="F35" s="137"/>
      <c r="G35" s="138" t="n">
        <v>6846.61</v>
      </c>
      <c r="H35" s="137"/>
      <c r="I35" s="139" t="n">
        <f aca="false">G35*0.9</f>
        <v>6161.949</v>
      </c>
      <c r="J35" s="139" t="n">
        <f aca="false">G35*0.1</f>
        <v>684.661</v>
      </c>
      <c r="K35" s="128"/>
      <c r="L35" s="145"/>
      <c r="M35" s="129" t="n">
        <f aca="false">G35-N35</f>
        <v>6846.61</v>
      </c>
      <c r="N35" s="129"/>
      <c r="O35" s="129" t="n">
        <f aca="false">SUM(D34:D35)</f>
        <v>132739.14</v>
      </c>
    </row>
    <row r="36" s="130" customFormat="true" ht="13.5" hidden="false" customHeight="true" outlineLevel="0" collapsed="false">
      <c r="A36" s="131"/>
      <c r="B36" s="134" t="n">
        <f aca="false">B34+1</f>
        <v>43813</v>
      </c>
      <c r="C36" s="135" t="s">
        <v>121</v>
      </c>
      <c r="D36" s="136"/>
      <c r="E36" s="136"/>
      <c r="F36" s="137"/>
      <c r="G36" s="138"/>
      <c r="H36" s="137"/>
      <c r="I36" s="139" t="n">
        <f aca="false">G36*0.9</f>
        <v>0</v>
      </c>
      <c r="J36" s="139" t="n">
        <f aca="false">G36*0.1</f>
        <v>0</v>
      </c>
      <c r="K36" s="129"/>
      <c r="L36" s="145"/>
      <c r="M36" s="129" t="n">
        <f aca="false">G36-N36</f>
        <v>0</v>
      </c>
      <c r="N36" s="129"/>
      <c r="O36" s="99" t="n">
        <v>0</v>
      </c>
    </row>
    <row r="37" s="130" customFormat="true" ht="13.5" hidden="false" customHeight="true" outlineLevel="0" collapsed="false">
      <c r="A37" s="131"/>
      <c r="B37" s="134"/>
      <c r="C37" s="135"/>
      <c r="D37" s="136" t="n">
        <v>20006.16</v>
      </c>
      <c r="E37" s="136" t="n">
        <v>18314</v>
      </c>
      <c r="F37" s="137"/>
      <c r="G37" s="138" t="n">
        <v>1218.66</v>
      </c>
      <c r="H37" s="137"/>
      <c r="I37" s="139" t="n">
        <f aca="false">G37*0.9</f>
        <v>1096.794</v>
      </c>
      <c r="J37" s="139" t="n">
        <f aca="false">G37*0.1</f>
        <v>121.866</v>
      </c>
      <c r="K37" s="129"/>
      <c r="L37" s="145"/>
      <c r="M37" s="129" t="n">
        <f aca="false">G37-N37</f>
        <v>1218.66</v>
      </c>
      <c r="N37" s="129"/>
      <c r="O37" s="129" t="n">
        <f aca="false">SUM(D36:D37)</f>
        <v>20006.16</v>
      </c>
    </row>
    <row r="38" s="130" customFormat="true" ht="13.5" hidden="false" customHeight="true" outlineLevel="0" collapsed="false">
      <c r="A38" s="131"/>
      <c r="B38" s="121" t="n">
        <f aca="false">B36+1</f>
        <v>43814</v>
      </c>
      <c r="C38" s="122" t="s">
        <v>115</v>
      </c>
      <c r="D38" s="124"/>
      <c r="E38" s="124"/>
      <c r="F38" s="125"/>
      <c r="G38" s="126"/>
      <c r="H38" s="125"/>
      <c r="I38" s="127" t="n">
        <f aca="false">G38*0.9</f>
        <v>0</v>
      </c>
      <c r="J38" s="127" t="n">
        <f aca="false">G38*0.1</f>
        <v>0</v>
      </c>
      <c r="K38" s="129"/>
      <c r="L38" s="145"/>
      <c r="M38" s="129" t="n">
        <f aca="false">G38-N38</f>
        <v>0</v>
      </c>
      <c r="N38" s="129"/>
      <c r="O38" s="99"/>
    </row>
    <row r="39" s="130" customFormat="true" ht="13.5" hidden="false" customHeight="true" outlineLevel="0" collapsed="false">
      <c r="A39" s="131"/>
      <c r="B39" s="121"/>
      <c r="C39" s="122"/>
      <c r="D39" s="124"/>
      <c r="E39" s="124"/>
      <c r="F39" s="125"/>
      <c r="G39" s="126"/>
      <c r="H39" s="125"/>
      <c r="I39" s="127" t="n">
        <f aca="false">G39*0.9</f>
        <v>0</v>
      </c>
      <c r="J39" s="127" t="n">
        <f aca="false">G39*0.1</f>
        <v>0</v>
      </c>
      <c r="K39" s="129"/>
      <c r="L39" s="145"/>
      <c r="M39" s="129" t="n">
        <f aca="false">G39-N39</f>
        <v>0</v>
      </c>
      <c r="N39" s="129"/>
      <c r="O39" s="99"/>
    </row>
    <row r="40" customFormat="false" ht="13.5" hidden="false" customHeight="true" outlineLevel="0" collapsed="false">
      <c r="A40" s="146"/>
      <c r="B40" s="147"/>
      <c r="C40" s="148"/>
      <c r="D40" s="149"/>
      <c r="E40" s="149"/>
      <c r="F40" s="150"/>
      <c r="G40" s="151"/>
      <c r="H40" s="151"/>
      <c r="I40" s="152"/>
      <c r="J40" s="152" t="n">
        <f aca="false">G40*0.2</f>
        <v>0</v>
      </c>
      <c r="K40" s="129"/>
      <c r="L40" s="129"/>
      <c r="M40" s="129" t="n">
        <f aca="false">G40-N40</f>
        <v>0</v>
      </c>
      <c r="N40" s="129"/>
    </row>
    <row r="41" customFormat="false" ht="12.75" hidden="false" customHeight="false" outlineLevel="0" collapsed="false">
      <c r="B41" s="130"/>
      <c r="C41" s="130"/>
      <c r="D41" s="130"/>
      <c r="E41" s="130"/>
      <c r="F41" s="130"/>
      <c r="G41" s="130"/>
      <c r="H41" s="130"/>
      <c r="I41" s="130"/>
      <c r="J41" s="130"/>
      <c r="L41" s="153"/>
    </row>
    <row r="42" customFormat="false" ht="13.5" hidden="false" customHeight="false" outlineLevel="0" collapsed="false">
      <c r="B42" s="154" t="s">
        <v>123</v>
      </c>
      <c r="C42" s="154"/>
      <c r="D42" s="102" t="n">
        <f aca="false">SUM(D10:D39)</f>
        <v>672286.26</v>
      </c>
      <c r="E42" s="102" t="n">
        <f aca="false">SUM(E10:E39)</f>
        <v>614527.12</v>
      </c>
      <c r="F42" s="155"/>
      <c r="G42" s="102" t="n">
        <f aca="false">SUM(G10:G39)</f>
        <v>50794.19</v>
      </c>
      <c r="H42" s="102" t="n">
        <f aca="false">+SUM(H18:H35)</f>
        <v>0</v>
      </c>
      <c r="I42" s="102" t="n">
        <f aca="false">SUM(I10:I39)</f>
        <v>45714.771</v>
      </c>
      <c r="J42" s="102" t="n">
        <f aca="false">SUM(J10:J39)</f>
        <v>5079.419</v>
      </c>
      <c r="L42" s="153"/>
      <c r="N42" s="99" t="n">
        <f aca="false">SUM(N10:N35)</f>
        <v>0</v>
      </c>
      <c r="O42" s="99" t="n">
        <f aca="false">SUM(O10:O41)</f>
        <v>672286.26</v>
      </c>
    </row>
    <row r="43" customFormat="false" ht="13.5" hidden="false" customHeight="false" outlineLevel="0" collapsed="false">
      <c r="D43" s="103"/>
      <c r="E43" s="103"/>
      <c r="I43" s="103"/>
      <c r="L43" s="153"/>
      <c r="O43" s="99" t="n">
        <f aca="false">O42/13</f>
        <v>51714.3276923077</v>
      </c>
    </row>
    <row r="44" customFormat="false" ht="12.75" hidden="false" customHeight="false" outlineLevel="0" collapsed="false">
      <c r="D44" s="103"/>
      <c r="E44" s="103"/>
      <c r="J44" s="103"/>
      <c r="M44" s="103"/>
    </row>
    <row r="45" customFormat="false" ht="12.75" hidden="false" customHeight="false" outlineLevel="0" collapsed="false">
      <c r="D45" s="103"/>
    </row>
    <row r="46" customFormat="false" ht="12.75" hidden="false" customHeight="false" outlineLevel="0" collapsed="false">
      <c r="D46" s="103"/>
      <c r="E46" s="103"/>
    </row>
    <row r="48" customFormat="false" ht="12.75" hidden="false" customHeight="false" outlineLevel="0" collapsed="false">
      <c r="I48" s="98" t="s">
        <v>124</v>
      </c>
    </row>
  </sheetData>
  <mergeCells count="33">
    <mergeCell ref="C3:E3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B42:C42"/>
  </mergeCells>
  <dataValidations count="1">
    <dataValidation allowBlank="true" operator="greaterThanOrEqual" showDropDown="false" showErrorMessage="true" showInputMessage="true" sqref="E10 E12:E13 E26:E27 E31 E33 E35 E39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7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23.86"/>
    <col collapsed="false" customWidth="true" hidden="false" outlineLevel="0" max="3" min="3" style="156" width="9.14"/>
    <col collapsed="false" customWidth="true" hidden="false" outlineLevel="0" max="5" min="4" style="157" width="9.14"/>
    <col collapsed="false" customWidth="true" hidden="false" outlineLevel="0" max="6" min="6" style="0" width="15.15"/>
    <col collapsed="false" customWidth="true" hidden="false" outlineLevel="0" max="1025" min="7" style="0" width="8.67"/>
  </cols>
  <sheetData>
    <row r="1" customFormat="false" ht="15.75" hidden="false" customHeight="false" outlineLevel="0" collapsed="false">
      <c r="A1" s="158" t="s">
        <v>125</v>
      </c>
      <c r="B1" s="159"/>
      <c r="C1" s="160"/>
    </row>
    <row r="2" customFormat="false" ht="12.75" hidden="false" customHeight="false" outlineLevel="0" collapsed="false">
      <c r="A2" s="161" t="s">
        <v>126</v>
      </c>
      <c r="B2" s="162"/>
      <c r="C2" s="163"/>
    </row>
    <row r="3" customFormat="false" ht="12.75" hidden="false" customHeight="false" outlineLevel="0" collapsed="false">
      <c r="A3" s="161" t="s">
        <v>127</v>
      </c>
      <c r="B3" s="164"/>
      <c r="C3" s="165"/>
    </row>
    <row r="4" customFormat="false" ht="12.75" hidden="false" customHeight="false" outlineLevel="0" collapsed="false">
      <c r="C4" s="166" t="s">
        <v>128</v>
      </c>
      <c r="D4" s="166"/>
    </row>
    <row r="5" customFormat="false" ht="12.75" hidden="false" customHeight="false" outlineLevel="0" collapsed="false">
      <c r="C5" s="167" t="s">
        <v>129</v>
      </c>
      <c r="D5" s="168" t="s">
        <v>130</v>
      </c>
    </row>
    <row r="6" customFormat="false" ht="12.75" hidden="false" customHeight="false" outlineLevel="0" collapsed="false">
      <c r="D6" s="156"/>
    </row>
    <row r="7" customFormat="false" ht="12.75" hidden="false" customHeight="false" outlineLevel="0" collapsed="false">
      <c r="A7" s="0" t="n">
        <v>1</v>
      </c>
      <c r="B7" s="21" t="str">
        <f aca="true">INDIRECT("'SC Computation'!B"&amp;ROW()+4)</f>
        <v>Joyce Dino</v>
      </c>
      <c r="C7" s="169" t="n">
        <v>6</v>
      </c>
      <c r="D7" s="170" t="n">
        <v>4</v>
      </c>
      <c r="E7" s="38" t="n">
        <f aca="false">D7+C7</f>
        <v>10</v>
      </c>
      <c r="F7" s="0" t="s">
        <v>131</v>
      </c>
      <c r="H7" s="171"/>
      <c r="I7" s="172"/>
    </row>
    <row r="8" customFormat="false" ht="12.75" hidden="false" customHeight="false" outlineLevel="0" collapsed="false">
      <c r="A8" s="0" t="n">
        <f aca="false">A7+1</f>
        <v>2</v>
      </c>
      <c r="B8" s="21" t="str">
        <f aca="true">INDIRECT("'SC Computation'!B"&amp;ROW()+4)</f>
        <v>Ronald Glenn Biarcal</v>
      </c>
      <c r="C8" s="173" t="n">
        <v>7</v>
      </c>
      <c r="D8" s="170" t="n">
        <v>4</v>
      </c>
      <c r="E8" s="38" t="n">
        <f aca="false">C8+D8</f>
        <v>11</v>
      </c>
      <c r="H8" s="171"/>
      <c r="I8" s="172"/>
    </row>
    <row r="9" customFormat="false" ht="12.75" hidden="false" customHeight="false" outlineLevel="0" collapsed="false">
      <c r="A9" s="0" t="n">
        <f aca="false">A8+1</f>
        <v>3</v>
      </c>
      <c r="B9" s="21" t="str">
        <f aca="true">INDIRECT("'SC Computation'!B"&amp;ROW()+4)</f>
        <v>Anna Marie Sosa</v>
      </c>
      <c r="C9" s="173" t="n">
        <v>7</v>
      </c>
      <c r="D9" s="170" t="n">
        <v>4</v>
      </c>
      <c r="E9" s="38" t="n">
        <f aca="false">C9+D9</f>
        <v>11</v>
      </c>
      <c r="H9" s="171"/>
    </row>
    <row r="10" customFormat="false" ht="12.75" hidden="false" customHeight="false" outlineLevel="0" collapsed="false">
      <c r="A10" s="0" t="n">
        <f aca="false">A9+1</f>
        <v>4</v>
      </c>
      <c r="B10" s="21" t="str">
        <f aca="true">INDIRECT("'SC Computation'!B"&amp;ROW()+4)</f>
        <v>Angelo Sanchez</v>
      </c>
      <c r="C10" s="173" t="n">
        <v>6</v>
      </c>
      <c r="D10" s="170" t="n">
        <v>4</v>
      </c>
      <c r="E10" s="38" t="n">
        <f aca="false">C10+D10</f>
        <v>10</v>
      </c>
      <c r="F10" s="0" t="s">
        <v>132</v>
      </c>
      <c r="H10" s="171"/>
    </row>
    <row r="11" customFormat="false" ht="12.75" hidden="false" customHeight="false" outlineLevel="0" collapsed="false">
      <c r="A11" s="0" t="n">
        <f aca="false">A10+1</f>
        <v>5</v>
      </c>
      <c r="B11" s="21" t="str">
        <f aca="true">INDIRECT("'SC Computation'!B"&amp;ROW()+4)</f>
        <v>Benzen Cahilig</v>
      </c>
      <c r="C11" s="173" t="n">
        <v>7</v>
      </c>
      <c r="D11" s="170" t="n">
        <v>3</v>
      </c>
      <c r="E11" s="38" t="n">
        <f aca="false">C11+D11</f>
        <v>10</v>
      </c>
      <c r="H11" s="174"/>
      <c r="I11" s="174"/>
      <c r="J11" s="174"/>
      <c r="K11" s="174"/>
    </row>
    <row r="12" customFormat="false" ht="12.75" hidden="false" customHeight="false" outlineLevel="0" collapsed="false">
      <c r="A12" s="0" t="n">
        <f aca="false">A11+1</f>
        <v>6</v>
      </c>
      <c r="B12" s="21" t="str">
        <f aca="true">INDIRECT("'SC Computation'!B"&amp;ROW()+4)</f>
        <v>Nancy Pantoja</v>
      </c>
      <c r="C12" s="173" t="n">
        <v>6.5</v>
      </c>
      <c r="D12" s="170" t="n">
        <v>4</v>
      </c>
      <c r="E12" s="38" t="n">
        <f aca="false">C12+D12</f>
        <v>10.5</v>
      </c>
      <c r="F12" s="0" t="s">
        <v>133</v>
      </c>
      <c r="I12" s="172"/>
    </row>
    <row r="13" customFormat="false" ht="12.75" hidden="false" customHeight="false" outlineLevel="0" collapsed="false">
      <c r="A13" s="0" t="n">
        <f aca="false">A12+1</f>
        <v>7</v>
      </c>
      <c r="B13" s="21" t="str">
        <f aca="true">INDIRECT("'SC Computation'!B"&amp;ROW()+4)</f>
        <v>Christian Briones</v>
      </c>
      <c r="C13" s="173" t="n">
        <v>6.5</v>
      </c>
      <c r="D13" s="170" t="n">
        <v>4</v>
      </c>
      <c r="E13" s="38" t="n">
        <f aca="false">C13+D13</f>
        <v>10.5</v>
      </c>
      <c r="F13" s="0" t="s">
        <v>134</v>
      </c>
      <c r="I13" s="172"/>
    </row>
    <row r="14" customFormat="false" ht="12.75" hidden="false" customHeight="false" outlineLevel="0" collapsed="false">
      <c r="A14" s="0" t="n">
        <f aca="false">A13+1</f>
        <v>8</v>
      </c>
      <c r="B14" s="21" t="str">
        <f aca="true">INDIRECT("'SC Computation'!B"&amp;ROW()+4)</f>
        <v>Ruel Hayagan</v>
      </c>
      <c r="C14" s="173" t="n">
        <v>7</v>
      </c>
      <c r="D14" s="170" t="n">
        <v>4</v>
      </c>
      <c r="E14" s="38" t="n">
        <f aca="false">C14+D14</f>
        <v>11</v>
      </c>
    </row>
    <row r="15" customFormat="false" ht="12.75" hidden="false" customHeight="false" outlineLevel="0" collapsed="false">
      <c r="A15" s="0" t="n">
        <f aca="false">A14+1</f>
        <v>9</v>
      </c>
      <c r="B15" s="21" t="str">
        <f aca="true">INDIRECT("'SC Computation'!B"&amp;ROW()+4)</f>
        <v>Mark Joseph Atienza</v>
      </c>
      <c r="C15" s="173" t="n">
        <v>6</v>
      </c>
      <c r="D15" s="170" t="n">
        <v>3</v>
      </c>
      <c r="E15" s="38" t="n">
        <f aca="false">C15+D15</f>
        <v>9</v>
      </c>
      <c r="F15" s="175" t="s">
        <v>135</v>
      </c>
    </row>
    <row r="16" customFormat="false" ht="12.75" hidden="false" customHeight="false" outlineLevel="0" collapsed="false">
      <c r="A16" s="0" t="n">
        <f aca="false">A15+1</f>
        <v>10</v>
      </c>
      <c r="B16" s="21" t="str">
        <f aca="true">INDIRECT("'SC Computation'!B"&amp;ROW()+4)</f>
        <v>Jeff Villanueva</v>
      </c>
      <c r="C16" s="173" t="n">
        <v>7</v>
      </c>
      <c r="D16" s="170" t="n">
        <v>3</v>
      </c>
      <c r="E16" s="38" t="n">
        <f aca="false">C16+D16</f>
        <v>10</v>
      </c>
      <c r="G16" s="172"/>
    </row>
    <row r="17" customFormat="false" ht="12.75" hidden="false" customHeight="false" outlineLevel="0" collapsed="false">
      <c r="A17" s="0" t="n">
        <f aca="false">A16+1</f>
        <v>11</v>
      </c>
      <c r="B17" s="21" t="str">
        <f aca="true">INDIRECT("'SC Computation'!B"&amp;ROW()+4)</f>
        <v>Ericson Labadan</v>
      </c>
      <c r="C17" s="173" t="n">
        <v>7</v>
      </c>
      <c r="D17" s="170" t="n">
        <v>4</v>
      </c>
      <c r="E17" s="38" t="n">
        <f aca="false">C17+D17</f>
        <v>11</v>
      </c>
      <c r="G17" s="172"/>
    </row>
  </sheetData>
  <mergeCells count="1">
    <mergeCell ref="C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7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A190" activeCellId="0" sqref="A190"/>
    </sheetView>
  </sheetViews>
  <sheetFormatPr defaultRowHeight="12.7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.71"/>
    <col collapsed="false" customWidth="true" hidden="false" outlineLevel="0" max="5" min="3" style="0" width="8.67"/>
    <col collapsed="false" customWidth="true" hidden="false" outlineLevel="0" max="6" min="6" style="0" width="11.14"/>
    <col collapsed="false" customWidth="true" hidden="false" outlineLevel="0" max="7" min="7" style="0" width="0.57"/>
    <col collapsed="false" customWidth="true" hidden="false" outlineLevel="0" max="8" min="8" style="0" width="3.71"/>
    <col collapsed="false" customWidth="true" hidden="false" outlineLevel="0" max="11" min="9" style="0" width="8.67"/>
    <col collapsed="false" customWidth="true" hidden="false" outlineLevel="0" max="12" min="12" style="0" width="11.14"/>
    <col collapsed="false" customWidth="true" hidden="false" outlineLevel="0" max="1025" min="13" style="0" width="8.67"/>
  </cols>
  <sheetData>
    <row r="1" customFormat="false" ht="13.5" hidden="false" customHeight="false" outlineLevel="0" collapsed="false"/>
    <row r="2" customFormat="false" ht="12.75" hidden="false" customHeight="true" outlineLevel="0" collapsed="false">
      <c r="A2" s="0" t="n">
        <v>1</v>
      </c>
      <c r="B2" s="176"/>
      <c r="C2" s="177"/>
      <c r="D2" s="177"/>
      <c r="E2" s="177"/>
      <c r="F2" s="178"/>
      <c r="H2" s="176"/>
      <c r="I2" s="177"/>
      <c r="J2" s="177"/>
      <c r="K2" s="177"/>
      <c r="L2" s="178"/>
    </row>
    <row r="3" customFormat="false" ht="12.75" hidden="false" customHeight="true" outlineLevel="0" collapsed="false">
      <c r="B3" s="179" t="str">
        <f aca="false">'[3]SC Computation'!$A$1</f>
        <v>THE OLD SPAGHETTI HOUSE -VALERO</v>
      </c>
      <c r="C3" s="179"/>
      <c r="D3" s="179"/>
      <c r="E3" s="179"/>
      <c r="F3" s="179"/>
      <c r="H3" s="179" t="str">
        <f aca="false">'[3]SC Computation'!$A$1</f>
        <v>THE OLD SPAGHETTI HOUSE -VALERO</v>
      </c>
      <c r="I3" s="179"/>
      <c r="J3" s="179"/>
      <c r="K3" s="179"/>
      <c r="L3" s="179"/>
    </row>
    <row r="4" customFormat="false" ht="12.75" hidden="false" customHeight="false" outlineLevel="0" collapsed="false">
      <c r="B4" s="179" t="s">
        <v>136</v>
      </c>
      <c r="C4" s="179"/>
      <c r="D4" s="179"/>
      <c r="E4" s="179"/>
      <c r="F4" s="179"/>
      <c r="H4" s="179" t="s">
        <v>136</v>
      </c>
      <c r="I4" s="179"/>
      <c r="J4" s="179"/>
      <c r="K4" s="179"/>
      <c r="L4" s="179"/>
    </row>
    <row r="5" customFormat="false" ht="12.75" hidden="false" customHeight="false" outlineLevel="0" collapsed="false">
      <c r="B5" s="179" t="str">
        <f aca="false">'Number of Days'!A$3</f>
        <v>Dec 1-15,2019</v>
      </c>
      <c r="C5" s="179"/>
      <c r="D5" s="179"/>
      <c r="E5" s="179"/>
      <c r="F5" s="179"/>
      <c r="H5" s="179" t="str">
        <f aca="false">B5</f>
        <v>Dec 1-15,2019</v>
      </c>
      <c r="I5" s="179"/>
      <c r="J5" s="179"/>
      <c r="K5" s="179"/>
      <c r="L5" s="179"/>
    </row>
    <row r="6" customFormat="false" ht="12.75" hidden="false" customHeight="false" outlineLevel="0" collapsed="false">
      <c r="B6" s="180"/>
      <c r="C6" s="181"/>
      <c r="D6" s="181"/>
      <c r="E6" s="181"/>
      <c r="F6" s="182"/>
      <c r="H6" s="180"/>
      <c r="I6" s="181"/>
      <c r="J6" s="181"/>
      <c r="K6" s="181"/>
      <c r="L6" s="182"/>
    </row>
    <row r="7" customFormat="false" ht="12.75" hidden="false" customHeight="false" outlineLevel="0" collapsed="false">
      <c r="B7" s="180" t="s">
        <v>13</v>
      </c>
      <c r="C7" s="181"/>
      <c r="D7" s="183" t="str">
        <f aca="false">INDEX('SC Computation'!$A$9:$J$23,MATCH($A2,'SC Computation'!$A$9:$A$23,),2)</f>
        <v>Joyce Dino</v>
      </c>
      <c r="E7" s="183"/>
      <c r="F7" s="183"/>
      <c r="H7" s="180" t="s">
        <v>13</v>
      </c>
      <c r="I7" s="181"/>
      <c r="J7" s="183" t="str">
        <f aca="false">D7</f>
        <v>Joyce Dino</v>
      </c>
      <c r="K7" s="183"/>
      <c r="L7" s="183"/>
    </row>
    <row r="8" customFormat="false" ht="12.75" hidden="false" customHeight="false" outlineLevel="0" collapsed="false">
      <c r="B8" s="180"/>
      <c r="C8" s="181"/>
      <c r="D8" s="181"/>
      <c r="E8" s="181"/>
      <c r="F8" s="182"/>
      <c r="H8" s="180"/>
      <c r="I8" s="181"/>
      <c r="J8" s="181"/>
      <c r="K8" s="181"/>
      <c r="L8" s="182"/>
    </row>
    <row r="9" customFormat="false" ht="12.75" hidden="false" customHeight="false" outlineLevel="0" collapsed="false">
      <c r="B9" s="184" t="s">
        <v>3</v>
      </c>
      <c r="C9" s="185"/>
      <c r="D9" s="181"/>
      <c r="E9" s="181"/>
      <c r="F9" s="186" t="n">
        <f aca="false">INDEX('SC Computation'!$A$9:$J$23,MATCH($A2,'SC Computation'!$A$9:$A$23,),6)</f>
        <v>401.006763157895</v>
      </c>
      <c r="H9" s="184" t="s">
        <v>3</v>
      </c>
      <c r="I9" s="185"/>
      <c r="J9" s="181"/>
      <c r="K9" s="181"/>
      <c r="L9" s="186" t="n">
        <f aca="false">F9</f>
        <v>401.006763157895</v>
      </c>
    </row>
    <row r="10" customFormat="false" ht="12.75" hidden="false" customHeight="false" outlineLevel="0" collapsed="false">
      <c r="B10" s="187" t="s">
        <v>137</v>
      </c>
      <c r="C10" s="187"/>
      <c r="D10" s="181"/>
      <c r="E10" s="181"/>
      <c r="F10" s="188" t="n">
        <f aca="false">INDEX('SC Computation'!$A$9:$J$23,MATCH($A2,'SC Computation'!$A$9:$A$23,),4)</f>
        <v>10</v>
      </c>
      <c r="H10" s="187" t="s">
        <v>137</v>
      </c>
      <c r="I10" s="187"/>
      <c r="J10" s="181"/>
      <c r="K10" s="181"/>
      <c r="L10" s="188" t="n">
        <f aca="false">F10</f>
        <v>10</v>
      </c>
    </row>
    <row r="11" customFormat="false" ht="12.75" hidden="false" customHeight="false" outlineLevel="0" collapsed="false">
      <c r="B11" s="184" t="s">
        <v>74</v>
      </c>
      <c r="C11" s="185"/>
      <c r="D11" s="181"/>
      <c r="E11" s="181"/>
      <c r="F11" s="186" t="n">
        <f aca="false">F9*F10</f>
        <v>4010.06763157895</v>
      </c>
      <c r="H11" s="184" t="s">
        <v>74</v>
      </c>
      <c r="I11" s="185"/>
      <c r="J11" s="181"/>
      <c r="K11" s="181"/>
      <c r="L11" s="186" t="n">
        <f aca="false">L9*L10</f>
        <v>4010.06763157895</v>
      </c>
    </row>
    <row r="12" customFormat="false" ht="12.75" hidden="false" customHeight="false" outlineLevel="0" collapsed="false">
      <c r="B12" s="189" t="s">
        <v>138</v>
      </c>
      <c r="C12" s="181"/>
      <c r="D12" s="181"/>
      <c r="E12" s="181"/>
      <c r="F12" s="190" t="n">
        <f aca="false">INDEX('SC Computation'!$A$9:$J$23,MATCH($A2,'SC Computation'!$A$9:$A$23,),9)</f>
        <v>0</v>
      </c>
      <c r="H12" s="189" t="s">
        <v>138</v>
      </c>
      <c r="I12" s="181"/>
      <c r="J12" s="181"/>
      <c r="K12" s="181"/>
      <c r="L12" s="190" t="n">
        <f aca="false">F12</f>
        <v>0</v>
      </c>
    </row>
    <row r="13" customFormat="false" ht="13.5" hidden="false" customHeight="false" outlineLevel="0" collapsed="false">
      <c r="B13" s="189" t="s">
        <v>139</v>
      </c>
      <c r="C13" s="181"/>
      <c r="D13" s="181"/>
      <c r="E13" s="181"/>
      <c r="F13" s="191" t="n">
        <f aca="false">F11-F12</f>
        <v>4010.06763157895</v>
      </c>
      <c r="H13" s="189" t="s">
        <v>139</v>
      </c>
      <c r="I13" s="181"/>
      <c r="J13" s="181"/>
      <c r="K13" s="181"/>
      <c r="L13" s="191" t="n">
        <f aca="false">L11-L12</f>
        <v>4010.06763157895</v>
      </c>
    </row>
    <row r="14" customFormat="false" ht="13.5" hidden="false" customHeight="false" outlineLevel="0" collapsed="false">
      <c r="B14" s="180"/>
      <c r="C14" s="181"/>
      <c r="D14" s="181"/>
      <c r="E14" s="181"/>
      <c r="F14" s="182"/>
      <c r="H14" s="180"/>
      <c r="I14" s="181"/>
      <c r="J14" s="181"/>
      <c r="K14" s="181"/>
      <c r="L14" s="182"/>
    </row>
    <row r="15" customFormat="false" ht="12.75" hidden="false" customHeight="false" outlineLevel="0" collapsed="false">
      <c r="B15" s="180" t="s">
        <v>140</v>
      </c>
      <c r="C15" s="181"/>
      <c r="D15" s="181"/>
      <c r="E15" s="181"/>
      <c r="F15" s="182"/>
      <c r="H15" s="180" t="s">
        <v>140</v>
      </c>
      <c r="I15" s="181"/>
      <c r="J15" s="181"/>
      <c r="K15" s="181"/>
      <c r="L15" s="182"/>
    </row>
    <row r="16" customFormat="false" ht="12.75" hidden="false" customHeight="false" outlineLevel="0" collapsed="false">
      <c r="B16" s="180"/>
      <c r="C16" s="181"/>
      <c r="D16" s="181"/>
      <c r="E16" s="181"/>
      <c r="F16" s="182"/>
      <c r="H16" s="180"/>
      <c r="I16" s="181"/>
      <c r="J16" s="181"/>
      <c r="K16" s="181"/>
      <c r="L16" s="182"/>
    </row>
    <row r="17" customFormat="false" ht="12.75" hidden="false" customHeight="false" outlineLevel="0" collapsed="false">
      <c r="B17" s="192"/>
      <c r="C17" s="193"/>
      <c r="D17" s="193"/>
      <c r="E17" s="181"/>
      <c r="F17" s="182"/>
      <c r="H17" s="192"/>
      <c r="I17" s="193"/>
      <c r="J17" s="193"/>
      <c r="K17" s="181"/>
      <c r="L17" s="182"/>
    </row>
    <row r="18" customFormat="false" ht="12.75" hidden="false" customHeight="false" outlineLevel="0" collapsed="false">
      <c r="B18" s="180"/>
      <c r="C18" s="181"/>
      <c r="D18" s="181"/>
      <c r="E18" s="181"/>
      <c r="F18" s="182"/>
      <c r="H18" s="180"/>
      <c r="I18" s="181"/>
      <c r="J18" s="181"/>
      <c r="K18" s="181"/>
      <c r="L18" s="182"/>
    </row>
    <row r="19" customFormat="false" ht="3.75" hidden="false" customHeight="true" outlineLevel="0" collapsed="false">
      <c r="B19" s="194"/>
      <c r="C19" s="195"/>
      <c r="D19" s="195"/>
      <c r="E19" s="195"/>
      <c r="F19" s="196"/>
      <c r="H19" s="194"/>
      <c r="I19" s="195"/>
      <c r="J19" s="195"/>
      <c r="K19" s="195"/>
      <c r="L19" s="196"/>
    </row>
    <row r="20" customFormat="false" ht="3" hidden="false" customHeight="true" outlineLevel="0" collapsed="false"/>
    <row r="21" customFormat="false" ht="12.75" hidden="false" customHeight="true" outlineLevel="0" collapsed="false">
      <c r="A21" s="0" t="n">
        <v>2</v>
      </c>
      <c r="B21" s="176"/>
      <c r="C21" s="177"/>
      <c r="D21" s="177"/>
      <c r="E21" s="177"/>
      <c r="F21" s="178"/>
      <c r="H21" s="176"/>
      <c r="I21" s="177"/>
      <c r="J21" s="177"/>
      <c r="K21" s="177"/>
      <c r="L21" s="178"/>
    </row>
    <row r="22" customFormat="false" ht="12.75" hidden="false" customHeight="true" outlineLevel="0" collapsed="false">
      <c r="B22" s="179" t="str">
        <f aca="false">'[3]SC Computation'!$A$1</f>
        <v>THE OLD SPAGHETTI HOUSE -VALERO</v>
      </c>
      <c r="C22" s="179"/>
      <c r="D22" s="179"/>
      <c r="E22" s="179"/>
      <c r="F22" s="179"/>
      <c r="H22" s="179" t="str">
        <f aca="false">'[3]SC Computation'!$A$1</f>
        <v>THE OLD SPAGHETTI HOUSE -VALERO</v>
      </c>
      <c r="I22" s="179"/>
      <c r="J22" s="179"/>
      <c r="K22" s="179"/>
      <c r="L22" s="179"/>
    </row>
    <row r="23" customFormat="false" ht="12.75" hidden="false" customHeight="false" outlineLevel="0" collapsed="false">
      <c r="B23" s="179" t="s">
        <v>136</v>
      </c>
      <c r="C23" s="179"/>
      <c r="D23" s="179"/>
      <c r="E23" s="179"/>
      <c r="F23" s="179"/>
      <c r="H23" s="179" t="s">
        <v>136</v>
      </c>
      <c r="I23" s="179"/>
      <c r="J23" s="179"/>
      <c r="K23" s="179"/>
      <c r="L23" s="179"/>
    </row>
    <row r="24" customFormat="false" ht="12.75" hidden="false" customHeight="false" outlineLevel="0" collapsed="false">
      <c r="B24" s="179" t="str">
        <f aca="false">'Number of Days'!A$3</f>
        <v>Dec 1-15,2019</v>
      </c>
      <c r="C24" s="179"/>
      <c r="D24" s="179"/>
      <c r="E24" s="179"/>
      <c r="F24" s="179"/>
      <c r="H24" s="179" t="str">
        <f aca="false">B24</f>
        <v>Dec 1-15,2019</v>
      </c>
      <c r="I24" s="179"/>
      <c r="J24" s="179"/>
      <c r="K24" s="179"/>
      <c r="L24" s="179"/>
    </row>
    <row r="25" customFormat="false" ht="12.75" hidden="false" customHeight="false" outlineLevel="0" collapsed="false">
      <c r="B25" s="180"/>
      <c r="C25" s="181"/>
      <c r="D25" s="181"/>
      <c r="E25" s="181"/>
      <c r="F25" s="182"/>
      <c r="H25" s="180"/>
      <c r="I25" s="181"/>
      <c r="J25" s="181"/>
      <c r="K25" s="181"/>
      <c r="L25" s="182"/>
    </row>
    <row r="26" customFormat="false" ht="12.75" hidden="false" customHeight="false" outlineLevel="0" collapsed="false">
      <c r="B26" s="180" t="s">
        <v>13</v>
      </c>
      <c r="C26" s="181"/>
      <c r="D26" s="183" t="str">
        <f aca="false">INDEX('SC Computation'!$A$9:$J$23,MATCH($A21,'SC Computation'!$A$9:$A$23,),2)</f>
        <v>Ronald Glenn Biarcal</v>
      </c>
      <c r="E26" s="183"/>
      <c r="F26" s="183"/>
      <c r="H26" s="180" t="s">
        <v>13</v>
      </c>
      <c r="I26" s="181"/>
      <c r="J26" s="183" t="str">
        <f aca="false">D26</f>
        <v>Ronald Glenn Biarcal</v>
      </c>
      <c r="K26" s="183"/>
      <c r="L26" s="183"/>
    </row>
    <row r="27" customFormat="false" ht="12.75" hidden="false" customHeight="false" outlineLevel="0" collapsed="false">
      <c r="B27" s="180"/>
      <c r="C27" s="181"/>
      <c r="D27" s="181"/>
      <c r="E27" s="181"/>
      <c r="F27" s="182"/>
      <c r="H27" s="180"/>
      <c r="I27" s="181"/>
      <c r="J27" s="181"/>
      <c r="K27" s="181"/>
      <c r="L27" s="182"/>
    </row>
    <row r="28" customFormat="false" ht="12.75" hidden="false" customHeight="false" outlineLevel="0" collapsed="false">
      <c r="B28" s="184" t="s">
        <v>3</v>
      </c>
      <c r="C28" s="185"/>
      <c r="D28" s="181"/>
      <c r="E28" s="181"/>
      <c r="F28" s="186" t="n">
        <f aca="false">INDEX('SC Computation'!$A$9:$J$23,MATCH($A21,'SC Computation'!$A$9:$A$23,),6)</f>
        <v>401.006763157895</v>
      </c>
      <c r="H28" s="184" t="s">
        <v>3</v>
      </c>
      <c r="I28" s="185"/>
      <c r="J28" s="181"/>
      <c r="K28" s="181"/>
      <c r="L28" s="186" t="n">
        <f aca="false">F28</f>
        <v>401.006763157895</v>
      </c>
    </row>
    <row r="29" customFormat="false" ht="12.75" hidden="false" customHeight="false" outlineLevel="0" collapsed="false">
      <c r="B29" s="187" t="s">
        <v>137</v>
      </c>
      <c r="C29" s="187"/>
      <c r="D29" s="181"/>
      <c r="E29" s="181"/>
      <c r="F29" s="188" t="n">
        <f aca="false">INDEX('SC Computation'!$A$9:$J$23,MATCH($A21,'SC Computation'!$A$9:$A$23,),4)</f>
        <v>11</v>
      </c>
      <c r="H29" s="187" t="s">
        <v>137</v>
      </c>
      <c r="I29" s="187"/>
      <c r="J29" s="181"/>
      <c r="K29" s="181"/>
      <c r="L29" s="188" t="n">
        <f aca="false">F29</f>
        <v>11</v>
      </c>
    </row>
    <row r="30" customFormat="false" ht="12.75" hidden="false" customHeight="false" outlineLevel="0" collapsed="false">
      <c r="B30" s="184" t="s">
        <v>74</v>
      </c>
      <c r="C30" s="185"/>
      <c r="D30" s="181"/>
      <c r="E30" s="181"/>
      <c r="F30" s="186" t="n">
        <f aca="false">F28*F29</f>
        <v>4411.07439473684</v>
      </c>
      <c r="H30" s="184" t="s">
        <v>74</v>
      </c>
      <c r="I30" s="185"/>
      <c r="J30" s="181"/>
      <c r="K30" s="181"/>
      <c r="L30" s="186" t="n">
        <f aca="false">L28*L29</f>
        <v>4411.07439473684</v>
      </c>
    </row>
    <row r="31" customFormat="false" ht="12.75" hidden="false" customHeight="false" outlineLevel="0" collapsed="false">
      <c r="B31" s="189" t="s">
        <v>138</v>
      </c>
      <c r="C31" s="181"/>
      <c r="D31" s="181"/>
      <c r="E31" s="181"/>
      <c r="F31" s="190" t="n">
        <f aca="false">INDEX('SC Computation'!$A$9:$J$23,MATCH($A21,'SC Computation'!$A$9:$A$23,),9)</f>
        <v>0</v>
      </c>
      <c r="H31" s="189" t="s">
        <v>138</v>
      </c>
      <c r="I31" s="181"/>
      <c r="J31" s="181"/>
      <c r="K31" s="181"/>
      <c r="L31" s="190" t="n">
        <f aca="false">F31</f>
        <v>0</v>
      </c>
    </row>
    <row r="32" customFormat="false" ht="13.5" hidden="false" customHeight="false" outlineLevel="0" collapsed="false">
      <c r="B32" s="189" t="s">
        <v>139</v>
      </c>
      <c r="C32" s="181"/>
      <c r="D32" s="181"/>
      <c r="E32" s="181"/>
      <c r="F32" s="191" t="n">
        <f aca="false">F30-F31</f>
        <v>4411.07439473684</v>
      </c>
      <c r="H32" s="189" t="s">
        <v>139</v>
      </c>
      <c r="I32" s="181"/>
      <c r="J32" s="181"/>
      <c r="K32" s="181"/>
      <c r="L32" s="191" t="n">
        <f aca="false">L30-L31</f>
        <v>4411.07439473684</v>
      </c>
    </row>
    <row r="33" customFormat="false" ht="13.5" hidden="false" customHeight="false" outlineLevel="0" collapsed="false">
      <c r="B33" s="180"/>
      <c r="C33" s="181"/>
      <c r="D33" s="181"/>
      <c r="E33" s="181"/>
      <c r="F33" s="182"/>
      <c r="H33" s="180"/>
      <c r="I33" s="181"/>
      <c r="J33" s="181"/>
      <c r="K33" s="181"/>
      <c r="L33" s="182"/>
    </row>
    <row r="34" customFormat="false" ht="12.75" hidden="false" customHeight="false" outlineLevel="0" collapsed="false">
      <c r="B34" s="180" t="s">
        <v>140</v>
      </c>
      <c r="C34" s="181"/>
      <c r="D34" s="181"/>
      <c r="E34" s="181"/>
      <c r="F34" s="182"/>
      <c r="H34" s="180" t="s">
        <v>140</v>
      </c>
      <c r="I34" s="181"/>
      <c r="J34" s="181"/>
      <c r="K34" s="181"/>
      <c r="L34" s="182"/>
    </row>
    <row r="35" customFormat="false" ht="12.75" hidden="false" customHeight="false" outlineLevel="0" collapsed="false">
      <c r="B35" s="180"/>
      <c r="C35" s="181"/>
      <c r="D35" s="181"/>
      <c r="E35" s="181"/>
      <c r="F35" s="182"/>
      <c r="H35" s="180"/>
      <c r="I35" s="181"/>
      <c r="J35" s="181"/>
      <c r="K35" s="181"/>
      <c r="L35" s="182"/>
    </row>
    <row r="36" customFormat="false" ht="12.75" hidden="false" customHeight="false" outlineLevel="0" collapsed="false">
      <c r="B36" s="192"/>
      <c r="C36" s="193"/>
      <c r="D36" s="193"/>
      <c r="E36" s="181"/>
      <c r="F36" s="182"/>
      <c r="H36" s="192"/>
      <c r="I36" s="193"/>
      <c r="J36" s="193"/>
      <c r="K36" s="181"/>
      <c r="L36" s="182"/>
    </row>
    <row r="37" customFormat="false" ht="12.75" hidden="false" customHeight="false" outlineLevel="0" collapsed="false">
      <c r="B37" s="180"/>
      <c r="C37" s="181"/>
      <c r="D37" s="181"/>
      <c r="E37" s="181"/>
      <c r="F37" s="182"/>
      <c r="H37" s="180"/>
      <c r="I37" s="181"/>
      <c r="J37" s="181"/>
      <c r="K37" s="181"/>
      <c r="L37" s="182"/>
    </row>
    <row r="38" customFormat="false" ht="3.75" hidden="false" customHeight="true" outlineLevel="0" collapsed="false">
      <c r="B38" s="194"/>
      <c r="C38" s="195"/>
      <c r="D38" s="195"/>
      <c r="E38" s="195"/>
      <c r="F38" s="196"/>
      <c r="H38" s="194"/>
      <c r="I38" s="195"/>
      <c r="J38" s="195"/>
      <c r="K38" s="195"/>
      <c r="L38" s="196"/>
    </row>
    <row r="39" customFormat="false" ht="3" hidden="false" customHeight="true" outlineLevel="0" collapsed="false"/>
    <row r="40" customFormat="false" ht="12.75" hidden="false" customHeight="true" outlineLevel="0" collapsed="false">
      <c r="A40" s="0" t="n">
        <v>3</v>
      </c>
      <c r="B40" s="176"/>
      <c r="C40" s="177"/>
      <c r="D40" s="177"/>
      <c r="E40" s="177"/>
      <c r="F40" s="178"/>
      <c r="H40" s="176"/>
      <c r="I40" s="177"/>
      <c r="J40" s="177"/>
      <c r="K40" s="177"/>
      <c r="L40" s="178"/>
    </row>
    <row r="41" customFormat="false" ht="12.75" hidden="false" customHeight="true" outlineLevel="0" collapsed="false">
      <c r="B41" s="179" t="str">
        <f aca="false">'[3]SC Computation'!$A$1</f>
        <v>THE OLD SPAGHETTI HOUSE -VALERO</v>
      </c>
      <c r="C41" s="179"/>
      <c r="D41" s="179"/>
      <c r="E41" s="179"/>
      <c r="F41" s="179"/>
      <c r="H41" s="179" t="str">
        <f aca="false">'[3]SC Computation'!$A$1</f>
        <v>THE OLD SPAGHETTI HOUSE -VALERO</v>
      </c>
      <c r="I41" s="179"/>
      <c r="J41" s="179"/>
      <c r="K41" s="179"/>
      <c r="L41" s="179"/>
    </row>
    <row r="42" customFormat="false" ht="12.75" hidden="false" customHeight="false" outlineLevel="0" collapsed="false">
      <c r="B42" s="179" t="s">
        <v>136</v>
      </c>
      <c r="C42" s="179"/>
      <c r="D42" s="179"/>
      <c r="E42" s="179"/>
      <c r="F42" s="179"/>
      <c r="H42" s="179" t="s">
        <v>136</v>
      </c>
      <c r="I42" s="179"/>
      <c r="J42" s="179"/>
      <c r="K42" s="179"/>
      <c r="L42" s="179"/>
    </row>
    <row r="43" customFormat="false" ht="12.75" hidden="false" customHeight="false" outlineLevel="0" collapsed="false">
      <c r="B43" s="179" t="str">
        <f aca="false">'Number of Days'!A$3</f>
        <v>Dec 1-15,2019</v>
      </c>
      <c r="C43" s="179"/>
      <c r="D43" s="179"/>
      <c r="E43" s="179"/>
      <c r="F43" s="179"/>
      <c r="H43" s="179" t="str">
        <f aca="false">B43</f>
        <v>Dec 1-15,2019</v>
      </c>
      <c r="I43" s="179"/>
      <c r="J43" s="179"/>
      <c r="K43" s="179"/>
      <c r="L43" s="179"/>
    </row>
    <row r="44" customFormat="false" ht="12.75" hidden="false" customHeight="false" outlineLevel="0" collapsed="false">
      <c r="B44" s="180"/>
      <c r="C44" s="181"/>
      <c r="D44" s="181"/>
      <c r="E44" s="181"/>
      <c r="F44" s="182"/>
      <c r="H44" s="180"/>
      <c r="I44" s="181"/>
      <c r="J44" s="181"/>
      <c r="K44" s="181"/>
      <c r="L44" s="182"/>
    </row>
    <row r="45" customFormat="false" ht="12.75" hidden="false" customHeight="false" outlineLevel="0" collapsed="false">
      <c r="B45" s="180" t="s">
        <v>13</v>
      </c>
      <c r="C45" s="181"/>
      <c r="D45" s="183" t="str">
        <f aca="false">INDEX('SC Computation'!$A$9:$J$23,MATCH($A40,'SC Computation'!$A$9:$A$23,),2)</f>
        <v>Anna Marie Sosa</v>
      </c>
      <c r="E45" s="183"/>
      <c r="F45" s="183"/>
      <c r="H45" s="180" t="s">
        <v>13</v>
      </c>
      <c r="I45" s="181"/>
      <c r="J45" s="183" t="str">
        <f aca="false">D45</f>
        <v>Anna Marie Sosa</v>
      </c>
      <c r="K45" s="183"/>
      <c r="L45" s="183"/>
    </row>
    <row r="46" customFormat="false" ht="12.75" hidden="false" customHeight="false" outlineLevel="0" collapsed="false">
      <c r="B46" s="180"/>
      <c r="C46" s="181"/>
      <c r="D46" s="181"/>
      <c r="E46" s="181"/>
      <c r="F46" s="182"/>
      <c r="H46" s="180"/>
      <c r="I46" s="181"/>
      <c r="J46" s="181"/>
      <c r="K46" s="181"/>
      <c r="L46" s="182"/>
    </row>
    <row r="47" customFormat="false" ht="12.75" hidden="false" customHeight="false" outlineLevel="0" collapsed="false">
      <c r="B47" s="184" t="s">
        <v>3</v>
      </c>
      <c r="C47" s="185"/>
      <c r="D47" s="181"/>
      <c r="E47" s="181"/>
      <c r="F47" s="186" t="n">
        <f aca="false">INDEX('SC Computation'!$A$9:$J$23,MATCH($A40,'SC Computation'!$A$9:$A$23,),6)</f>
        <v>401.006763157895</v>
      </c>
      <c r="H47" s="184" t="s">
        <v>3</v>
      </c>
      <c r="I47" s="185"/>
      <c r="J47" s="181"/>
      <c r="K47" s="181"/>
      <c r="L47" s="186" t="n">
        <f aca="false">F47</f>
        <v>401.006763157895</v>
      </c>
    </row>
    <row r="48" customFormat="false" ht="12.75" hidden="false" customHeight="false" outlineLevel="0" collapsed="false">
      <c r="B48" s="187" t="s">
        <v>137</v>
      </c>
      <c r="C48" s="187"/>
      <c r="D48" s="181"/>
      <c r="E48" s="181"/>
      <c r="F48" s="188" t="n">
        <f aca="false">INDEX('SC Computation'!$A$9:$J$23,MATCH($A40,'SC Computation'!$A$9:$A$23,),4)</f>
        <v>11</v>
      </c>
      <c r="H48" s="187" t="s">
        <v>137</v>
      </c>
      <c r="I48" s="187"/>
      <c r="J48" s="181"/>
      <c r="K48" s="181"/>
      <c r="L48" s="188" t="n">
        <f aca="false">F48</f>
        <v>11</v>
      </c>
    </row>
    <row r="49" customFormat="false" ht="12.75" hidden="false" customHeight="false" outlineLevel="0" collapsed="false">
      <c r="B49" s="184" t="s">
        <v>74</v>
      </c>
      <c r="C49" s="185"/>
      <c r="D49" s="181"/>
      <c r="E49" s="181"/>
      <c r="F49" s="186" t="n">
        <f aca="false">F47*F48</f>
        <v>4411.07439473684</v>
      </c>
      <c r="H49" s="184" t="s">
        <v>74</v>
      </c>
      <c r="I49" s="185"/>
      <c r="J49" s="181"/>
      <c r="K49" s="181"/>
      <c r="L49" s="186" t="n">
        <f aca="false">L47*L48</f>
        <v>4411.07439473684</v>
      </c>
    </row>
    <row r="50" customFormat="false" ht="12.75" hidden="false" customHeight="false" outlineLevel="0" collapsed="false">
      <c r="B50" s="189" t="s">
        <v>138</v>
      </c>
      <c r="C50" s="181"/>
      <c r="D50" s="181"/>
      <c r="E50" s="181"/>
      <c r="F50" s="190" t="n">
        <f aca="false">INDEX('SC Computation'!$A$9:$J$23,MATCH($A40,'SC Computation'!$A$9:$A$23,),9)</f>
        <v>0</v>
      </c>
      <c r="H50" s="189" t="s">
        <v>138</v>
      </c>
      <c r="I50" s="181"/>
      <c r="J50" s="181"/>
      <c r="K50" s="181"/>
      <c r="L50" s="190" t="n">
        <f aca="false">F50</f>
        <v>0</v>
      </c>
    </row>
    <row r="51" customFormat="false" ht="13.5" hidden="false" customHeight="false" outlineLevel="0" collapsed="false">
      <c r="B51" s="189" t="s">
        <v>139</v>
      </c>
      <c r="C51" s="181"/>
      <c r="D51" s="181"/>
      <c r="E51" s="181"/>
      <c r="F51" s="191" t="n">
        <f aca="false">F49-F50</f>
        <v>4411.07439473684</v>
      </c>
      <c r="H51" s="189" t="s">
        <v>139</v>
      </c>
      <c r="I51" s="181"/>
      <c r="J51" s="181"/>
      <c r="K51" s="181"/>
      <c r="L51" s="191" t="n">
        <f aca="false">L49-L50</f>
        <v>4411.07439473684</v>
      </c>
    </row>
    <row r="52" customFormat="false" ht="13.5" hidden="false" customHeight="false" outlineLevel="0" collapsed="false">
      <c r="B52" s="180"/>
      <c r="C52" s="181"/>
      <c r="D52" s="181"/>
      <c r="E52" s="181"/>
      <c r="F52" s="182"/>
      <c r="H52" s="180"/>
      <c r="I52" s="181"/>
      <c r="J52" s="181"/>
      <c r="K52" s="181"/>
      <c r="L52" s="182"/>
    </row>
    <row r="53" customFormat="false" ht="12.75" hidden="false" customHeight="false" outlineLevel="0" collapsed="false">
      <c r="B53" s="180" t="s">
        <v>140</v>
      </c>
      <c r="C53" s="181"/>
      <c r="D53" s="181"/>
      <c r="E53" s="181"/>
      <c r="F53" s="182"/>
      <c r="H53" s="180" t="s">
        <v>140</v>
      </c>
      <c r="I53" s="181"/>
      <c r="J53" s="181"/>
      <c r="K53" s="181"/>
      <c r="L53" s="182"/>
    </row>
    <row r="54" customFormat="false" ht="12.75" hidden="false" customHeight="false" outlineLevel="0" collapsed="false">
      <c r="B54" s="180"/>
      <c r="C54" s="181"/>
      <c r="D54" s="181"/>
      <c r="E54" s="181"/>
      <c r="F54" s="182"/>
      <c r="H54" s="180"/>
      <c r="I54" s="181"/>
      <c r="J54" s="181"/>
      <c r="K54" s="181"/>
      <c r="L54" s="182"/>
    </row>
    <row r="55" customFormat="false" ht="12.75" hidden="false" customHeight="false" outlineLevel="0" collapsed="false">
      <c r="B55" s="192"/>
      <c r="C55" s="193"/>
      <c r="D55" s="193"/>
      <c r="E55" s="181"/>
      <c r="F55" s="182"/>
      <c r="H55" s="192"/>
      <c r="I55" s="193"/>
      <c r="J55" s="193"/>
      <c r="K55" s="181"/>
      <c r="L55" s="182"/>
    </row>
    <row r="56" customFormat="false" ht="12.75" hidden="false" customHeight="false" outlineLevel="0" collapsed="false">
      <c r="B56" s="180"/>
      <c r="C56" s="181"/>
      <c r="D56" s="181"/>
      <c r="E56" s="181"/>
      <c r="F56" s="182"/>
      <c r="H56" s="180"/>
      <c r="I56" s="181"/>
      <c r="J56" s="181"/>
      <c r="K56" s="181"/>
      <c r="L56" s="182"/>
    </row>
    <row r="57" customFormat="false" ht="3.75" hidden="false" customHeight="true" outlineLevel="0" collapsed="false">
      <c r="B57" s="194"/>
      <c r="C57" s="195"/>
      <c r="D57" s="195"/>
      <c r="E57" s="195"/>
      <c r="F57" s="196"/>
      <c r="H57" s="194"/>
      <c r="I57" s="195"/>
      <c r="J57" s="195"/>
      <c r="K57" s="195"/>
      <c r="L57" s="196"/>
    </row>
    <row r="58" customFormat="false" ht="3" hidden="false" customHeight="true" outlineLevel="0" collapsed="false"/>
    <row r="59" customFormat="false" ht="12.75" hidden="false" customHeight="true" outlineLevel="0" collapsed="false">
      <c r="A59" s="0" t="n">
        <v>4</v>
      </c>
      <c r="B59" s="176"/>
      <c r="C59" s="177"/>
      <c r="D59" s="177"/>
      <c r="E59" s="177"/>
      <c r="F59" s="178"/>
      <c r="H59" s="176"/>
      <c r="I59" s="177"/>
      <c r="J59" s="177"/>
      <c r="K59" s="177"/>
      <c r="L59" s="178"/>
    </row>
    <row r="60" customFormat="false" ht="12.75" hidden="false" customHeight="true" outlineLevel="0" collapsed="false">
      <c r="B60" s="179" t="str">
        <f aca="false">'[3]SC Computation'!$A$1</f>
        <v>THE OLD SPAGHETTI HOUSE -VALERO</v>
      </c>
      <c r="C60" s="179"/>
      <c r="D60" s="179"/>
      <c r="E60" s="179"/>
      <c r="F60" s="179"/>
      <c r="H60" s="179" t="str">
        <f aca="false">'[3]SC Computation'!$A$1</f>
        <v>THE OLD SPAGHETTI HOUSE -VALERO</v>
      </c>
      <c r="I60" s="179"/>
      <c r="J60" s="179"/>
      <c r="K60" s="179"/>
      <c r="L60" s="179"/>
    </row>
    <row r="61" customFormat="false" ht="12.75" hidden="false" customHeight="false" outlineLevel="0" collapsed="false">
      <c r="B61" s="179" t="s">
        <v>136</v>
      </c>
      <c r="C61" s="179"/>
      <c r="D61" s="179"/>
      <c r="E61" s="179"/>
      <c r="F61" s="179"/>
      <c r="H61" s="179" t="s">
        <v>136</v>
      </c>
      <c r="I61" s="179"/>
      <c r="J61" s="179"/>
      <c r="K61" s="179"/>
      <c r="L61" s="179"/>
    </row>
    <row r="62" customFormat="false" ht="12.75" hidden="false" customHeight="false" outlineLevel="0" collapsed="false">
      <c r="B62" s="179" t="str">
        <f aca="false">'Number of Days'!A$3</f>
        <v>Dec 1-15,2019</v>
      </c>
      <c r="C62" s="179"/>
      <c r="D62" s="179"/>
      <c r="E62" s="179"/>
      <c r="F62" s="179"/>
      <c r="H62" s="179" t="str">
        <f aca="false">B62</f>
        <v>Dec 1-15,2019</v>
      </c>
      <c r="I62" s="179"/>
      <c r="J62" s="179"/>
      <c r="K62" s="179"/>
      <c r="L62" s="179"/>
    </row>
    <row r="63" customFormat="false" ht="12.75" hidden="false" customHeight="false" outlineLevel="0" collapsed="false">
      <c r="B63" s="180"/>
      <c r="C63" s="181"/>
      <c r="D63" s="181"/>
      <c r="E63" s="181"/>
      <c r="F63" s="182"/>
      <c r="H63" s="180"/>
      <c r="I63" s="181"/>
      <c r="J63" s="181"/>
      <c r="K63" s="181"/>
      <c r="L63" s="182"/>
    </row>
    <row r="64" customFormat="false" ht="12.75" hidden="false" customHeight="false" outlineLevel="0" collapsed="false">
      <c r="B64" s="180" t="s">
        <v>13</v>
      </c>
      <c r="C64" s="181"/>
      <c r="D64" s="183" t="str">
        <f aca="false">INDEX('SC Computation'!$A$9:$J$23,MATCH($A59,'SC Computation'!$A$9:$A$23,),2)</f>
        <v>Angelo Sanchez</v>
      </c>
      <c r="E64" s="183"/>
      <c r="F64" s="183"/>
      <c r="H64" s="180" t="s">
        <v>13</v>
      </c>
      <c r="I64" s="181"/>
      <c r="J64" s="183" t="str">
        <f aca="false">D64</f>
        <v>Angelo Sanchez</v>
      </c>
      <c r="K64" s="183"/>
      <c r="L64" s="183"/>
    </row>
    <row r="65" customFormat="false" ht="12.75" hidden="false" customHeight="false" outlineLevel="0" collapsed="false">
      <c r="B65" s="180"/>
      <c r="C65" s="181"/>
      <c r="D65" s="181"/>
      <c r="E65" s="181"/>
      <c r="F65" s="182"/>
      <c r="H65" s="180"/>
      <c r="I65" s="181"/>
      <c r="J65" s="181"/>
      <c r="K65" s="181"/>
      <c r="L65" s="182"/>
    </row>
    <row r="66" customFormat="false" ht="12.75" hidden="false" customHeight="false" outlineLevel="0" collapsed="false">
      <c r="B66" s="184" t="s">
        <v>3</v>
      </c>
      <c r="C66" s="185"/>
      <c r="D66" s="181"/>
      <c r="E66" s="181"/>
      <c r="F66" s="186" t="n">
        <f aca="false">INDEX('SC Computation'!$A$9:$J$23,MATCH($A59,'SC Computation'!$A$9:$A$23,),6)</f>
        <v>401.006763157895</v>
      </c>
      <c r="H66" s="184" t="s">
        <v>3</v>
      </c>
      <c r="I66" s="185"/>
      <c r="J66" s="181"/>
      <c r="K66" s="181"/>
      <c r="L66" s="186" t="n">
        <f aca="false">F66</f>
        <v>401.006763157895</v>
      </c>
    </row>
    <row r="67" customFormat="false" ht="12.75" hidden="false" customHeight="false" outlineLevel="0" collapsed="false">
      <c r="B67" s="187" t="s">
        <v>137</v>
      </c>
      <c r="C67" s="187"/>
      <c r="D67" s="181"/>
      <c r="E67" s="181"/>
      <c r="F67" s="188" t="n">
        <f aca="false">INDEX('SC Computation'!$A$9:$J$23,MATCH($A59,'SC Computation'!$A$9:$A$23,),4)</f>
        <v>10</v>
      </c>
      <c r="H67" s="187" t="s">
        <v>137</v>
      </c>
      <c r="I67" s="187"/>
      <c r="J67" s="181"/>
      <c r="K67" s="181"/>
      <c r="L67" s="188" t="n">
        <f aca="false">F67</f>
        <v>10</v>
      </c>
    </row>
    <row r="68" customFormat="false" ht="12.75" hidden="false" customHeight="false" outlineLevel="0" collapsed="false">
      <c r="B68" s="184" t="s">
        <v>74</v>
      </c>
      <c r="C68" s="185"/>
      <c r="D68" s="181"/>
      <c r="E68" s="181"/>
      <c r="F68" s="186" t="n">
        <f aca="false">F66*F67</f>
        <v>4010.06763157895</v>
      </c>
      <c r="H68" s="184" t="s">
        <v>74</v>
      </c>
      <c r="I68" s="185"/>
      <c r="J68" s="181"/>
      <c r="K68" s="181"/>
      <c r="L68" s="186" t="n">
        <f aca="false">L66*L67</f>
        <v>4010.06763157895</v>
      </c>
    </row>
    <row r="69" customFormat="false" ht="12.75" hidden="false" customHeight="false" outlineLevel="0" collapsed="false">
      <c r="B69" s="189" t="s">
        <v>138</v>
      </c>
      <c r="C69" s="181"/>
      <c r="D69" s="181"/>
      <c r="E69" s="181"/>
      <c r="F69" s="190" t="n">
        <f aca="false">INDEX('SC Computation'!$A$9:$J$23,MATCH($A59,'SC Computation'!$A$9:$A$23,),9)</f>
        <v>0</v>
      </c>
      <c r="H69" s="189" t="s">
        <v>138</v>
      </c>
      <c r="I69" s="181"/>
      <c r="J69" s="181"/>
      <c r="K69" s="181"/>
      <c r="L69" s="190" t="n">
        <f aca="false">F69</f>
        <v>0</v>
      </c>
    </row>
    <row r="70" customFormat="false" ht="13.5" hidden="false" customHeight="false" outlineLevel="0" collapsed="false">
      <c r="B70" s="189" t="s">
        <v>139</v>
      </c>
      <c r="C70" s="181"/>
      <c r="D70" s="181"/>
      <c r="E70" s="181"/>
      <c r="F70" s="191" t="n">
        <f aca="false">F68-F69</f>
        <v>4010.06763157895</v>
      </c>
      <c r="H70" s="189" t="s">
        <v>139</v>
      </c>
      <c r="I70" s="181"/>
      <c r="J70" s="181"/>
      <c r="K70" s="181"/>
      <c r="L70" s="191" t="n">
        <f aca="false">L68-L69</f>
        <v>4010.06763157895</v>
      </c>
    </row>
    <row r="71" customFormat="false" ht="13.5" hidden="false" customHeight="false" outlineLevel="0" collapsed="false">
      <c r="B71" s="180"/>
      <c r="C71" s="181"/>
      <c r="D71" s="181"/>
      <c r="E71" s="181"/>
      <c r="F71" s="182"/>
      <c r="H71" s="180"/>
      <c r="I71" s="181"/>
      <c r="J71" s="181"/>
      <c r="K71" s="181"/>
      <c r="L71" s="182"/>
    </row>
    <row r="72" customFormat="false" ht="12.75" hidden="false" customHeight="false" outlineLevel="0" collapsed="false">
      <c r="B72" s="180" t="s">
        <v>140</v>
      </c>
      <c r="C72" s="181"/>
      <c r="D72" s="181"/>
      <c r="E72" s="181"/>
      <c r="F72" s="182"/>
      <c r="H72" s="180" t="s">
        <v>140</v>
      </c>
      <c r="I72" s="181"/>
      <c r="J72" s="181"/>
      <c r="K72" s="181"/>
      <c r="L72" s="182"/>
    </row>
    <row r="73" customFormat="false" ht="12.75" hidden="false" customHeight="false" outlineLevel="0" collapsed="false">
      <c r="B73" s="180"/>
      <c r="C73" s="181"/>
      <c r="D73" s="181"/>
      <c r="E73" s="181"/>
      <c r="F73" s="182"/>
      <c r="H73" s="180"/>
      <c r="I73" s="181"/>
      <c r="J73" s="181"/>
      <c r="K73" s="181"/>
      <c r="L73" s="182"/>
    </row>
    <row r="74" customFormat="false" ht="12.75" hidden="false" customHeight="false" outlineLevel="0" collapsed="false">
      <c r="B74" s="192"/>
      <c r="C74" s="193"/>
      <c r="D74" s="193"/>
      <c r="E74" s="181"/>
      <c r="F74" s="182"/>
      <c r="H74" s="192"/>
      <c r="I74" s="193"/>
      <c r="J74" s="193"/>
      <c r="K74" s="181"/>
      <c r="L74" s="182"/>
    </row>
    <row r="75" customFormat="false" ht="12.75" hidden="false" customHeight="false" outlineLevel="0" collapsed="false">
      <c r="B75" s="180"/>
      <c r="C75" s="181"/>
      <c r="D75" s="181"/>
      <c r="E75" s="181"/>
      <c r="F75" s="182"/>
      <c r="H75" s="180"/>
      <c r="I75" s="181"/>
      <c r="J75" s="181"/>
      <c r="K75" s="181"/>
      <c r="L75" s="182"/>
    </row>
    <row r="76" customFormat="false" ht="3.75" hidden="false" customHeight="true" outlineLevel="0" collapsed="false">
      <c r="B76" s="194"/>
      <c r="C76" s="195"/>
      <c r="D76" s="195"/>
      <c r="E76" s="195"/>
      <c r="F76" s="196"/>
      <c r="H76" s="194"/>
      <c r="I76" s="195"/>
      <c r="J76" s="195"/>
      <c r="K76" s="195"/>
      <c r="L76" s="196"/>
    </row>
    <row r="77" customFormat="false" ht="3" hidden="false" customHeight="true" outlineLevel="0" collapsed="false"/>
    <row r="78" customFormat="false" ht="12.75" hidden="false" customHeight="true" outlineLevel="0" collapsed="false">
      <c r="A78" s="0" t="n">
        <v>5</v>
      </c>
      <c r="B78" s="176"/>
      <c r="C78" s="177"/>
      <c r="D78" s="177"/>
      <c r="E78" s="177"/>
      <c r="F78" s="178"/>
      <c r="H78" s="176"/>
      <c r="I78" s="177"/>
      <c r="J78" s="177"/>
      <c r="K78" s="177"/>
      <c r="L78" s="178"/>
    </row>
    <row r="79" customFormat="false" ht="12.75" hidden="false" customHeight="true" outlineLevel="0" collapsed="false">
      <c r="B79" s="179" t="str">
        <f aca="false">'[3]SC Computation'!$A$1</f>
        <v>THE OLD SPAGHETTI HOUSE -VALERO</v>
      </c>
      <c r="C79" s="179"/>
      <c r="D79" s="179"/>
      <c r="E79" s="179"/>
      <c r="F79" s="179"/>
      <c r="H79" s="179" t="str">
        <f aca="false">'[3]SC Computation'!$A$1</f>
        <v>THE OLD SPAGHETTI HOUSE -VALERO</v>
      </c>
      <c r="I79" s="179"/>
      <c r="J79" s="179"/>
      <c r="K79" s="179"/>
      <c r="L79" s="179"/>
    </row>
    <row r="80" customFormat="false" ht="12.75" hidden="false" customHeight="false" outlineLevel="0" collapsed="false">
      <c r="B80" s="179" t="s">
        <v>136</v>
      </c>
      <c r="C80" s="179"/>
      <c r="D80" s="179"/>
      <c r="E80" s="179"/>
      <c r="F80" s="179"/>
      <c r="H80" s="179" t="s">
        <v>136</v>
      </c>
      <c r="I80" s="179"/>
      <c r="J80" s="179"/>
      <c r="K80" s="179"/>
      <c r="L80" s="179"/>
    </row>
    <row r="81" customFormat="false" ht="12.75" hidden="false" customHeight="false" outlineLevel="0" collapsed="false">
      <c r="B81" s="179" t="str">
        <f aca="false">'Number of Days'!A$3</f>
        <v>Dec 1-15,2019</v>
      </c>
      <c r="C81" s="179"/>
      <c r="D81" s="179"/>
      <c r="E81" s="179"/>
      <c r="F81" s="179"/>
      <c r="H81" s="179" t="str">
        <f aca="false">B81</f>
        <v>Dec 1-15,2019</v>
      </c>
      <c r="I81" s="179"/>
      <c r="J81" s="179"/>
      <c r="K81" s="179"/>
      <c r="L81" s="179"/>
    </row>
    <row r="82" customFormat="false" ht="12.75" hidden="false" customHeight="false" outlineLevel="0" collapsed="false">
      <c r="B82" s="180"/>
      <c r="C82" s="181"/>
      <c r="D82" s="181"/>
      <c r="E82" s="181"/>
      <c r="F82" s="182"/>
      <c r="H82" s="180"/>
      <c r="I82" s="181"/>
      <c r="J82" s="181"/>
      <c r="K82" s="181"/>
      <c r="L82" s="182"/>
    </row>
    <row r="83" customFormat="false" ht="12.75" hidden="false" customHeight="false" outlineLevel="0" collapsed="false">
      <c r="B83" s="180" t="s">
        <v>13</v>
      </c>
      <c r="C83" s="181"/>
      <c r="D83" s="183" t="str">
        <f aca="false">INDEX('SC Computation'!$A$9:$J$23,MATCH($A78,'SC Computation'!$A$9:$A$23,),2)</f>
        <v>Benzen Cahilig</v>
      </c>
      <c r="E83" s="183"/>
      <c r="F83" s="183"/>
      <c r="H83" s="180" t="s">
        <v>13</v>
      </c>
      <c r="I83" s="181"/>
      <c r="J83" s="183" t="str">
        <f aca="false">D83</f>
        <v>Benzen Cahilig</v>
      </c>
      <c r="K83" s="183"/>
      <c r="L83" s="183"/>
    </row>
    <row r="84" customFormat="false" ht="12.75" hidden="false" customHeight="false" outlineLevel="0" collapsed="false">
      <c r="B84" s="180"/>
      <c r="C84" s="181"/>
      <c r="D84" s="181"/>
      <c r="E84" s="181"/>
      <c r="F84" s="182"/>
      <c r="H84" s="180"/>
      <c r="I84" s="181"/>
      <c r="J84" s="181"/>
      <c r="K84" s="181"/>
      <c r="L84" s="182"/>
    </row>
    <row r="85" customFormat="false" ht="12.75" hidden="false" customHeight="false" outlineLevel="0" collapsed="false">
      <c r="B85" s="184" t="s">
        <v>3</v>
      </c>
      <c r="C85" s="185"/>
      <c r="D85" s="181"/>
      <c r="E85" s="181"/>
      <c r="F85" s="186" t="n">
        <f aca="false">INDEX('SC Computation'!$A$9:$J$23,MATCH($A78,'SC Computation'!$A$9:$A$23,),6)</f>
        <v>401.006763157895</v>
      </c>
      <c r="H85" s="184" t="s">
        <v>3</v>
      </c>
      <c r="I85" s="185"/>
      <c r="J85" s="181"/>
      <c r="K85" s="181"/>
      <c r="L85" s="186" t="n">
        <f aca="false">F85</f>
        <v>401.006763157895</v>
      </c>
    </row>
    <row r="86" customFormat="false" ht="12.75" hidden="false" customHeight="false" outlineLevel="0" collapsed="false">
      <c r="B86" s="187" t="s">
        <v>137</v>
      </c>
      <c r="C86" s="187"/>
      <c r="D86" s="181"/>
      <c r="E86" s="181"/>
      <c r="F86" s="188" t="n">
        <f aca="false">INDEX('SC Computation'!$A$9:$J$23,MATCH($A78,'SC Computation'!$A$9:$A$23,),4)</f>
        <v>10</v>
      </c>
      <c r="H86" s="187" t="s">
        <v>137</v>
      </c>
      <c r="I86" s="187"/>
      <c r="J86" s="181"/>
      <c r="K86" s="181"/>
      <c r="L86" s="188" t="n">
        <f aca="false">F86</f>
        <v>10</v>
      </c>
    </row>
    <row r="87" customFormat="false" ht="12.75" hidden="false" customHeight="false" outlineLevel="0" collapsed="false">
      <c r="B87" s="184" t="s">
        <v>74</v>
      </c>
      <c r="C87" s="185"/>
      <c r="D87" s="181"/>
      <c r="E87" s="181"/>
      <c r="F87" s="186" t="n">
        <f aca="false">F85*F86</f>
        <v>4010.06763157895</v>
      </c>
      <c r="H87" s="184" t="s">
        <v>74</v>
      </c>
      <c r="I87" s="185"/>
      <c r="J87" s="181"/>
      <c r="K87" s="181"/>
      <c r="L87" s="186" t="n">
        <f aca="false">L85*L86</f>
        <v>4010.06763157895</v>
      </c>
    </row>
    <row r="88" customFormat="false" ht="12.75" hidden="false" customHeight="false" outlineLevel="0" collapsed="false">
      <c r="B88" s="189" t="s">
        <v>138</v>
      </c>
      <c r="C88" s="181"/>
      <c r="D88" s="181"/>
      <c r="E88" s="181"/>
      <c r="F88" s="190" t="n">
        <f aca="false">INDEX('SC Computation'!$A$9:$J$23,MATCH($A78,'SC Computation'!$A$9:$A$23,),9)</f>
        <v>0</v>
      </c>
      <c r="H88" s="189" t="s">
        <v>138</v>
      </c>
      <c r="I88" s="181"/>
      <c r="J88" s="181"/>
      <c r="K88" s="181"/>
      <c r="L88" s="190" t="n">
        <f aca="false">F88</f>
        <v>0</v>
      </c>
    </row>
    <row r="89" customFormat="false" ht="13.5" hidden="false" customHeight="false" outlineLevel="0" collapsed="false">
      <c r="B89" s="189" t="s">
        <v>139</v>
      </c>
      <c r="C89" s="181"/>
      <c r="D89" s="181"/>
      <c r="E89" s="181"/>
      <c r="F89" s="191" t="n">
        <f aca="false">F87-F88</f>
        <v>4010.06763157895</v>
      </c>
      <c r="H89" s="189" t="s">
        <v>139</v>
      </c>
      <c r="I89" s="181"/>
      <c r="J89" s="181"/>
      <c r="K89" s="181"/>
      <c r="L89" s="191" t="n">
        <f aca="false">L87-L88</f>
        <v>4010.06763157895</v>
      </c>
    </row>
    <row r="90" customFormat="false" ht="13.5" hidden="false" customHeight="false" outlineLevel="0" collapsed="false">
      <c r="B90" s="180"/>
      <c r="C90" s="181"/>
      <c r="D90" s="181"/>
      <c r="E90" s="181"/>
      <c r="F90" s="182"/>
      <c r="H90" s="180"/>
      <c r="I90" s="181"/>
      <c r="J90" s="181"/>
      <c r="K90" s="181"/>
      <c r="L90" s="182"/>
    </row>
    <row r="91" customFormat="false" ht="12.75" hidden="false" customHeight="false" outlineLevel="0" collapsed="false">
      <c r="B91" s="180" t="s">
        <v>140</v>
      </c>
      <c r="C91" s="181"/>
      <c r="D91" s="181"/>
      <c r="E91" s="181"/>
      <c r="F91" s="182"/>
      <c r="H91" s="180" t="s">
        <v>140</v>
      </c>
      <c r="I91" s="181"/>
      <c r="J91" s="181"/>
      <c r="K91" s="181"/>
      <c r="L91" s="182"/>
    </row>
    <row r="92" customFormat="false" ht="12.75" hidden="false" customHeight="false" outlineLevel="0" collapsed="false">
      <c r="B92" s="180"/>
      <c r="C92" s="181"/>
      <c r="D92" s="181"/>
      <c r="E92" s="181"/>
      <c r="F92" s="182"/>
      <c r="H92" s="180"/>
      <c r="I92" s="181"/>
      <c r="J92" s="181"/>
      <c r="K92" s="181"/>
      <c r="L92" s="182"/>
    </row>
    <row r="93" customFormat="false" ht="12.75" hidden="false" customHeight="false" outlineLevel="0" collapsed="false">
      <c r="B93" s="192"/>
      <c r="C93" s="193"/>
      <c r="D93" s="193"/>
      <c r="E93" s="181"/>
      <c r="F93" s="182"/>
      <c r="H93" s="192"/>
      <c r="I93" s="193"/>
      <c r="J93" s="193"/>
      <c r="K93" s="181"/>
      <c r="L93" s="182"/>
    </row>
    <row r="94" customFormat="false" ht="12.75" hidden="false" customHeight="false" outlineLevel="0" collapsed="false">
      <c r="B94" s="180"/>
      <c r="C94" s="181"/>
      <c r="D94" s="181"/>
      <c r="E94" s="181"/>
      <c r="F94" s="182"/>
      <c r="H94" s="180"/>
      <c r="I94" s="181"/>
      <c r="J94" s="181"/>
      <c r="K94" s="181"/>
      <c r="L94" s="182"/>
    </row>
    <row r="95" customFormat="false" ht="3.75" hidden="false" customHeight="true" outlineLevel="0" collapsed="false">
      <c r="B95" s="194"/>
      <c r="C95" s="195"/>
      <c r="D95" s="195"/>
      <c r="E95" s="195"/>
      <c r="F95" s="196"/>
      <c r="H95" s="194"/>
      <c r="I95" s="195"/>
      <c r="J95" s="195"/>
      <c r="K95" s="195"/>
      <c r="L95" s="196"/>
    </row>
    <row r="96" customFormat="false" ht="3" hidden="false" customHeight="true" outlineLevel="0" collapsed="false"/>
    <row r="97" customFormat="false" ht="12.75" hidden="false" customHeight="true" outlineLevel="0" collapsed="false">
      <c r="A97" s="0" t="n">
        <v>6</v>
      </c>
      <c r="B97" s="176"/>
      <c r="C97" s="177"/>
      <c r="D97" s="177"/>
      <c r="E97" s="177"/>
      <c r="F97" s="178"/>
      <c r="H97" s="176"/>
      <c r="I97" s="177"/>
      <c r="J97" s="177"/>
      <c r="K97" s="177"/>
      <c r="L97" s="178"/>
    </row>
    <row r="98" customFormat="false" ht="12.75" hidden="false" customHeight="true" outlineLevel="0" collapsed="false">
      <c r="B98" s="179" t="str">
        <f aca="false">'[3]SC Computation'!$A$1</f>
        <v>THE OLD SPAGHETTI HOUSE -VALERO</v>
      </c>
      <c r="C98" s="179"/>
      <c r="D98" s="179"/>
      <c r="E98" s="179"/>
      <c r="F98" s="179"/>
      <c r="H98" s="179" t="str">
        <f aca="false">'[3]SC Computation'!$A$1</f>
        <v>THE OLD SPAGHETTI HOUSE -VALERO</v>
      </c>
      <c r="I98" s="179"/>
      <c r="J98" s="179"/>
      <c r="K98" s="179"/>
      <c r="L98" s="179"/>
    </row>
    <row r="99" customFormat="false" ht="12.75" hidden="false" customHeight="false" outlineLevel="0" collapsed="false">
      <c r="B99" s="179" t="s">
        <v>136</v>
      </c>
      <c r="C99" s="179"/>
      <c r="D99" s="179"/>
      <c r="E99" s="179"/>
      <c r="F99" s="179"/>
      <c r="H99" s="179" t="s">
        <v>136</v>
      </c>
      <c r="I99" s="179"/>
      <c r="J99" s="179"/>
      <c r="K99" s="179"/>
      <c r="L99" s="179"/>
    </row>
    <row r="100" customFormat="false" ht="12.75" hidden="false" customHeight="false" outlineLevel="0" collapsed="false">
      <c r="B100" s="179" t="str">
        <f aca="false">'Number of Days'!A$3</f>
        <v>Dec 1-15,2019</v>
      </c>
      <c r="C100" s="179"/>
      <c r="D100" s="179"/>
      <c r="E100" s="179"/>
      <c r="F100" s="179"/>
      <c r="H100" s="179" t="str">
        <f aca="false">B100</f>
        <v>Dec 1-15,2019</v>
      </c>
      <c r="I100" s="179"/>
      <c r="J100" s="179"/>
      <c r="K100" s="179"/>
      <c r="L100" s="179"/>
    </row>
    <row r="101" customFormat="false" ht="12.75" hidden="false" customHeight="false" outlineLevel="0" collapsed="false">
      <c r="B101" s="180"/>
      <c r="C101" s="181"/>
      <c r="D101" s="181"/>
      <c r="E101" s="181"/>
      <c r="F101" s="182"/>
      <c r="H101" s="180"/>
      <c r="I101" s="181"/>
      <c r="J101" s="181"/>
      <c r="K101" s="181"/>
      <c r="L101" s="182"/>
    </row>
    <row r="102" customFormat="false" ht="12.75" hidden="false" customHeight="false" outlineLevel="0" collapsed="false">
      <c r="B102" s="180" t="s">
        <v>13</v>
      </c>
      <c r="C102" s="181"/>
      <c r="D102" s="183" t="str">
        <f aca="false">INDEX('SC Computation'!$A$9:$J$23,MATCH($A97,'SC Computation'!$A$9:$A$23,),2)</f>
        <v>Nancy Pantoja</v>
      </c>
      <c r="E102" s="183"/>
      <c r="F102" s="183"/>
      <c r="H102" s="180" t="s">
        <v>13</v>
      </c>
      <c r="I102" s="181"/>
      <c r="J102" s="183" t="str">
        <f aca="false">D102</f>
        <v>Nancy Pantoja</v>
      </c>
      <c r="K102" s="183"/>
      <c r="L102" s="183"/>
    </row>
    <row r="103" customFormat="false" ht="12.75" hidden="false" customHeight="false" outlineLevel="0" collapsed="false">
      <c r="B103" s="180"/>
      <c r="C103" s="181"/>
      <c r="D103" s="181"/>
      <c r="E103" s="181"/>
      <c r="F103" s="182"/>
      <c r="H103" s="180"/>
      <c r="I103" s="181"/>
      <c r="J103" s="181"/>
      <c r="K103" s="181"/>
      <c r="L103" s="182"/>
    </row>
    <row r="104" customFormat="false" ht="12.75" hidden="false" customHeight="false" outlineLevel="0" collapsed="false">
      <c r="B104" s="184" t="s">
        <v>3</v>
      </c>
      <c r="C104" s="185"/>
      <c r="D104" s="181"/>
      <c r="E104" s="181"/>
      <c r="F104" s="186" t="n">
        <f aca="false">INDEX('SC Computation'!$A$9:$J$23,MATCH($A97,'SC Computation'!$A$9:$A$23,),6)</f>
        <v>401.006763157895</v>
      </c>
      <c r="H104" s="184" t="s">
        <v>3</v>
      </c>
      <c r="I104" s="185"/>
      <c r="J104" s="181"/>
      <c r="K104" s="181"/>
      <c r="L104" s="186" t="n">
        <f aca="false">F104</f>
        <v>401.006763157895</v>
      </c>
    </row>
    <row r="105" customFormat="false" ht="12.75" hidden="false" customHeight="false" outlineLevel="0" collapsed="false">
      <c r="B105" s="187" t="s">
        <v>137</v>
      </c>
      <c r="C105" s="187"/>
      <c r="D105" s="181"/>
      <c r="E105" s="181"/>
      <c r="F105" s="188" t="n">
        <f aca="false">INDEX('SC Computation'!$A$9:$J$23,MATCH($A97,'SC Computation'!$A$9:$A$23,),4)</f>
        <v>10.5</v>
      </c>
      <c r="H105" s="187" t="s">
        <v>137</v>
      </c>
      <c r="I105" s="187"/>
      <c r="J105" s="181"/>
      <c r="K105" s="181"/>
      <c r="L105" s="188" t="n">
        <f aca="false">F105</f>
        <v>10.5</v>
      </c>
    </row>
    <row r="106" customFormat="false" ht="12.75" hidden="false" customHeight="false" outlineLevel="0" collapsed="false">
      <c r="B106" s="184" t="s">
        <v>74</v>
      </c>
      <c r="C106" s="185"/>
      <c r="D106" s="181"/>
      <c r="E106" s="181"/>
      <c r="F106" s="186" t="n">
        <f aca="false">F104*F105</f>
        <v>4210.5710131579</v>
      </c>
      <c r="H106" s="184" t="s">
        <v>74</v>
      </c>
      <c r="I106" s="185"/>
      <c r="J106" s="181"/>
      <c r="K106" s="181"/>
      <c r="L106" s="186" t="n">
        <f aca="false">L104*L105</f>
        <v>4210.5710131579</v>
      </c>
    </row>
    <row r="107" customFormat="false" ht="12.75" hidden="false" customHeight="false" outlineLevel="0" collapsed="false">
      <c r="B107" s="189" t="s">
        <v>138</v>
      </c>
      <c r="C107" s="181"/>
      <c r="D107" s="181"/>
      <c r="E107" s="181"/>
      <c r="F107" s="190" t="n">
        <f aca="false">INDEX('SC Computation'!$A$9:$J$23,MATCH($A97,'SC Computation'!$A$9:$A$23,),9)</f>
        <v>0</v>
      </c>
      <c r="H107" s="189" t="s">
        <v>138</v>
      </c>
      <c r="I107" s="181"/>
      <c r="J107" s="181"/>
      <c r="K107" s="181"/>
      <c r="L107" s="190" t="n">
        <f aca="false">F107</f>
        <v>0</v>
      </c>
    </row>
    <row r="108" customFormat="false" ht="13.5" hidden="false" customHeight="false" outlineLevel="0" collapsed="false">
      <c r="B108" s="189" t="s">
        <v>139</v>
      </c>
      <c r="C108" s="181"/>
      <c r="D108" s="181"/>
      <c r="E108" s="181"/>
      <c r="F108" s="191" t="n">
        <f aca="false">F106-F107</f>
        <v>4210.5710131579</v>
      </c>
      <c r="H108" s="189" t="s">
        <v>139</v>
      </c>
      <c r="I108" s="181"/>
      <c r="J108" s="181"/>
      <c r="K108" s="181"/>
      <c r="L108" s="191" t="n">
        <f aca="false">L106-L107</f>
        <v>4210.5710131579</v>
      </c>
    </row>
    <row r="109" customFormat="false" ht="13.5" hidden="false" customHeight="false" outlineLevel="0" collapsed="false">
      <c r="B109" s="180"/>
      <c r="C109" s="181"/>
      <c r="D109" s="181"/>
      <c r="E109" s="181"/>
      <c r="F109" s="182"/>
      <c r="H109" s="180"/>
      <c r="I109" s="181"/>
      <c r="J109" s="181"/>
      <c r="K109" s="181"/>
      <c r="L109" s="182"/>
    </row>
    <row r="110" customFormat="false" ht="12.75" hidden="false" customHeight="false" outlineLevel="0" collapsed="false">
      <c r="B110" s="180" t="s">
        <v>140</v>
      </c>
      <c r="C110" s="181"/>
      <c r="D110" s="181"/>
      <c r="E110" s="181"/>
      <c r="F110" s="182"/>
      <c r="H110" s="180" t="s">
        <v>140</v>
      </c>
      <c r="I110" s="181"/>
      <c r="J110" s="181"/>
      <c r="K110" s="181"/>
      <c r="L110" s="182"/>
    </row>
    <row r="111" customFormat="false" ht="12.75" hidden="false" customHeight="false" outlineLevel="0" collapsed="false">
      <c r="B111" s="180"/>
      <c r="C111" s="181"/>
      <c r="D111" s="181"/>
      <c r="E111" s="181"/>
      <c r="F111" s="182"/>
      <c r="H111" s="180"/>
      <c r="I111" s="181"/>
      <c r="J111" s="181"/>
      <c r="K111" s="181"/>
      <c r="L111" s="182"/>
    </row>
    <row r="112" customFormat="false" ht="12.75" hidden="false" customHeight="false" outlineLevel="0" collapsed="false">
      <c r="B112" s="192"/>
      <c r="C112" s="193"/>
      <c r="D112" s="193"/>
      <c r="E112" s="181"/>
      <c r="F112" s="182"/>
      <c r="H112" s="192"/>
      <c r="I112" s="193"/>
      <c r="J112" s="193"/>
      <c r="K112" s="181"/>
      <c r="L112" s="182"/>
    </row>
    <row r="113" customFormat="false" ht="12.75" hidden="false" customHeight="false" outlineLevel="0" collapsed="false">
      <c r="B113" s="180"/>
      <c r="C113" s="181"/>
      <c r="D113" s="181"/>
      <c r="E113" s="181"/>
      <c r="F113" s="182"/>
      <c r="H113" s="180"/>
      <c r="I113" s="181"/>
      <c r="J113" s="181"/>
      <c r="K113" s="181"/>
      <c r="L113" s="182"/>
    </row>
    <row r="114" customFormat="false" ht="3.75" hidden="false" customHeight="true" outlineLevel="0" collapsed="false">
      <c r="B114" s="194"/>
      <c r="C114" s="195"/>
      <c r="D114" s="195"/>
      <c r="E114" s="195"/>
      <c r="F114" s="196"/>
      <c r="H114" s="194"/>
      <c r="I114" s="195"/>
      <c r="J114" s="195"/>
      <c r="K114" s="195"/>
      <c r="L114" s="196"/>
    </row>
    <row r="115" customFormat="false" ht="3" hidden="false" customHeight="true" outlineLevel="0" collapsed="false"/>
    <row r="116" customFormat="false" ht="12.75" hidden="false" customHeight="true" outlineLevel="0" collapsed="false">
      <c r="A116" s="0" t="n">
        <v>7</v>
      </c>
      <c r="B116" s="176"/>
      <c r="C116" s="177"/>
      <c r="D116" s="177"/>
      <c r="E116" s="177"/>
      <c r="F116" s="178"/>
      <c r="H116" s="176"/>
      <c r="I116" s="177"/>
      <c r="J116" s="177"/>
      <c r="K116" s="177"/>
      <c r="L116" s="178"/>
    </row>
    <row r="117" customFormat="false" ht="12.75" hidden="false" customHeight="true" outlineLevel="0" collapsed="false">
      <c r="B117" s="179" t="str">
        <f aca="false">'[3]SC Computation'!$A$1</f>
        <v>THE OLD SPAGHETTI HOUSE -VALERO</v>
      </c>
      <c r="C117" s="179"/>
      <c r="D117" s="179"/>
      <c r="E117" s="179"/>
      <c r="F117" s="179"/>
      <c r="H117" s="179" t="str">
        <f aca="false">'[3]SC Computation'!$A$1</f>
        <v>THE OLD SPAGHETTI HOUSE -VALERO</v>
      </c>
      <c r="I117" s="179"/>
      <c r="J117" s="179"/>
      <c r="K117" s="179"/>
      <c r="L117" s="179"/>
    </row>
    <row r="118" customFormat="false" ht="12.75" hidden="false" customHeight="false" outlineLevel="0" collapsed="false">
      <c r="B118" s="179" t="s">
        <v>136</v>
      </c>
      <c r="C118" s="179"/>
      <c r="D118" s="179"/>
      <c r="E118" s="179"/>
      <c r="F118" s="179"/>
      <c r="H118" s="179" t="s">
        <v>136</v>
      </c>
      <c r="I118" s="179"/>
      <c r="J118" s="179"/>
      <c r="K118" s="179"/>
      <c r="L118" s="179"/>
    </row>
    <row r="119" customFormat="false" ht="12.75" hidden="false" customHeight="false" outlineLevel="0" collapsed="false">
      <c r="B119" s="179" t="str">
        <f aca="false">'Number of Days'!A$3</f>
        <v>Dec 1-15,2019</v>
      </c>
      <c r="C119" s="179"/>
      <c r="D119" s="179"/>
      <c r="E119" s="179"/>
      <c r="F119" s="179"/>
      <c r="H119" s="179" t="str">
        <f aca="false">B119</f>
        <v>Dec 1-15,2019</v>
      </c>
      <c r="I119" s="179"/>
      <c r="J119" s="179"/>
      <c r="K119" s="179"/>
      <c r="L119" s="179"/>
    </row>
    <row r="120" customFormat="false" ht="12.75" hidden="false" customHeight="false" outlineLevel="0" collapsed="false">
      <c r="B120" s="180"/>
      <c r="C120" s="181"/>
      <c r="D120" s="181"/>
      <c r="E120" s="181"/>
      <c r="F120" s="182"/>
      <c r="H120" s="180"/>
      <c r="I120" s="181"/>
      <c r="J120" s="181"/>
      <c r="K120" s="181"/>
      <c r="L120" s="182"/>
    </row>
    <row r="121" customFormat="false" ht="12.75" hidden="false" customHeight="false" outlineLevel="0" collapsed="false">
      <c r="B121" s="180" t="s">
        <v>13</v>
      </c>
      <c r="C121" s="181"/>
      <c r="D121" s="183" t="str">
        <f aca="false">INDEX('SC Computation'!$A$9:$J$23,MATCH($A116,'SC Computation'!$A$9:$A$23,),2)</f>
        <v>Christian Briones</v>
      </c>
      <c r="E121" s="183"/>
      <c r="F121" s="183"/>
      <c r="H121" s="180" t="s">
        <v>13</v>
      </c>
      <c r="I121" s="181"/>
      <c r="J121" s="183" t="str">
        <f aca="false">D121</f>
        <v>Christian Briones</v>
      </c>
      <c r="K121" s="183"/>
      <c r="L121" s="183"/>
    </row>
    <row r="122" customFormat="false" ht="12.75" hidden="false" customHeight="false" outlineLevel="0" collapsed="false">
      <c r="B122" s="180"/>
      <c r="C122" s="181"/>
      <c r="D122" s="181"/>
      <c r="E122" s="181"/>
      <c r="F122" s="182"/>
      <c r="H122" s="180"/>
      <c r="I122" s="181"/>
      <c r="J122" s="181"/>
      <c r="K122" s="181"/>
      <c r="L122" s="182"/>
    </row>
    <row r="123" customFormat="false" ht="12.75" hidden="false" customHeight="false" outlineLevel="0" collapsed="false">
      <c r="B123" s="184" t="s">
        <v>3</v>
      </c>
      <c r="C123" s="185"/>
      <c r="D123" s="181"/>
      <c r="E123" s="181"/>
      <c r="F123" s="186" t="n">
        <f aca="false">INDEX('SC Computation'!$A$9:$J$23,MATCH($A116,'SC Computation'!$A$9:$A$23,),6)</f>
        <v>401.006763157895</v>
      </c>
      <c r="H123" s="184" t="s">
        <v>3</v>
      </c>
      <c r="I123" s="185"/>
      <c r="J123" s="181"/>
      <c r="K123" s="181"/>
      <c r="L123" s="186" t="n">
        <f aca="false">F123</f>
        <v>401.006763157895</v>
      </c>
    </row>
    <row r="124" customFormat="false" ht="12.75" hidden="false" customHeight="false" outlineLevel="0" collapsed="false">
      <c r="B124" s="187" t="s">
        <v>137</v>
      </c>
      <c r="C124" s="187"/>
      <c r="D124" s="181"/>
      <c r="E124" s="181"/>
      <c r="F124" s="188" t="n">
        <f aca="false">INDEX('SC Computation'!$A$9:$J$23,MATCH($A116,'SC Computation'!$A$9:$A$23,),4)</f>
        <v>10.5</v>
      </c>
      <c r="H124" s="187" t="s">
        <v>137</v>
      </c>
      <c r="I124" s="187"/>
      <c r="J124" s="181"/>
      <c r="K124" s="181"/>
      <c r="L124" s="188" t="n">
        <f aca="false">F124</f>
        <v>10.5</v>
      </c>
    </row>
    <row r="125" customFormat="false" ht="12.75" hidden="false" customHeight="false" outlineLevel="0" collapsed="false">
      <c r="B125" s="184" t="s">
        <v>74</v>
      </c>
      <c r="C125" s="185"/>
      <c r="D125" s="181"/>
      <c r="E125" s="181"/>
      <c r="F125" s="186" t="n">
        <f aca="false">F123*F124</f>
        <v>4210.5710131579</v>
      </c>
      <c r="H125" s="184" t="s">
        <v>74</v>
      </c>
      <c r="I125" s="185"/>
      <c r="J125" s="181"/>
      <c r="K125" s="181"/>
      <c r="L125" s="186" t="n">
        <f aca="false">L123*L124</f>
        <v>4210.5710131579</v>
      </c>
    </row>
    <row r="126" customFormat="false" ht="12.75" hidden="false" customHeight="false" outlineLevel="0" collapsed="false">
      <c r="B126" s="189" t="s">
        <v>138</v>
      </c>
      <c r="C126" s="181"/>
      <c r="D126" s="181"/>
      <c r="E126" s="181"/>
      <c r="F126" s="190" t="n">
        <f aca="false">INDEX('SC Computation'!$A$9:$J$23,MATCH($A116,'SC Computation'!$A$9:$A$23,),9)</f>
        <v>0</v>
      </c>
      <c r="H126" s="189" t="s">
        <v>138</v>
      </c>
      <c r="I126" s="181"/>
      <c r="J126" s="181"/>
      <c r="K126" s="181"/>
      <c r="L126" s="190" t="n">
        <f aca="false">F126</f>
        <v>0</v>
      </c>
    </row>
    <row r="127" customFormat="false" ht="13.5" hidden="false" customHeight="false" outlineLevel="0" collapsed="false">
      <c r="B127" s="189" t="s">
        <v>139</v>
      </c>
      <c r="C127" s="181"/>
      <c r="D127" s="181"/>
      <c r="E127" s="181"/>
      <c r="F127" s="191" t="n">
        <f aca="false">F125-F126</f>
        <v>4210.5710131579</v>
      </c>
      <c r="H127" s="189" t="s">
        <v>139</v>
      </c>
      <c r="I127" s="181"/>
      <c r="J127" s="181"/>
      <c r="K127" s="181"/>
      <c r="L127" s="191" t="n">
        <f aca="false">L125-L126</f>
        <v>4210.5710131579</v>
      </c>
    </row>
    <row r="128" customFormat="false" ht="13.5" hidden="false" customHeight="false" outlineLevel="0" collapsed="false">
      <c r="B128" s="180"/>
      <c r="C128" s="181"/>
      <c r="D128" s="181"/>
      <c r="E128" s="181"/>
      <c r="F128" s="182"/>
      <c r="H128" s="180"/>
      <c r="I128" s="181"/>
      <c r="J128" s="181"/>
      <c r="K128" s="181"/>
      <c r="L128" s="182"/>
    </row>
    <row r="129" customFormat="false" ht="12.75" hidden="false" customHeight="false" outlineLevel="0" collapsed="false">
      <c r="B129" s="180" t="s">
        <v>140</v>
      </c>
      <c r="C129" s="181"/>
      <c r="D129" s="181"/>
      <c r="E129" s="181"/>
      <c r="F129" s="182"/>
      <c r="H129" s="180" t="s">
        <v>140</v>
      </c>
      <c r="I129" s="181"/>
      <c r="J129" s="181"/>
      <c r="K129" s="181"/>
      <c r="L129" s="182"/>
    </row>
    <row r="130" customFormat="false" ht="12.75" hidden="false" customHeight="false" outlineLevel="0" collapsed="false">
      <c r="B130" s="180"/>
      <c r="C130" s="181"/>
      <c r="D130" s="181"/>
      <c r="E130" s="181"/>
      <c r="F130" s="182"/>
      <c r="H130" s="180"/>
      <c r="I130" s="181"/>
      <c r="J130" s="181"/>
      <c r="K130" s="181"/>
      <c r="L130" s="182"/>
    </row>
    <row r="131" customFormat="false" ht="12.75" hidden="false" customHeight="false" outlineLevel="0" collapsed="false">
      <c r="B131" s="192"/>
      <c r="C131" s="193"/>
      <c r="D131" s="193"/>
      <c r="E131" s="181"/>
      <c r="F131" s="182"/>
      <c r="H131" s="192"/>
      <c r="I131" s="193"/>
      <c r="J131" s="193"/>
      <c r="K131" s="181"/>
      <c r="L131" s="182"/>
    </row>
    <row r="132" customFormat="false" ht="12.75" hidden="false" customHeight="false" outlineLevel="0" collapsed="false">
      <c r="B132" s="180"/>
      <c r="C132" s="181"/>
      <c r="D132" s="181"/>
      <c r="E132" s="181"/>
      <c r="F132" s="182"/>
      <c r="H132" s="180"/>
      <c r="I132" s="181"/>
      <c r="J132" s="181"/>
      <c r="K132" s="181"/>
      <c r="L132" s="182"/>
    </row>
    <row r="133" customFormat="false" ht="3.75" hidden="false" customHeight="true" outlineLevel="0" collapsed="false">
      <c r="B133" s="194"/>
      <c r="C133" s="195"/>
      <c r="D133" s="195"/>
      <c r="E133" s="195"/>
      <c r="F133" s="196"/>
      <c r="H133" s="194"/>
      <c r="I133" s="195"/>
      <c r="J133" s="195"/>
      <c r="K133" s="195"/>
      <c r="L133" s="196"/>
    </row>
    <row r="134" customFormat="false" ht="3" hidden="false" customHeight="true" outlineLevel="0" collapsed="false"/>
    <row r="135" customFormat="false" ht="12.75" hidden="false" customHeight="true" outlineLevel="0" collapsed="false">
      <c r="A135" s="0" t="n">
        <v>8</v>
      </c>
      <c r="B135" s="176"/>
      <c r="C135" s="177"/>
      <c r="D135" s="177"/>
      <c r="E135" s="177"/>
      <c r="F135" s="178"/>
      <c r="H135" s="176"/>
      <c r="I135" s="177"/>
      <c r="J135" s="177"/>
      <c r="K135" s="177"/>
      <c r="L135" s="178"/>
    </row>
    <row r="136" customFormat="false" ht="12.75" hidden="false" customHeight="true" outlineLevel="0" collapsed="false">
      <c r="B136" s="179" t="s">
        <v>141</v>
      </c>
      <c r="C136" s="179"/>
      <c r="D136" s="179"/>
      <c r="E136" s="179"/>
      <c r="F136" s="179"/>
      <c r="H136" s="179" t="s">
        <v>141</v>
      </c>
      <c r="I136" s="179"/>
      <c r="J136" s="179"/>
      <c r="K136" s="179"/>
      <c r="L136" s="179"/>
    </row>
    <row r="137" customFormat="false" ht="12.75" hidden="false" customHeight="false" outlineLevel="0" collapsed="false">
      <c r="B137" s="179" t="s">
        <v>136</v>
      </c>
      <c r="C137" s="179"/>
      <c r="D137" s="179"/>
      <c r="E137" s="179"/>
      <c r="F137" s="179"/>
      <c r="H137" s="179" t="s">
        <v>136</v>
      </c>
      <c r="I137" s="179"/>
      <c r="J137" s="179"/>
      <c r="K137" s="179"/>
      <c r="L137" s="179"/>
    </row>
    <row r="138" customFormat="false" ht="12.75" hidden="false" customHeight="false" outlineLevel="0" collapsed="false">
      <c r="B138" s="179" t="str">
        <f aca="false">'Number of Days'!A$3</f>
        <v>Dec 1-15,2019</v>
      </c>
      <c r="C138" s="179"/>
      <c r="D138" s="179"/>
      <c r="E138" s="179"/>
      <c r="F138" s="179"/>
      <c r="H138" s="179" t="str">
        <f aca="false">B138</f>
        <v>Dec 1-15,2019</v>
      </c>
      <c r="I138" s="179"/>
      <c r="J138" s="179"/>
      <c r="K138" s="179"/>
      <c r="L138" s="179"/>
    </row>
    <row r="139" customFormat="false" ht="12.75" hidden="false" customHeight="false" outlineLevel="0" collapsed="false">
      <c r="B139" s="180"/>
      <c r="C139" s="181"/>
      <c r="D139" s="181"/>
      <c r="E139" s="181"/>
      <c r="F139" s="182"/>
      <c r="H139" s="180"/>
      <c r="I139" s="181"/>
      <c r="J139" s="181"/>
      <c r="K139" s="181"/>
      <c r="L139" s="182"/>
    </row>
    <row r="140" customFormat="false" ht="12.75" hidden="false" customHeight="false" outlineLevel="0" collapsed="false">
      <c r="B140" s="180" t="s">
        <v>13</v>
      </c>
      <c r="C140" s="181"/>
      <c r="D140" s="183" t="str">
        <f aca="false">INDEX('SC Computation'!$A$9:$J$23,MATCH($A135,'SC Computation'!$A$9:$A$23,),2)</f>
        <v>Ruel Hayagan</v>
      </c>
      <c r="E140" s="183"/>
      <c r="F140" s="183"/>
      <c r="H140" s="180" t="s">
        <v>13</v>
      </c>
      <c r="I140" s="181"/>
      <c r="J140" s="183" t="str">
        <f aca="false">D140</f>
        <v>Ruel Hayagan</v>
      </c>
      <c r="K140" s="183"/>
      <c r="L140" s="183"/>
    </row>
    <row r="141" customFormat="false" ht="12.75" hidden="false" customHeight="false" outlineLevel="0" collapsed="false">
      <c r="B141" s="180"/>
      <c r="C141" s="181"/>
      <c r="D141" s="181"/>
      <c r="E141" s="181"/>
      <c r="F141" s="182"/>
      <c r="H141" s="180"/>
      <c r="I141" s="181"/>
      <c r="J141" s="181"/>
      <c r="K141" s="181"/>
      <c r="L141" s="182"/>
    </row>
    <row r="142" customFormat="false" ht="12.75" hidden="false" customHeight="false" outlineLevel="0" collapsed="false">
      <c r="B142" s="184" t="s">
        <v>3</v>
      </c>
      <c r="C142" s="185"/>
      <c r="D142" s="181"/>
      <c r="E142" s="181"/>
      <c r="F142" s="186" t="n">
        <f aca="false">INDEX('SC Computation'!$A$9:$J$23,MATCH($A135,'SC Computation'!$A$9:$A$23,),6)</f>
        <v>401.006763157895</v>
      </c>
      <c r="H142" s="184" t="s">
        <v>3</v>
      </c>
      <c r="I142" s="185"/>
      <c r="J142" s="181"/>
      <c r="K142" s="181"/>
      <c r="L142" s="186" t="n">
        <f aca="false">F142</f>
        <v>401.006763157895</v>
      </c>
    </row>
    <row r="143" customFormat="false" ht="12.75" hidden="false" customHeight="false" outlineLevel="0" collapsed="false">
      <c r="B143" s="187" t="s">
        <v>137</v>
      </c>
      <c r="C143" s="187"/>
      <c r="D143" s="181"/>
      <c r="E143" s="181"/>
      <c r="F143" s="188" t="n">
        <f aca="false">INDEX('SC Computation'!$A$9:$J$23,MATCH($A135,'SC Computation'!$A$9:$A$23,),4)</f>
        <v>11</v>
      </c>
      <c r="H143" s="187" t="s">
        <v>137</v>
      </c>
      <c r="I143" s="187"/>
      <c r="J143" s="181"/>
      <c r="K143" s="181"/>
      <c r="L143" s="188" t="n">
        <f aca="false">F143</f>
        <v>11</v>
      </c>
    </row>
    <row r="144" customFormat="false" ht="12.75" hidden="false" customHeight="false" outlineLevel="0" collapsed="false">
      <c r="B144" s="184" t="s">
        <v>74</v>
      </c>
      <c r="C144" s="185"/>
      <c r="D144" s="181"/>
      <c r="E144" s="181"/>
      <c r="F144" s="186" t="n">
        <f aca="false">F142*F143</f>
        <v>4411.07439473684</v>
      </c>
      <c r="H144" s="184" t="s">
        <v>74</v>
      </c>
      <c r="I144" s="185"/>
      <c r="J144" s="181"/>
      <c r="K144" s="181"/>
      <c r="L144" s="186" t="n">
        <f aca="false">L142*L143</f>
        <v>4411.07439473684</v>
      </c>
    </row>
    <row r="145" customFormat="false" ht="12.75" hidden="false" customHeight="false" outlineLevel="0" collapsed="false">
      <c r="B145" s="189" t="s">
        <v>138</v>
      </c>
      <c r="C145" s="181"/>
      <c r="D145" s="181"/>
      <c r="E145" s="181"/>
      <c r="F145" s="190" t="n">
        <f aca="false">INDEX('SC Computation'!$A$9:$J$23,MATCH($A135,'SC Computation'!$A$9:$A$23,),9)</f>
        <v>0</v>
      </c>
      <c r="H145" s="189" t="s">
        <v>138</v>
      </c>
      <c r="I145" s="181"/>
      <c r="J145" s="181"/>
      <c r="K145" s="181"/>
      <c r="L145" s="190" t="n">
        <f aca="false">F145</f>
        <v>0</v>
      </c>
    </row>
    <row r="146" customFormat="false" ht="13.5" hidden="false" customHeight="false" outlineLevel="0" collapsed="false">
      <c r="B146" s="189" t="s">
        <v>139</v>
      </c>
      <c r="C146" s="181"/>
      <c r="D146" s="181"/>
      <c r="E146" s="181"/>
      <c r="F146" s="191" t="n">
        <f aca="false">F144-F145</f>
        <v>4411.07439473684</v>
      </c>
      <c r="H146" s="189" t="s">
        <v>139</v>
      </c>
      <c r="I146" s="181"/>
      <c r="J146" s="181"/>
      <c r="K146" s="181"/>
      <c r="L146" s="191" t="n">
        <f aca="false">L144-L145</f>
        <v>4411.07439473684</v>
      </c>
    </row>
    <row r="147" customFormat="false" ht="13.5" hidden="false" customHeight="false" outlineLevel="0" collapsed="false">
      <c r="B147" s="180"/>
      <c r="C147" s="181"/>
      <c r="D147" s="181"/>
      <c r="E147" s="181"/>
      <c r="F147" s="182"/>
      <c r="H147" s="180"/>
      <c r="I147" s="181"/>
      <c r="J147" s="181"/>
      <c r="K147" s="181"/>
      <c r="L147" s="182"/>
    </row>
    <row r="148" customFormat="false" ht="12.75" hidden="false" customHeight="false" outlineLevel="0" collapsed="false">
      <c r="B148" s="180" t="s">
        <v>140</v>
      </c>
      <c r="C148" s="181"/>
      <c r="D148" s="181"/>
      <c r="E148" s="181"/>
      <c r="F148" s="182"/>
      <c r="H148" s="180" t="s">
        <v>140</v>
      </c>
      <c r="I148" s="181"/>
      <c r="J148" s="181"/>
      <c r="K148" s="181"/>
      <c r="L148" s="182"/>
    </row>
    <row r="149" customFormat="false" ht="12.75" hidden="false" customHeight="false" outlineLevel="0" collapsed="false">
      <c r="B149" s="180"/>
      <c r="C149" s="181"/>
      <c r="D149" s="181"/>
      <c r="E149" s="181"/>
      <c r="F149" s="182"/>
      <c r="H149" s="180"/>
      <c r="I149" s="181"/>
      <c r="J149" s="181"/>
      <c r="K149" s="181"/>
      <c r="L149" s="182"/>
    </row>
    <row r="150" customFormat="false" ht="12.75" hidden="false" customHeight="false" outlineLevel="0" collapsed="false">
      <c r="B150" s="192"/>
      <c r="C150" s="193"/>
      <c r="D150" s="193"/>
      <c r="E150" s="181"/>
      <c r="F150" s="182"/>
      <c r="H150" s="192"/>
      <c r="I150" s="193"/>
      <c r="J150" s="193"/>
      <c r="K150" s="181"/>
      <c r="L150" s="182"/>
    </row>
    <row r="151" customFormat="false" ht="12.75" hidden="false" customHeight="false" outlineLevel="0" collapsed="false">
      <c r="B151" s="180"/>
      <c r="C151" s="181"/>
      <c r="D151" s="181"/>
      <c r="E151" s="181"/>
      <c r="F151" s="182"/>
      <c r="H151" s="180"/>
      <c r="I151" s="181"/>
      <c r="J151" s="181"/>
      <c r="K151" s="181"/>
      <c r="L151" s="182"/>
    </row>
    <row r="152" customFormat="false" ht="3.75" hidden="false" customHeight="true" outlineLevel="0" collapsed="false">
      <c r="B152" s="194"/>
      <c r="C152" s="195"/>
      <c r="D152" s="195"/>
      <c r="E152" s="195"/>
      <c r="F152" s="196"/>
      <c r="H152" s="194"/>
      <c r="I152" s="195"/>
      <c r="J152" s="195"/>
      <c r="K152" s="195"/>
      <c r="L152" s="196"/>
    </row>
    <row r="153" customFormat="false" ht="3" hidden="false" customHeight="true" outlineLevel="0" collapsed="false"/>
    <row r="154" customFormat="false" ht="12.75" hidden="false" customHeight="true" outlineLevel="0" collapsed="false">
      <c r="A154" s="0" t="n">
        <v>9</v>
      </c>
      <c r="B154" s="176"/>
      <c r="C154" s="177"/>
      <c r="D154" s="177"/>
      <c r="E154" s="177"/>
      <c r="F154" s="178"/>
      <c r="H154" s="176"/>
      <c r="I154" s="177"/>
      <c r="J154" s="177"/>
      <c r="K154" s="177"/>
      <c r="L154" s="178"/>
    </row>
    <row r="155" customFormat="false" ht="12.75" hidden="false" customHeight="true" outlineLevel="0" collapsed="false">
      <c r="B155" s="179" t="s">
        <v>141</v>
      </c>
      <c r="C155" s="179"/>
      <c r="D155" s="179"/>
      <c r="E155" s="179"/>
      <c r="F155" s="179"/>
      <c r="H155" s="179" t="s">
        <v>141</v>
      </c>
      <c r="I155" s="179"/>
      <c r="J155" s="179"/>
      <c r="K155" s="179"/>
      <c r="L155" s="179"/>
    </row>
    <row r="156" customFormat="false" ht="12.75" hidden="false" customHeight="false" outlineLevel="0" collapsed="false">
      <c r="B156" s="179" t="s">
        <v>136</v>
      </c>
      <c r="C156" s="179"/>
      <c r="D156" s="179"/>
      <c r="E156" s="179"/>
      <c r="F156" s="179"/>
      <c r="H156" s="179" t="s">
        <v>136</v>
      </c>
      <c r="I156" s="179"/>
      <c r="J156" s="179"/>
      <c r="K156" s="179"/>
      <c r="L156" s="179"/>
    </row>
    <row r="157" customFormat="false" ht="12.75" hidden="false" customHeight="false" outlineLevel="0" collapsed="false">
      <c r="B157" s="179" t="str">
        <f aca="false">'Number of Days'!A$3</f>
        <v>Dec 1-15,2019</v>
      </c>
      <c r="C157" s="179"/>
      <c r="D157" s="179"/>
      <c r="E157" s="179"/>
      <c r="F157" s="179"/>
      <c r="H157" s="179" t="str">
        <f aca="false">B157</f>
        <v>Dec 1-15,2019</v>
      </c>
      <c r="I157" s="179"/>
      <c r="J157" s="179"/>
      <c r="K157" s="179"/>
      <c r="L157" s="179"/>
    </row>
    <row r="158" customFormat="false" ht="12.75" hidden="false" customHeight="false" outlineLevel="0" collapsed="false">
      <c r="B158" s="180"/>
      <c r="C158" s="181"/>
      <c r="D158" s="181"/>
      <c r="E158" s="181"/>
      <c r="F158" s="182"/>
      <c r="H158" s="180"/>
      <c r="I158" s="181"/>
      <c r="J158" s="181"/>
      <c r="K158" s="181"/>
      <c r="L158" s="182"/>
    </row>
    <row r="159" customFormat="false" ht="12.75" hidden="false" customHeight="false" outlineLevel="0" collapsed="false">
      <c r="B159" s="180" t="s">
        <v>13</v>
      </c>
      <c r="C159" s="181"/>
      <c r="D159" s="183" t="str">
        <f aca="false">INDEX('SC Computation'!$A$9:$J$23,MATCH($A154,'SC Computation'!$A$9:$A$23,),2)</f>
        <v>Mark Joseph Atienza</v>
      </c>
      <c r="E159" s="183"/>
      <c r="F159" s="183"/>
      <c r="H159" s="180" t="s">
        <v>13</v>
      </c>
      <c r="I159" s="181"/>
      <c r="J159" s="183" t="str">
        <f aca="false">D159</f>
        <v>Mark Joseph Atienza</v>
      </c>
      <c r="K159" s="183"/>
      <c r="L159" s="183"/>
    </row>
    <row r="160" customFormat="false" ht="12.75" hidden="false" customHeight="false" outlineLevel="0" collapsed="false">
      <c r="B160" s="180"/>
      <c r="C160" s="181"/>
      <c r="D160" s="181"/>
      <c r="E160" s="181"/>
      <c r="F160" s="182"/>
      <c r="H160" s="180"/>
      <c r="I160" s="181"/>
      <c r="J160" s="181"/>
      <c r="K160" s="181"/>
      <c r="L160" s="182"/>
    </row>
    <row r="161" customFormat="false" ht="12.75" hidden="false" customHeight="false" outlineLevel="0" collapsed="false">
      <c r="B161" s="184" t="s">
        <v>3</v>
      </c>
      <c r="C161" s="185"/>
      <c r="D161" s="181"/>
      <c r="E161" s="181"/>
      <c r="F161" s="186" t="n">
        <f aca="false">INDEX('SC Computation'!$A$9:$J$23,MATCH($A154,'SC Computation'!$A$9:$A$23,),6)</f>
        <v>401.006763157895</v>
      </c>
      <c r="H161" s="184" t="s">
        <v>3</v>
      </c>
      <c r="I161" s="185"/>
      <c r="J161" s="181"/>
      <c r="K161" s="181"/>
      <c r="L161" s="186" t="n">
        <f aca="false">F161</f>
        <v>401.006763157895</v>
      </c>
    </row>
    <row r="162" customFormat="false" ht="12.75" hidden="false" customHeight="false" outlineLevel="0" collapsed="false">
      <c r="B162" s="187" t="s">
        <v>137</v>
      </c>
      <c r="C162" s="187"/>
      <c r="D162" s="181"/>
      <c r="E162" s="181"/>
      <c r="F162" s="188" t="n">
        <f aca="false">INDEX('SC Computation'!$A$9:$J$23,MATCH($A154,'SC Computation'!$A$9:$A$23,),4)</f>
        <v>9</v>
      </c>
      <c r="H162" s="187" t="s">
        <v>137</v>
      </c>
      <c r="I162" s="187"/>
      <c r="J162" s="181"/>
      <c r="K162" s="181"/>
      <c r="L162" s="188" t="n">
        <f aca="false">F162</f>
        <v>9</v>
      </c>
    </row>
    <row r="163" customFormat="false" ht="12.75" hidden="false" customHeight="false" outlineLevel="0" collapsed="false">
      <c r="B163" s="184" t="s">
        <v>74</v>
      </c>
      <c r="C163" s="185"/>
      <c r="D163" s="181"/>
      <c r="E163" s="181"/>
      <c r="F163" s="186" t="n">
        <f aca="false">F161*F162</f>
        <v>3609.06086842105</v>
      </c>
      <c r="H163" s="184" t="s">
        <v>74</v>
      </c>
      <c r="I163" s="185"/>
      <c r="J163" s="181"/>
      <c r="K163" s="181"/>
      <c r="L163" s="186" t="n">
        <f aca="false">L161*L162</f>
        <v>3609.06086842105</v>
      </c>
    </row>
    <row r="164" customFormat="false" ht="12.75" hidden="false" customHeight="false" outlineLevel="0" collapsed="false">
      <c r="B164" s="189" t="s">
        <v>138</v>
      </c>
      <c r="C164" s="181"/>
      <c r="D164" s="181"/>
      <c r="E164" s="181"/>
      <c r="F164" s="190" t="n">
        <f aca="false">INDEX('SC Computation'!$A$9:$J$23,MATCH($A154,'SC Computation'!$A$9:$A$23,),9)</f>
        <v>0</v>
      </c>
      <c r="H164" s="189" t="s">
        <v>138</v>
      </c>
      <c r="I164" s="181"/>
      <c r="J164" s="181"/>
      <c r="K164" s="181"/>
      <c r="L164" s="190" t="n">
        <f aca="false">F164</f>
        <v>0</v>
      </c>
    </row>
    <row r="165" customFormat="false" ht="13.5" hidden="false" customHeight="false" outlineLevel="0" collapsed="false">
      <c r="B165" s="189" t="s">
        <v>139</v>
      </c>
      <c r="C165" s="181"/>
      <c r="D165" s="181"/>
      <c r="E165" s="181"/>
      <c r="F165" s="191" t="n">
        <f aca="false">F163-F164</f>
        <v>3609.06086842105</v>
      </c>
      <c r="H165" s="189" t="s">
        <v>139</v>
      </c>
      <c r="I165" s="181"/>
      <c r="J165" s="181"/>
      <c r="K165" s="181"/>
      <c r="L165" s="191" t="n">
        <f aca="false">L163-L164</f>
        <v>3609.06086842105</v>
      </c>
    </row>
    <row r="166" customFormat="false" ht="13.5" hidden="false" customHeight="false" outlineLevel="0" collapsed="false">
      <c r="B166" s="180"/>
      <c r="C166" s="181"/>
      <c r="D166" s="181"/>
      <c r="E166" s="181"/>
      <c r="F166" s="182"/>
      <c r="H166" s="180"/>
      <c r="I166" s="181"/>
      <c r="J166" s="181"/>
      <c r="K166" s="181"/>
      <c r="L166" s="182"/>
    </row>
    <row r="167" customFormat="false" ht="12.75" hidden="false" customHeight="false" outlineLevel="0" collapsed="false">
      <c r="B167" s="180" t="s">
        <v>140</v>
      </c>
      <c r="C167" s="181"/>
      <c r="D167" s="181"/>
      <c r="E167" s="181"/>
      <c r="F167" s="182"/>
      <c r="H167" s="180" t="s">
        <v>140</v>
      </c>
      <c r="I167" s="181"/>
      <c r="J167" s="181"/>
      <c r="K167" s="181"/>
      <c r="L167" s="182"/>
    </row>
    <row r="168" customFormat="false" ht="12.75" hidden="false" customHeight="false" outlineLevel="0" collapsed="false">
      <c r="B168" s="180"/>
      <c r="C168" s="181"/>
      <c r="D168" s="181"/>
      <c r="E168" s="181"/>
      <c r="F168" s="182"/>
      <c r="H168" s="180"/>
      <c r="I168" s="181"/>
      <c r="J168" s="181"/>
      <c r="K168" s="181"/>
      <c r="L168" s="182"/>
    </row>
    <row r="169" customFormat="false" ht="12.75" hidden="false" customHeight="false" outlineLevel="0" collapsed="false">
      <c r="B169" s="192"/>
      <c r="C169" s="193"/>
      <c r="D169" s="193"/>
      <c r="E169" s="181"/>
      <c r="F169" s="182"/>
      <c r="H169" s="192"/>
      <c r="I169" s="193"/>
      <c r="J169" s="193"/>
      <c r="K169" s="181"/>
      <c r="L169" s="182"/>
    </row>
    <row r="170" customFormat="false" ht="12.75" hidden="false" customHeight="false" outlineLevel="0" collapsed="false">
      <c r="B170" s="180"/>
      <c r="C170" s="181"/>
      <c r="D170" s="181"/>
      <c r="E170" s="181"/>
      <c r="F170" s="182"/>
      <c r="H170" s="180"/>
      <c r="I170" s="181"/>
      <c r="J170" s="181"/>
      <c r="K170" s="181"/>
      <c r="L170" s="182"/>
    </row>
    <row r="171" customFormat="false" ht="3.75" hidden="false" customHeight="true" outlineLevel="0" collapsed="false">
      <c r="B171" s="194"/>
      <c r="C171" s="195"/>
      <c r="D171" s="195"/>
      <c r="E171" s="195"/>
      <c r="F171" s="196"/>
      <c r="H171" s="194"/>
      <c r="I171" s="195"/>
      <c r="J171" s="195"/>
      <c r="K171" s="195"/>
      <c r="L171" s="196"/>
    </row>
    <row r="172" customFormat="false" ht="12.75" hidden="false" customHeight="true" outlineLevel="0" collapsed="false">
      <c r="A172" s="0" t="n">
        <v>10</v>
      </c>
      <c r="B172" s="176"/>
      <c r="C172" s="177"/>
      <c r="D172" s="177"/>
      <c r="E172" s="177"/>
      <c r="F172" s="178"/>
      <c r="H172" s="176"/>
      <c r="I172" s="177"/>
      <c r="J172" s="177"/>
      <c r="K172" s="177"/>
      <c r="L172" s="178"/>
    </row>
    <row r="173" customFormat="false" ht="12.75" hidden="false" customHeight="true" outlineLevel="0" collapsed="false">
      <c r="B173" s="179" t="s">
        <v>141</v>
      </c>
      <c r="C173" s="179"/>
      <c r="D173" s="179"/>
      <c r="E173" s="179"/>
      <c r="F173" s="179"/>
      <c r="H173" s="179" t="s">
        <v>141</v>
      </c>
      <c r="I173" s="179"/>
      <c r="J173" s="179"/>
      <c r="K173" s="179"/>
      <c r="L173" s="179"/>
    </row>
    <row r="174" customFormat="false" ht="12.75" hidden="false" customHeight="false" outlineLevel="0" collapsed="false">
      <c r="B174" s="179" t="s">
        <v>136</v>
      </c>
      <c r="C174" s="179"/>
      <c r="D174" s="179"/>
      <c r="E174" s="179"/>
      <c r="F174" s="179"/>
      <c r="H174" s="179" t="s">
        <v>136</v>
      </c>
      <c r="I174" s="179"/>
      <c r="J174" s="179"/>
      <c r="K174" s="179"/>
      <c r="L174" s="179"/>
    </row>
    <row r="175" customFormat="false" ht="12.75" hidden="false" customHeight="false" outlineLevel="0" collapsed="false">
      <c r="B175" s="179" t="str">
        <f aca="false">'Number of Days'!A$3</f>
        <v>Dec 1-15,2019</v>
      </c>
      <c r="C175" s="179"/>
      <c r="D175" s="179"/>
      <c r="E175" s="179"/>
      <c r="F175" s="179"/>
      <c r="H175" s="179" t="str">
        <f aca="false">B175</f>
        <v>Dec 1-15,2019</v>
      </c>
      <c r="I175" s="179"/>
      <c r="J175" s="179"/>
      <c r="K175" s="179"/>
      <c r="L175" s="179"/>
    </row>
    <row r="176" customFormat="false" ht="12.75" hidden="false" customHeight="false" outlineLevel="0" collapsed="false">
      <c r="B176" s="180"/>
      <c r="C176" s="181"/>
      <c r="D176" s="181"/>
      <c r="E176" s="181"/>
      <c r="F176" s="182"/>
      <c r="H176" s="180"/>
      <c r="I176" s="181"/>
      <c r="J176" s="181"/>
      <c r="K176" s="181"/>
      <c r="L176" s="182"/>
    </row>
    <row r="177" customFormat="false" ht="12.75" hidden="false" customHeight="false" outlineLevel="0" collapsed="false">
      <c r="B177" s="180" t="s">
        <v>13</v>
      </c>
      <c r="C177" s="181"/>
      <c r="D177" s="183" t="str">
        <f aca="false">INDEX('SC Computation'!$A$9:$J$23,MATCH($A172,'SC Computation'!$A$9:$A$23,),2)</f>
        <v>Jeff Villanueva</v>
      </c>
      <c r="E177" s="183"/>
      <c r="F177" s="183"/>
      <c r="H177" s="180" t="s">
        <v>13</v>
      </c>
      <c r="I177" s="181"/>
      <c r="J177" s="183" t="str">
        <f aca="false">D177</f>
        <v>Jeff Villanueva</v>
      </c>
      <c r="K177" s="183"/>
      <c r="L177" s="183"/>
    </row>
    <row r="178" customFormat="false" ht="12.75" hidden="false" customHeight="false" outlineLevel="0" collapsed="false">
      <c r="B178" s="180"/>
      <c r="C178" s="181"/>
      <c r="D178" s="181"/>
      <c r="E178" s="181"/>
      <c r="F178" s="182"/>
      <c r="H178" s="180"/>
      <c r="I178" s="181"/>
      <c r="J178" s="181"/>
      <c r="K178" s="181"/>
      <c r="L178" s="182"/>
    </row>
    <row r="179" customFormat="false" ht="12.75" hidden="false" customHeight="false" outlineLevel="0" collapsed="false">
      <c r="B179" s="184" t="s">
        <v>3</v>
      </c>
      <c r="C179" s="185"/>
      <c r="D179" s="181"/>
      <c r="E179" s="181"/>
      <c r="F179" s="186" t="n">
        <f aca="false">INDEX('SC Computation'!$A$9:$J$23,MATCH($A172,'SC Computation'!$A$9:$A$23,),6)</f>
        <v>401.006763157895</v>
      </c>
      <c r="H179" s="184" t="s">
        <v>3</v>
      </c>
      <c r="I179" s="185"/>
      <c r="J179" s="181"/>
      <c r="K179" s="181"/>
      <c r="L179" s="186" t="n">
        <f aca="false">F179</f>
        <v>401.006763157895</v>
      </c>
    </row>
    <row r="180" customFormat="false" ht="12.75" hidden="false" customHeight="false" outlineLevel="0" collapsed="false">
      <c r="B180" s="187" t="s">
        <v>137</v>
      </c>
      <c r="C180" s="187"/>
      <c r="D180" s="181"/>
      <c r="E180" s="181"/>
      <c r="F180" s="188" t="n">
        <f aca="false">INDEX('SC Computation'!$A$9:$J$23,MATCH($A172,'SC Computation'!$A$9:$A$23,),4)</f>
        <v>10</v>
      </c>
      <c r="H180" s="187" t="s">
        <v>137</v>
      </c>
      <c r="I180" s="187"/>
      <c r="J180" s="181"/>
      <c r="K180" s="181"/>
      <c r="L180" s="188" t="n">
        <f aca="false">F180</f>
        <v>10</v>
      </c>
    </row>
    <row r="181" customFormat="false" ht="12.75" hidden="false" customHeight="false" outlineLevel="0" collapsed="false">
      <c r="B181" s="184" t="s">
        <v>74</v>
      </c>
      <c r="C181" s="185"/>
      <c r="D181" s="181"/>
      <c r="E181" s="181"/>
      <c r="F181" s="186" t="n">
        <f aca="false">F179*F180</f>
        <v>4010.06763157895</v>
      </c>
      <c r="H181" s="184" t="s">
        <v>74</v>
      </c>
      <c r="I181" s="185"/>
      <c r="J181" s="181"/>
      <c r="K181" s="181"/>
      <c r="L181" s="186" t="n">
        <f aca="false">L179*L180</f>
        <v>4010.06763157895</v>
      </c>
    </row>
    <row r="182" customFormat="false" ht="12.75" hidden="false" customHeight="false" outlineLevel="0" collapsed="false">
      <c r="B182" s="189" t="s">
        <v>138</v>
      </c>
      <c r="C182" s="181"/>
      <c r="D182" s="181"/>
      <c r="E182" s="181"/>
      <c r="F182" s="190" t="n">
        <f aca="false">INDEX('SC Computation'!$A$9:$J$23,MATCH($A172,'SC Computation'!$A$9:$A$23,),9)</f>
        <v>0</v>
      </c>
      <c r="H182" s="189" t="s">
        <v>138</v>
      </c>
      <c r="I182" s="181"/>
      <c r="J182" s="181"/>
      <c r="K182" s="181"/>
      <c r="L182" s="190" t="n">
        <f aca="false">F182</f>
        <v>0</v>
      </c>
    </row>
    <row r="183" customFormat="false" ht="13.5" hidden="false" customHeight="false" outlineLevel="0" collapsed="false">
      <c r="B183" s="189" t="s">
        <v>139</v>
      </c>
      <c r="C183" s="181"/>
      <c r="D183" s="181"/>
      <c r="E183" s="181"/>
      <c r="F183" s="191" t="n">
        <f aca="false">F181-F182</f>
        <v>4010.06763157895</v>
      </c>
      <c r="H183" s="189" t="s">
        <v>139</v>
      </c>
      <c r="I183" s="181"/>
      <c r="J183" s="181"/>
      <c r="K183" s="181"/>
      <c r="L183" s="191" t="n">
        <f aca="false">L181-L182</f>
        <v>4010.06763157895</v>
      </c>
    </row>
    <row r="184" customFormat="false" ht="13.5" hidden="false" customHeight="false" outlineLevel="0" collapsed="false">
      <c r="B184" s="180"/>
      <c r="C184" s="181"/>
      <c r="D184" s="181"/>
      <c r="E184" s="181"/>
      <c r="F184" s="182"/>
      <c r="H184" s="180"/>
      <c r="I184" s="181"/>
      <c r="J184" s="181"/>
      <c r="K184" s="181"/>
      <c r="L184" s="182"/>
    </row>
    <row r="185" customFormat="false" ht="12.75" hidden="false" customHeight="false" outlineLevel="0" collapsed="false">
      <c r="B185" s="180" t="s">
        <v>140</v>
      </c>
      <c r="C185" s="181"/>
      <c r="D185" s="181"/>
      <c r="E185" s="181"/>
      <c r="F185" s="182"/>
      <c r="H185" s="180" t="s">
        <v>140</v>
      </c>
      <c r="I185" s="181"/>
      <c r="J185" s="181"/>
      <c r="K185" s="181"/>
      <c r="L185" s="182"/>
    </row>
    <row r="186" customFormat="false" ht="12.75" hidden="false" customHeight="false" outlineLevel="0" collapsed="false">
      <c r="B186" s="180"/>
      <c r="C186" s="181"/>
      <c r="D186" s="181"/>
      <c r="E186" s="181"/>
      <c r="F186" s="182"/>
      <c r="H186" s="180"/>
      <c r="I186" s="181"/>
      <c r="J186" s="181"/>
      <c r="K186" s="181"/>
      <c r="L186" s="182"/>
    </row>
    <row r="187" customFormat="false" ht="12.75" hidden="false" customHeight="false" outlineLevel="0" collapsed="false">
      <c r="B187" s="192"/>
      <c r="C187" s="193"/>
      <c r="D187" s="193"/>
      <c r="E187" s="181"/>
      <c r="F187" s="182"/>
      <c r="H187" s="192"/>
      <c r="I187" s="193"/>
      <c r="J187" s="193"/>
      <c r="K187" s="181"/>
      <c r="L187" s="182"/>
    </row>
    <row r="188" customFormat="false" ht="12.75" hidden="false" customHeight="false" outlineLevel="0" collapsed="false">
      <c r="B188" s="180"/>
      <c r="C188" s="181"/>
      <c r="D188" s="181"/>
      <c r="E188" s="181"/>
      <c r="F188" s="182"/>
      <c r="H188" s="180"/>
      <c r="I188" s="181"/>
      <c r="J188" s="181"/>
      <c r="K188" s="181"/>
      <c r="L188" s="182"/>
    </row>
    <row r="189" customFormat="false" ht="3.75" hidden="false" customHeight="true" outlineLevel="0" collapsed="false">
      <c r="B189" s="194"/>
      <c r="C189" s="195"/>
      <c r="D189" s="195"/>
      <c r="E189" s="195"/>
      <c r="F189" s="196"/>
      <c r="H189" s="194"/>
      <c r="I189" s="195"/>
      <c r="J189" s="195"/>
      <c r="K189" s="195"/>
      <c r="L189" s="196"/>
    </row>
    <row r="190" customFormat="false" ht="12.75" hidden="false" customHeight="true" outlineLevel="0" collapsed="false">
      <c r="A190" s="0" t="n">
        <v>11</v>
      </c>
      <c r="B190" s="176"/>
      <c r="C190" s="177"/>
      <c r="D190" s="177"/>
      <c r="E190" s="177"/>
      <c r="F190" s="178"/>
      <c r="H190" s="176"/>
      <c r="I190" s="177"/>
      <c r="J190" s="177"/>
      <c r="K190" s="177"/>
      <c r="L190" s="178"/>
    </row>
    <row r="191" customFormat="false" ht="12.75" hidden="false" customHeight="true" outlineLevel="0" collapsed="false">
      <c r="B191" s="179" t="s">
        <v>141</v>
      </c>
      <c r="C191" s="179"/>
      <c r="D191" s="179"/>
      <c r="E191" s="179"/>
      <c r="F191" s="179"/>
      <c r="H191" s="179" t="s">
        <v>141</v>
      </c>
      <c r="I191" s="179"/>
      <c r="J191" s="179"/>
      <c r="K191" s="179"/>
      <c r="L191" s="179"/>
    </row>
    <row r="192" customFormat="false" ht="12.75" hidden="false" customHeight="false" outlineLevel="0" collapsed="false">
      <c r="B192" s="179" t="s">
        <v>136</v>
      </c>
      <c r="C192" s="179"/>
      <c r="D192" s="179"/>
      <c r="E192" s="179"/>
      <c r="F192" s="179"/>
      <c r="H192" s="179" t="s">
        <v>136</v>
      </c>
      <c r="I192" s="179"/>
      <c r="J192" s="179"/>
      <c r="K192" s="179"/>
      <c r="L192" s="179"/>
    </row>
    <row r="193" customFormat="false" ht="12.75" hidden="false" customHeight="false" outlineLevel="0" collapsed="false">
      <c r="B193" s="179" t="str">
        <f aca="false">'Number of Days'!A$3</f>
        <v>Dec 1-15,2019</v>
      </c>
      <c r="C193" s="179"/>
      <c r="D193" s="179"/>
      <c r="E193" s="179"/>
      <c r="F193" s="179"/>
      <c r="H193" s="179" t="str">
        <f aca="false">B193</f>
        <v>Dec 1-15,2019</v>
      </c>
      <c r="I193" s="179"/>
      <c r="J193" s="179"/>
      <c r="K193" s="179"/>
      <c r="L193" s="179"/>
    </row>
    <row r="194" customFormat="false" ht="12.75" hidden="false" customHeight="false" outlineLevel="0" collapsed="false">
      <c r="B194" s="180"/>
      <c r="C194" s="181"/>
      <c r="D194" s="181"/>
      <c r="E194" s="181"/>
      <c r="F194" s="182"/>
      <c r="H194" s="180"/>
      <c r="I194" s="181"/>
      <c r="J194" s="181"/>
      <c r="K194" s="181"/>
      <c r="L194" s="182"/>
    </row>
    <row r="195" customFormat="false" ht="12.75" hidden="false" customHeight="false" outlineLevel="0" collapsed="false">
      <c r="B195" s="180" t="s">
        <v>13</v>
      </c>
      <c r="C195" s="181"/>
      <c r="D195" s="183" t="str">
        <f aca="false">INDEX('SC Computation'!$A$9:$J$23,MATCH($A190,'SC Computation'!$A$9:$A$23,),2)</f>
        <v>Ericson Labadan</v>
      </c>
      <c r="E195" s="183"/>
      <c r="F195" s="183"/>
      <c r="H195" s="180" t="s">
        <v>13</v>
      </c>
      <c r="I195" s="181"/>
      <c r="J195" s="183" t="str">
        <f aca="false">D195</f>
        <v>Ericson Labadan</v>
      </c>
      <c r="K195" s="183"/>
      <c r="L195" s="183"/>
    </row>
    <row r="196" customFormat="false" ht="12.75" hidden="false" customHeight="false" outlineLevel="0" collapsed="false">
      <c r="B196" s="180"/>
      <c r="C196" s="181"/>
      <c r="D196" s="181"/>
      <c r="E196" s="181"/>
      <c r="F196" s="182"/>
      <c r="H196" s="180"/>
      <c r="I196" s="181"/>
      <c r="J196" s="181"/>
      <c r="K196" s="181"/>
      <c r="L196" s="182"/>
    </row>
    <row r="197" customFormat="false" ht="12.75" hidden="false" customHeight="false" outlineLevel="0" collapsed="false">
      <c r="B197" s="184" t="s">
        <v>3</v>
      </c>
      <c r="C197" s="185"/>
      <c r="D197" s="181"/>
      <c r="E197" s="181"/>
      <c r="F197" s="186" t="n">
        <f aca="false">INDEX('SC Computation'!$A$9:$J$23,MATCH($A190,'SC Computation'!$A$9:$A$23,),6)</f>
        <v>401.006763157895</v>
      </c>
      <c r="H197" s="184" t="s">
        <v>3</v>
      </c>
      <c r="I197" s="185"/>
      <c r="J197" s="181"/>
      <c r="K197" s="181"/>
      <c r="L197" s="186" t="n">
        <f aca="false">F197</f>
        <v>401.006763157895</v>
      </c>
    </row>
    <row r="198" customFormat="false" ht="12.75" hidden="false" customHeight="false" outlineLevel="0" collapsed="false">
      <c r="B198" s="187" t="s">
        <v>137</v>
      </c>
      <c r="C198" s="187"/>
      <c r="D198" s="181"/>
      <c r="E198" s="181"/>
      <c r="F198" s="188" t="n">
        <f aca="false">INDEX('SC Computation'!$A$9:$J$23,MATCH($A190,'SC Computation'!$A$9:$A$23,),4)</f>
        <v>11</v>
      </c>
      <c r="H198" s="187" t="s">
        <v>137</v>
      </c>
      <c r="I198" s="187"/>
      <c r="J198" s="181"/>
      <c r="K198" s="181"/>
      <c r="L198" s="188" t="n">
        <f aca="false">F198</f>
        <v>11</v>
      </c>
    </row>
    <row r="199" customFormat="false" ht="12.75" hidden="false" customHeight="false" outlineLevel="0" collapsed="false">
      <c r="B199" s="184" t="s">
        <v>74</v>
      </c>
      <c r="C199" s="185"/>
      <c r="D199" s="181"/>
      <c r="E199" s="181"/>
      <c r="F199" s="186" t="n">
        <f aca="false">F197*F198</f>
        <v>4411.07439473684</v>
      </c>
      <c r="H199" s="184" t="s">
        <v>74</v>
      </c>
      <c r="I199" s="185"/>
      <c r="J199" s="181"/>
      <c r="K199" s="181"/>
      <c r="L199" s="186" t="n">
        <f aca="false">L197*L198</f>
        <v>4411.07439473684</v>
      </c>
    </row>
    <row r="200" customFormat="false" ht="12.75" hidden="false" customHeight="false" outlineLevel="0" collapsed="false">
      <c r="B200" s="189" t="s">
        <v>138</v>
      </c>
      <c r="C200" s="181"/>
      <c r="D200" s="181"/>
      <c r="E200" s="181"/>
      <c r="F200" s="190" t="n">
        <f aca="false">INDEX('SC Computation'!$A$9:$J$23,MATCH($A190,'SC Computation'!$A$9:$A$23,),9)</f>
        <v>0</v>
      </c>
      <c r="H200" s="189" t="s">
        <v>138</v>
      </c>
      <c r="I200" s="181"/>
      <c r="J200" s="181"/>
      <c r="K200" s="181"/>
      <c r="L200" s="190" t="n">
        <f aca="false">F200</f>
        <v>0</v>
      </c>
    </row>
    <row r="201" customFormat="false" ht="13.5" hidden="false" customHeight="false" outlineLevel="0" collapsed="false">
      <c r="B201" s="189" t="s">
        <v>139</v>
      </c>
      <c r="C201" s="181"/>
      <c r="D201" s="181"/>
      <c r="E201" s="181"/>
      <c r="F201" s="191" t="n">
        <f aca="false">F199-F200</f>
        <v>4411.07439473684</v>
      </c>
      <c r="H201" s="189" t="s">
        <v>139</v>
      </c>
      <c r="I201" s="181"/>
      <c r="J201" s="181"/>
      <c r="K201" s="181"/>
      <c r="L201" s="191" t="n">
        <f aca="false">L199-L200</f>
        <v>4411.07439473684</v>
      </c>
    </row>
    <row r="202" customFormat="false" ht="13.5" hidden="false" customHeight="false" outlineLevel="0" collapsed="false">
      <c r="B202" s="180"/>
      <c r="C202" s="181"/>
      <c r="D202" s="181"/>
      <c r="E202" s="181"/>
      <c r="F202" s="182"/>
      <c r="H202" s="180"/>
      <c r="I202" s="181"/>
      <c r="J202" s="181"/>
      <c r="K202" s="181"/>
      <c r="L202" s="182"/>
    </row>
    <row r="203" customFormat="false" ht="12.75" hidden="false" customHeight="false" outlineLevel="0" collapsed="false">
      <c r="B203" s="180" t="s">
        <v>140</v>
      </c>
      <c r="C203" s="181"/>
      <c r="D203" s="181"/>
      <c r="E203" s="181"/>
      <c r="F203" s="182"/>
      <c r="H203" s="180" t="s">
        <v>140</v>
      </c>
      <c r="I203" s="181"/>
      <c r="J203" s="181"/>
      <c r="K203" s="181"/>
      <c r="L203" s="182"/>
    </row>
    <row r="204" customFormat="false" ht="12.75" hidden="false" customHeight="false" outlineLevel="0" collapsed="false">
      <c r="B204" s="180"/>
      <c r="C204" s="181"/>
      <c r="D204" s="181"/>
      <c r="E204" s="181"/>
      <c r="F204" s="182"/>
      <c r="H204" s="180"/>
      <c r="I204" s="181"/>
      <c r="J204" s="181"/>
      <c r="K204" s="181"/>
      <c r="L204" s="182"/>
    </row>
    <row r="205" customFormat="false" ht="12.75" hidden="false" customHeight="false" outlineLevel="0" collapsed="false">
      <c r="B205" s="192"/>
      <c r="C205" s="193"/>
      <c r="D205" s="193"/>
      <c r="E205" s="181"/>
      <c r="F205" s="182"/>
      <c r="H205" s="192"/>
      <c r="I205" s="193"/>
      <c r="J205" s="193"/>
      <c r="K205" s="181"/>
      <c r="L205" s="182"/>
    </row>
    <row r="206" customFormat="false" ht="12.75" hidden="false" customHeight="false" outlineLevel="0" collapsed="false">
      <c r="B206" s="180"/>
      <c r="C206" s="181"/>
      <c r="D206" s="181"/>
      <c r="E206" s="181"/>
      <c r="F206" s="182"/>
      <c r="H206" s="180"/>
      <c r="I206" s="181"/>
      <c r="J206" s="181"/>
      <c r="K206" s="181"/>
      <c r="L206" s="182"/>
    </row>
    <row r="207" customFormat="false" ht="3.75" hidden="false" customHeight="true" outlineLevel="0" collapsed="false">
      <c r="B207" s="194"/>
      <c r="C207" s="195"/>
      <c r="D207" s="195"/>
      <c r="E207" s="195"/>
      <c r="F207" s="196"/>
      <c r="H207" s="194"/>
      <c r="I207" s="195"/>
      <c r="J207" s="195"/>
      <c r="K207" s="195"/>
      <c r="L207" s="196"/>
    </row>
  </sheetData>
  <mergeCells count="110">
    <mergeCell ref="B3:F3"/>
    <mergeCell ref="H3:L3"/>
    <mergeCell ref="B4:F4"/>
    <mergeCell ref="H4:L4"/>
    <mergeCell ref="B5:F5"/>
    <mergeCell ref="H5:L5"/>
    <mergeCell ref="D7:F7"/>
    <mergeCell ref="J7:L7"/>
    <mergeCell ref="B10:C10"/>
    <mergeCell ref="H10:I10"/>
    <mergeCell ref="B22:F22"/>
    <mergeCell ref="H22:L22"/>
    <mergeCell ref="B23:F23"/>
    <mergeCell ref="H23:L23"/>
    <mergeCell ref="B24:F24"/>
    <mergeCell ref="H24:L24"/>
    <mergeCell ref="D26:F26"/>
    <mergeCell ref="J26:L26"/>
    <mergeCell ref="B29:C29"/>
    <mergeCell ref="H29:I29"/>
    <mergeCell ref="B41:F41"/>
    <mergeCell ref="H41:L41"/>
    <mergeCell ref="B42:F42"/>
    <mergeCell ref="H42:L42"/>
    <mergeCell ref="B43:F43"/>
    <mergeCell ref="H43:L43"/>
    <mergeCell ref="D45:F45"/>
    <mergeCell ref="J45:L45"/>
    <mergeCell ref="B48:C48"/>
    <mergeCell ref="H48:I48"/>
    <mergeCell ref="B60:F60"/>
    <mergeCell ref="H60:L60"/>
    <mergeCell ref="B61:F61"/>
    <mergeCell ref="H61:L61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81:F81"/>
    <mergeCell ref="H81:L81"/>
    <mergeCell ref="D83:F83"/>
    <mergeCell ref="J83:L83"/>
    <mergeCell ref="B86:C86"/>
    <mergeCell ref="H86:I86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55:F155"/>
    <mergeCell ref="H155:L155"/>
    <mergeCell ref="B156:F156"/>
    <mergeCell ref="H156:L156"/>
    <mergeCell ref="B157:F157"/>
    <mergeCell ref="H157:L157"/>
    <mergeCell ref="D159:F159"/>
    <mergeCell ref="J159:L159"/>
    <mergeCell ref="B162:C162"/>
    <mergeCell ref="H162:I162"/>
    <mergeCell ref="B173:F173"/>
    <mergeCell ref="H173:L173"/>
    <mergeCell ref="B174:F174"/>
    <mergeCell ref="H174:L174"/>
    <mergeCell ref="B175:F175"/>
    <mergeCell ref="H175:L175"/>
    <mergeCell ref="D177:F177"/>
    <mergeCell ref="J177:L177"/>
    <mergeCell ref="B180:C180"/>
    <mergeCell ref="H180:I180"/>
    <mergeCell ref="B191:F191"/>
    <mergeCell ref="H191:L191"/>
    <mergeCell ref="B192:F192"/>
    <mergeCell ref="H192:L192"/>
    <mergeCell ref="B193:F193"/>
    <mergeCell ref="H193:L193"/>
    <mergeCell ref="D195:F195"/>
    <mergeCell ref="J195:L195"/>
    <mergeCell ref="B198:C198"/>
    <mergeCell ref="H198:I198"/>
  </mergeCells>
  <printOptions headings="false" gridLines="false" gridLinesSet="true" horizontalCentered="false" verticalCentered="false"/>
  <pageMargins left="0.7" right="0.7" top="0.25" bottom="0.5" header="0.511805555555555" footer="0.511805555555555"/>
  <pageSetup paperSize="5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1.25" zeroHeight="false" outlineLevelRow="0" outlineLevelCol="0"/>
  <cols>
    <col collapsed="false" customWidth="true" hidden="false" outlineLevel="0" max="1" min="1" style="197" width="3.57"/>
    <col collapsed="false" customWidth="true" hidden="false" outlineLevel="0" max="2" min="2" style="197" width="22.43"/>
    <col collapsed="false" customWidth="true" hidden="true" outlineLevel="0" max="3" min="3" style="197" width="17.29"/>
    <col collapsed="false" customWidth="true" hidden="false" outlineLevel="0" max="5" min="4" style="197" width="9"/>
    <col collapsed="false" customWidth="true" hidden="false" outlineLevel="0" max="6" min="6" style="197" width="10.42"/>
    <col collapsed="false" customWidth="true" hidden="false" outlineLevel="0" max="7" min="7" style="197" width="10.99"/>
    <col collapsed="false" customWidth="true" hidden="false" outlineLevel="0" max="8" min="8" style="197" width="23.42"/>
    <col collapsed="false" customWidth="true" hidden="false" outlineLevel="0" max="1025" min="9" style="197" width="9.14"/>
  </cols>
  <sheetData>
    <row r="1" s="198" customFormat="true" ht="18.75" hidden="false" customHeight="true" outlineLevel="0" collapsed="false">
      <c r="A1" s="198" t="s">
        <v>142</v>
      </c>
    </row>
    <row r="2" s="8" customFormat="true" ht="15" hidden="false" customHeight="true" outlineLevel="0" collapsed="false">
      <c r="B2" s="8" t="str">
        <f aca="false">'Number of Days'!A3</f>
        <v>Dec 1-15,2019</v>
      </c>
    </row>
    <row r="3" customFormat="false" ht="12" hidden="false" customHeight="false" outlineLevel="0" collapsed="false"/>
    <row r="4" s="203" customFormat="true" ht="15.75" hidden="false" customHeight="true" outlineLevel="0" collapsed="false">
      <c r="A4" s="199"/>
      <c r="B4" s="199" t="s">
        <v>13</v>
      </c>
      <c r="C4" s="199" t="s">
        <v>14</v>
      </c>
      <c r="D4" s="199" t="s">
        <v>16</v>
      </c>
      <c r="E4" s="199" t="s">
        <v>74</v>
      </c>
      <c r="F4" s="200" t="s">
        <v>143</v>
      </c>
      <c r="G4" s="201" t="s">
        <v>144</v>
      </c>
      <c r="H4" s="201" t="s">
        <v>145</v>
      </c>
      <c r="I4" s="202"/>
    </row>
    <row r="5" s="203" customFormat="true" ht="26.25" hidden="false" customHeight="true" outlineLevel="0" collapsed="false">
      <c r="A5" s="199"/>
      <c r="B5" s="199"/>
      <c r="C5" s="199"/>
      <c r="D5" s="199"/>
      <c r="E5" s="199"/>
      <c r="F5" s="200"/>
      <c r="G5" s="201"/>
      <c r="H5" s="201"/>
      <c r="I5" s="202"/>
    </row>
    <row r="6" customFormat="false" ht="14.1" hidden="false" customHeight="true" outlineLevel="0" collapsed="false">
      <c r="A6" s="204" t="n">
        <v>1</v>
      </c>
      <c r="B6" s="205" t="str">
        <f aca="false">'SC Computation'!B18</f>
        <v>Ruel Hayagan</v>
      </c>
      <c r="C6" s="206"/>
      <c r="D6" s="207" t="n">
        <f aca="false">'SC Computation'!D18</f>
        <v>11</v>
      </c>
      <c r="E6" s="207" t="n">
        <f aca="false">'SC Computation'!G18</f>
        <v>4411.07439473684</v>
      </c>
      <c r="F6" s="208" t="n">
        <v>225</v>
      </c>
      <c r="G6" s="209" t="n">
        <f aca="false">E6-F6</f>
        <v>4186.07439473684</v>
      </c>
      <c r="H6" s="210"/>
      <c r="I6" s="211"/>
    </row>
    <row r="7" customFormat="false" ht="14.1" hidden="false" customHeight="true" outlineLevel="0" collapsed="false">
      <c r="A7" s="212" t="n">
        <v>2</v>
      </c>
      <c r="B7" s="205" t="str">
        <f aca="false">'SC Computation'!B19</f>
        <v>Mark Joseph Atienza</v>
      </c>
      <c r="C7" s="213"/>
      <c r="D7" s="207" t="n">
        <f aca="false">'SC Computation'!D19</f>
        <v>9</v>
      </c>
      <c r="E7" s="207" t="n">
        <f aca="false">'SC Computation'!G19</f>
        <v>3609.06086842105</v>
      </c>
      <c r="F7" s="208" t="n">
        <v>225</v>
      </c>
      <c r="G7" s="214" t="n">
        <f aca="false">E7-F7</f>
        <v>3384.06086842105</v>
      </c>
      <c r="H7" s="215"/>
      <c r="I7" s="211"/>
    </row>
    <row r="8" customFormat="false" ht="14.1" hidden="false" customHeight="true" outlineLevel="0" collapsed="false">
      <c r="A8" s="212" t="n">
        <v>3</v>
      </c>
      <c r="B8" s="205" t="str">
        <f aca="false">'SC Computation'!B21</f>
        <v>Ericson Labadan</v>
      </c>
      <c r="C8" s="213"/>
      <c r="D8" s="207" t="n">
        <f aca="false">'SC Computation'!D21</f>
        <v>11</v>
      </c>
      <c r="E8" s="207" t="n">
        <f aca="false">'SC Computation'!J21</f>
        <v>4411.07439473684</v>
      </c>
      <c r="F8" s="208" t="n">
        <v>225</v>
      </c>
      <c r="G8" s="214" t="n">
        <f aca="false">E8-F8</f>
        <v>4186.07439473684</v>
      </c>
      <c r="H8" s="215"/>
      <c r="I8" s="211"/>
    </row>
    <row r="9" customFormat="false" ht="14.1" hidden="false" customHeight="true" outlineLevel="0" collapsed="false">
      <c r="A9" s="212" t="n">
        <v>4</v>
      </c>
      <c r="B9" s="205" t="str">
        <f aca="false">'SC Computation'!B20</f>
        <v>Jeff Villanueva</v>
      </c>
      <c r="C9" s="213"/>
      <c r="D9" s="207" t="n">
        <f aca="false">'SC Computation'!D20</f>
        <v>10</v>
      </c>
      <c r="E9" s="207" t="n">
        <f aca="false">'SC Computation'!J20</f>
        <v>4010.06763157895</v>
      </c>
      <c r="F9" s="208" t="n">
        <v>225</v>
      </c>
      <c r="G9" s="214" t="n">
        <f aca="false">E9-F9</f>
        <v>3785.06763157895</v>
      </c>
      <c r="H9" s="215"/>
      <c r="I9" s="211"/>
    </row>
    <row r="10" customFormat="false" ht="14.1" hidden="false" customHeight="true" outlineLevel="0" collapsed="false">
      <c r="A10" s="212" t="n">
        <v>5</v>
      </c>
      <c r="B10" s="205"/>
      <c r="C10" s="213"/>
      <c r="D10" s="207"/>
      <c r="E10" s="207"/>
      <c r="F10" s="208"/>
      <c r="G10" s="216"/>
      <c r="H10" s="215"/>
      <c r="I10" s="211"/>
    </row>
    <row r="11" customFormat="false" ht="14.1" hidden="false" customHeight="true" outlineLevel="0" collapsed="false">
      <c r="A11" s="212" t="n">
        <v>14</v>
      </c>
      <c r="B11" s="217"/>
      <c r="C11" s="213"/>
      <c r="D11" s="218"/>
      <c r="E11" s="219"/>
      <c r="F11" s="216"/>
      <c r="G11" s="214"/>
      <c r="H11" s="215"/>
      <c r="I11" s="211"/>
    </row>
    <row r="12" customFormat="false" ht="14.1" hidden="false" customHeight="true" outlineLevel="0" collapsed="false">
      <c r="A12" s="212" t="n">
        <v>15</v>
      </c>
      <c r="B12" s="217"/>
      <c r="C12" s="213"/>
      <c r="D12" s="218"/>
      <c r="E12" s="219"/>
      <c r="F12" s="216"/>
      <c r="G12" s="214"/>
      <c r="H12" s="215"/>
      <c r="I12" s="211"/>
    </row>
    <row r="13" customFormat="false" ht="14.1" hidden="false" customHeight="true" outlineLevel="0" collapsed="false">
      <c r="A13" s="212" t="n">
        <v>16</v>
      </c>
      <c r="B13" s="217"/>
      <c r="C13" s="213"/>
      <c r="D13" s="218"/>
      <c r="E13" s="219"/>
      <c r="F13" s="216"/>
      <c r="G13" s="214"/>
      <c r="H13" s="215"/>
      <c r="I13" s="211"/>
    </row>
    <row r="14" customFormat="false" ht="14.1" hidden="false" customHeight="true" outlineLevel="0" collapsed="false">
      <c r="A14" s="212" t="n">
        <v>17</v>
      </c>
      <c r="B14" s="214"/>
      <c r="C14" s="213"/>
      <c r="D14" s="218"/>
      <c r="E14" s="219"/>
      <c r="F14" s="216"/>
      <c r="G14" s="214"/>
      <c r="H14" s="215"/>
      <c r="I14" s="211"/>
    </row>
    <row r="15" customFormat="false" ht="14.1" hidden="false" customHeight="true" outlineLevel="0" collapsed="false">
      <c r="A15" s="212" t="n">
        <v>18</v>
      </c>
      <c r="B15" s="214"/>
      <c r="C15" s="218"/>
      <c r="D15" s="218"/>
      <c r="E15" s="219"/>
      <c r="F15" s="216"/>
      <c r="G15" s="214"/>
      <c r="H15" s="215"/>
      <c r="I15" s="211"/>
    </row>
    <row r="16" customFormat="false" ht="14.1" hidden="false" customHeight="true" outlineLevel="0" collapsed="false">
      <c r="A16" s="220"/>
      <c r="B16" s="214"/>
      <c r="C16" s="218"/>
      <c r="D16" s="218"/>
      <c r="E16" s="219"/>
      <c r="F16" s="216"/>
      <c r="G16" s="214"/>
      <c r="H16" s="215"/>
      <c r="I16" s="211"/>
    </row>
    <row r="17" s="203" customFormat="true" ht="14.1" hidden="false" customHeight="true" outlineLevel="0" collapsed="false">
      <c r="A17" s="80"/>
      <c r="B17" s="81"/>
      <c r="C17" s="81"/>
      <c r="D17" s="82"/>
      <c r="E17" s="82"/>
      <c r="F17" s="83" t="n">
        <f aca="false">SUM(F6:F15)</f>
        <v>900</v>
      </c>
      <c r="G17" s="81" t="n">
        <f aca="false">SUM(G6:G15)</f>
        <v>15541.2772894737</v>
      </c>
      <c r="H17" s="221" t="n">
        <f aca="false">SUM(H6:H15)</f>
        <v>0</v>
      </c>
      <c r="I17" s="202"/>
    </row>
    <row r="18" customFormat="false" ht="11.25" hidden="false" customHeight="false" outlineLevel="0" collapsed="false">
      <c r="A18" s="211"/>
      <c r="B18" s="211"/>
      <c r="C18" s="211"/>
      <c r="D18" s="211"/>
      <c r="E18" s="211"/>
      <c r="F18" s="211"/>
      <c r="G18" s="211"/>
      <c r="H18" s="211"/>
      <c r="I18" s="211"/>
    </row>
    <row r="19" customFormat="false" ht="11.25" hidden="false" customHeight="false" outlineLevel="0" collapsed="false">
      <c r="A19" s="211"/>
      <c r="B19" s="211"/>
      <c r="C19" s="211"/>
      <c r="D19" s="211"/>
      <c r="E19" s="211"/>
      <c r="F19" s="211"/>
      <c r="G19" s="211"/>
      <c r="H19" s="211"/>
      <c r="I19" s="211"/>
    </row>
    <row r="20" customFormat="false" ht="11.25" hidden="false" customHeight="false" outlineLevel="0" collapsed="false">
      <c r="A20" s="211"/>
      <c r="B20" s="222" t="s">
        <v>63</v>
      </c>
      <c r="C20" s="222"/>
      <c r="D20" s="222"/>
      <c r="E20" s="222"/>
      <c r="F20" s="211"/>
      <c r="G20" s="211"/>
      <c r="H20" s="211"/>
      <c r="I20" s="211"/>
    </row>
    <row r="21" customFormat="false" ht="11.25" hidden="false" customHeight="false" outlineLevel="0" collapsed="false">
      <c r="A21" s="211"/>
      <c r="B21" s="211"/>
      <c r="C21" s="211"/>
      <c r="D21" s="211"/>
      <c r="E21" s="211"/>
      <c r="F21" s="211"/>
      <c r="G21" s="211"/>
      <c r="H21" s="211"/>
      <c r="I21" s="211"/>
    </row>
    <row r="22" customFormat="false" ht="11.25" hidden="false" customHeight="false" outlineLevel="0" collapsed="false">
      <c r="A22" s="211"/>
      <c r="B22" s="211"/>
      <c r="C22" s="211"/>
      <c r="D22" s="211"/>
      <c r="E22" s="211"/>
      <c r="F22" s="211"/>
      <c r="G22" s="211"/>
      <c r="H22" s="211"/>
      <c r="I22" s="211"/>
    </row>
    <row r="23" customFormat="false" ht="19.5" hidden="false" customHeight="true" outlineLevel="0" collapsed="false">
      <c r="A23" s="211"/>
      <c r="B23" s="223"/>
      <c r="C23" s="223"/>
      <c r="D23" s="222"/>
      <c r="E23" s="222"/>
      <c r="F23" s="224"/>
      <c r="G23" s="224"/>
      <c r="H23" s="224"/>
      <c r="I23" s="211"/>
    </row>
    <row r="24" customFormat="false" ht="15" hidden="false" customHeight="true" outlineLevel="0" collapsed="false">
      <c r="A24" s="211"/>
      <c r="B24" s="225" t="s">
        <v>146</v>
      </c>
      <c r="C24" s="225"/>
      <c r="D24" s="222"/>
      <c r="E24" s="222"/>
      <c r="F24" s="224"/>
      <c r="G24" s="224"/>
      <c r="H24" s="224"/>
      <c r="I24" s="211"/>
    </row>
  </sheetData>
  <mergeCells count="11">
    <mergeCell ref="A4:A5"/>
    <mergeCell ref="B4:B5"/>
    <mergeCell ref="C4:C5"/>
    <mergeCell ref="D4:D5"/>
    <mergeCell ref="E4:E5"/>
    <mergeCell ref="F4:F5"/>
    <mergeCell ref="G4:G5"/>
    <mergeCell ref="H4:H5"/>
    <mergeCell ref="B23:C23"/>
    <mergeCell ref="F23:H24"/>
    <mergeCell ref="B24:C24"/>
  </mergeCells>
  <dataValidations count="1">
    <dataValidation allowBlank="true" operator="between" showDropDown="false" showErrorMessage="true" showInputMessage="false" sqref="C6:C16" type="list">
      <formula1>$H$6:$H$10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2010-03-16T02:57:51Z</dcterms:created>
  <dc:creator>Crecy</dc:creator>
  <dc:description/>
  <dc:language>en-PH</dc:language>
  <cp:lastModifiedBy/>
  <dcterms:modified xsi:type="dcterms:W3CDTF">2019-12-16T04:44:50Z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