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20" yWindow="-15" windowWidth="11550" windowHeight="9090" firstSheet="4" activeTab="9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62913"/>
</workbook>
</file>

<file path=xl/calcChain.xml><?xml version="1.0" encoding="utf-8"?>
<calcChain xmlns="http://schemas.openxmlformats.org/spreadsheetml/2006/main">
  <c r="L19" i="7" l="1"/>
  <c r="M19" i="7"/>
  <c r="M28" i="7"/>
  <c r="N28" i="7" l="1"/>
  <c r="L28" i="7"/>
  <c r="N19" i="7"/>
  <c r="H29" i="7" l="1"/>
  <c r="N20" i="7"/>
  <c r="N18" i="7" l="1"/>
  <c r="F6" i="10" l="1"/>
  <c r="F37" i="10" l="1"/>
  <c r="F4" i="10"/>
  <c r="L48" i="2" l="1"/>
  <c r="M208" i="5"/>
  <c r="L208" i="5"/>
  <c r="K208" i="5"/>
  <c r="J208" i="5"/>
  <c r="I208" i="5"/>
  <c r="E37" i="10" l="1"/>
  <c r="O66" i="4" l="1"/>
  <c r="T66" i="4" s="1"/>
  <c r="O65" i="4"/>
  <c r="V65" i="4" s="1"/>
  <c r="S64" i="4"/>
  <c r="O64" i="4"/>
  <c r="T64" i="4" s="1"/>
  <c r="Z63" i="4"/>
  <c r="T63" i="4"/>
  <c r="S63" i="4"/>
  <c r="O63" i="4"/>
  <c r="X62" i="4"/>
  <c r="T62" i="4"/>
  <c r="S62" i="4"/>
  <c r="O62" i="4"/>
  <c r="W61" i="4"/>
  <c r="T61" i="4"/>
  <c r="S61" i="4"/>
  <c r="O61" i="4"/>
  <c r="Y64" i="4" l="1"/>
  <c r="T65" i="4"/>
  <c r="V66" i="4"/>
  <c r="S92" i="12" l="1"/>
  <c r="R92" i="12"/>
  <c r="Q92" i="12"/>
  <c r="P92" i="12"/>
  <c r="O92" i="12"/>
  <c r="N92" i="12"/>
  <c r="M92" i="12"/>
  <c r="L92" i="12"/>
  <c r="K92" i="12"/>
  <c r="J92" i="12"/>
  <c r="I92" i="12"/>
  <c r="G92" i="12"/>
  <c r="H92" i="12"/>
  <c r="F92" i="12"/>
  <c r="E92" i="12"/>
  <c r="D92" i="12"/>
  <c r="U92" i="12"/>
  <c r="T92" i="12"/>
  <c r="N5" i="7"/>
  <c r="N6" i="7"/>
  <c r="N7" i="7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AU7" i="4" l="1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D37" i="10"/>
  <c r="F29" i="10" l="1"/>
  <c r="E29" i="10"/>
  <c r="D29" i="10"/>
  <c r="F28" i="10"/>
  <c r="E28" i="10"/>
  <c r="D28" i="10"/>
  <c r="G28" i="10" s="1"/>
  <c r="F27" i="10"/>
  <c r="E27" i="10"/>
  <c r="D27" i="10"/>
  <c r="F26" i="10"/>
  <c r="E26" i="10"/>
  <c r="D26" i="10"/>
  <c r="G26" i="10" s="1"/>
  <c r="F25" i="10"/>
  <c r="E25" i="10"/>
  <c r="D25" i="10"/>
  <c r="F24" i="10"/>
  <c r="E24" i="10"/>
  <c r="D24" i="10"/>
  <c r="F22" i="10"/>
  <c r="E22" i="10"/>
  <c r="G22" i="10" s="1"/>
  <c r="D22" i="10"/>
  <c r="F21" i="10"/>
  <c r="E21" i="10"/>
  <c r="D21" i="10"/>
  <c r="G21" i="10" s="1"/>
  <c r="F20" i="10"/>
  <c r="E20" i="10"/>
  <c r="G20" i="10" s="1"/>
  <c r="D20" i="10"/>
  <c r="F19" i="10"/>
  <c r="E19" i="10"/>
  <c r="D19" i="10"/>
  <c r="F18" i="10"/>
  <c r="D18" i="10"/>
  <c r="E18" i="10"/>
  <c r="D31" i="10"/>
  <c r="D38" i="10" s="1"/>
  <c r="G29" i="10"/>
  <c r="G27" i="10"/>
  <c r="G25" i="10"/>
  <c r="H64" i="11"/>
  <c r="D17" i="11"/>
  <c r="G24" i="10" l="1"/>
  <c r="G19" i="10"/>
  <c r="F31" i="10"/>
  <c r="F38" i="10" s="1"/>
  <c r="E31" i="10"/>
  <c r="E38" i="10" s="1"/>
  <c r="G18" i="10"/>
  <c r="G31" i="10" s="1"/>
  <c r="G57" i="11"/>
  <c r="H98" i="11"/>
  <c r="H105" i="11"/>
  <c r="D104" i="11"/>
  <c r="D103" i="11"/>
  <c r="D102" i="11"/>
  <c r="D101" i="11"/>
  <c r="H108" i="11"/>
  <c r="G110" i="11"/>
  <c r="D115" i="11"/>
  <c r="D114" i="11"/>
  <c r="D113" i="11"/>
  <c r="D112" i="11"/>
  <c r="D111" i="11"/>
  <c r="A5" i="5"/>
  <c r="D35" i="11" l="1"/>
  <c r="H92" i="11" l="1"/>
  <c r="H93" i="11" s="1"/>
  <c r="H95" i="11" s="1"/>
  <c r="D92" i="11"/>
  <c r="G95" i="11"/>
  <c r="D93" i="11"/>
  <c r="D91" i="11"/>
  <c r="H81" i="11" l="1"/>
  <c r="G86" i="11"/>
  <c r="G85" i="11"/>
  <c r="D86" i="11"/>
  <c r="D80" i="11"/>
  <c r="H87" i="11" l="1"/>
  <c r="H53" i="11"/>
  <c r="H52" i="11"/>
  <c r="H51" i="11"/>
  <c r="T225" i="1" l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AH208" i="5" l="1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D16" i="2" l="1"/>
  <c r="D105" i="11" l="1"/>
  <c r="D100" i="11"/>
  <c r="D108" i="11"/>
  <c r="D107" i="11"/>
  <c r="C42" i="2" l="1"/>
  <c r="I42" i="2"/>
  <c r="H42" i="2"/>
  <c r="G42" i="2"/>
  <c r="F42" i="2"/>
  <c r="D42" i="2"/>
  <c r="D15" i="2"/>
  <c r="G117" i="11"/>
  <c r="D110" i="11"/>
  <c r="D98" i="11"/>
  <c r="H117" i="11"/>
  <c r="D97" i="11"/>
  <c r="G28" i="14"/>
  <c r="I16" i="2"/>
  <c r="H16" i="2"/>
  <c r="G16" i="2"/>
  <c r="F16" i="2"/>
  <c r="I15" i="2"/>
  <c r="H15" i="2"/>
  <c r="G15" i="2"/>
  <c r="F15" i="2"/>
  <c r="J42" i="2" l="1"/>
  <c r="K42" i="2" s="1"/>
  <c r="J16" i="2"/>
  <c r="K16" i="2" s="1"/>
  <c r="G17" i="13" s="1"/>
  <c r="J15" i="2"/>
  <c r="K15" i="2" s="1"/>
  <c r="G35" i="14" l="1"/>
  <c r="G16" i="13"/>
  <c r="I56" i="2"/>
  <c r="H56" i="2"/>
  <c r="G56" i="2"/>
  <c r="F56" i="2"/>
  <c r="D56" i="2"/>
  <c r="I68" i="2"/>
  <c r="H68" i="2"/>
  <c r="G68" i="2"/>
  <c r="F68" i="2"/>
  <c r="D68" i="2"/>
  <c r="D87" i="11"/>
  <c r="H89" i="11"/>
  <c r="D85" i="11"/>
  <c r="H51" i="2"/>
  <c r="G51" i="2"/>
  <c r="F51" i="2"/>
  <c r="D51" i="2"/>
  <c r="G83" i="11"/>
  <c r="D81" i="11"/>
  <c r="D79" i="11"/>
  <c r="J56" i="2" l="1"/>
  <c r="K56" i="2" s="1"/>
  <c r="G34" i="14" s="1"/>
  <c r="J68" i="2"/>
  <c r="K68" i="2" s="1"/>
  <c r="G89" i="11"/>
  <c r="H83" i="11"/>
  <c r="I51" i="2"/>
  <c r="J51" i="2" s="1"/>
  <c r="K51" i="2" s="1"/>
  <c r="G22" i="14" s="1"/>
  <c r="G25" i="13" l="1"/>
  <c r="G27" i="13" s="1"/>
  <c r="D74" i="11"/>
  <c r="H77" i="11"/>
  <c r="G77" i="11"/>
  <c r="D75" i="11"/>
  <c r="D73" i="11"/>
  <c r="S226" i="1" l="1"/>
  <c r="R226" i="1"/>
  <c r="Q226" i="1"/>
  <c r="P226" i="1"/>
  <c r="O226" i="1"/>
  <c r="S5" i="1"/>
  <c r="R5" i="1"/>
  <c r="Q5" i="1"/>
  <c r="P5" i="1"/>
  <c r="O5" i="1"/>
  <c r="M226" i="1"/>
  <c r="M5" i="1"/>
  <c r="L226" i="1"/>
  <c r="L5" i="1"/>
  <c r="K226" i="1"/>
  <c r="K5" i="1"/>
  <c r="N226" i="1"/>
  <c r="J226" i="1"/>
  <c r="N5" i="1"/>
  <c r="J5" i="1"/>
  <c r="I226" i="1"/>
  <c r="I5" i="1"/>
  <c r="D96" i="2" l="1"/>
  <c r="D94" i="2"/>
  <c r="D93" i="2"/>
  <c r="D92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45" i="2"/>
  <c r="D44" i="2"/>
  <c r="D41" i="2"/>
  <c r="D40" i="2"/>
  <c r="D39" i="2"/>
  <c r="D35" i="2"/>
  <c r="D34" i="2"/>
  <c r="D33" i="2"/>
  <c r="D32" i="2"/>
  <c r="D31" i="2"/>
  <c r="D30" i="2"/>
  <c r="D29" i="2"/>
  <c r="D28" i="2"/>
  <c r="D27" i="2"/>
  <c r="D25" i="2"/>
  <c r="D24" i="2"/>
  <c r="D23" i="2"/>
  <c r="D22" i="2"/>
  <c r="D21" i="2"/>
  <c r="D10" i="2"/>
  <c r="D19" i="2"/>
  <c r="D18" i="2"/>
  <c r="D17" i="2"/>
  <c r="D9" i="2"/>
  <c r="D11" i="2"/>
  <c r="H5" i="12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20" i="2"/>
  <c r="H20" i="2"/>
  <c r="G20" i="2"/>
  <c r="F20" i="2"/>
  <c r="I19" i="2"/>
  <c r="H19" i="2"/>
  <c r="G19" i="2"/>
  <c r="F19" i="2"/>
  <c r="I17" i="2"/>
  <c r="G17" i="2"/>
  <c r="I18" i="2"/>
  <c r="H18" i="2"/>
  <c r="G18" i="2"/>
  <c r="F18" i="2"/>
  <c r="I90" i="2"/>
  <c r="G90" i="2"/>
  <c r="F90" i="2"/>
  <c r="I13" i="2"/>
  <c r="H13" i="2"/>
  <c r="G13" i="2"/>
  <c r="F13" i="2"/>
  <c r="I14" i="2"/>
  <c r="H14" i="2"/>
  <c r="G14" i="2"/>
  <c r="F14" i="2"/>
  <c r="I12" i="2"/>
  <c r="H12" i="2"/>
  <c r="G12" i="2"/>
  <c r="F12" i="2"/>
  <c r="I11" i="2"/>
  <c r="H11" i="2"/>
  <c r="G11" i="2"/>
  <c r="F11" i="2"/>
  <c r="I50" i="2"/>
  <c r="H50" i="2"/>
  <c r="G50" i="2"/>
  <c r="F50" i="2"/>
  <c r="I45" i="2"/>
  <c r="H45" i="2"/>
  <c r="G45" i="2"/>
  <c r="F45" i="2"/>
  <c r="I43" i="2"/>
  <c r="H43" i="2"/>
  <c r="G43" i="2"/>
  <c r="F43" i="2"/>
  <c r="I41" i="2"/>
  <c r="H41" i="2"/>
  <c r="G41" i="2"/>
  <c r="F41" i="2"/>
  <c r="I40" i="2"/>
  <c r="H40" i="2"/>
  <c r="G40" i="2"/>
  <c r="F40" i="2"/>
  <c r="I39" i="2"/>
  <c r="H39" i="2"/>
  <c r="G39" i="2"/>
  <c r="F39" i="2"/>
  <c r="I44" i="2"/>
  <c r="H44" i="2"/>
  <c r="G44" i="2"/>
  <c r="F44" i="2"/>
  <c r="I95" i="2"/>
  <c r="H95" i="2"/>
  <c r="G95" i="2"/>
  <c r="F95" i="2"/>
  <c r="D43" i="2"/>
  <c r="D38" i="2"/>
  <c r="D37" i="2"/>
  <c r="D36" i="2"/>
  <c r="D14" i="2"/>
  <c r="D49" i="2"/>
  <c r="D48" i="2"/>
  <c r="D47" i="2"/>
  <c r="D46" i="2"/>
  <c r="D12" i="2"/>
  <c r="D20" i="2"/>
  <c r="D91" i="2"/>
  <c r="D13" i="2"/>
  <c r="D50" i="2"/>
  <c r="D95" i="2"/>
  <c r="T5" i="12"/>
  <c r="S5" i="12"/>
  <c r="R5" i="12"/>
  <c r="Q5" i="12"/>
  <c r="P5" i="12"/>
  <c r="O5" i="12"/>
  <c r="N5" i="12"/>
  <c r="M5" i="12"/>
  <c r="L5" i="12"/>
  <c r="K5" i="12"/>
  <c r="J5" i="12"/>
  <c r="I5" i="12"/>
  <c r="G5" i="12"/>
  <c r="F5" i="12"/>
  <c r="E5" i="12"/>
  <c r="D26" i="2"/>
  <c r="U5" i="12"/>
  <c r="D8" i="2"/>
  <c r="D5" i="12"/>
  <c r="U94" i="12" l="1"/>
  <c r="J27" i="2"/>
  <c r="K27" i="2" s="1"/>
  <c r="J26" i="2"/>
  <c r="K26" i="2" s="1"/>
  <c r="J25" i="2"/>
  <c r="K25" i="2" s="1"/>
  <c r="J28" i="2"/>
  <c r="K28" i="2" s="1"/>
  <c r="J24" i="2"/>
  <c r="K24" i="2" s="1"/>
  <c r="J46" i="2"/>
  <c r="K46" i="2" s="1"/>
  <c r="G14" i="14" s="1"/>
  <c r="J47" i="2"/>
  <c r="K47" i="2" s="1"/>
  <c r="G15" i="14" s="1"/>
  <c r="J48" i="2"/>
  <c r="K48" i="2" s="1"/>
  <c r="G16" i="14" s="1"/>
  <c r="J49" i="2"/>
  <c r="K49" i="2" s="1"/>
  <c r="G17" i="14" s="1"/>
  <c r="J20" i="2"/>
  <c r="K20" i="2" s="1"/>
  <c r="J19" i="2"/>
  <c r="K19" i="2" s="1"/>
  <c r="J18" i="2"/>
  <c r="K18" i="2" s="1"/>
  <c r="J13" i="2"/>
  <c r="K13" i="2" s="1"/>
  <c r="J14" i="2"/>
  <c r="K14" i="2" s="1"/>
  <c r="J12" i="2"/>
  <c r="K12" i="2" s="1"/>
  <c r="J11" i="2"/>
  <c r="K11" i="2" s="1"/>
  <c r="J50" i="2"/>
  <c r="K50" i="2" s="1"/>
  <c r="G21" i="14" s="1"/>
  <c r="G23" i="14" s="1"/>
  <c r="J45" i="2"/>
  <c r="K45" i="2" s="1"/>
  <c r="G11" i="14" s="1"/>
  <c r="J39" i="2"/>
  <c r="K39" i="2" s="1"/>
  <c r="J41" i="2"/>
  <c r="K41" i="2" s="1"/>
  <c r="J43" i="2"/>
  <c r="K43" i="2" s="1"/>
  <c r="J40" i="2"/>
  <c r="K40" i="2" s="1"/>
  <c r="J44" i="2"/>
  <c r="K44" i="2" s="1"/>
  <c r="G10" i="14" s="1"/>
  <c r="J95" i="2"/>
  <c r="K95" i="2" s="1"/>
  <c r="G78" i="14" s="1"/>
  <c r="G9" i="14" l="1"/>
  <c r="G12" i="14" s="1"/>
  <c r="G18" i="14"/>
  <c r="G15" i="13"/>
  <c r="G43" i="13"/>
  <c r="G63" i="13"/>
  <c r="G13" i="13"/>
  <c r="G19" i="13"/>
  <c r="G39" i="13"/>
  <c r="G42" i="13"/>
  <c r="G65" i="13"/>
  <c r="G21" i="13"/>
  <c r="G41" i="13"/>
  <c r="G64" i="13"/>
  <c r="G12" i="13"/>
  <c r="G14" i="13"/>
  <c r="G20" i="13"/>
  <c r="G40" i="13"/>
  <c r="I65" i="2"/>
  <c r="H65" i="2"/>
  <c r="G65" i="2"/>
  <c r="F65" i="2"/>
  <c r="I64" i="2"/>
  <c r="H64" i="2"/>
  <c r="G64" i="2"/>
  <c r="F64" i="2"/>
  <c r="I63" i="2"/>
  <c r="H63" i="2"/>
  <c r="G63" i="2"/>
  <c r="F63" i="2"/>
  <c r="D52" i="11"/>
  <c r="D51" i="11"/>
  <c r="D49" i="11"/>
  <c r="H55" i="11"/>
  <c r="G55" i="11"/>
  <c r="D53" i="11"/>
  <c r="D50" i="11"/>
  <c r="D48" i="11"/>
  <c r="G19" i="14" l="1"/>
  <c r="G24" i="14" s="1"/>
  <c r="J63" i="2"/>
  <c r="K63" i="2" s="1"/>
  <c r="G46" i="14" s="1"/>
  <c r="J64" i="2"/>
  <c r="K64" i="2" s="1"/>
  <c r="G47" i="14" s="1"/>
  <c r="J65" i="2"/>
  <c r="K65" i="2" s="1"/>
  <c r="G48" i="14" s="1"/>
  <c r="H71" i="11"/>
  <c r="G71" i="11"/>
  <c r="D69" i="11"/>
  <c r="D68" i="11"/>
  <c r="H66" i="11"/>
  <c r="G66" i="11"/>
  <c r="D64" i="11"/>
  <c r="D63" i="11"/>
  <c r="I38" i="2"/>
  <c r="H38" i="2"/>
  <c r="G38" i="2"/>
  <c r="F38" i="2"/>
  <c r="I37" i="2"/>
  <c r="H37" i="2"/>
  <c r="G37" i="2"/>
  <c r="F37" i="2"/>
  <c r="I36" i="2"/>
  <c r="H36" i="2"/>
  <c r="G36" i="2"/>
  <c r="F36" i="2"/>
  <c r="J37" i="2" l="1"/>
  <c r="K37" i="2" s="1"/>
  <c r="J38" i="2"/>
  <c r="K38" i="2" s="1"/>
  <c r="J36" i="2"/>
  <c r="K36" i="2" s="1"/>
  <c r="G56" i="13" l="1"/>
  <c r="G57" i="13"/>
  <c r="G53" i="13"/>
  <c r="I94" i="2"/>
  <c r="H94" i="2"/>
  <c r="G94" i="2"/>
  <c r="F94" i="2"/>
  <c r="D58" i="11"/>
  <c r="I55" i="2"/>
  <c r="H55" i="2"/>
  <c r="G55" i="2"/>
  <c r="F55" i="2"/>
  <c r="I53" i="2"/>
  <c r="H53" i="2"/>
  <c r="G53" i="2"/>
  <c r="F53" i="2"/>
  <c r="D59" i="11"/>
  <c r="D57" i="11"/>
  <c r="H61" i="11"/>
  <c r="G61" i="11"/>
  <c r="D37" i="11"/>
  <c r="H46" i="11"/>
  <c r="G46" i="11"/>
  <c r="D44" i="11"/>
  <c r="D43" i="11"/>
  <c r="D42" i="11"/>
  <c r="D41" i="11"/>
  <c r="D40" i="11"/>
  <c r="D39" i="11"/>
  <c r="D38" i="11"/>
  <c r="D36" i="11"/>
  <c r="D34" i="11"/>
  <c r="D33" i="11"/>
  <c r="D32" i="11"/>
  <c r="D31" i="11"/>
  <c r="D30" i="11"/>
  <c r="D29" i="11"/>
  <c r="D28" i="11"/>
  <c r="G58" i="13" l="1"/>
  <c r="J94" i="2"/>
  <c r="K94" i="2" s="1"/>
  <c r="G77" i="14" s="1"/>
  <c r="J55" i="2"/>
  <c r="K55" i="2" s="1"/>
  <c r="G33" i="14" s="1"/>
  <c r="J53" i="2"/>
  <c r="K53" i="2" s="1"/>
  <c r="G32" i="14" s="1"/>
  <c r="I9" i="2"/>
  <c r="I10" i="2"/>
  <c r="I21" i="2"/>
  <c r="I22" i="2"/>
  <c r="I23" i="2"/>
  <c r="I29" i="2"/>
  <c r="I30" i="2"/>
  <c r="I31" i="2"/>
  <c r="I32" i="2"/>
  <c r="I33" i="2"/>
  <c r="I34" i="2"/>
  <c r="I35" i="2"/>
  <c r="I52" i="2"/>
  <c r="I54" i="2"/>
  <c r="I57" i="2"/>
  <c r="I58" i="2"/>
  <c r="I59" i="2"/>
  <c r="I60" i="2"/>
  <c r="I61" i="2"/>
  <c r="I62" i="2"/>
  <c r="I66" i="2"/>
  <c r="I67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1" i="2"/>
  <c r="I92" i="2"/>
  <c r="I93" i="2"/>
  <c r="I96" i="2"/>
  <c r="I8" i="2"/>
  <c r="D23" i="11"/>
  <c r="H35" i="2"/>
  <c r="G35" i="2"/>
  <c r="F35" i="2"/>
  <c r="D22" i="11"/>
  <c r="H10" i="2"/>
  <c r="G10" i="2"/>
  <c r="F10" i="2"/>
  <c r="D21" i="11"/>
  <c r="H26" i="11"/>
  <c r="G26" i="11"/>
  <c r="H29" i="2"/>
  <c r="G29" i="2"/>
  <c r="F29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D16" i="11"/>
  <c r="D18" i="11"/>
  <c r="D19" i="11"/>
  <c r="D20" i="11"/>
  <c r="D24" i="11"/>
  <c r="H62" i="2"/>
  <c r="G62" i="2"/>
  <c r="F62" i="2"/>
  <c r="F61" i="2"/>
  <c r="G61" i="2"/>
  <c r="H61" i="2"/>
  <c r="H59" i="2"/>
  <c r="G59" i="2"/>
  <c r="F59" i="2"/>
  <c r="H60" i="2"/>
  <c r="G60" i="2"/>
  <c r="F60" i="2"/>
  <c r="D9" i="11"/>
  <c r="D10" i="11"/>
  <c r="D11" i="11"/>
  <c r="D12" i="11"/>
  <c r="D13" i="11"/>
  <c r="D14" i="11"/>
  <c r="D15" i="11"/>
  <c r="D8" i="11"/>
  <c r="I99" i="2" l="1"/>
  <c r="J35" i="2"/>
  <c r="K35" i="2" s="1"/>
  <c r="J10" i="2"/>
  <c r="K10" i="2" s="1"/>
  <c r="J29" i="2"/>
  <c r="K29" i="2" s="1"/>
  <c r="J32" i="2"/>
  <c r="K32" i="2" s="1"/>
  <c r="J34" i="2"/>
  <c r="K34" i="2" s="1"/>
  <c r="J33" i="2"/>
  <c r="K33" i="2" s="1"/>
  <c r="J31" i="2"/>
  <c r="K31" i="2" s="1"/>
  <c r="J30" i="2"/>
  <c r="K30" i="2" s="1"/>
  <c r="J62" i="2"/>
  <c r="K62" i="2" s="1"/>
  <c r="G45" i="14" s="1"/>
  <c r="J61" i="2"/>
  <c r="K61" i="2" s="1"/>
  <c r="G44" i="14" s="1"/>
  <c r="J59" i="2"/>
  <c r="K59" i="2" s="1"/>
  <c r="G42" i="14" s="1"/>
  <c r="J60" i="2"/>
  <c r="K60" i="2" s="1"/>
  <c r="G43" i="14" s="1"/>
  <c r="G47" i="13" l="1"/>
  <c r="G49" i="13"/>
  <c r="G51" i="13"/>
  <c r="G52" i="13"/>
  <c r="G50" i="13"/>
  <c r="G11" i="13"/>
  <c r="G48" i="13"/>
  <c r="G46" i="13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G96" i="2"/>
  <c r="F96" i="2"/>
  <c r="G91" i="2"/>
  <c r="F91" i="2"/>
  <c r="G58" i="2"/>
  <c r="F58" i="2"/>
  <c r="G81" i="2"/>
  <c r="F81" i="2"/>
  <c r="G79" i="2"/>
  <c r="F79" i="2"/>
  <c r="G83" i="2"/>
  <c r="F83" i="2"/>
  <c r="G82" i="2"/>
  <c r="F82" i="2"/>
  <c r="H96" i="2"/>
  <c r="H58" i="2"/>
  <c r="H81" i="2"/>
  <c r="H82" i="2"/>
  <c r="H79" i="2"/>
  <c r="AH5" i="5"/>
  <c r="AG5" i="5"/>
  <c r="AF5" i="5"/>
  <c r="AE5" i="5"/>
  <c r="AD5" i="5"/>
  <c r="AC5" i="5"/>
  <c r="AB5" i="5"/>
  <c r="AA5" i="5"/>
  <c r="S5" i="5"/>
  <c r="T5" i="5"/>
  <c r="U5" i="5"/>
  <c r="V5" i="5"/>
  <c r="W5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AJ208" i="5" l="1"/>
  <c r="H91" i="2"/>
  <c r="H90" i="2"/>
  <c r="J90" i="2" s="1"/>
  <c r="K90" i="2" s="1"/>
  <c r="G75" i="14" s="1"/>
  <c r="G54" i="13"/>
  <c r="J96" i="2"/>
  <c r="K96" i="2" s="1"/>
  <c r="G79" i="14" s="1"/>
  <c r="J91" i="2"/>
  <c r="K91" i="2" s="1"/>
  <c r="G76" i="14" s="1"/>
  <c r="J58" i="2"/>
  <c r="K58" i="2" s="1"/>
  <c r="G41" i="14" s="1"/>
  <c r="J81" i="2"/>
  <c r="K81" i="2" s="1"/>
  <c r="G66" i="14" s="1"/>
  <c r="J79" i="2"/>
  <c r="K79" i="2" s="1"/>
  <c r="G64" i="14" s="1"/>
  <c r="J82" i="2"/>
  <c r="K82" i="2" s="1"/>
  <c r="G67" i="14" s="1"/>
  <c r="AY208" i="4" l="1"/>
  <c r="AR208" i="4"/>
  <c r="F71" i="2" s="1"/>
  <c r="AP208" i="4"/>
  <c r="AN208" i="4"/>
  <c r="F87" i="2" s="1"/>
  <c r="AM208" i="4"/>
  <c r="AL208" i="4"/>
  <c r="F85" i="2" s="1"/>
  <c r="AK208" i="4"/>
  <c r="AJ208" i="4"/>
  <c r="AI208" i="4"/>
  <c r="AH208" i="4"/>
  <c r="F78" i="2" s="1"/>
  <c r="AG208" i="4"/>
  <c r="F77" i="2" s="1"/>
  <c r="AF208" i="4"/>
  <c r="F75" i="2" s="1"/>
  <c r="AE208" i="4"/>
  <c r="AD208" i="4"/>
  <c r="F73" i="2" s="1"/>
  <c r="AC208" i="4"/>
  <c r="F74" i="2" s="1"/>
  <c r="AB208" i="4"/>
  <c r="AA208" i="4"/>
  <c r="U208" i="4"/>
  <c r="F22" i="2" s="1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G93" i="2"/>
  <c r="G92" i="2"/>
  <c r="H89" i="2"/>
  <c r="G89" i="2"/>
  <c r="H88" i="2"/>
  <c r="G88" i="2"/>
  <c r="F88" i="2"/>
  <c r="H87" i="2"/>
  <c r="G87" i="2"/>
  <c r="H86" i="2"/>
  <c r="G86" i="2"/>
  <c r="F86" i="2"/>
  <c r="H85" i="2"/>
  <c r="G85" i="2"/>
  <c r="H84" i="2"/>
  <c r="G84" i="2"/>
  <c r="G80" i="2"/>
  <c r="F80" i="2"/>
  <c r="H78" i="2"/>
  <c r="G78" i="2"/>
  <c r="H77" i="2"/>
  <c r="G77" i="2"/>
  <c r="H76" i="2"/>
  <c r="G76" i="2"/>
  <c r="F76" i="2"/>
  <c r="G75" i="2"/>
  <c r="H74" i="2"/>
  <c r="G74" i="2"/>
  <c r="H73" i="2"/>
  <c r="G73" i="2"/>
  <c r="H72" i="2"/>
  <c r="G72" i="2"/>
  <c r="F72" i="2"/>
  <c r="H71" i="2"/>
  <c r="G71" i="2"/>
  <c r="H70" i="2"/>
  <c r="G70" i="2"/>
  <c r="H69" i="2"/>
  <c r="G69" i="2"/>
  <c r="H67" i="2"/>
  <c r="G67" i="2"/>
  <c r="H66" i="2"/>
  <c r="G66" i="2"/>
  <c r="F66" i="2"/>
  <c r="H57" i="2"/>
  <c r="G57" i="2"/>
  <c r="H54" i="2"/>
  <c r="G54" i="2"/>
  <c r="F54" i="2"/>
  <c r="H52" i="2"/>
  <c r="G52" i="2"/>
  <c r="F52" i="2"/>
  <c r="G23" i="2"/>
  <c r="H22" i="2"/>
  <c r="G22" i="2"/>
  <c r="G9" i="2"/>
  <c r="F9" i="2"/>
  <c r="H8" i="2"/>
  <c r="F8" i="2"/>
  <c r="H21" i="2"/>
  <c r="J87" i="2" l="1"/>
  <c r="K87" i="2" s="1"/>
  <c r="G71" i="14" s="1"/>
  <c r="J73" i="2"/>
  <c r="K73" i="2" s="1"/>
  <c r="G58" i="14" s="1"/>
  <c r="J85" i="2"/>
  <c r="K85" i="2" s="1"/>
  <c r="G69" i="14" s="1"/>
  <c r="J66" i="2"/>
  <c r="K66" i="2" s="1"/>
  <c r="G49" i="14" s="1"/>
  <c r="J74" i="2"/>
  <c r="K74" i="2" s="1"/>
  <c r="G59" i="14" s="1"/>
  <c r="J78" i="2"/>
  <c r="K78" i="2" s="1"/>
  <c r="G63" i="14" s="1"/>
  <c r="J52" i="2"/>
  <c r="K52" i="2" s="1"/>
  <c r="J71" i="2"/>
  <c r="K71" i="2" s="1"/>
  <c r="G55" i="14" s="1"/>
  <c r="J77" i="2"/>
  <c r="K77" i="2" s="1"/>
  <c r="G62" i="14" s="1"/>
  <c r="J22" i="2"/>
  <c r="K22" i="2" s="1"/>
  <c r="J54" i="2"/>
  <c r="K54" i="2" s="1"/>
  <c r="G30" i="14" s="1"/>
  <c r="J72" i="2"/>
  <c r="K72" i="2" s="1"/>
  <c r="G57" i="14" s="1"/>
  <c r="J76" i="2"/>
  <c r="K76" i="2" s="1"/>
  <c r="G61" i="14" s="1"/>
  <c r="J88" i="2"/>
  <c r="K88" i="2" s="1"/>
  <c r="G73" i="14" s="1"/>
  <c r="J86" i="2"/>
  <c r="K86" i="2" s="1"/>
  <c r="G70" i="14" s="1"/>
  <c r="AU80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G29" i="14" l="1"/>
  <c r="G31" i="14" s="1"/>
  <c r="G36" i="14" s="1"/>
  <c r="G35" i="13"/>
  <c r="H36" i="14" l="1"/>
  <c r="G38" i="14"/>
  <c r="O87" i="4" l="1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AU78" i="4" l="1"/>
  <c r="AU75" i="4"/>
  <c r="AU74" i="4"/>
  <c r="AS208" i="4"/>
  <c r="F57" i="2" s="1"/>
  <c r="J57" i="2" s="1"/>
  <c r="K57" i="2" s="1"/>
  <c r="G56" i="14" s="1"/>
  <c r="AU77" i="4"/>
  <c r="AO208" i="4"/>
  <c r="F84" i="2" s="1"/>
  <c r="J84" i="2" s="1"/>
  <c r="K84" i="2" s="1"/>
  <c r="G72" i="14" s="1"/>
  <c r="Z208" i="4"/>
  <c r="F93" i="2" s="1"/>
  <c r="AQ208" i="4"/>
  <c r="F89" i="2" s="1"/>
  <c r="J89" i="2" s="1"/>
  <c r="K89" i="2" s="1"/>
  <c r="G74" i="14" s="1"/>
  <c r="AU81" i="4"/>
  <c r="W208" i="4"/>
  <c r="F69" i="2" s="1"/>
  <c r="J69" i="2" s="1"/>
  <c r="K69" i="2" s="1"/>
  <c r="G53" i="14" s="1"/>
  <c r="AU85" i="4"/>
  <c r="Y208" i="4"/>
  <c r="X208" i="4"/>
  <c r="F70" i="2" s="1"/>
  <c r="J70" i="2" s="1"/>
  <c r="K70" i="2" s="1"/>
  <c r="G54" i="14" s="1"/>
  <c r="V208" i="4"/>
  <c r="T208" i="4"/>
  <c r="F23" i="2" s="1"/>
  <c r="AU79" i="4" l="1"/>
  <c r="AU76" i="4"/>
  <c r="AU83" i="4"/>
  <c r="AU87" i="4"/>
  <c r="AU86" i="4"/>
  <c r="AU82" i="4"/>
  <c r="AU84" i="4"/>
  <c r="S208" i="4"/>
  <c r="F17" i="2" s="1"/>
  <c r="N10" i="7"/>
  <c r="M10" i="7"/>
  <c r="L10" i="7"/>
  <c r="O4" i="7"/>
  <c r="O2" i="7"/>
  <c r="O10" i="7" s="1"/>
  <c r="N11" i="7" l="1"/>
  <c r="N13" i="7" s="1"/>
  <c r="O6" i="7"/>
  <c r="O7" i="7"/>
  <c r="M11" i="7"/>
  <c r="M13" i="7" s="1"/>
  <c r="M8" i="7"/>
  <c r="N8" i="7"/>
  <c r="L11" i="7" l="1"/>
  <c r="L13" i="7" s="1"/>
  <c r="O14" i="7" s="1"/>
  <c r="L8" i="7"/>
  <c r="O5" i="7"/>
  <c r="O11" i="7" s="1"/>
  <c r="O13" i="7" s="1"/>
  <c r="O15" i="7" l="1"/>
  <c r="O8" i="7"/>
  <c r="I7" i="7" l="1"/>
  <c r="I6" i="7"/>
  <c r="I5" i="7"/>
  <c r="F16" i="10" l="1"/>
  <c r="G7" i="10" l="1"/>
  <c r="G14" i="10"/>
  <c r="G11" i="10"/>
  <c r="G12" i="10"/>
  <c r="H27" i="7" l="1"/>
  <c r="H25" i="7"/>
  <c r="H6" i="7" s="1"/>
  <c r="H20" i="7"/>
  <c r="H18" i="7"/>
  <c r="H5" i="7" l="1"/>
  <c r="H7" i="7"/>
  <c r="D10" i="9" l="1"/>
  <c r="D2" i="9" s="1"/>
  <c r="E2" i="9"/>
  <c r="C2" i="9"/>
  <c r="D6" i="9"/>
  <c r="D7" i="9" s="1"/>
  <c r="E7" i="9"/>
  <c r="E1" i="9" s="1"/>
  <c r="C7" i="9"/>
  <c r="C9" i="9" s="1"/>
  <c r="C11" i="9" s="1"/>
  <c r="C13" i="9" s="1"/>
  <c r="C15" i="9" s="1"/>
  <c r="G7" i="7"/>
  <c r="G5" i="7"/>
  <c r="G6" i="7"/>
  <c r="C1" i="9" l="1"/>
  <c r="C17" i="9"/>
  <c r="C19" i="9" s="1"/>
  <c r="C21" i="9" s="1"/>
  <c r="C25" i="9" s="1"/>
  <c r="D12" i="9"/>
  <c r="D9" i="9"/>
  <c r="D11" i="9" s="1"/>
  <c r="D13" i="9" s="1"/>
  <c r="D1" i="9"/>
  <c r="E17" i="9"/>
  <c r="E19" i="9" s="1"/>
  <c r="D17" i="9"/>
  <c r="D19" i="9" s="1"/>
  <c r="E9" i="9"/>
  <c r="E11" i="9" s="1"/>
  <c r="I11" i="7"/>
  <c r="H11" i="7"/>
  <c r="G11" i="7"/>
  <c r="I10" i="7"/>
  <c r="H10" i="7"/>
  <c r="G10" i="7"/>
  <c r="I8" i="7"/>
  <c r="H8" i="7"/>
  <c r="G8" i="7"/>
  <c r="J7" i="7"/>
  <c r="J6" i="7"/>
  <c r="J5" i="7"/>
  <c r="J4" i="7"/>
  <c r="J2" i="7"/>
  <c r="J10" i="7" s="1"/>
  <c r="D11" i="7"/>
  <c r="C11" i="7"/>
  <c r="B11" i="7"/>
  <c r="D10" i="7"/>
  <c r="C10" i="7"/>
  <c r="B10" i="7"/>
  <c r="D8" i="7"/>
  <c r="C8" i="7"/>
  <c r="B8" i="7"/>
  <c r="E7" i="7"/>
  <c r="E6" i="7"/>
  <c r="E5" i="7"/>
  <c r="E4" i="7"/>
  <c r="E2" i="7"/>
  <c r="E10" i="7" s="1"/>
  <c r="E8" i="7" l="1"/>
  <c r="B13" i="7"/>
  <c r="E16" i="10"/>
  <c r="I13" i="7"/>
  <c r="H13" i="7"/>
  <c r="D15" i="9"/>
  <c r="D21" i="9" s="1"/>
  <c r="D25" i="9" s="1"/>
  <c r="E12" i="9"/>
  <c r="E13" i="9" s="1"/>
  <c r="E15" i="9" s="1"/>
  <c r="E21" i="9" s="1"/>
  <c r="E25" i="9" s="1"/>
  <c r="E11" i="7"/>
  <c r="E13" i="7" s="1"/>
  <c r="E15" i="7" s="1"/>
  <c r="D13" i="7"/>
  <c r="C13" i="7"/>
  <c r="E14" i="7" s="1"/>
  <c r="J11" i="7"/>
  <c r="J13" i="7" s="1"/>
  <c r="G13" i="7"/>
  <c r="J8" i="7"/>
  <c r="J14" i="7" l="1"/>
  <c r="J15" i="7" s="1"/>
  <c r="K3" i="6" l="1"/>
  <c r="G13" i="10" l="1"/>
  <c r="H80" i="2" l="1"/>
  <c r="J80" i="2" s="1"/>
  <c r="K80" i="2" s="1"/>
  <c r="G65" i="14" s="1"/>
  <c r="AJ5" i="5"/>
  <c r="Z5" i="5"/>
  <c r="Y5" i="5"/>
  <c r="X5" i="5"/>
  <c r="R5" i="5"/>
  <c r="Q5" i="5"/>
  <c r="H92" i="2" l="1"/>
  <c r="H75" i="2"/>
  <c r="J75" i="2" s="1"/>
  <c r="K75" i="2" s="1"/>
  <c r="G60" i="14" s="1"/>
  <c r="H23" i="2"/>
  <c r="J23" i="2" s="1"/>
  <c r="K23" i="2" s="1"/>
  <c r="G38" i="13" l="1"/>
  <c r="G44" i="13" s="1"/>
  <c r="H93" i="2"/>
  <c r="J93" i="2" s="1"/>
  <c r="K93" i="2" s="1"/>
  <c r="H83" i="2"/>
  <c r="J83" i="2" s="1"/>
  <c r="K83" i="2" s="1"/>
  <c r="G68" i="14" s="1"/>
  <c r="G6" i="10"/>
  <c r="H9" i="2"/>
  <c r="J9" i="2" s="1"/>
  <c r="K9" i="2" s="1"/>
  <c r="H17" i="2"/>
  <c r="J17" i="2" s="1"/>
  <c r="F67" i="2"/>
  <c r="J67" i="2" s="1"/>
  <c r="K67" i="2" s="1"/>
  <c r="V5" i="4"/>
  <c r="Z5" i="4"/>
  <c r="U5" i="4"/>
  <c r="F92" i="2"/>
  <c r="J92" i="2" s="1"/>
  <c r="K92" i="2" s="1"/>
  <c r="G51" i="14" s="1"/>
  <c r="Y5" i="4"/>
  <c r="X5" i="4"/>
  <c r="W5" i="4"/>
  <c r="G5" i="1"/>
  <c r="AU5" i="4"/>
  <c r="T5" i="4"/>
  <c r="S5" i="4"/>
  <c r="H5" i="1"/>
  <c r="K17" i="2" l="1"/>
  <c r="G18" i="13" s="1"/>
  <c r="G52" i="14"/>
  <c r="G66" i="13"/>
  <c r="G68" i="13" s="1"/>
  <c r="G10" i="13"/>
  <c r="G50" i="14"/>
  <c r="AJ209" i="5"/>
  <c r="G80" i="14" l="1"/>
  <c r="G82" i="14" s="1"/>
  <c r="H99" i="2"/>
  <c r="AU208" i="4"/>
  <c r="G10" i="10"/>
  <c r="G9" i="10"/>
  <c r="G3" i="10"/>
  <c r="G5" i="10"/>
  <c r="E99" i="2"/>
  <c r="D99" i="2"/>
  <c r="C99" i="2"/>
  <c r="H226" i="1"/>
  <c r="G21" i="2" l="1"/>
  <c r="F21" i="2"/>
  <c r="AU210" i="4"/>
  <c r="G4" i="10"/>
  <c r="G16" i="10" s="1"/>
  <c r="D16" i="10"/>
  <c r="G226" i="1"/>
  <c r="S228" i="1" s="1"/>
  <c r="J21" i="2" l="1"/>
  <c r="K21" i="2" s="1"/>
  <c r="G34" i="13" s="1"/>
  <c r="G36" i="13" s="1"/>
  <c r="G60" i="13" s="1"/>
  <c r="G70" i="13" s="1"/>
  <c r="G8" i="2"/>
  <c r="J8" i="2" s="1"/>
  <c r="F99" i="2"/>
  <c r="K8" i="2" l="1"/>
  <c r="J99" i="2"/>
  <c r="G99" i="2"/>
  <c r="K99" i="2" l="1"/>
  <c r="G9" i="13"/>
  <c r="G22" i="13" s="1"/>
  <c r="G29" i="13" s="1"/>
  <c r="G72" i="13" s="1"/>
</calcChain>
</file>

<file path=xl/sharedStrings.xml><?xml version="1.0" encoding="utf-8"?>
<sst xmlns="http://schemas.openxmlformats.org/spreadsheetml/2006/main" count="1481" uniqueCount="879">
  <si>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</si>
  <si>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</si>
  <si>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</si>
  <si>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</si>
  <si>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</si>
  <si>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</si>
  <si>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</si>
  <si>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</si>
  <si>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</si>
  <si>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</si>
  <si>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</si>
  <si>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</si>
  <si>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</si>
  <si>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</si>
  <si>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</si>
  <si>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</si>
  <si>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</si>
  <si>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</si>
  <si>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</si>
  <si>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</si>
  <si>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</si>
  <si>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</si>
  <si>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</si>
  <si>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</si>
  <si>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</si>
  <si>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</si>
  <si>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</si>
  <si>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</si>
  <si>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</si>
  <si>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</si>
  <si>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</si>
  <si>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</si>
  <si>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</si>
  <si>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</si>
  <si>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</si>
  <si>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</si>
  <si>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</si>
  <si>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</si>
  <si>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</si>
  <si>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</si>
  <si>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</si>
  <si>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</si>
  <si>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</si>
  <si>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</si>
  <si>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</si>
  <si>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</si>
  <si>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</si>
  <si>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</si>
  <si>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</si>
  <si>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</si>
  <si>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</si>
  <si>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</si>
  <si>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</si>
  <si>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</si>
  <si>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</si>
  <si>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</si>
  <si>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</si>
  <si>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</si>
  <si>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</si>
  <si>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</si>
  <si>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</si>
  <si>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</si>
  <si>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</si>
  <si>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</si>
  <si>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</si>
  <si>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</si>
  <si>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</si>
  <si>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</si>
  <si>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</si>
  <si>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</si>
  <si>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</si>
  <si>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</si>
  <si>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</si>
  <si>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</si>
  <si>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</si>
  <si>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</si>
  <si>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</si>
  <si>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</si>
  <si>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</si>
  <si>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</si>
  <si>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</si>
  <si>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</si>
  <si>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</si>
  <si>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</si>
  <si>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</si>
  <si>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</si>
  <si>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</si>
  <si>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</si>
  <si>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</si>
  <si>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</si>
  <si>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</si>
  <si>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</si>
  <si>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</si>
  <si>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</si>
  <si>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</si>
  <si>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</si>
  <si>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</si>
  <si>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</si>
  <si>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</si>
  <si>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</si>
  <si>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</si>
  <si>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</si>
  <si>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</si>
  <si>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</si>
  <si>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</si>
  <si>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</si>
  <si>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</si>
  <si>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</si>
  <si>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</si>
  <si>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</si>
  <si>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</si>
  <si>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</si>
  <si>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</si>
  <si>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</si>
  <si>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</si>
  <si>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</si>
  <si>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</si>
  <si>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</si>
  <si>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</si>
  <si>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</si>
  <si>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</si>
  <si>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</si>
  <si>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</si>
  <si>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</si>
  <si>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</si>
  <si>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</si>
  <si>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</si>
  <si>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</si>
  <si>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</si>
  <si>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</si>
  <si>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</si>
  <si>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</si>
  <si>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</si>
  <si>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Ac015310$</t>
  </si>
  <si>
    <t>year?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</si>
  <si>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</si>
  <si>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</si>
  <si>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</si>
  <si>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</si>
  <si>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</si>
  <si>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</si>
  <si>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</si>
  <si>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</si>
  <si>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</si>
  <si>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</si>
  <si>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</si>
  <si>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</si>
  <si>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</si>
  <si>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</si>
  <si>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</si>
  <si>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</si>
  <si>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</si>
  <si>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</si>
  <si>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</si>
  <si>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</si>
  <si>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</si>
  <si>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</si>
  <si>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</si>
  <si>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</si>
  <si>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</si>
  <si>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</si>
  <si>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AT YOUR SERVICE COOPERATIVE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</si>
  <si>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</si>
  <si>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</si>
  <si>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</si>
  <si>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</si>
  <si>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</si>
  <si>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</si>
  <si>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</si>
  <si>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</si>
  <si>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</si>
  <si>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</si>
  <si>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</si>
  <si>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</si>
  <si>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</si>
  <si>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</si>
  <si>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</si>
  <si>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</si>
  <si>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</si>
  <si>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</si>
  <si>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</si>
  <si>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</si>
  <si>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</si>
  <si>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</si>
  <si>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</si>
  <si>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</si>
  <si>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</si>
  <si>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</si>
  <si>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</si>
  <si>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</si>
  <si>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</si>
  <si>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</si>
  <si>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</si>
  <si>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</si>
  <si>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</si>
  <si>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</si>
  <si>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</si>
  <si>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</si>
  <si>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</si>
  <si>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</si>
  <si>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</si>
  <si>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</si>
  <si>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</si>
  <si>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</si>
  <si>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</si>
  <si>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</si>
  <si>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</si>
  <si>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</si>
  <si>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</si>
  <si>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</si>
  <si>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</si>
  <si>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</si>
  <si>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</si>
  <si>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</si>
  <si>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</si>
  <si>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</si>
  <si>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</si>
  <si>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</si>
  <si>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</si>
  <si>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</si>
  <si>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</si>
  <si>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</si>
  <si>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</si>
  <si>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</si>
  <si>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</si>
  <si>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</si>
  <si>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</si>
  <si>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</si>
  <si>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</si>
  <si>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</si>
  <si>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</si>
  <si>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</si>
  <si>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</si>
  <si>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</si>
  <si>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</si>
  <si>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</si>
  <si>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</si>
  <si>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</si>
  <si>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</si>
  <si>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</si>
  <si>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</si>
  <si>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</si>
  <si>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</si>
  <si>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</si>
  <si>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</si>
  <si>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</si>
  <si>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</si>
  <si>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</si>
  <si>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</si>
  <si>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</si>
  <si>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</si>
  <si>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</si>
  <si>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</si>
  <si>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</si>
  <si>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</si>
  <si>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</si>
  <si>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</si>
  <si>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</si>
  <si>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</si>
  <si>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</si>
  <si>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</si>
  <si>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</si>
  <si>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</si>
  <si>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</si>
  <si>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</si>
  <si>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</si>
  <si>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</si>
  <si>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</si>
  <si>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</si>
  <si>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</si>
  <si>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</si>
  <si>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</si>
  <si>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</si>
  <si>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</si>
  <si>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</si>
  <si>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</si>
  <si>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</si>
  <si>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</si>
  <si>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</si>
  <si>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</si>
  <si>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</si>
  <si>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</si>
  <si>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</si>
  <si>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</si>
  <si>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</si>
  <si>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</si>
  <si>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</si>
  <si>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</si>
  <si>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</si>
  <si>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</si>
  <si>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</si>
  <si>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</si>
  <si>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</si>
  <si>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</si>
  <si>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</si>
  <si>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</si>
  <si>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</si>
  <si>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</si>
  <si>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</si>
  <si>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</si>
  <si>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</si>
  <si>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</si>
  <si>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</si>
  <si>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</si>
  <si>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</si>
  <si>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</si>
  <si>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</si>
  <si>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</si>
  <si>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</si>
  <si>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</si>
  <si>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</si>
  <si>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</si>
  <si>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</si>
  <si>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</si>
  <si>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</si>
  <si>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</si>
  <si>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</si>
  <si>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</si>
  <si>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</si>
  <si>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</si>
  <si>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</si>
  <si>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</si>
  <si>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</si>
  <si>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</si>
  <si>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</si>
  <si>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</si>
  <si>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</si>
  <si>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</si>
  <si>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</si>
  <si>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</si>
  <si>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</si>
  <si>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</si>
  <si>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</si>
  <si>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</si>
  <si>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</si>
  <si>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</si>
  <si>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</si>
  <si>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</si>
  <si>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</si>
  <si>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</si>
  <si>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</si>
  <si>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</si>
  <si>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</si>
  <si>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</si>
  <si>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</si>
  <si>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</si>
  <si>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</si>
  <si>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</si>
  <si>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</si>
  <si>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</si>
  <si>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</si>
  <si>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</si>
  <si>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</si>
  <si>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</si>
  <si>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</si>
  <si>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</si>
  <si>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</si>
  <si>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</si>
  <si>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</si>
  <si>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</si>
  <si>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</si>
  <si>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</si>
  <si>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</si>
  <si>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</si>
  <si>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</si>
  <si>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</si>
  <si>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</si>
  <si>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</si>
  <si>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</si>
  <si>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</si>
  <si>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</si>
  <si>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</si>
  <si>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</si>
  <si>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</si>
  <si>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</si>
  <si>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</si>
  <si>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</si>
  <si>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Absences</t>
  </si>
  <si>
    <t>Absent</t>
  </si>
  <si>
    <t>Late Charge</t>
  </si>
  <si>
    <t>Income Statement</t>
  </si>
  <si>
    <t>For the month ended August 31, 2018</t>
  </si>
  <si>
    <t>Jan</t>
  </si>
  <si>
    <t>Feb</t>
  </si>
  <si>
    <t>Mar</t>
  </si>
  <si>
    <t>Purchases</t>
  </si>
  <si>
    <t>PCF</t>
  </si>
  <si>
    <t>1901-001</t>
  </si>
  <si>
    <t>1901-002</t>
  </si>
  <si>
    <t>1901-003</t>
  </si>
  <si>
    <t>1901-004</t>
  </si>
  <si>
    <t>1901-005</t>
  </si>
  <si>
    <t>1901-006</t>
  </si>
  <si>
    <t>1901-007</t>
  </si>
  <si>
    <t>1901-008</t>
  </si>
  <si>
    <t>1901-009</t>
  </si>
  <si>
    <t>1901-010</t>
  </si>
  <si>
    <t>1901-011</t>
  </si>
  <si>
    <t>1901-012</t>
  </si>
  <si>
    <t>1901-013</t>
  </si>
  <si>
    <t>1901-014</t>
  </si>
  <si>
    <t>1901-015</t>
  </si>
  <si>
    <t>1901-016</t>
  </si>
  <si>
    <t>1901-017</t>
  </si>
  <si>
    <t>1901-018</t>
  </si>
  <si>
    <t>1901-019</t>
  </si>
  <si>
    <t>1901-020</t>
  </si>
  <si>
    <t>1901-021</t>
  </si>
  <si>
    <t>1901-022</t>
  </si>
  <si>
    <t>1901-023</t>
  </si>
  <si>
    <t>1901-024</t>
  </si>
  <si>
    <t>1901-025</t>
  </si>
  <si>
    <t>1901-026</t>
  </si>
  <si>
    <t>1901-027</t>
  </si>
  <si>
    <t>1901-028</t>
  </si>
  <si>
    <t>1901-029</t>
  </si>
  <si>
    <t>1901-030</t>
  </si>
  <si>
    <t>1901-031</t>
  </si>
  <si>
    <t>1901-032</t>
  </si>
  <si>
    <t>1901-033</t>
  </si>
  <si>
    <t>1901-034</t>
  </si>
  <si>
    <t>1901-035</t>
  </si>
  <si>
    <t>1901-036</t>
  </si>
  <si>
    <t>1901-037</t>
  </si>
  <si>
    <t>1901-038</t>
  </si>
  <si>
    <t>1901-039</t>
  </si>
  <si>
    <t>1901-040</t>
  </si>
  <si>
    <t>1901-041</t>
  </si>
  <si>
    <t>1901-042</t>
  </si>
  <si>
    <t>1901-043</t>
  </si>
  <si>
    <t>1901-044</t>
  </si>
  <si>
    <t>1901-045</t>
  </si>
  <si>
    <t>1901-046</t>
  </si>
  <si>
    <t>1901-047</t>
  </si>
  <si>
    <t>1901-048</t>
  </si>
  <si>
    <t>1901-049</t>
  </si>
  <si>
    <t>1901-050</t>
  </si>
  <si>
    <t>1901-051</t>
  </si>
  <si>
    <t>1901-052</t>
  </si>
  <si>
    <t>1901-053</t>
  </si>
  <si>
    <t>1901-054</t>
  </si>
  <si>
    <t>1901-055</t>
  </si>
  <si>
    <t>1901-056</t>
  </si>
  <si>
    <t>1901-057</t>
  </si>
  <si>
    <t>1901-058</t>
  </si>
  <si>
    <t>1901-059</t>
  </si>
  <si>
    <t>1901-060</t>
  </si>
  <si>
    <t>1901-061</t>
  </si>
  <si>
    <t>1901-062</t>
  </si>
  <si>
    <t>1901-063</t>
  </si>
  <si>
    <t>1901-064</t>
  </si>
  <si>
    <t>1901-065</t>
  </si>
  <si>
    <t>1901-066</t>
  </si>
  <si>
    <t>1901-067</t>
  </si>
  <si>
    <t>1901-068</t>
  </si>
  <si>
    <t>1901-069</t>
  </si>
  <si>
    <t>1901-070</t>
  </si>
  <si>
    <t>1901-071</t>
  </si>
  <si>
    <t>1901-072</t>
  </si>
  <si>
    <t>1901-073</t>
  </si>
  <si>
    <t>1901-074</t>
  </si>
  <si>
    <t>1901-075</t>
  </si>
  <si>
    <t>1901-076</t>
  </si>
  <si>
    <t>1901-077</t>
  </si>
  <si>
    <t>1901-078</t>
  </si>
  <si>
    <t>1901-079</t>
  </si>
  <si>
    <t>1901-080</t>
  </si>
  <si>
    <t>1901-081</t>
  </si>
  <si>
    <t>1901-082</t>
  </si>
  <si>
    <t>1901-083</t>
  </si>
  <si>
    <t>1901-084</t>
  </si>
  <si>
    <t>1901-085</t>
  </si>
  <si>
    <t>1901-086</t>
  </si>
  <si>
    <t>1901-087</t>
  </si>
  <si>
    <t>1901-088</t>
  </si>
  <si>
    <t>1901-089</t>
  </si>
  <si>
    <t>1901-090</t>
  </si>
  <si>
    <t>1901-091</t>
  </si>
  <si>
    <t>1901-092</t>
  </si>
  <si>
    <t>1901-093</t>
  </si>
  <si>
    <t>1901-094</t>
  </si>
  <si>
    <t>1901-095</t>
  </si>
  <si>
    <t>1901-096</t>
  </si>
  <si>
    <t>1901-097</t>
  </si>
  <si>
    <t>1901-098</t>
  </si>
  <si>
    <t>1901-099</t>
  </si>
  <si>
    <t>1901-100</t>
  </si>
  <si>
    <t>1901-101</t>
  </si>
  <si>
    <t>1901-102</t>
  </si>
  <si>
    <t>1901-103</t>
  </si>
  <si>
    <t>1901-104</t>
  </si>
  <si>
    <t>1901-105</t>
  </si>
  <si>
    <t>1901-106</t>
  </si>
  <si>
    <t>1901-107</t>
  </si>
  <si>
    <t>1901-108</t>
  </si>
  <si>
    <t>1901-109</t>
  </si>
  <si>
    <t>1901-110</t>
  </si>
  <si>
    <t>1901-111</t>
  </si>
  <si>
    <t>1901-112</t>
  </si>
  <si>
    <t>1901-113</t>
  </si>
  <si>
    <t>1901-114</t>
  </si>
  <si>
    <t>1901-115</t>
  </si>
  <si>
    <t>1901-116</t>
  </si>
  <si>
    <t>1901-117</t>
  </si>
  <si>
    <t>1901-118</t>
  </si>
  <si>
    <t>1901-119</t>
  </si>
  <si>
    <t>1901-120</t>
  </si>
  <si>
    <t>1901-121</t>
  </si>
  <si>
    <t>1901-122</t>
  </si>
  <si>
    <t>1901-123</t>
  </si>
  <si>
    <t>1901-124</t>
  </si>
  <si>
    <t>1901-125</t>
  </si>
  <si>
    <t>1901-126</t>
  </si>
  <si>
    <t>1901-127</t>
  </si>
  <si>
    <t>1901-128</t>
  </si>
  <si>
    <t>1901-129</t>
  </si>
  <si>
    <t>1901-130</t>
  </si>
  <si>
    <t>1901-131</t>
  </si>
  <si>
    <t>1901-132</t>
  </si>
  <si>
    <t>1901-133</t>
  </si>
  <si>
    <t>1901-134</t>
  </si>
  <si>
    <t>1901-135</t>
  </si>
  <si>
    <t>1901-136</t>
  </si>
  <si>
    <t>1901-137</t>
  </si>
  <si>
    <t>1901-138</t>
  </si>
  <si>
    <t>1901-139</t>
  </si>
  <si>
    <t>1901-140</t>
  </si>
  <si>
    <t>1901-141</t>
  </si>
  <si>
    <t>1901-142</t>
  </si>
  <si>
    <t>1901-143</t>
  </si>
  <si>
    <t>1901-144</t>
  </si>
  <si>
    <t>1901-145</t>
  </si>
  <si>
    <t>1901-146</t>
  </si>
  <si>
    <t>1901-147</t>
  </si>
  <si>
    <t>1901-148</t>
  </si>
  <si>
    <t>1901-149</t>
  </si>
  <si>
    <t>1901-150</t>
  </si>
  <si>
    <t>1901-151</t>
  </si>
  <si>
    <t>1901-152</t>
  </si>
  <si>
    <t>1901-153</t>
  </si>
  <si>
    <t>1901-154</t>
  </si>
  <si>
    <t>1901-155</t>
  </si>
  <si>
    <t>1901-156</t>
  </si>
  <si>
    <t>1901-157</t>
  </si>
  <si>
    <t>1901-158</t>
  </si>
  <si>
    <t>1901-159</t>
  </si>
  <si>
    <t>1901-160</t>
  </si>
  <si>
    <t>1901-161</t>
  </si>
  <si>
    <t>1901-162</t>
  </si>
  <si>
    <t>1901-163</t>
  </si>
  <si>
    <t>1901-164</t>
  </si>
  <si>
    <t>1901-165</t>
  </si>
  <si>
    <t>1901-166</t>
  </si>
  <si>
    <t>1901-167</t>
  </si>
  <si>
    <t>1901-168</t>
  </si>
  <si>
    <t>1901-169</t>
  </si>
  <si>
    <t>1901-170</t>
  </si>
  <si>
    <t>1901-171</t>
  </si>
  <si>
    <t>1901-172</t>
  </si>
  <si>
    <t>1901-173</t>
  </si>
  <si>
    <t>1901-174</t>
  </si>
  <si>
    <t>1901-175</t>
  </si>
  <si>
    <t>1901-176</t>
  </si>
  <si>
    <t>1901-177</t>
  </si>
  <si>
    <t>1901-178</t>
  </si>
  <si>
    <t>1901-179</t>
  </si>
  <si>
    <t>1901-180</t>
  </si>
  <si>
    <t>1901-181</t>
  </si>
  <si>
    <t>1901-182</t>
  </si>
  <si>
    <t>1901-183</t>
  </si>
  <si>
    <t>1901-184</t>
  </si>
  <si>
    <t>1901-185</t>
  </si>
  <si>
    <t>1901-186</t>
  </si>
  <si>
    <t>1901-187</t>
  </si>
  <si>
    <t>1901-188</t>
  </si>
  <si>
    <t>1901-189</t>
  </si>
  <si>
    <t>1901-190</t>
  </si>
  <si>
    <t>1901-191</t>
  </si>
  <si>
    <t>1901-192</t>
  </si>
  <si>
    <t>1901-193</t>
  </si>
  <si>
    <t>1901-194</t>
  </si>
  <si>
    <t>1901-195</t>
  </si>
  <si>
    <t>1901-196</t>
  </si>
  <si>
    <t>1901-197</t>
  </si>
  <si>
    <t>1901-198</t>
  </si>
  <si>
    <t>1901-199</t>
  </si>
  <si>
    <t>1901-200</t>
  </si>
  <si>
    <t>1901-1</t>
  </si>
  <si>
    <t>1901-2</t>
  </si>
  <si>
    <t>1901-3</t>
  </si>
  <si>
    <t>1901-4</t>
  </si>
  <si>
    <t>1901-5</t>
  </si>
  <si>
    <t>1901-6</t>
  </si>
  <si>
    <t>1901-7</t>
  </si>
  <si>
    <t>1901-8</t>
  </si>
  <si>
    <t>1901-9</t>
  </si>
  <si>
    <t>1901-10</t>
  </si>
  <si>
    <t>1901-11</t>
  </si>
  <si>
    <t>1901-12</t>
  </si>
  <si>
    <t>1901-13</t>
  </si>
  <si>
    <t>1901-14</t>
  </si>
  <si>
    <t>1901-15</t>
  </si>
  <si>
    <t>1901-16</t>
  </si>
  <si>
    <t>1901-17</t>
  </si>
  <si>
    <t>1901-18</t>
  </si>
  <si>
    <t>1901-19</t>
  </si>
  <si>
    <t>1901-20</t>
  </si>
  <si>
    <t>1901-21</t>
  </si>
  <si>
    <t>1901-22</t>
  </si>
  <si>
    <t>1901-23</t>
  </si>
  <si>
    <t>1901-24</t>
  </si>
  <si>
    <t>1901-25</t>
  </si>
  <si>
    <t>1901-26</t>
  </si>
  <si>
    <t>1901-27</t>
  </si>
  <si>
    <t>1901-28</t>
  </si>
  <si>
    <t>1901-29</t>
  </si>
  <si>
    <t>1901-30</t>
  </si>
  <si>
    <t>1901-31</t>
  </si>
  <si>
    <t>1901-32</t>
  </si>
  <si>
    <t>1901-33</t>
  </si>
  <si>
    <t>1901-34</t>
  </si>
  <si>
    <t>1901-35</t>
  </si>
  <si>
    <t>1901-36</t>
  </si>
  <si>
    <t>1901-37</t>
  </si>
  <si>
    <t>1901-38</t>
  </si>
  <si>
    <t>1901-39</t>
  </si>
  <si>
    <t>1901-40</t>
  </si>
  <si>
    <t>1901-41</t>
  </si>
  <si>
    <t>1901-42</t>
  </si>
  <si>
    <t>1901-43</t>
  </si>
  <si>
    <t>1901-44</t>
  </si>
  <si>
    <t>1901-45</t>
  </si>
  <si>
    <t>1901-46</t>
  </si>
  <si>
    <t>1901-47</t>
  </si>
  <si>
    <t>1901-48</t>
  </si>
  <si>
    <t>1901-49</t>
  </si>
  <si>
    <t>1901-50</t>
  </si>
  <si>
    <t>1901-51</t>
  </si>
  <si>
    <t>1901-52</t>
  </si>
  <si>
    <t>1901-53</t>
  </si>
  <si>
    <t>1901-54</t>
  </si>
  <si>
    <t>1901-55</t>
  </si>
  <si>
    <t>1901-56</t>
  </si>
  <si>
    <t>1901-57</t>
  </si>
  <si>
    <t>1901-58</t>
  </si>
  <si>
    <t>1901-59</t>
  </si>
  <si>
    <t>1901-60</t>
  </si>
  <si>
    <t>1901-61</t>
  </si>
  <si>
    <t>1901-62</t>
  </si>
  <si>
    <t>1901-63</t>
  </si>
  <si>
    <t>1901-64</t>
  </si>
  <si>
    <t>1901-65</t>
  </si>
  <si>
    <t>1901-66</t>
  </si>
  <si>
    <t>1901-67</t>
  </si>
  <si>
    <t>1901-68</t>
  </si>
  <si>
    <t>1901-69</t>
  </si>
  <si>
    <t>1901-70</t>
  </si>
  <si>
    <t>1901-71</t>
  </si>
  <si>
    <t>1901-72</t>
  </si>
  <si>
    <t>1901-73</t>
  </si>
  <si>
    <t>1901-74</t>
  </si>
  <si>
    <t>1901-75</t>
  </si>
  <si>
    <t>1901-76</t>
  </si>
  <si>
    <t>1901-77</t>
  </si>
  <si>
    <t>1901-78</t>
  </si>
  <si>
    <t>1901-79</t>
  </si>
  <si>
    <t>1901-80</t>
  </si>
  <si>
    <t>1901-81</t>
  </si>
  <si>
    <t>1901-82</t>
  </si>
  <si>
    <t>1901-83</t>
  </si>
  <si>
    <t>1901-84</t>
  </si>
  <si>
    <t>1901-85</t>
  </si>
  <si>
    <t>1901-86</t>
  </si>
  <si>
    <t>1901-87</t>
  </si>
  <si>
    <t>1901-88</t>
  </si>
  <si>
    <t>1901-89</t>
  </si>
  <si>
    <t>1901-90</t>
  </si>
  <si>
    <t>1901-91</t>
  </si>
  <si>
    <t>1901-92</t>
  </si>
  <si>
    <t>1901-93</t>
  </si>
  <si>
    <t>1901-94</t>
  </si>
  <si>
    <t>1901-95</t>
  </si>
  <si>
    <t>1901-96</t>
  </si>
  <si>
    <t>1901-97</t>
  </si>
  <si>
    <t>1901-98</t>
  </si>
  <si>
    <t>1901-99</t>
  </si>
  <si>
    <t>PCF GJ 1901-001</t>
  </si>
  <si>
    <t>STREETS CORPORATION</t>
  </si>
  <si>
    <t>CABUTAD VEGETABLE DEALER</t>
  </si>
  <si>
    <t>SAN MIGUEL BREWERY INC,</t>
  </si>
  <si>
    <t>FERNANDO SAMPAGA</t>
  </si>
  <si>
    <t>PAPEROUS ENTERPRISES</t>
  </si>
  <si>
    <t>JMK SEAFOODS &amp; MEAT DEALER</t>
  </si>
  <si>
    <t>PHOENIX ROYAL TRADING CO., INC.</t>
  </si>
  <si>
    <t>ALTERNATIVES FOOD CORP.</t>
  </si>
  <si>
    <t>FORTUNE GAS</t>
  </si>
  <si>
    <t>Q &amp; H FOODS, INC.</t>
  </si>
  <si>
    <t>PEPSI-COLA PRODUCTS INC.</t>
  </si>
  <si>
    <t>LULUBEE CORPORATION</t>
  </si>
  <si>
    <t>MANILA BAMBI FOODS COMPANY</t>
  </si>
  <si>
    <t>COMMISARY - VAT</t>
  </si>
  <si>
    <t>BESTCHOICE MARKETING</t>
  </si>
  <si>
    <t>KELGENE INTERNATIONAL INC</t>
  </si>
  <si>
    <t>RMLO TRADING</t>
  </si>
  <si>
    <t>004-521-952-000</t>
  </si>
  <si>
    <t>115-491-959-000</t>
  </si>
  <si>
    <t>006-807-251-027</t>
  </si>
  <si>
    <t>916-578-829-000</t>
  </si>
  <si>
    <t>227-573-178-000</t>
  </si>
  <si>
    <t>253-085-810-000</t>
  </si>
  <si>
    <t>216-218-224-000</t>
  </si>
  <si>
    <t>242-519-126-000</t>
  </si>
  <si>
    <t>004-967-715-000</t>
  </si>
  <si>
    <t>000-168-541-029</t>
  </si>
  <si>
    <t>008-191-206-000</t>
  </si>
  <si>
    <t>202-584-709-000</t>
  </si>
  <si>
    <t>006-801-378-000</t>
  </si>
  <si>
    <t>181-079-094-000</t>
  </si>
  <si>
    <t>211-612-468-008</t>
  </si>
  <si>
    <t>212-660-908-001</t>
  </si>
  <si>
    <t>CLEANING</t>
  </si>
  <si>
    <t>EMPLOYEES MEAL</t>
  </si>
  <si>
    <t>FOOD</t>
  </si>
  <si>
    <t>BEVERAGES</t>
  </si>
  <si>
    <t>DINING ITEM</t>
  </si>
  <si>
    <t>OTHERS</t>
  </si>
  <si>
    <t>PACKAGING</t>
  </si>
  <si>
    <t>Rustans Supercenters Inc</t>
  </si>
  <si>
    <t>ASC Enterprises Inc</t>
  </si>
  <si>
    <t>The Landmark Corporation</t>
  </si>
  <si>
    <t>Earles Delicatessen</t>
  </si>
  <si>
    <t>Evarlies Meatshop</t>
  </si>
  <si>
    <t>Angelo Sanchez</t>
  </si>
  <si>
    <t>Glenn Biarcal</t>
  </si>
  <si>
    <t>Abmarac Corporation</t>
  </si>
  <si>
    <t>Tosh Cafe</t>
  </si>
  <si>
    <t>Sozo Exousia Inc</t>
  </si>
  <si>
    <t>Innovatronix Inc</t>
  </si>
  <si>
    <t>Joyce Dino</t>
  </si>
  <si>
    <t>Annie Delos Reyes</t>
  </si>
  <si>
    <t>Office Warehouse Inc</t>
  </si>
  <si>
    <t>201-160-401-002</t>
  </si>
  <si>
    <t>000-080-595-000</t>
  </si>
  <si>
    <t>000-148-285-000</t>
  </si>
  <si>
    <t>213-575-918-005</t>
  </si>
  <si>
    <t>139-599-310-000</t>
  </si>
  <si>
    <t>006-748-072-000</t>
  </si>
  <si>
    <t>200-492-462-008</t>
  </si>
  <si>
    <t>000-097-447-029</t>
  </si>
  <si>
    <t>106-226-027-000</t>
  </si>
  <si>
    <t>201-160-401-050</t>
  </si>
  <si>
    <t>006-801-328-000</t>
  </si>
  <si>
    <t>Tube Ice</t>
  </si>
  <si>
    <t>Hot Sauce</t>
  </si>
  <si>
    <t>Cakes</t>
  </si>
  <si>
    <t>Smoked Bavarian</t>
  </si>
  <si>
    <t>Spaghetti</t>
  </si>
  <si>
    <t>Transpo going to Divisoria</t>
  </si>
  <si>
    <t xml:space="preserve">Transpo purchased Kitchen Stocks </t>
  </si>
  <si>
    <t>New Rental Fee</t>
  </si>
  <si>
    <t>External Auditor</t>
  </si>
  <si>
    <t>Directors Fee for Dec.  2018</t>
  </si>
  <si>
    <t>Dec 26-Jan 10,2019</t>
  </si>
  <si>
    <t>Jan 11-25</t>
  </si>
  <si>
    <t>AM</t>
  </si>
  <si>
    <t>PM</t>
  </si>
  <si>
    <t>1Q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</si>
  <si>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</si>
  <si>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</si>
  <si>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</si>
  <si>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</si>
  <si>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</si>
  <si>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</si>
  <si>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</si>
  <si>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</si>
  <si>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Newtech Pest Control</t>
  </si>
  <si>
    <t>230-403-792-000</t>
  </si>
  <si>
    <t>Dimax Distribution Enterprise</t>
  </si>
  <si>
    <t>213-575-918-000</t>
  </si>
  <si>
    <t>Assumpta Textile</t>
  </si>
  <si>
    <t>205-082-731-000</t>
  </si>
  <si>
    <t>Chary Siony Gen Merch</t>
  </si>
  <si>
    <t>103-890-574-001</t>
  </si>
  <si>
    <t>Chef Agui</t>
  </si>
  <si>
    <t>Lambprint Advertising Services</t>
  </si>
  <si>
    <t>189-049-864-000</t>
  </si>
  <si>
    <t>Super 8 Grocery Warehouse</t>
  </si>
  <si>
    <t>221-693-893-017</t>
  </si>
  <si>
    <t>Shah-Bonn Jadd</t>
  </si>
  <si>
    <t>Harrys Liquor Mart</t>
  </si>
  <si>
    <t>101-703-221-000</t>
  </si>
  <si>
    <t>Genberz Select Food Inc</t>
  </si>
  <si>
    <t>009-493-920-000</t>
  </si>
  <si>
    <t>Bigasan Talipapa</t>
  </si>
  <si>
    <t>301-456-854-000</t>
  </si>
  <si>
    <t>SM Supercenter</t>
  </si>
  <si>
    <t>006-324-896-032</t>
  </si>
  <si>
    <t>Jeff Villanueva</t>
  </si>
  <si>
    <t>Camille Espinosa</t>
  </si>
  <si>
    <t>Transportify</t>
  </si>
  <si>
    <t>Tol Gate</t>
  </si>
  <si>
    <t>J.Co Donuts</t>
  </si>
  <si>
    <t>008-043-737-027</t>
  </si>
  <si>
    <t>SM Hypermarket</t>
  </si>
  <si>
    <t>209-609-182-039</t>
  </si>
  <si>
    <t>Rustan Supermarket Fresh</t>
  </si>
  <si>
    <t>Pork Ribs,Bacon</t>
  </si>
  <si>
    <t>Pest Control Services</t>
  </si>
  <si>
    <t>Spaghetti,Onion White</t>
  </si>
  <si>
    <t>Transpo going to KCC office for check signing</t>
  </si>
  <si>
    <t>Spaghetti,Elbow Macaroni,Chooey Choco</t>
  </si>
  <si>
    <t>Ripe Mango</t>
  </si>
  <si>
    <t>Capri Diced Tomato,Sardines,Cream Cheese</t>
  </si>
  <si>
    <t>6 days Extra Dining Staff</t>
  </si>
  <si>
    <t>Liguine Pasta,Garlic Longaniza,Siomai Wrapper</t>
  </si>
  <si>
    <t>Transpo purchased kitchen stock in Marikina</t>
  </si>
  <si>
    <t>Black Forest Ham</t>
  </si>
  <si>
    <t>Transpo purchased Cake</t>
  </si>
  <si>
    <t>Table Cloth for Skirting</t>
  </si>
  <si>
    <t>Towel</t>
  </si>
  <si>
    <t>Micro Green</t>
  </si>
  <si>
    <t>Del Monte Tidbits,Grenadine</t>
  </si>
  <si>
    <t>Transpo going to KCC office</t>
  </si>
  <si>
    <t>Broas,Spaghetti,Graham,Penne</t>
  </si>
  <si>
    <t>Cabbage,Ginger,Tomato,Camote</t>
  </si>
  <si>
    <t>Pineapple Tidbits</t>
  </si>
  <si>
    <t>Brown Tissue</t>
  </si>
  <si>
    <t>Sintra Board</t>
  </si>
  <si>
    <t>Bond Paper</t>
  </si>
  <si>
    <t>Transpo going to Guadalupe</t>
  </si>
  <si>
    <t>Transpo going to Harrys</t>
  </si>
  <si>
    <t>Table Napkin</t>
  </si>
  <si>
    <t>Canester</t>
  </si>
  <si>
    <t>Wine</t>
  </si>
  <si>
    <t>Lettuce,Tanglad</t>
  </si>
  <si>
    <t>Baguette Bread,Molo Wrapper</t>
  </si>
  <si>
    <t>Pork Ribs</t>
  </si>
  <si>
    <t>Brown Sugar,Cherry Tomato</t>
  </si>
  <si>
    <t>Transpo purchased kitchen stocks in Commissary</t>
  </si>
  <si>
    <t>Fresh Milk</t>
  </si>
  <si>
    <t>Canester CP750</t>
  </si>
  <si>
    <t>Crepe Paper,Inkcartridge</t>
  </si>
  <si>
    <t>Scented Candle</t>
  </si>
  <si>
    <t>Extra Dining Staff (1day)</t>
  </si>
  <si>
    <t>Dona Elena,Liver Spread,White Oinion</t>
  </si>
  <si>
    <t>Hi Ball Glass</t>
  </si>
  <si>
    <t>Pin Silver,Thumbtacks</t>
  </si>
  <si>
    <t>Transpo from Landmark to Valero</t>
  </si>
  <si>
    <t>Transpo going to Commissary</t>
  </si>
  <si>
    <t>Espresso Blend</t>
  </si>
  <si>
    <t>Extra Kitchen Staff (2days)</t>
  </si>
  <si>
    <t>Fresh Eggs,Ripe Mango</t>
  </si>
  <si>
    <t>Molo Wrapper</t>
  </si>
  <si>
    <t>Lemonada</t>
  </si>
  <si>
    <t>Creamer</t>
  </si>
  <si>
    <t>Ketchup,Parsley</t>
  </si>
  <si>
    <t>Foccacia Bread</t>
  </si>
  <si>
    <t>Catering Transpo</t>
  </si>
  <si>
    <t>2 way tol gate (for catering services)</t>
  </si>
  <si>
    <t>Parking Fee for Catering Services</t>
  </si>
  <si>
    <t>Transpo purchased Cakes</t>
  </si>
  <si>
    <t>Penne Pasta,Liguine,Spag Sauce</t>
  </si>
  <si>
    <t>Cherry Tomato,Parsley</t>
  </si>
  <si>
    <t>Photocopy of POP's</t>
  </si>
  <si>
    <t>Plastic Labo</t>
  </si>
  <si>
    <t>Complimentary Food for TOSHCO Staff (Noted by VCC)</t>
  </si>
  <si>
    <t>Black Forest Ham.Bavarian Sausage</t>
  </si>
  <si>
    <t>Bacon,Baby back Ribs</t>
  </si>
  <si>
    <t>Transpo purchased kitchen stocks in Marikina</t>
  </si>
  <si>
    <t>Spaghetti Pasta</t>
  </si>
  <si>
    <t>Spaghetti Sauce,Heritage Cheese</t>
  </si>
  <si>
    <t>Black Pepper,Breadcrumbs</t>
  </si>
  <si>
    <t>Micro Greens</t>
  </si>
  <si>
    <t>Chorizo,Linguine Pasta,Penne,Elbow Macaroni,Angel Hair</t>
  </si>
  <si>
    <t>Potato,Camote,Arugula</t>
  </si>
  <si>
    <t>Green Peas,Garlic Longaniza,Bacon,Pomace,Olives</t>
  </si>
  <si>
    <t>Cherry Tomato, Cabbage</t>
  </si>
  <si>
    <t>WI091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</si>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</sst>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222222"/>
      <name val="Arial Black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1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2" fillId="0" borderId="0" xfId="0" applyFont="1" applyBorder="1" applyAlignment="1">
      <alignment horizontal="left" indent="1"/>
    </xf>
    <xf numFmtId="0" fontId="12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2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4" fontId="0" fillId="0" borderId="10" xfId="0" applyNumberFormat="1" applyFill="1" applyBorder="1"/>
    <xf numFmtId="4" fontId="0" fillId="0" borderId="11" xfId="0" applyNumberFormat="1" applyFill="1" applyBorder="1"/>
    <xf numFmtId="43" fontId="13" fillId="0" borderId="0" xfId="1" applyFont="1"/>
    <xf numFmtId="43" fontId="0" fillId="3" borderId="0" xfId="0" applyNumberFormat="1" applyFill="1"/>
    <xf numFmtId="43" fontId="0" fillId="3" borderId="0" xfId="1" applyFont="1" applyFill="1"/>
    <xf numFmtId="0" fontId="14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5" fillId="0" borderId="0" xfId="4" applyFont="1"/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workbookViewId="0">
      <pane xSplit="2" ySplit="6" topLeftCell="M73" activePane="bottomRight" state="frozen"/>
      <selection pane="topRight" activeCell="C1" sqref="C1"/>
      <selection pane="bottomLeft" activeCell="A7" sqref="A7"/>
      <selection pane="bottomRight" activeCell="U94" sqref="U94"/>
    </sheetView>
  </sheetViews>
  <sheetFormatPr defaultColWidth="8.85546875" defaultRowHeight="11.25" x14ac:dyDescent="0.2"/>
  <cols>
    <col min="1" max="1" width="9" style="2" bestFit="1" customWidth="1"/>
    <col min="2" max="2" width="4" style="2" bestFit="1" customWidth="1"/>
    <col min="3" max="3" width="8.85546875" style="2"/>
    <col min="4" max="21" width="16.5703125" style="2" customWidth="1"/>
    <col min="22" max="16384" width="8.85546875" style="2"/>
  </cols>
  <sheetData>
    <row r="1" spans="1:25" x14ac:dyDescent="0.2">
      <c r="A1" s="1" t="s">
        <v>0</v>
      </c>
      <c r="B1" s="1"/>
    </row>
    <row r="2" spans="1:25" x14ac:dyDescent="0.2">
      <c r="A2" s="1" t="s">
        <v>1</v>
      </c>
      <c r="B2" s="1"/>
    </row>
    <row r="3" spans="1:25" x14ac:dyDescent="0.2">
      <c r="A3" s="1" t="s">
        <v>2</v>
      </c>
      <c r="B3" s="1"/>
    </row>
    <row r="5" spans="1:25" s="99" customFormat="1" ht="22.5" x14ac:dyDescent="0.2">
      <c r="A5" s="97"/>
      <c r="B5" s="97"/>
      <c r="C5" s="97"/>
      <c r="D5" s="74" t="str">
        <f>INDEX(WTB!$A:$B,MATCH(D$6,WTB!$A:$A,),2)</f>
        <v>Cash in Bank</v>
      </c>
      <c r="E5" s="74" t="str">
        <f>INDEX(WTB!$A:$B,MATCH(E$6,WTB!$A:$A,),2)</f>
        <v>Cash Shortage</v>
      </c>
      <c r="F5" s="74" t="str">
        <f>INDEX(WTB!$A:$B,MATCH(F$6,WTB!$A:$A,),2)</f>
        <v>Cash Overage</v>
      </c>
      <c r="G5" s="74" t="str">
        <f>INDEX(WTB!$A:$B,MATCH(G$6,WTB!$A:$A,),2)</f>
        <v>Gift Check Receivable</v>
      </c>
      <c r="H5" s="74" t="str">
        <f>INDEX(WTB!$A:$B,MATCH(H$6,WTB!$A:$A,),2)</f>
        <v>Accounts Receivable</v>
      </c>
      <c r="I5" s="74" t="str">
        <f>INDEX(WTB!$A:$B,MATCH(I$6,WTB!$A:$A,),2)</f>
        <v>Credit Card Commission</v>
      </c>
      <c r="J5" s="74" t="str">
        <f>INDEX(WTB!$A:$B,MATCH(J$6,WTB!$A:$A,),2)</f>
        <v>Creditable Withholdig Tax</v>
      </c>
      <c r="K5" s="74" t="str">
        <f>INDEX(WTB!$A:$B,MATCH(K$6,WTB!$A:$A,),2)</f>
        <v>Credit Card Receivable</v>
      </c>
      <c r="L5" s="74" t="str">
        <f>INDEX(WTB!$A:$B,MATCH(L$6,WTB!$A:$A,),2)</f>
        <v>Regular Discounts</v>
      </c>
      <c r="M5" s="74" t="str">
        <f>INDEX(WTB!$A:$B,MATCH(M$6,WTB!$A:$A,),2)</f>
        <v>Stockholders Discounts</v>
      </c>
      <c r="N5" s="74" t="str">
        <f>INDEX(WTB!$A:$B,MATCH(N$6,WTB!$A:$A,),2)</f>
        <v>Employees Discounts</v>
      </c>
      <c r="O5" s="74" t="str">
        <f>INDEX(WTB!$A:$B,MATCH(O$6,WTB!$A:$A,),2)</f>
        <v>Senior Citizen Discounts</v>
      </c>
      <c r="P5" s="74" t="str">
        <f>INDEX(WTB!$A:$B,MATCH(P$6,WTB!$A:$A,),2)</f>
        <v>Delivery Company Receivable</v>
      </c>
      <c r="Q5" s="74" t="str">
        <f>INDEX(WTB!$A:$B,MATCH(Q$6,WTB!$A:$A,),2)</f>
        <v>Service Charge Payable</v>
      </c>
      <c r="R5" s="74" t="str">
        <f>INDEX(WTB!$A:$B,MATCH(R$6,WTB!$A:$A,),2)</f>
        <v>Provision for Loss</v>
      </c>
      <c r="S5" s="74" t="str">
        <f>INDEX(WTB!$A:$B,MATCH(S$6,WTB!$A:$A,),2)</f>
        <v>Provision for Taxes</v>
      </c>
      <c r="T5" s="74" t="str">
        <f>INDEX(WTB!$A:$B,MATCH(T$6,WTB!$A:$A,),2)</f>
        <v>Sales - Vatable</v>
      </c>
      <c r="U5" s="74" t="str">
        <f>INDEX(WTB!$A:$B,MATCH(U$6,WTB!$A:$A,),2)</f>
        <v>Output Tax</v>
      </c>
      <c r="V5" s="98"/>
    </row>
    <row r="6" spans="1:25" x14ac:dyDescent="0.2">
      <c r="A6" s="75" t="s">
        <v>3</v>
      </c>
      <c r="B6" s="75" t="s">
        <v>209</v>
      </c>
      <c r="C6" s="75" t="s">
        <v>234</v>
      </c>
      <c r="D6" s="75">
        <v>1101</v>
      </c>
      <c r="E6" s="75">
        <v>6902</v>
      </c>
      <c r="F6" s="75">
        <v>4901</v>
      </c>
      <c r="G6" s="75">
        <v>1303</v>
      </c>
      <c r="H6" s="75">
        <v>1301</v>
      </c>
      <c r="I6" s="75">
        <v>6318</v>
      </c>
      <c r="J6" s="75">
        <v>1504</v>
      </c>
      <c r="K6" s="75">
        <v>1302</v>
      </c>
      <c r="L6" s="75">
        <v>4101</v>
      </c>
      <c r="M6" s="75">
        <v>4102</v>
      </c>
      <c r="N6" s="75">
        <v>4103</v>
      </c>
      <c r="O6" s="75">
        <v>4104</v>
      </c>
      <c r="P6" s="75">
        <v>1304</v>
      </c>
      <c r="Q6" s="75">
        <v>2401</v>
      </c>
      <c r="R6" s="75">
        <v>2402</v>
      </c>
      <c r="S6" s="75">
        <v>2403</v>
      </c>
      <c r="T6" s="75">
        <v>4001</v>
      </c>
      <c r="U6" s="75">
        <v>2204</v>
      </c>
      <c r="V6" s="8"/>
    </row>
    <row r="7" spans="1:25" x14ac:dyDescent="0.2">
      <c r="A7" s="9">
        <v>43497</v>
      </c>
      <c r="B7" s="17" t="s">
        <v>764</v>
      </c>
      <c r="C7" s="14" t="s">
        <v>387</v>
      </c>
      <c r="D7" s="16">
        <v>12216</v>
      </c>
      <c r="E7" s="16">
        <v>0</v>
      </c>
      <c r="F7" s="16">
        <v>-0.37999999999919964</v>
      </c>
      <c r="G7" s="16"/>
      <c r="H7" s="16"/>
      <c r="I7" s="16">
        <v>225.98026499999997</v>
      </c>
      <c r="J7" s="16">
        <v>52.553549999999994</v>
      </c>
      <c r="K7" s="16">
        <v>10232.176184999998</v>
      </c>
      <c r="L7" s="16">
        <v>208.92857142857142</v>
      </c>
      <c r="M7" s="16">
        <v>0</v>
      </c>
      <c r="N7" s="16">
        <v>0</v>
      </c>
      <c r="O7" s="16">
        <v>298.94642857142856</v>
      </c>
      <c r="P7" s="16">
        <v>490</v>
      </c>
      <c r="Q7" s="16">
        <v>-1259.394</v>
      </c>
      <c r="R7" s="16">
        <v>-222.24600000000001</v>
      </c>
      <c r="S7" s="16">
        <v>-370.41</v>
      </c>
      <c r="T7" s="16">
        <v>-19522.18</v>
      </c>
      <c r="U7" s="16">
        <v>-2281.7165999999997</v>
      </c>
      <c r="V7" s="104">
        <f t="shared" ref="V7:V38" si="0">SUM(D7:U7)</f>
        <v>68.258400000002439</v>
      </c>
      <c r="X7" s="105">
        <f>+T7+L7</f>
        <v>-19313.251428571428</v>
      </c>
      <c r="Y7" s="105">
        <f>+X7*0.12</f>
        <v>-2317.5901714285715</v>
      </c>
    </row>
    <row r="8" spans="1:25" x14ac:dyDescent="0.2">
      <c r="A8" s="17"/>
      <c r="B8" s="17" t="s">
        <v>765</v>
      </c>
      <c r="C8" s="14" t="s">
        <v>388</v>
      </c>
      <c r="D8" s="16">
        <v>14120</v>
      </c>
      <c r="E8" s="16">
        <v>0</v>
      </c>
      <c r="F8" s="16">
        <v>-6.7700000000004366</v>
      </c>
      <c r="G8" s="16"/>
      <c r="H8" s="16"/>
      <c r="I8" s="16">
        <v>145.63562499999998</v>
      </c>
      <c r="J8" s="16">
        <v>33.868749999999999</v>
      </c>
      <c r="K8" s="16">
        <v>6594.2456250000005</v>
      </c>
      <c r="L8" s="16">
        <v>346.42857142857139</v>
      </c>
      <c r="M8" s="16">
        <v>0</v>
      </c>
      <c r="N8" s="16">
        <v>0</v>
      </c>
      <c r="O8" s="16">
        <v>78.919642857142847</v>
      </c>
      <c r="P8" s="16">
        <v>1733</v>
      </c>
      <c r="Q8" s="16">
        <v>-1053.5920000000001</v>
      </c>
      <c r="R8" s="16">
        <v>-185.92800000000003</v>
      </c>
      <c r="S8" s="16">
        <v>-309.88000000000005</v>
      </c>
      <c r="T8" s="16">
        <v>-19187.324285714283</v>
      </c>
      <c r="U8" s="16">
        <v>-2251.4371285714283</v>
      </c>
      <c r="V8" s="104">
        <f t="shared" si="0"/>
        <v>57.166800000000421</v>
      </c>
      <c r="X8" s="105">
        <f>+T8+L8+M8+N8+O8</f>
        <v>-18761.976071428569</v>
      </c>
      <c r="Y8" s="105">
        <f t="shared" ref="Y8:Y46" si="1">+X8*0.12</f>
        <v>-2251.4371285714283</v>
      </c>
    </row>
    <row r="9" spans="1:25" x14ac:dyDescent="0.2">
      <c r="A9" s="17">
        <v>43498</v>
      </c>
      <c r="B9" s="17" t="s">
        <v>764</v>
      </c>
      <c r="C9" s="14" t="s">
        <v>389</v>
      </c>
      <c r="D9" s="16"/>
      <c r="E9" s="16">
        <v>0</v>
      </c>
      <c r="F9" s="16">
        <v>0</v>
      </c>
      <c r="G9" s="16"/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/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4">
        <f t="shared" si="0"/>
        <v>0</v>
      </c>
      <c r="X9" s="105">
        <f t="shared" ref="X9:X46" si="2">+T9+L9+M9+N9+O9</f>
        <v>0</v>
      </c>
      <c r="Y9" s="105">
        <f t="shared" si="1"/>
        <v>0</v>
      </c>
    </row>
    <row r="10" spans="1:25" x14ac:dyDescent="0.2">
      <c r="A10" s="17"/>
      <c r="B10" s="17" t="s">
        <v>765</v>
      </c>
      <c r="C10" s="14" t="s">
        <v>390</v>
      </c>
      <c r="D10" s="16">
        <v>5727</v>
      </c>
      <c r="E10" s="16">
        <v>0</v>
      </c>
      <c r="F10" s="16">
        <v>-0.82999999999992724</v>
      </c>
      <c r="G10" s="16"/>
      <c r="H10" s="16"/>
      <c r="I10" s="16">
        <v>50.469314999999995</v>
      </c>
      <c r="J10" s="16">
        <v>11.73705</v>
      </c>
      <c r="K10" s="16">
        <v>2285.2036349999998</v>
      </c>
      <c r="L10" s="16">
        <v>82.589285714285708</v>
      </c>
      <c r="M10" s="16">
        <v>0</v>
      </c>
      <c r="N10" s="16">
        <v>0</v>
      </c>
      <c r="O10" s="16">
        <v>166.875</v>
      </c>
      <c r="P10" s="16">
        <v>463</v>
      </c>
      <c r="Q10" s="16">
        <v>-455.00160000000005</v>
      </c>
      <c r="R10" s="16">
        <v>-80.29440000000001</v>
      </c>
      <c r="S10" s="16">
        <v>-133.82400000000001</v>
      </c>
      <c r="T10" s="16">
        <v>-7244.0464285714279</v>
      </c>
      <c r="U10" s="16">
        <v>-839.3498571428571</v>
      </c>
      <c r="V10" s="104">
        <f t="shared" si="0"/>
        <v>33.527999999999452</v>
      </c>
      <c r="X10" s="105">
        <f t="shared" si="2"/>
        <v>-6994.5821428571426</v>
      </c>
      <c r="Y10" s="105">
        <f t="shared" si="1"/>
        <v>-839.3498571428571</v>
      </c>
    </row>
    <row r="11" spans="1:25" x14ac:dyDescent="0.2">
      <c r="A11" s="17">
        <v>43499</v>
      </c>
      <c r="B11" s="17" t="s">
        <v>764</v>
      </c>
      <c r="C11" s="14" t="s">
        <v>391</v>
      </c>
      <c r="D11" s="16"/>
      <c r="E11" s="16">
        <v>0</v>
      </c>
      <c r="F11" s="16">
        <v>0</v>
      </c>
      <c r="G11" s="16"/>
      <c r="H11" s="16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/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04">
        <f t="shared" si="0"/>
        <v>0</v>
      </c>
      <c r="X11" s="105">
        <f t="shared" si="2"/>
        <v>0</v>
      </c>
      <c r="Y11" s="105">
        <f t="shared" si="1"/>
        <v>0</v>
      </c>
    </row>
    <row r="12" spans="1:25" x14ac:dyDescent="0.2">
      <c r="A12" s="17"/>
      <c r="B12" s="17" t="s">
        <v>765</v>
      </c>
      <c r="C12" s="14" t="s">
        <v>392</v>
      </c>
      <c r="D12" s="16"/>
      <c r="E12" s="16">
        <v>0</v>
      </c>
      <c r="F12" s="16">
        <v>0</v>
      </c>
      <c r="G12" s="16"/>
      <c r="H12" s="16"/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/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04">
        <f t="shared" si="0"/>
        <v>0</v>
      </c>
      <c r="X12" s="105">
        <f t="shared" si="2"/>
        <v>0</v>
      </c>
      <c r="Y12" s="105">
        <f t="shared" si="1"/>
        <v>0</v>
      </c>
    </row>
    <row r="13" spans="1:25" x14ac:dyDescent="0.2">
      <c r="A13" s="17">
        <v>43500</v>
      </c>
      <c r="B13" s="17" t="s">
        <v>764</v>
      </c>
      <c r="C13" s="14" t="s">
        <v>393</v>
      </c>
      <c r="D13" s="16">
        <v>15042</v>
      </c>
      <c r="E13" s="16">
        <v>0</v>
      </c>
      <c r="F13" s="16">
        <v>-0.4500000000007276</v>
      </c>
      <c r="G13" s="16"/>
      <c r="H13" s="16"/>
      <c r="I13" s="16">
        <v>115.569165</v>
      </c>
      <c r="J13" s="16">
        <v>26.876550000000002</v>
      </c>
      <c r="K13" s="16">
        <v>5232.8642850000006</v>
      </c>
      <c r="L13" s="16">
        <v>100.66964285714285</v>
      </c>
      <c r="M13" s="16">
        <v>0</v>
      </c>
      <c r="N13" s="16">
        <v>0</v>
      </c>
      <c r="O13" s="16">
        <v>494.27678571428572</v>
      </c>
      <c r="P13" s="16">
        <v>0</v>
      </c>
      <c r="Q13" s="16">
        <v>-1115.098</v>
      </c>
      <c r="R13" s="16">
        <v>-196.78200000000001</v>
      </c>
      <c r="S13" s="16">
        <v>-327.97</v>
      </c>
      <c r="T13" s="16">
        <v>-17302.579642857141</v>
      </c>
      <c r="U13" s="16">
        <v>-2004.9159857142856</v>
      </c>
      <c r="V13" s="104">
        <f t="shared" si="0"/>
        <v>64.460800000002791</v>
      </c>
      <c r="X13" s="105">
        <f t="shared" si="2"/>
        <v>-16707.633214285714</v>
      </c>
      <c r="Y13" s="105">
        <f t="shared" si="1"/>
        <v>-2004.9159857142856</v>
      </c>
    </row>
    <row r="14" spans="1:25" x14ac:dyDescent="0.2">
      <c r="A14" s="17"/>
      <c r="B14" s="17" t="s">
        <v>765</v>
      </c>
      <c r="C14" s="14" t="s">
        <v>394</v>
      </c>
      <c r="D14" s="16">
        <v>5845</v>
      </c>
      <c r="E14" s="16">
        <v>0</v>
      </c>
      <c r="F14" s="16">
        <v>-4.6400000000003274</v>
      </c>
      <c r="G14" s="16"/>
      <c r="H14" s="16"/>
      <c r="I14" s="16">
        <v>71.664014999999992</v>
      </c>
      <c r="J14" s="16">
        <v>16.666050000000002</v>
      </c>
      <c r="K14" s="16">
        <v>3244.8799350000004</v>
      </c>
      <c r="L14" s="16">
        <v>0</v>
      </c>
      <c r="M14" s="16">
        <v>0</v>
      </c>
      <c r="N14" s="16">
        <v>0</v>
      </c>
      <c r="O14" s="16">
        <v>39.062499999999993</v>
      </c>
      <c r="P14" s="16"/>
      <c r="Q14" s="16">
        <v>-495.4276000000001</v>
      </c>
      <c r="R14" s="16">
        <v>-87.428400000000011</v>
      </c>
      <c r="S14" s="16">
        <v>-145.71400000000003</v>
      </c>
      <c r="T14" s="16">
        <v>-7574.5535714285706</v>
      </c>
      <c r="U14" s="16">
        <v>-904.25892857142844</v>
      </c>
      <c r="V14" s="104">
        <f t="shared" si="0"/>
        <v>5.2499999999990905</v>
      </c>
      <c r="X14" s="105">
        <f t="shared" si="2"/>
        <v>-7535.4910714285706</v>
      </c>
      <c r="Y14" s="105">
        <f t="shared" si="1"/>
        <v>-904.25892857142844</v>
      </c>
    </row>
    <row r="15" spans="1:25" x14ac:dyDescent="0.2">
      <c r="A15" s="17">
        <v>43501</v>
      </c>
      <c r="B15" s="17" t="s">
        <v>764</v>
      </c>
      <c r="C15" s="14" t="s">
        <v>395</v>
      </c>
      <c r="D15" s="16"/>
      <c r="E15" s="16">
        <v>0</v>
      </c>
      <c r="F15" s="16">
        <v>0</v>
      </c>
      <c r="G15" s="16"/>
      <c r="H15" s="16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/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04">
        <f t="shared" si="0"/>
        <v>0</v>
      </c>
      <c r="X15" s="105">
        <f t="shared" si="2"/>
        <v>0</v>
      </c>
      <c r="Y15" s="105">
        <f t="shared" si="1"/>
        <v>0</v>
      </c>
    </row>
    <row r="16" spans="1:25" x14ac:dyDescent="0.2">
      <c r="A16" s="17"/>
      <c r="B16" s="17" t="s">
        <v>765</v>
      </c>
      <c r="C16" s="14" t="s">
        <v>396</v>
      </c>
      <c r="D16" s="16"/>
      <c r="E16" s="16">
        <v>0</v>
      </c>
      <c r="F16" s="16">
        <v>0</v>
      </c>
      <c r="G16" s="16"/>
      <c r="H16" s="16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/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04">
        <f t="shared" si="0"/>
        <v>0</v>
      </c>
      <c r="X16" s="105">
        <f t="shared" si="2"/>
        <v>0</v>
      </c>
      <c r="Y16" s="105">
        <f t="shared" si="1"/>
        <v>0</v>
      </c>
    </row>
    <row r="17" spans="1:28" x14ac:dyDescent="0.2">
      <c r="A17" s="17">
        <v>43502</v>
      </c>
      <c r="B17" s="17" t="s">
        <v>764</v>
      </c>
      <c r="C17" s="14" t="s">
        <v>397</v>
      </c>
      <c r="D17" s="16">
        <v>15740</v>
      </c>
      <c r="E17" s="16">
        <v>0</v>
      </c>
      <c r="F17" s="16">
        <v>-3.0400000000008731</v>
      </c>
      <c r="G17" s="16"/>
      <c r="H17" s="16"/>
      <c r="I17" s="16">
        <v>143.74921499999999</v>
      </c>
      <c r="J17" s="16">
        <v>33.430050000000001</v>
      </c>
      <c r="K17" s="16">
        <v>6508.8307350000005</v>
      </c>
      <c r="L17" s="16">
        <v>46.874999999999993</v>
      </c>
      <c r="M17" s="16">
        <v>0</v>
      </c>
      <c r="N17" s="16">
        <v>0</v>
      </c>
      <c r="O17" s="16">
        <v>488.89285714285705</v>
      </c>
      <c r="P17" s="16">
        <v>0</v>
      </c>
      <c r="Q17" s="16">
        <v>-1208.7272</v>
      </c>
      <c r="R17" s="16">
        <v>-213.30480000000003</v>
      </c>
      <c r="S17" s="16">
        <v>-355.50800000000004</v>
      </c>
      <c r="T17" s="16">
        <v>-18904.895357142854</v>
      </c>
      <c r="U17" s="16">
        <v>-2204.2952999999993</v>
      </c>
      <c r="V17" s="104">
        <f t="shared" si="0"/>
        <v>72.007200000002285</v>
      </c>
      <c r="X17" s="105">
        <f t="shared" si="2"/>
        <v>-18369.127499999995</v>
      </c>
      <c r="Y17" s="105">
        <f t="shared" si="1"/>
        <v>-2204.2952999999993</v>
      </c>
    </row>
    <row r="18" spans="1:28" x14ac:dyDescent="0.2">
      <c r="A18" s="17"/>
      <c r="B18" s="17" t="s">
        <v>765</v>
      </c>
      <c r="C18" s="14" t="s">
        <v>398</v>
      </c>
      <c r="D18" s="16">
        <v>9878</v>
      </c>
      <c r="E18" s="16">
        <v>0</v>
      </c>
      <c r="F18" s="16">
        <v>-0.70999999999912689</v>
      </c>
      <c r="G18" s="16"/>
      <c r="H18" s="16"/>
      <c r="I18" s="16">
        <v>174.67158999999998</v>
      </c>
      <c r="J18" s="16">
        <v>40.621300000000005</v>
      </c>
      <c r="K18" s="16">
        <v>7908.9671100000005</v>
      </c>
      <c r="L18" s="16">
        <v>42.410714285714285</v>
      </c>
      <c r="M18" s="16">
        <v>0</v>
      </c>
      <c r="N18" s="16">
        <v>0</v>
      </c>
      <c r="O18" s="16">
        <v>445.83035714285711</v>
      </c>
      <c r="P18" s="16">
        <v>615</v>
      </c>
      <c r="Q18" s="16">
        <v>-869.02639999999997</v>
      </c>
      <c r="R18" s="16">
        <v>-153.35759999999999</v>
      </c>
      <c r="S18" s="16">
        <v>-255.596</v>
      </c>
      <c r="T18" s="16">
        <v>-15910.518214285714</v>
      </c>
      <c r="U18" s="16">
        <v>-1850.6732571428572</v>
      </c>
      <c r="V18" s="104">
        <f t="shared" si="0"/>
        <v>65.619600000004766</v>
      </c>
      <c r="X18" s="105">
        <f t="shared" si="2"/>
        <v>-15422.277142857143</v>
      </c>
      <c r="Y18" s="105">
        <f t="shared" si="1"/>
        <v>-1850.6732571428572</v>
      </c>
    </row>
    <row r="19" spans="1:28" x14ac:dyDescent="0.2">
      <c r="A19" s="17">
        <v>43503</v>
      </c>
      <c r="B19" s="17" t="s">
        <v>764</v>
      </c>
      <c r="C19" s="14" t="s">
        <v>399</v>
      </c>
      <c r="D19" s="16">
        <v>11706</v>
      </c>
      <c r="E19" s="16"/>
      <c r="F19" s="16">
        <v>-0.26000000000021828</v>
      </c>
      <c r="G19" s="16"/>
      <c r="H19" s="16"/>
      <c r="I19" s="16">
        <v>94.545174999999986</v>
      </c>
      <c r="J19" s="16">
        <v>21.98725</v>
      </c>
      <c r="K19" s="16">
        <v>4280.9175749999995</v>
      </c>
      <c r="L19" s="16">
        <v>197.76785714285711</v>
      </c>
      <c r="M19" s="16">
        <v>0</v>
      </c>
      <c r="N19" s="16">
        <v>0</v>
      </c>
      <c r="O19" s="16">
        <v>160.24107142857142</v>
      </c>
      <c r="P19" s="16">
        <v>2058</v>
      </c>
      <c r="Q19" s="16">
        <v>-851.25119999999993</v>
      </c>
      <c r="R19" s="16">
        <v>-150.2208</v>
      </c>
      <c r="S19" s="16">
        <v>-250.36799999999999</v>
      </c>
      <c r="T19" s="16">
        <v>-15412.681785714285</v>
      </c>
      <c r="U19" s="16">
        <v>-1806.5607428571427</v>
      </c>
      <c r="V19" s="104">
        <f t="shared" si="0"/>
        <v>48.116400000001931</v>
      </c>
      <c r="X19" s="105">
        <f t="shared" si="2"/>
        <v>-15054.672857142858</v>
      </c>
      <c r="Y19" s="105">
        <f t="shared" si="1"/>
        <v>-1806.5607428571429</v>
      </c>
    </row>
    <row r="20" spans="1:28" x14ac:dyDescent="0.2">
      <c r="A20" s="17"/>
      <c r="B20" s="17" t="s">
        <v>765</v>
      </c>
      <c r="C20" s="14" t="s">
        <v>400</v>
      </c>
      <c r="D20" s="16">
        <v>13540</v>
      </c>
      <c r="E20" s="16"/>
      <c r="F20" s="16">
        <v>-2.2299999999995634</v>
      </c>
      <c r="G20" s="16"/>
      <c r="H20" s="16"/>
      <c r="I20" s="16">
        <v>123.98254499999999</v>
      </c>
      <c r="J20" s="16">
        <v>28.83315</v>
      </c>
      <c r="K20" s="16">
        <v>5613.8143049999999</v>
      </c>
      <c r="L20" s="16">
        <v>11.383928571428571</v>
      </c>
      <c r="M20" s="16">
        <v>0</v>
      </c>
      <c r="N20" s="16">
        <v>0</v>
      </c>
      <c r="O20" s="16">
        <v>67.767857142857139</v>
      </c>
      <c r="P20" s="16">
        <v>1810</v>
      </c>
      <c r="Q20" s="16">
        <v>-1046.2344000000001</v>
      </c>
      <c r="R20" s="16">
        <v>-184.62960000000001</v>
      </c>
      <c r="S20" s="16">
        <v>-307.71600000000001</v>
      </c>
      <c r="T20" s="16">
        <v>-17548.064285714285</v>
      </c>
      <c r="U20" s="16">
        <v>-2096.2694999999999</v>
      </c>
      <c r="V20" s="104">
        <f t="shared" si="0"/>
        <v>10.638000000001284</v>
      </c>
      <c r="X20" s="105">
        <f t="shared" si="2"/>
        <v>-17468.912499999999</v>
      </c>
      <c r="Y20" s="105">
        <f t="shared" si="1"/>
        <v>-2096.2694999999999</v>
      </c>
    </row>
    <row r="21" spans="1:28" x14ac:dyDescent="0.2">
      <c r="A21" s="17">
        <v>43504</v>
      </c>
      <c r="B21" s="17" t="s">
        <v>764</v>
      </c>
      <c r="C21" s="14" t="s">
        <v>401</v>
      </c>
      <c r="D21" s="16">
        <v>12367</v>
      </c>
      <c r="E21" s="16">
        <v>0</v>
      </c>
      <c r="F21" s="16">
        <v>-0.46999999999934516</v>
      </c>
      <c r="G21" s="16"/>
      <c r="H21" s="16"/>
      <c r="I21" s="16">
        <v>231.03491499999998</v>
      </c>
      <c r="J21" s="16">
        <v>53.729050000000001</v>
      </c>
      <c r="K21" s="16">
        <v>10461.046034999999</v>
      </c>
      <c r="L21" s="16">
        <v>60.937499999999993</v>
      </c>
      <c r="M21" s="16">
        <v>0</v>
      </c>
      <c r="N21" s="16">
        <v>0</v>
      </c>
      <c r="O21" s="16">
        <v>186.14285714285711</v>
      </c>
      <c r="P21" s="16">
        <v>1680</v>
      </c>
      <c r="Q21" s="16">
        <v>-1209.8288000000002</v>
      </c>
      <c r="R21" s="16">
        <v>-213.49920000000003</v>
      </c>
      <c r="S21" s="16">
        <v>-355.83200000000005</v>
      </c>
      <c r="T21" s="16">
        <v>-20764.912857142856</v>
      </c>
      <c r="U21" s="16">
        <v>-2462.1398999999997</v>
      </c>
      <c r="V21" s="104">
        <f t="shared" si="0"/>
        <v>33.20760000000746</v>
      </c>
      <c r="X21" s="105">
        <f t="shared" si="2"/>
        <v>-20517.832499999997</v>
      </c>
      <c r="Y21" s="105">
        <f t="shared" si="1"/>
        <v>-2462.1398999999997</v>
      </c>
    </row>
    <row r="22" spans="1:28" x14ac:dyDescent="0.2">
      <c r="A22" s="17"/>
      <c r="B22" s="17" t="s">
        <v>765</v>
      </c>
      <c r="C22" s="14" t="s">
        <v>402</v>
      </c>
      <c r="D22" s="16">
        <v>27060</v>
      </c>
      <c r="E22" s="16">
        <v>0.59999999999854481</v>
      </c>
      <c r="F22" s="16">
        <v>0</v>
      </c>
      <c r="G22" s="16"/>
      <c r="H22" s="16"/>
      <c r="I22" s="16">
        <v>131.28953499999997</v>
      </c>
      <c r="J22" s="16">
        <v>30.532450000000001</v>
      </c>
      <c r="K22" s="16">
        <v>5944.6680150000002</v>
      </c>
      <c r="L22" s="16">
        <v>336.16071428571428</v>
      </c>
      <c r="M22" s="16">
        <v>0</v>
      </c>
      <c r="N22" s="16">
        <v>0</v>
      </c>
      <c r="O22" s="16">
        <v>0</v>
      </c>
      <c r="P22" s="16">
        <v>3250</v>
      </c>
      <c r="Q22" s="16">
        <v>-1734.3468000000003</v>
      </c>
      <c r="R22" s="16">
        <v>-306.06120000000004</v>
      </c>
      <c r="S22" s="16">
        <v>-510.10200000000009</v>
      </c>
      <c r="T22" s="16">
        <v>-30654.330357142851</v>
      </c>
      <c r="U22" s="16">
        <v>-3638.1803571428563</v>
      </c>
      <c r="V22" s="104">
        <f t="shared" si="0"/>
        <v>-89.769999999988613</v>
      </c>
      <c r="X22" s="105">
        <f t="shared" si="2"/>
        <v>-30318.169642857138</v>
      </c>
      <c r="Y22" s="105">
        <f t="shared" si="1"/>
        <v>-3638.1803571428563</v>
      </c>
    </row>
    <row r="23" spans="1:28" x14ac:dyDescent="0.2">
      <c r="A23" s="17">
        <v>43505</v>
      </c>
      <c r="B23" s="17" t="s">
        <v>764</v>
      </c>
      <c r="C23" s="14" t="s">
        <v>403</v>
      </c>
      <c r="D23" s="16"/>
      <c r="E23" s="16">
        <v>0</v>
      </c>
      <c r="F23" s="16">
        <v>0</v>
      </c>
      <c r="G23" s="16"/>
      <c r="H23" s="16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/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04">
        <f t="shared" si="0"/>
        <v>0</v>
      </c>
      <c r="X23" s="105">
        <f t="shared" si="2"/>
        <v>0</v>
      </c>
      <c r="Y23" s="105">
        <f t="shared" si="1"/>
        <v>0</v>
      </c>
    </row>
    <row r="24" spans="1:28" x14ac:dyDescent="0.2">
      <c r="A24" s="17"/>
      <c r="B24" s="17" t="s">
        <v>765</v>
      </c>
      <c r="C24" s="14" t="s">
        <v>404</v>
      </c>
      <c r="D24" s="16">
        <v>4561</v>
      </c>
      <c r="E24" s="16">
        <v>0</v>
      </c>
      <c r="F24" s="16">
        <v>-0.17000000000007276</v>
      </c>
      <c r="G24" s="16"/>
      <c r="H24" s="16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1285</v>
      </c>
      <c r="Q24" s="16">
        <v>-254.20440000000002</v>
      </c>
      <c r="R24" s="16">
        <v>-44.8596</v>
      </c>
      <c r="S24" s="16">
        <v>-74.766000000000005</v>
      </c>
      <c r="T24" s="16">
        <v>-4885.7142857142853</v>
      </c>
      <c r="U24" s="16">
        <v>-586.28571428571422</v>
      </c>
      <c r="V24" s="104">
        <f t="shared" si="0"/>
        <v>1.3642420526593924E-12</v>
      </c>
      <c r="X24" s="105">
        <f t="shared" si="2"/>
        <v>-4885.7142857142853</v>
      </c>
      <c r="Y24" s="105">
        <f t="shared" si="1"/>
        <v>-586.28571428571422</v>
      </c>
    </row>
    <row r="25" spans="1:28" x14ac:dyDescent="0.2">
      <c r="A25" s="17">
        <v>43506</v>
      </c>
      <c r="B25" s="17" t="s">
        <v>764</v>
      </c>
      <c r="C25" s="14" t="s">
        <v>405</v>
      </c>
      <c r="D25" s="16"/>
      <c r="E25" s="16">
        <v>0</v>
      </c>
      <c r="F25" s="16">
        <v>0</v>
      </c>
      <c r="G25" s="16"/>
      <c r="H25" s="16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/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04">
        <f t="shared" si="0"/>
        <v>0</v>
      </c>
      <c r="X25" s="105">
        <f t="shared" si="2"/>
        <v>0</v>
      </c>
      <c r="Y25" s="105">
        <f t="shared" si="1"/>
        <v>0</v>
      </c>
    </row>
    <row r="26" spans="1:28" x14ac:dyDescent="0.2">
      <c r="A26" s="17"/>
      <c r="B26" s="17" t="s">
        <v>765</v>
      </c>
      <c r="C26" s="14" t="s">
        <v>406</v>
      </c>
      <c r="D26" s="16"/>
      <c r="E26" s="16">
        <v>0</v>
      </c>
      <c r="F26" s="16">
        <v>0</v>
      </c>
      <c r="G26" s="16"/>
      <c r="H26" s="16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/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04">
        <f t="shared" si="0"/>
        <v>0</v>
      </c>
      <c r="X26" s="105">
        <f t="shared" si="2"/>
        <v>0</v>
      </c>
      <c r="Y26" s="105">
        <f t="shared" si="1"/>
        <v>0</v>
      </c>
    </row>
    <row r="27" spans="1:28" x14ac:dyDescent="0.2">
      <c r="A27" s="17">
        <v>43507</v>
      </c>
      <c r="B27" s="17" t="s">
        <v>764</v>
      </c>
      <c r="C27" s="14" t="s">
        <v>407</v>
      </c>
      <c r="D27" s="16">
        <v>11950</v>
      </c>
      <c r="E27" s="16">
        <v>0.81999999999970896</v>
      </c>
      <c r="F27" s="16">
        <v>0</v>
      </c>
      <c r="G27" s="16"/>
      <c r="H27" s="16"/>
      <c r="I27" s="16">
        <v>277.23024499999997</v>
      </c>
      <c r="J27" s="16">
        <v>64.472149999999999</v>
      </c>
      <c r="K27" s="16">
        <v>12552.727605</v>
      </c>
      <c r="L27" s="16">
        <v>158.70535714285714</v>
      </c>
      <c r="M27" s="16">
        <v>0</v>
      </c>
      <c r="N27" s="16">
        <v>0</v>
      </c>
      <c r="O27" s="16">
        <v>256.70535714285711</v>
      </c>
      <c r="P27" s="16">
        <v>499</v>
      </c>
      <c r="Q27" s="16">
        <v>-1279.7668000000001</v>
      </c>
      <c r="R27" s="16">
        <v>-225.84120000000001</v>
      </c>
      <c r="S27" s="16">
        <v>-376.40200000000004</v>
      </c>
      <c r="T27" s="16">
        <v>-21313.989999999998</v>
      </c>
      <c r="U27" s="16">
        <v>-2507.8295142857141</v>
      </c>
      <c r="V27" s="104">
        <f t="shared" si="0"/>
        <v>55.831200000003264</v>
      </c>
      <c r="X27" s="105">
        <f t="shared" si="2"/>
        <v>-20898.579285714281</v>
      </c>
      <c r="Y27" s="105">
        <f t="shared" si="1"/>
        <v>-2507.8295142857137</v>
      </c>
    </row>
    <row r="28" spans="1:28" x14ac:dyDescent="0.2">
      <c r="A28" s="17"/>
      <c r="B28" s="17" t="s">
        <v>765</v>
      </c>
      <c r="C28" s="14" t="s">
        <v>408</v>
      </c>
      <c r="D28" s="16">
        <v>6195</v>
      </c>
      <c r="E28" s="16">
        <v>0</v>
      </c>
      <c r="F28" s="16">
        <v>-0.6999999999998181</v>
      </c>
      <c r="G28" s="16"/>
      <c r="H28" s="16"/>
      <c r="I28" s="16">
        <v>169.16199999999998</v>
      </c>
      <c r="J28" s="16">
        <v>39.340000000000003</v>
      </c>
      <c r="K28" s="16">
        <v>7659.4979999999996</v>
      </c>
      <c r="L28" s="16">
        <v>23.214285714285712</v>
      </c>
      <c r="M28" s="16">
        <v>0</v>
      </c>
      <c r="N28" s="16">
        <v>0</v>
      </c>
      <c r="O28" s="16">
        <v>56.598214285714278</v>
      </c>
      <c r="P28" s="16">
        <v>2460</v>
      </c>
      <c r="Q28" s="16">
        <v>-653.97640000000001</v>
      </c>
      <c r="R28" s="16">
        <v>-115.4076</v>
      </c>
      <c r="S28" s="16">
        <v>-192.346</v>
      </c>
      <c r="T28" s="16">
        <v>-13963.601071428569</v>
      </c>
      <c r="U28" s="16">
        <v>-1666.0546285714283</v>
      </c>
      <c r="V28" s="104">
        <f t="shared" si="0"/>
        <v>10.726800000001958</v>
      </c>
      <c r="X28" s="105">
        <f t="shared" si="2"/>
        <v>-13883.788571428569</v>
      </c>
      <c r="Y28" s="105">
        <f t="shared" si="1"/>
        <v>-1666.0546285714283</v>
      </c>
    </row>
    <row r="29" spans="1:28" x14ac:dyDescent="0.2">
      <c r="A29" s="17">
        <v>43508</v>
      </c>
      <c r="B29" s="17" t="s">
        <v>764</v>
      </c>
      <c r="C29" s="14" t="s">
        <v>409</v>
      </c>
      <c r="D29" s="16">
        <v>9573</v>
      </c>
      <c r="E29" s="16">
        <v>0</v>
      </c>
      <c r="F29" s="16">
        <v>-0.87999999999919964</v>
      </c>
      <c r="G29" s="16"/>
      <c r="H29" s="16"/>
      <c r="I29" s="16">
        <v>101.93536999999999</v>
      </c>
      <c r="J29" s="16">
        <v>23.705900000000003</v>
      </c>
      <c r="K29" s="16">
        <v>4615.5387300000002</v>
      </c>
      <c r="L29" s="16">
        <v>39.062499999999993</v>
      </c>
      <c r="M29" s="16">
        <v>20.535714285714285</v>
      </c>
      <c r="N29" s="16">
        <v>0</v>
      </c>
      <c r="O29" s="16">
        <v>437.17857142857139</v>
      </c>
      <c r="P29" s="16">
        <v>2074</v>
      </c>
      <c r="Q29" s="16">
        <v>-746.28639999999996</v>
      </c>
      <c r="R29" s="16">
        <v>-131.69759999999999</v>
      </c>
      <c r="S29" s="16">
        <v>-219.49600000000001</v>
      </c>
      <c r="T29" s="16">
        <v>-14088.788571428571</v>
      </c>
      <c r="U29" s="16">
        <v>-1631.0414142857142</v>
      </c>
      <c r="V29" s="104">
        <f t="shared" si="0"/>
        <v>66.766800000000558</v>
      </c>
      <c r="X29" s="105">
        <f t="shared" si="2"/>
        <v>-13592.011785714287</v>
      </c>
      <c r="Y29" s="105">
        <f t="shared" si="1"/>
        <v>-1631.0414142857144</v>
      </c>
      <c r="Z29" s="104"/>
      <c r="AB29" s="104"/>
    </row>
    <row r="30" spans="1:28" x14ac:dyDescent="0.2">
      <c r="A30" s="17"/>
      <c r="B30" s="17" t="s">
        <v>765</v>
      </c>
      <c r="C30" s="14" t="s">
        <v>410</v>
      </c>
      <c r="D30" s="16">
        <v>18100</v>
      </c>
      <c r="E30" s="16">
        <v>0.54000000000087311</v>
      </c>
      <c r="F30" s="16">
        <v>0</v>
      </c>
      <c r="G30" s="16"/>
      <c r="H30" s="16"/>
      <c r="I30" s="16">
        <v>171.88261</v>
      </c>
      <c r="J30" s="16">
        <v>39.972700000000003</v>
      </c>
      <c r="K30" s="16">
        <v>7782.68469</v>
      </c>
      <c r="L30" s="16">
        <v>21.205357142857142</v>
      </c>
      <c r="M30" s="16">
        <v>0</v>
      </c>
      <c r="N30" s="16">
        <v>0</v>
      </c>
      <c r="O30" s="16">
        <v>263.07142857142856</v>
      </c>
      <c r="P30" s="16">
        <v>3625.25</v>
      </c>
      <c r="Q30" s="16">
        <v>-1307.1368</v>
      </c>
      <c r="R30" s="16">
        <v>-230.6712</v>
      </c>
      <c r="S30" s="16">
        <v>-384.452</v>
      </c>
      <c r="T30" s="16">
        <v>-25069.868928571428</v>
      </c>
      <c r="U30" s="16">
        <v>-2974.271057142857</v>
      </c>
      <c r="V30" s="104">
        <f t="shared" si="0"/>
        <v>38.20680000000084</v>
      </c>
      <c r="X30" s="105">
        <f t="shared" si="2"/>
        <v>-24785.592142857142</v>
      </c>
      <c r="Y30" s="105">
        <f t="shared" si="1"/>
        <v>-2974.271057142857</v>
      </c>
    </row>
    <row r="31" spans="1:28" x14ac:dyDescent="0.2">
      <c r="A31" s="17">
        <v>43509</v>
      </c>
      <c r="B31" s="17" t="s">
        <v>764</v>
      </c>
      <c r="C31" s="14" t="s">
        <v>411</v>
      </c>
      <c r="D31" s="16">
        <v>12602</v>
      </c>
      <c r="E31" s="16">
        <v>0</v>
      </c>
      <c r="F31" s="16">
        <v>-0.44000000000050932</v>
      </c>
      <c r="G31" s="16"/>
      <c r="H31" s="16"/>
      <c r="I31" s="16">
        <v>159.71618999999998</v>
      </c>
      <c r="J31" s="16">
        <v>37.143300000000004</v>
      </c>
      <c r="K31" s="16">
        <v>7231.80051</v>
      </c>
      <c r="L31" s="16">
        <v>145.75892857142856</v>
      </c>
      <c r="M31" s="16">
        <v>0</v>
      </c>
      <c r="N31" s="16">
        <v>0</v>
      </c>
      <c r="O31" s="16">
        <v>150.66964285714283</v>
      </c>
      <c r="P31" s="16">
        <v>1786</v>
      </c>
      <c r="Q31" s="16">
        <v>-927.15960000000007</v>
      </c>
      <c r="R31" s="16">
        <v>-163.6164</v>
      </c>
      <c r="S31" s="16">
        <v>-272.69400000000002</v>
      </c>
      <c r="T31" s="16">
        <v>-18522.241071428572</v>
      </c>
      <c r="U31" s="16">
        <v>-2187.0974999999999</v>
      </c>
      <c r="V31" s="104">
        <f t="shared" si="0"/>
        <v>39.839999999996508</v>
      </c>
      <c r="X31" s="105">
        <f t="shared" si="2"/>
        <v>-18225.812500000004</v>
      </c>
      <c r="Y31" s="105">
        <f t="shared" si="1"/>
        <v>-2187.0975000000003</v>
      </c>
    </row>
    <row r="32" spans="1:28" x14ac:dyDescent="0.2">
      <c r="A32" s="17"/>
      <c r="B32" s="17" t="s">
        <v>765</v>
      </c>
      <c r="C32" s="14" t="s">
        <v>412</v>
      </c>
      <c r="D32" s="16">
        <v>9965</v>
      </c>
      <c r="E32" s="16">
        <v>0</v>
      </c>
      <c r="F32" s="16">
        <v>-4.2700000000004366</v>
      </c>
      <c r="G32" s="16"/>
      <c r="H32" s="16"/>
      <c r="I32" s="16">
        <v>161.43704999999997</v>
      </c>
      <c r="J32" s="16">
        <v>37.543500000000002</v>
      </c>
      <c r="K32" s="16">
        <v>7309.7194500000005</v>
      </c>
      <c r="L32" s="16">
        <v>62.499999999999993</v>
      </c>
      <c r="M32" s="16">
        <v>0</v>
      </c>
      <c r="N32" s="16">
        <v>0</v>
      </c>
      <c r="O32" s="16">
        <v>39.062499999999993</v>
      </c>
      <c r="P32" s="16">
        <v>1802</v>
      </c>
      <c r="Q32" s="16">
        <v>-880.89240000000007</v>
      </c>
      <c r="R32" s="16">
        <v>-155.45160000000001</v>
      </c>
      <c r="S32" s="16">
        <v>-259.08600000000001</v>
      </c>
      <c r="T32" s="16">
        <v>-16139.374999999998</v>
      </c>
      <c r="U32" s="16">
        <v>-1924.5374999999997</v>
      </c>
      <c r="V32" s="104">
        <f t="shared" si="0"/>
        <v>13.650000000002137</v>
      </c>
      <c r="X32" s="105">
        <f t="shared" si="2"/>
        <v>-16037.812499999998</v>
      </c>
      <c r="Y32" s="105">
        <f t="shared" si="1"/>
        <v>-1924.5374999999997</v>
      </c>
    </row>
    <row r="33" spans="1:25" x14ac:dyDescent="0.2">
      <c r="A33" s="17">
        <v>43510</v>
      </c>
      <c r="B33" s="17" t="s">
        <v>764</v>
      </c>
      <c r="C33" s="14" t="s">
        <v>413</v>
      </c>
      <c r="D33" s="16">
        <v>30630</v>
      </c>
      <c r="E33" s="16"/>
      <c r="F33" s="16">
        <v>-1.4099999999998545</v>
      </c>
      <c r="G33" s="16"/>
      <c r="H33" s="16">
        <v>0</v>
      </c>
      <c r="I33" s="16">
        <v>538.38193000000001</v>
      </c>
      <c r="J33" s="16">
        <v>125.2051</v>
      </c>
      <c r="K33" s="16">
        <v>24377.432970000002</v>
      </c>
      <c r="L33" s="16">
        <v>155.35714285714283</v>
      </c>
      <c r="M33" s="16">
        <v>0</v>
      </c>
      <c r="N33" s="16">
        <v>0</v>
      </c>
      <c r="O33" s="16">
        <v>266.77678571428572</v>
      </c>
      <c r="P33" s="16">
        <v>1315</v>
      </c>
      <c r="Q33" s="16">
        <v>-3064.5356000000002</v>
      </c>
      <c r="R33" s="16">
        <v>-540.80039999999997</v>
      </c>
      <c r="S33" s="16">
        <v>-901.33400000000006</v>
      </c>
      <c r="T33" s="16">
        <v>-47226.781428571427</v>
      </c>
      <c r="U33" s="16">
        <v>-5616.5576999999994</v>
      </c>
      <c r="V33" s="104">
        <f t="shared" si="0"/>
        <v>56.73479999999654</v>
      </c>
      <c r="X33" s="105">
        <f t="shared" si="2"/>
        <v>-46804.647499999999</v>
      </c>
      <c r="Y33" s="105">
        <f t="shared" si="1"/>
        <v>-5616.5576999999994</v>
      </c>
    </row>
    <row r="34" spans="1:25" x14ac:dyDescent="0.2">
      <c r="A34" s="17"/>
      <c r="B34" s="17" t="s">
        <v>765</v>
      </c>
      <c r="C34" s="14" t="s">
        <v>414</v>
      </c>
      <c r="D34" s="16">
        <v>20712</v>
      </c>
      <c r="E34" s="16"/>
      <c r="F34" s="16">
        <v>-6.9999999999708962E-2</v>
      </c>
      <c r="G34" s="16"/>
      <c r="H34" s="16"/>
      <c r="I34" s="16">
        <v>301.47794499999998</v>
      </c>
      <c r="J34" s="16">
        <v>70.111149999999995</v>
      </c>
      <c r="K34" s="16">
        <v>13650.640904999998</v>
      </c>
      <c r="L34" s="16">
        <v>41.294642857142854</v>
      </c>
      <c r="M34" s="16">
        <v>0</v>
      </c>
      <c r="N34" s="16">
        <v>0</v>
      </c>
      <c r="O34" s="16">
        <v>61.919642857142847</v>
      </c>
      <c r="P34" s="16">
        <v>7719</v>
      </c>
      <c r="Q34" s="16">
        <v>-1809.7315999999998</v>
      </c>
      <c r="R34" s="16">
        <v>-319.36439999999999</v>
      </c>
      <c r="S34" s="16">
        <v>-532.274</v>
      </c>
      <c r="T34" s="16">
        <v>-35645.998214285712</v>
      </c>
      <c r="U34" s="16">
        <v>-4265.1340714285716</v>
      </c>
      <c r="V34" s="104">
        <f t="shared" si="0"/>
        <v>-16.127999999992426</v>
      </c>
      <c r="X34" s="105">
        <f t="shared" si="2"/>
        <v>-35542.783928571422</v>
      </c>
      <c r="Y34" s="105">
        <f t="shared" si="1"/>
        <v>-4265.1340714285707</v>
      </c>
    </row>
    <row r="35" spans="1:25" x14ac:dyDescent="0.2">
      <c r="A35" s="17">
        <v>43511</v>
      </c>
      <c r="B35" s="17" t="s">
        <v>764</v>
      </c>
      <c r="C35" s="14" t="s">
        <v>415</v>
      </c>
      <c r="D35" s="16">
        <v>20708</v>
      </c>
      <c r="E35" s="16">
        <v>0</v>
      </c>
      <c r="F35" s="16">
        <v>-4.5400000000008731</v>
      </c>
      <c r="G35" s="16"/>
      <c r="H35" s="16"/>
      <c r="I35" s="16">
        <v>422.16217499999999</v>
      </c>
      <c r="J35" s="16">
        <v>98.177250000000001</v>
      </c>
      <c r="K35" s="16">
        <v>19115.110574999999</v>
      </c>
      <c r="L35" s="16">
        <v>139.73214285714283</v>
      </c>
      <c r="M35" s="16">
        <v>0</v>
      </c>
      <c r="N35" s="16">
        <v>0</v>
      </c>
      <c r="O35" s="16">
        <v>101.24107142857142</v>
      </c>
      <c r="P35" s="16">
        <v>1228</v>
      </c>
      <c r="Q35" s="16">
        <v>-2186.0912000000003</v>
      </c>
      <c r="R35" s="16">
        <v>-385.78080000000006</v>
      </c>
      <c r="S35" s="16">
        <v>-642.96800000000007</v>
      </c>
      <c r="T35" s="16">
        <v>-34454.97607142858</v>
      </c>
      <c r="U35" s="16">
        <v>-4105.6803428571438</v>
      </c>
      <c r="V35" s="104">
        <f t="shared" si="0"/>
        <v>32.386799999992945</v>
      </c>
      <c r="X35" s="105">
        <f t="shared" si="2"/>
        <v>-34214.002857142863</v>
      </c>
      <c r="Y35" s="105">
        <f t="shared" si="1"/>
        <v>-4105.6803428571438</v>
      </c>
    </row>
    <row r="36" spans="1:25" x14ac:dyDescent="0.2">
      <c r="A36" s="17"/>
      <c r="B36" s="17" t="s">
        <v>765</v>
      </c>
      <c r="C36" s="14" t="s">
        <v>416</v>
      </c>
      <c r="D36" s="16">
        <v>15960</v>
      </c>
      <c r="E36" s="16">
        <v>0</v>
      </c>
      <c r="F36" s="16">
        <v>-4.2700000000004366</v>
      </c>
      <c r="G36" s="16"/>
      <c r="H36" s="16"/>
      <c r="I36" s="16">
        <v>210.11261999999999</v>
      </c>
      <c r="J36" s="16">
        <v>48.863400000000006</v>
      </c>
      <c r="K36" s="16">
        <v>9513.7039800000002</v>
      </c>
      <c r="L36" s="16">
        <v>0</v>
      </c>
      <c r="M36" s="16">
        <v>0</v>
      </c>
      <c r="N36" s="16">
        <v>0</v>
      </c>
      <c r="O36" s="16">
        <v>118.77678571428571</v>
      </c>
      <c r="P36" s="16">
        <v>2762</v>
      </c>
      <c r="Q36" s="16">
        <v>-1398.2568000000001</v>
      </c>
      <c r="R36" s="16">
        <v>-246.75120000000004</v>
      </c>
      <c r="S36" s="16">
        <v>-411.25200000000007</v>
      </c>
      <c r="T36" s="16">
        <v>-23706.443214285715</v>
      </c>
      <c r="U36" s="16">
        <v>-2830.5199714285714</v>
      </c>
      <c r="V36" s="104">
        <f t="shared" si="0"/>
        <v>15.963600000001406</v>
      </c>
      <c r="X36" s="105">
        <f t="shared" si="2"/>
        <v>-23587.666428571429</v>
      </c>
      <c r="Y36" s="105">
        <f t="shared" si="1"/>
        <v>-2830.5199714285714</v>
      </c>
    </row>
    <row r="37" spans="1:25" x14ac:dyDescent="0.2">
      <c r="A37" s="17">
        <v>43512</v>
      </c>
      <c r="B37" s="17" t="s">
        <v>764</v>
      </c>
      <c r="C37" s="14" t="s">
        <v>417</v>
      </c>
      <c r="D37" s="16"/>
      <c r="E37" s="16">
        <v>0</v>
      </c>
      <c r="F37" s="16">
        <v>0</v>
      </c>
      <c r="G37" s="16"/>
      <c r="H37" s="16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/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04">
        <f t="shared" si="0"/>
        <v>0</v>
      </c>
      <c r="X37" s="105">
        <f t="shared" si="2"/>
        <v>0</v>
      </c>
      <c r="Y37" s="105">
        <f t="shared" si="1"/>
        <v>0</v>
      </c>
    </row>
    <row r="38" spans="1:25" x14ac:dyDescent="0.2">
      <c r="A38" s="17"/>
      <c r="B38" s="17" t="s">
        <v>765</v>
      </c>
      <c r="C38" s="14" t="s">
        <v>418</v>
      </c>
      <c r="D38" s="16">
        <v>2183</v>
      </c>
      <c r="E38" s="16">
        <v>0.21999999999979991</v>
      </c>
      <c r="F38" s="16">
        <v>0</v>
      </c>
      <c r="G38" s="16"/>
      <c r="H38" s="16"/>
      <c r="I38" s="16">
        <v>930.60126999999989</v>
      </c>
      <c r="J38" s="16">
        <v>216.41890000000001</v>
      </c>
      <c r="K38" s="16">
        <v>42136.759830000003</v>
      </c>
      <c r="L38" s="16">
        <v>33.928571428571423</v>
      </c>
      <c r="M38" s="16">
        <v>0</v>
      </c>
      <c r="N38" s="16">
        <v>0</v>
      </c>
      <c r="O38" s="16">
        <v>0</v>
      </c>
      <c r="P38" s="16">
        <v>2527</v>
      </c>
      <c r="Q38" s="16">
        <v>-2394.0828000000001</v>
      </c>
      <c r="R38" s="16">
        <v>-422.48520000000002</v>
      </c>
      <c r="S38" s="16">
        <v>-704.14200000000005</v>
      </c>
      <c r="T38" s="16">
        <v>-39738.151785714283</v>
      </c>
      <c r="U38" s="16">
        <v>-4764.5067857142849</v>
      </c>
      <c r="V38" s="104">
        <f t="shared" si="0"/>
        <v>4.5600000000058571</v>
      </c>
      <c r="X38" s="105">
        <f t="shared" si="2"/>
        <v>-39704.22321428571</v>
      </c>
      <c r="Y38" s="105">
        <f t="shared" si="1"/>
        <v>-4764.5067857142849</v>
      </c>
    </row>
    <row r="39" spans="1:25" x14ac:dyDescent="0.2">
      <c r="A39" s="17">
        <v>43513</v>
      </c>
      <c r="B39" s="17" t="s">
        <v>764</v>
      </c>
      <c r="C39" s="14" t="s">
        <v>419</v>
      </c>
      <c r="D39" s="16"/>
      <c r="E39" s="16"/>
      <c r="F39" s="16">
        <v>0</v>
      </c>
      <c r="G39" s="16"/>
      <c r="H39" s="16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/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04">
        <f t="shared" ref="V39:V66" si="3">SUM(D39:U39)</f>
        <v>0</v>
      </c>
      <c r="X39" s="105">
        <f t="shared" si="2"/>
        <v>0</v>
      </c>
      <c r="Y39" s="105">
        <f t="shared" si="1"/>
        <v>0</v>
      </c>
    </row>
    <row r="40" spans="1:25" x14ac:dyDescent="0.2">
      <c r="A40" s="17"/>
      <c r="B40" s="17" t="s">
        <v>765</v>
      </c>
      <c r="C40" s="14" t="s">
        <v>420</v>
      </c>
      <c r="D40" s="16"/>
      <c r="E40" s="16"/>
      <c r="F40" s="16">
        <v>0</v>
      </c>
      <c r="G40" s="16"/>
      <c r="H40" s="16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/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04">
        <f t="shared" si="3"/>
        <v>0</v>
      </c>
      <c r="X40" s="105">
        <f t="shared" si="2"/>
        <v>0</v>
      </c>
      <c r="Y40" s="105">
        <f t="shared" si="1"/>
        <v>0</v>
      </c>
    </row>
    <row r="41" spans="1:25" x14ac:dyDescent="0.2">
      <c r="A41" s="17">
        <v>43514</v>
      </c>
      <c r="B41" s="17" t="s">
        <v>764</v>
      </c>
      <c r="C41" s="14" t="s">
        <v>421</v>
      </c>
      <c r="D41" s="16">
        <v>8500</v>
      </c>
      <c r="E41" s="16"/>
      <c r="F41" s="16">
        <v>-4.3400000000001455</v>
      </c>
      <c r="G41" s="16"/>
      <c r="H41" s="16"/>
      <c r="I41" s="16">
        <v>31.026219999999995</v>
      </c>
      <c r="J41" s="16">
        <v>7.2153999999999998</v>
      </c>
      <c r="K41" s="16">
        <v>1404.8383799999999</v>
      </c>
      <c r="L41" s="16">
        <v>0</v>
      </c>
      <c r="M41" s="16">
        <v>0</v>
      </c>
      <c r="N41" s="16">
        <v>0</v>
      </c>
      <c r="O41" s="16">
        <v>286.06249999999994</v>
      </c>
      <c r="P41" s="16"/>
      <c r="Q41" s="16">
        <v>-496.65160000000003</v>
      </c>
      <c r="R41" s="16">
        <v>-87.644400000000005</v>
      </c>
      <c r="S41" s="16">
        <v>-146.07400000000001</v>
      </c>
      <c r="T41" s="16">
        <v>-8473.4939285714245</v>
      </c>
      <c r="U41" s="16">
        <v>-982.49177142857104</v>
      </c>
      <c r="V41" s="104">
        <f t="shared" si="3"/>
        <v>38.446800000003464</v>
      </c>
      <c r="X41" s="105">
        <f t="shared" si="2"/>
        <v>-8187.4314285714245</v>
      </c>
      <c r="Y41" s="105">
        <f t="shared" si="1"/>
        <v>-982.49177142857093</v>
      </c>
    </row>
    <row r="42" spans="1:25" x14ac:dyDescent="0.2">
      <c r="A42" s="17"/>
      <c r="B42" s="17" t="s">
        <v>765</v>
      </c>
      <c r="C42" s="14" t="s">
        <v>422</v>
      </c>
      <c r="D42" s="16">
        <v>14576</v>
      </c>
      <c r="E42" s="16"/>
      <c r="F42" s="16">
        <v>-0.94000000000050932</v>
      </c>
      <c r="G42" s="16"/>
      <c r="H42" s="16"/>
      <c r="I42" s="16">
        <v>118.58496999999998</v>
      </c>
      <c r="J42" s="16">
        <v>27.5779</v>
      </c>
      <c r="K42" s="16">
        <v>5369.4171299999998</v>
      </c>
      <c r="L42" s="16">
        <v>56.249999999999993</v>
      </c>
      <c r="M42" s="16">
        <v>0</v>
      </c>
      <c r="N42" s="16">
        <v>0</v>
      </c>
      <c r="O42" s="16">
        <v>100.98214285714285</v>
      </c>
      <c r="P42" s="16">
        <v>1460</v>
      </c>
      <c r="Q42" s="16">
        <v>-1076.848</v>
      </c>
      <c r="R42" s="16">
        <v>-190.03200000000001</v>
      </c>
      <c r="S42" s="16">
        <v>-316.72000000000003</v>
      </c>
      <c r="T42" s="16">
        <v>-17966.078571428574</v>
      </c>
      <c r="U42" s="16">
        <v>-2137.0615714285718</v>
      </c>
      <c r="V42" s="104">
        <f t="shared" si="3"/>
        <v>21.131999999992786</v>
      </c>
      <c r="X42" s="105">
        <f t="shared" si="2"/>
        <v>-17808.846428571433</v>
      </c>
      <c r="Y42" s="105">
        <f t="shared" si="1"/>
        <v>-2137.0615714285718</v>
      </c>
    </row>
    <row r="43" spans="1:25" x14ac:dyDescent="0.2">
      <c r="A43" s="17">
        <v>43515</v>
      </c>
      <c r="B43" s="17" t="s">
        <v>764</v>
      </c>
      <c r="C43" s="14" t="s">
        <v>423</v>
      </c>
      <c r="D43" s="16">
        <v>13028</v>
      </c>
      <c r="E43" s="16">
        <v>0</v>
      </c>
      <c r="F43" s="16">
        <v>-1</v>
      </c>
      <c r="G43" s="16"/>
      <c r="H43" s="16"/>
      <c r="I43" s="16">
        <v>75.498539999999991</v>
      </c>
      <c r="J43" s="16">
        <v>17.5578</v>
      </c>
      <c r="K43" s="16">
        <v>3418.5036599999999</v>
      </c>
      <c r="L43" s="16">
        <v>55.357142857142854</v>
      </c>
      <c r="M43" s="16">
        <v>0</v>
      </c>
      <c r="N43" s="16">
        <v>0</v>
      </c>
      <c r="O43" s="16">
        <v>100.98214285714285</v>
      </c>
      <c r="P43" s="16">
        <v>3791</v>
      </c>
      <c r="Q43" s="16">
        <v>-828.59360000000004</v>
      </c>
      <c r="R43" s="16">
        <v>-146.22239999999999</v>
      </c>
      <c r="S43" s="16">
        <v>-243.70400000000001</v>
      </c>
      <c r="T43" s="16">
        <v>-17201.007142857143</v>
      </c>
      <c r="U43" s="16">
        <v>-2045.3601428571428</v>
      </c>
      <c r="V43" s="104">
        <f t="shared" si="3"/>
        <v>21.011999999997897</v>
      </c>
      <c r="X43" s="105">
        <f t="shared" si="2"/>
        <v>-17044.66785714286</v>
      </c>
      <c r="Y43" s="105">
        <f t="shared" si="1"/>
        <v>-2045.360142857143</v>
      </c>
    </row>
    <row r="44" spans="1:25" x14ac:dyDescent="0.2">
      <c r="A44" s="17"/>
      <c r="B44" s="17" t="s">
        <v>765</v>
      </c>
      <c r="C44" s="14" t="s">
        <v>424</v>
      </c>
      <c r="D44" s="16">
        <v>10275</v>
      </c>
      <c r="E44" s="16">
        <v>0</v>
      </c>
      <c r="F44" s="16">
        <v>-2.1299999999991996</v>
      </c>
      <c r="G44" s="16"/>
      <c r="H44" s="16"/>
      <c r="I44" s="16">
        <v>54.081744999999991</v>
      </c>
      <c r="J44" s="16">
        <v>12.57715</v>
      </c>
      <c r="K44" s="16">
        <v>2448.7711049999998</v>
      </c>
      <c r="L44" s="16">
        <v>58.705357142857139</v>
      </c>
      <c r="M44" s="16">
        <v>0</v>
      </c>
      <c r="N44" s="16">
        <v>0</v>
      </c>
      <c r="O44" s="16">
        <v>99.651785714285708</v>
      </c>
      <c r="P44" s="16">
        <v>975</v>
      </c>
      <c r="Q44" s="16">
        <v>-623.98159999999996</v>
      </c>
      <c r="R44" s="16">
        <v>-110.1144</v>
      </c>
      <c r="S44" s="16">
        <v>-183.524</v>
      </c>
      <c r="T44" s="16">
        <v>-11608.711428571427</v>
      </c>
      <c r="U44" s="16">
        <v>-1374.0425142857141</v>
      </c>
      <c r="V44" s="104">
        <f t="shared" si="3"/>
        <v>21.283200000002353</v>
      </c>
      <c r="X44" s="105">
        <f t="shared" si="2"/>
        <v>-11450.354285714284</v>
      </c>
      <c r="Y44" s="105">
        <f t="shared" si="1"/>
        <v>-1374.0425142857141</v>
      </c>
    </row>
    <row r="45" spans="1:25" x14ac:dyDescent="0.2">
      <c r="A45" s="17">
        <v>43516</v>
      </c>
      <c r="B45" s="17" t="s">
        <v>764</v>
      </c>
      <c r="C45" s="14" t="s">
        <v>425</v>
      </c>
      <c r="D45" s="16">
        <v>19140</v>
      </c>
      <c r="E45" s="16">
        <v>0</v>
      </c>
      <c r="F45" s="16">
        <v>-0.13999999999941792</v>
      </c>
      <c r="G45" s="16"/>
      <c r="H45" s="16"/>
      <c r="I45" s="16">
        <v>91.025624999999991</v>
      </c>
      <c r="J45" s="16">
        <v>21.168749999999999</v>
      </c>
      <c r="K45" s="16">
        <v>4121.555625</v>
      </c>
      <c r="L45" s="16">
        <v>58.482142857142854</v>
      </c>
      <c r="M45" s="16">
        <v>124.99999999999999</v>
      </c>
      <c r="N45" s="16">
        <v>0</v>
      </c>
      <c r="O45" s="16">
        <v>332.43749999999994</v>
      </c>
      <c r="P45" s="16">
        <v>260</v>
      </c>
      <c r="Q45" s="16">
        <v>-1213.6912</v>
      </c>
      <c r="R45" s="16">
        <v>-214.1808</v>
      </c>
      <c r="S45" s="16">
        <v>-356.96800000000002</v>
      </c>
      <c r="T45" s="16">
        <v>-19961.83964285714</v>
      </c>
      <c r="U45" s="16">
        <v>-2333.5103999999997</v>
      </c>
      <c r="V45" s="104">
        <f t="shared" si="3"/>
        <v>69.33960000000252</v>
      </c>
      <c r="X45" s="105">
        <f t="shared" si="2"/>
        <v>-19445.919999999998</v>
      </c>
      <c r="Y45" s="105">
        <f t="shared" si="1"/>
        <v>-2333.5103999999997</v>
      </c>
    </row>
    <row r="46" spans="1:25" x14ac:dyDescent="0.2">
      <c r="A46" s="17"/>
      <c r="B46" s="17" t="s">
        <v>765</v>
      </c>
      <c r="C46" s="14" t="s">
        <v>426</v>
      </c>
      <c r="D46" s="16">
        <v>14545</v>
      </c>
      <c r="E46" s="16">
        <v>0</v>
      </c>
      <c r="F46" s="16">
        <v>-0.13999999999941792</v>
      </c>
      <c r="G46" s="16"/>
      <c r="H46" s="16"/>
      <c r="I46" s="16">
        <v>65.410954999999987</v>
      </c>
      <c r="J46" s="16">
        <v>15.21185</v>
      </c>
      <c r="K46" s="16">
        <v>2961.7471949999999</v>
      </c>
      <c r="L46" s="16">
        <v>0</v>
      </c>
      <c r="M46" s="16">
        <v>0</v>
      </c>
      <c r="N46" s="16">
        <v>0</v>
      </c>
      <c r="O46" s="16">
        <v>60.848214285714285</v>
      </c>
      <c r="P46" s="16">
        <v>279</v>
      </c>
      <c r="Q46" s="16">
        <v>-937.23040000000003</v>
      </c>
      <c r="R46" s="16">
        <v>-165.39359999999999</v>
      </c>
      <c r="S46" s="16">
        <v>-275.65600000000001</v>
      </c>
      <c r="T46" s="16">
        <v>-14774.930357142857</v>
      </c>
      <c r="U46" s="16">
        <v>-1765.6898571428571</v>
      </c>
      <c r="V46" s="104">
        <f t="shared" si="3"/>
        <v>8.178000000000111</v>
      </c>
      <c r="X46" s="105">
        <f t="shared" si="2"/>
        <v>-14714.082142857143</v>
      </c>
      <c r="Y46" s="105">
        <f t="shared" si="1"/>
        <v>-1765.6898571428571</v>
      </c>
    </row>
    <row r="47" spans="1:25" x14ac:dyDescent="0.2">
      <c r="A47" s="18">
        <v>43517</v>
      </c>
      <c r="B47" s="17" t="s">
        <v>764</v>
      </c>
      <c r="C47" s="19" t="s">
        <v>427</v>
      </c>
      <c r="D47" s="21">
        <v>16131</v>
      </c>
      <c r="E47" s="21">
        <v>0</v>
      </c>
      <c r="F47" s="21">
        <v>-0.18000000000029104</v>
      </c>
      <c r="G47" s="21"/>
      <c r="H47" s="21"/>
      <c r="I47" s="21">
        <v>129.21822499999999</v>
      </c>
      <c r="J47" s="21">
        <v>30.050749999999997</v>
      </c>
      <c r="K47" s="21">
        <v>5850.8810249999997</v>
      </c>
      <c r="L47" s="21">
        <v>342.18749999999994</v>
      </c>
      <c r="M47" s="21">
        <v>0</v>
      </c>
      <c r="N47" s="21">
        <v>0</v>
      </c>
      <c r="O47" s="21">
        <v>101.24107142857142</v>
      </c>
      <c r="P47" s="21">
        <v>750</v>
      </c>
      <c r="Q47" s="21">
        <v>-1093.202</v>
      </c>
      <c r="R47" s="21">
        <v>-192.91800000000001</v>
      </c>
      <c r="S47" s="21">
        <v>-321.53000000000003</v>
      </c>
      <c r="T47" s="21">
        <v>-19393.181428571428</v>
      </c>
      <c r="U47" s="21">
        <v>-2273.9703428571424</v>
      </c>
      <c r="V47" s="104">
        <f t="shared" si="3"/>
        <v>59.596800000001622</v>
      </c>
      <c r="X47" s="105"/>
      <c r="Y47" s="105"/>
    </row>
    <row r="48" spans="1:25" x14ac:dyDescent="0.2">
      <c r="A48" s="18"/>
      <c r="B48" s="17" t="s">
        <v>765</v>
      </c>
      <c r="C48" s="19" t="s">
        <v>428</v>
      </c>
      <c r="D48" s="21">
        <v>9245</v>
      </c>
      <c r="E48" s="21">
        <v>0</v>
      </c>
      <c r="F48" s="21">
        <v>-1.8999999999996362</v>
      </c>
      <c r="G48" s="21"/>
      <c r="H48" s="21"/>
      <c r="I48" s="21">
        <v>90.803744999999992</v>
      </c>
      <c r="J48" s="21">
        <v>21.117150000000002</v>
      </c>
      <c r="K48" s="21">
        <v>4111.5091050000001</v>
      </c>
      <c r="L48" s="21">
        <v>15.848214285714285</v>
      </c>
      <c r="M48" s="21">
        <v>0</v>
      </c>
      <c r="N48" s="21">
        <v>0</v>
      </c>
      <c r="O48" s="21">
        <v>0</v>
      </c>
      <c r="P48" s="21">
        <v>2919</v>
      </c>
      <c r="Q48" s="21">
        <v>-735.2704</v>
      </c>
      <c r="R48" s="21">
        <v>-129.75360000000001</v>
      </c>
      <c r="S48" s="21">
        <v>-216.256</v>
      </c>
      <c r="T48" s="21">
        <v>-13678.455357142853</v>
      </c>
      <c r="U48" s="21">
        <v>-1639.5128571428568</v>
      </c>
      <c r="V48" s="104">
        <f t="shared" si="3"/>
        <v>2.1300000000037471</v>
      </c>
      <c r="X48" s="105"/>
      <c r="Y48" s="105"/>
    </row>
    <row r="49" spans="1:25" x14ac:dyDescent="0.2">
      <c r="A49" s="18">
        <v>43518</v>
      </c>
      <c r="B49" s="17" t="s">
        <v>764</v>
      </c>
      <c r="C49" s="19" t="s">
        <v>429</v>
      </c>
      <c r="D49" s="21">
        <v>11623</v>
      </c>
      <c r="E49" s="21">
        <v>0</v>
      </c>
      <c r="F49" s="21">
        <v>-0.48999999999978172</v>
      </c>
      <c r="G49" s="21"/>
      <c r="H49" s="21"/>
      <c r="I49" s="21">
        <v>183.30276499999997</v>
      </c>
      <c r="J49" s="21">
        <v>42.628549999999997</v>
      </c>
      <c r="K49" s="21">
        <v>8299.7786849999993</v>
      </c>
      <c r="L49" s="21">
        <v>0</v>
      </c>
      <c r="M49" s="21">
        <v>0</v>
      </c>
      <c r="N49" s="21">
        <v>14.285714285714285</v>
      </c>
      <c r="O49" s="21">
        <v>133.39285714285714</v>
      </c>
      <c r="P49" s="21">
        <v>2126</v>
      </c>
      <c r="Q49" s="21">
        <v>-1076.6168</v>
      </c>
      <c r="R49" s="21">
        <v>-189.99120000000002</v>
      </c>
      <c r="S49" s="21">
        <v>-316.65200000000004</v>
      </c>
      <c r="T49" s="21">
        <v>-18604.028571428571</v>
      </c>
      <c r="U49" s="21">
        <v>-2214.7619999999997</v>
      </c>
      <c r="V49" s="104">
        <f t="shared" si="3"/>
        <v>19.848000000000866</v>
      </c>
      <c r="X49" s="105"/>
      <c r="Y49" s="105"/>
    </row>
    <row r="50" spans="1:25" x14ac:dyDescent="0.2">
      <c r="A50" s="18"/>
      <c r="B50" s="17" t="s">
        <v>765</v>
      </c>
      <c r="C50" s="19" t="s">
        <v>430</v>
      </c>
      <c r="D50" s="21">
        <v>24333</v>
      </c>
      <c r="E50" s="21">
        <v>0</v>
      </c>
      <c r="F50" s="21">
        <v>-7.25</v>
      </c>
      <c r="G50" s="21"/>
      <c r="H50" s="21"/>
      <c r="I50" s="21">
        <v>33.138809999999992</v>
      </c>
      <c r="J50" s="21">
        <v>7.7066999999999997</v>
      </c>
      <c r="K50" s="21">
        <v>1500.49449</v>
      </c>
      <c r="L50" s="21">
        <v>165.17857142857142</v>
      </c>
      <c r="M50" s="21">
        <v>0</v>
      </c>
      <c r="N50" s="21">
        <v>0</v>
      </c>
      <c r="O50" s="21">
        <v>171.75892857142856</v>
      </c>
      <c r="P50" s="21">
        <v>865</v>
      </c>
      <c r="Q50" s="21">
        <v>-1380.3116</v>
      </c>
      <c r="R50" s="21">
        <v>-243.58439999999999</v>
      </c>
      <c r="S50" s="21">
        <v>-405.97399999999999</v>
      </c>
      <c r="T50" s="21">
        <v>-22352.05857142857</v>
      </c>
      <c r="U50" s="21">
        <v>-2641.8145285714281</v>
      </c>
      <c r="V50" s="104">
        <f t="shared" si="3"/>
        <v>45.284400000003188</v>
      </c>
      <c r="X50" s="105"/>
      <c r="Y50" s="105"/>
    </row>
    <row r="51" spans="1:25" x14ac:dyDescent="0.2">
      <c r="A51" s="18">
        <v>43519</v>
      </c>
      <c r="B51" s="17" t="s">
        <v>764</v>
      </c>
      <c r="C51" s="19" t="s">
        <v>431</v>
      </c>
      <c r="D51" s="21"/>
      <c r="E51" s="21"/>
      <c r="F51" s="21">
        <v>0</v>
      </c>
      <c r="G51" s="21"/>
      <c r="H51" s="21"/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/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104">
        <f t="shared" si="3"/>
        <v>0</v>
      </c>
      <c r="X51" s="105"/>
      <c r="Y51" s="105"/>
    </row>
    <row r="52" spans="1:25" x14ac:dyDescent="0.2">
      <c r="A52" s="18"/>
      <c r="B52" s="17" t="s">
        <v>765</v>
      </c>
      <c r="C52" s="19" t="s">
        <v>432</v>
      </c>
      <c r="D52" s="21">
        <v>4287</v>
      </c>
      <c r="E52" s="21"/>
      <c r="F52" s="21">
        <v>-0.6499999999996362</v>
      </c>
      <c r="G52" s="21"/>
      <c r="H52" s="21"/>
      <c r="I52" s="21">
        <v>38.699999999999996</v>
      </c>
      <c r="J52" s="21">
        <v>9</v>
      </c>
      <c r="K52" s="21">
        <v>1752.3</v>
      </c>
      <c r="L52" s="21">
        <v>0</v>
      </c>
      <c r="M52" s="21">
        <v>0</v>
      </c>
      <c r="N52" s="21">
        <v>0</v>
      </c>
      <c r="O52" s="21">
        <v>0</v>
      </c>
      <c r="P52" s="21">
        <v>4884</v>
      </c>
      <c r="Q52" s="21">
        <v>-238.91800000000003</v>
      </c>
      <c r="R52" s="21">
        <v>-42.162000000000006</v>
      </c>
      <c r="S52" s="21">
        <v>-70.27000000000001</v>
      </c>
      <c r="T52" s="21">
        <v>-9481.25</v>
      </c>
      <c r="U52" s="21">
        <v>-1137.75</v>
      </c>
      <c r="V52" s="104">
        <f t="shared" si="3"/>
        <v>0</v>
      </c>
      <c r="X52" s="105"/>
      <c r="Y52" s="105"/>
    </row>
    <row r="53" spans="1:25" x14ac:dyDescent="0.2">
      <c r="A53" s="18">
        <v>43520</v>
      </c>
      <c r="B53" s="17" t="s">
        <v>764</v>
      </c>
      <c r="C53" s="19" t="s">
        <v>433</v>
      </c>
      <c r="D53" s="21"/>
      <c r="E53" s="21">
        <v>0</v>
      </c>
      <c r="F53" s="21">
        <v>0</v>
      </c>
      <c r="G53" s="21"/>
      <c r="H53" s="21"/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/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104">
        <f t="shared" si="3"/>
        <v>0</v>
      </c>
      <c r="X53" s="105"/>
      <c r="Y53" s="105"/>
    </row>
    <row r="54" spans="1:25" x14ac:dyDescent="0.2">
      <c r="A54" s="18"/>
      <c r="B54" s="17" t="s">
        <v>765</v>
      </c>
      <c r="C54" s="19" t="s">
        <v>434</v>
      </c>
      <c r="D54" s="21"/>
      <c r="E54" s="21">
        <v>0</v>
      </c>
      <c r="F54" s="21">
        <v>0</v>
      </c>
      <c r="G54" s="21"/>
      <c r="H54" s="21"/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/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104">
        <f t="shared" si="3"/>
        <v>0</v>
      </c>
      <c r="X54" s="105"/>
      <c r="Y54" s="105"/>
    </row>
    <row r="55" spans="1:25" x14ac:dyDescent="0.2">
      <c r="A55" s="18">
        <v>43521</v>
      </c>
      <c r="B55" s="17" t="s">
        <v>764</v>
      </c>
      <c r="C55" s="19" t="s">
        <v>435</v>
      </c>
      <c r="D55" s="21"/>
      <c r="E55" s="21">
        <v>0</v>
      </c>
      <c r="F55" s="21">
        <v>0</v>
      </c>
      <c r="G55" s="21"/>
      <c r="H55" s="21"/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/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104">
        <f t="shared" si="3"/>
        <v>0</v>
      </c>
      <c r="X55" s="105"/>
      <c r="Y55" s="105"/>
    </row>
    <row r="56" spans="1:25" x14ac:dyDescent="0.2">
      <c r="A56" s="18"/>
      <c r="B56" s="17" t="s">
        <v>765</v>
      </c>
      <c r="C56" s="19" t="s">
        <v>436</v>
      </c>
      <c r="D56" s="21"/>
      <c r="E56" s="21">
        <v>0</v>
      </c>
      <c r="F56" s="21">
        <v>0</v>
      </c>
      <c r="G56" s="21"/>
      <c r="H56" s="21"/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/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104">
        <f t="shared" si="3"/>
        <v>0</v>
      </c>
      <c r="X56" s="105"/>
      <c r="Y56" s="105"/>
    </row>
    <row r="57" spans="1:25" x14ac:dyDescent="0.2">
      <c r="A57" s="18">
        <v>43522</v>
      </c>
      <c r="B57" s="17" t="s">
        <v>764</v>
      </c>
      <c r="C57" s="19" t="s">
        <v>437</v>
      </c>
      <c r="D57" s="21">
        <v>13310</v>
      </c>
      <c r="E57" s="21">
        <v>0</v>
      </c>
      <c r="F57" s="21">
        <v>-3.319999999999709</v>
      </c>
      <c r="G57" s="21"/>
      <c r="H57" s="21"/>
      <c r="I57" s="21">
        <v>95.318099999999987</v>
      </c>
      <c r="J57" s="21">
        <v>22.166999999999998</v>
      </c>
      <c r="K57" s="21">
        <v>4315.9148999999989</v>
      </c>
      <c r="L57" s="21">
        <v>24.553571428571427</v>
      </c>
      <c r="M57" s="21">
        <v>0</v>
      </c>
      <c r="N57" s="21">
        <v>0</v>
      </c>
      <c r="O57" s="21">
        <v>171.23214285714283</v>
      </c>
      <c r="P57" s="21">
        <v>3975</v>
      </c>
      <c r="Q57" s="21">
        <v>-952.29240000000004</v>
      </c>
      <c r="R57" s="21">
        <v>-168.05160000000001</v>
      </c>
      <c r="S57" s="21">
        <v>-280.08600000000001</v>
      </c>
      <c r="T57" s="21">
        <v>-18310.371785714284</v>
      </c>
      <c r="U57" s="21">
        <v>-2173.7503285714283</v>
      </c>
      <c r="V57" s="104">
        <f t="shared" si="3"/>
        <v>26.313600000003134</v>
      </c>
      <c r="X57" s="105"/>
      <c r="Y57" s="105"/>
    </row>
    <row r="58" spans="1:25" x14ac:dyDescent="0.2">
      <c r="A58" s="18"/>
      <c r="B58" s="17" t="s">
        <v>765</v>
      </c>
      <c r="C58" s="19" t="s">
        <v>438</v>
      </c>
      <c r="D58" s="21">
        <v>12060</v>
      </c>
      <c r="E58" s="21">
        <v>0</v>
      </c>
      <c r="F58" s="21">
        <v>-4.3400000000001455</v>
      </c>
      <c r="G58" s="21">
        <v>900</v>
      </c>
      <c r="H58" s="21"/>
      <c r="I58" s="21">
        <v>101.77498</v>
      </c>
      <c r="J58" s="21">
        <v>23.668600000000001</v>
      </c>
      <c r="K58" s="21">
        <v>4608.2764200000001</v>
      </c>
      <c r="L58" s="21">
        <v>33.928571428571423</v>
      </c>
      <c r="M58" s="21">
        <v>0</v>
      </c>
      <c r="N58" s="21">
        <v>0</v>
      </c>
      <c r="O58" s="21">
        <v>90.223214285714278</v>
      </c>
      <c r="P58" s="21">
        <v>2596</v>
      </c>
      <c r="Q58" s="21">
        <v>-851.39400000000001</v>
      </c>
      <c r="R58" s="21">
        <v>-150.24599999999998</v>
      </c>
      <c r="S58" s="21">
        <v>-250.41</v>
      </c>
      <c r="T58" s="21">
        <v>-17103.298214285714</v>
      </c>
      <c r="U58" s="21">
        <v>-2037.4975714285713</v>
      </c>
      <c r="V58" s="104">
        <f t="shared" si="3"/>
        <v>16.686000000002196</v>
      </c>
      <c r="X58" s="105"/>
      <c r="Y58" s="105"/>
    </row>
    <row r="59" spans="1:25" x14ac:dyDescent="0.2">
      <c r="A59" s="18">
        <v>43523</v>
      </c>
      <c r="B59" s="17" t="s">
        <v>764</v>
      </c>
      <c r="C59" s="19" t="s">
        <v>439</v>
      </c>
      <c r="D59" s="21">
        <v>15675</v>
      </c>
      <c r="E59" s="21">
        <v>0</v>
      </c>
      <c r="F59" s="21">
        <v>-4.2399999999997817</v>
      </c>
      <c r="G59" s="21"/>
      <c r="H59" s="21"/>
      <c r="I59" s="21">
        <v>189.28212999999997</v>
      </c>
      <c r="J59" s="21">
        <v>44.019100000000002</v>
      </c>
      <c r="K59" s="21">
        <v>8570.5187700000006</v>
      </c>
      <c r="L59" s="21">
        <v>44.866071428571423</v>
      </c>
      <c r="M59" s="21">
        <v>0</v>
      </c>
      <c r="N59" s="21">
        <v>0</v>
      </c>
      <c r="O59" s="21">
        <v>403.22321428571428</v>
      </c>
      <c r="P59" s="21">
        <v>3443</v>
      </c>
      <c r="Q59" s="21">
        <v>-1349.3988000000002</v>
      </c>
      <c r="R59" s="21">
        <v>-238.12920000000003</v>
      </c>
      <c r="S59" s="21">
        <v>-396.88200000000006</v>
      </c>
      <c r="T59" s="21">
        <v>-23548.934642857141</v>
      </c>
      <c r="U59" s="21">
        <v>-2772.1014428571425</v>
      </c>
      <c r="V59" s="104">
        <f t="shared" si="3"/>
        <v>60.223200000004908</v>
      </c>
      <c r="X59" s="105"/>
      <c r="Y59" s="105"/>
    </row>
    <row r="60" spans="1:25" x14ac:dyDescent="0.2">
      <c r="A60" s="18"/>
      <c r="B60" s="17" t="s">
        <v>765</v>
      </c>
      <c r="C60" s="19" t="s">
        <v>440</v>
      </c>
      <c r="D60" s="21">
        <v>11732</v>
      </c>
      <c r="E60" s="21">
        <v>2.8999999999996362</v>
      </c>
      <c r="F60" s="21">
        <v>0</v>
      </c>
      <c r="G60" s="21"/>
      <c r="H60" s="21"/>
      <c r="I60" s="21">
        <v>35.363629999999993</v>
      </c>
      <c r="J60" s="21">
        <v>8.2241</v>
      </c>
      <c r="K60" s="21">
        <v>1601.23227</v>
      </c>
      <c r="L60" s="21">
        <v>0</v>
      </c>
      <c r="M60" s="21">
        <v>0</v>
      </c>
      <c r="N60" s="21">
        <v>0</v>
      </c>
      <c r="O60" s="21">
        <v>39.062499999999993</v>
      </c>
      <c r="P60" s="21">
        <v>1384</v>
      </c>
      <c r="Q60" s="21">
        <v>-554.00960000000009</v>
      </c>
      <c r="R60" s="21">
        <v>-97.766400000000004</v>
      </c>
      <c r="S60" s="21">
        <v>-162.94400000000002</v>
      </c>
      <c r="T60" s="21">
        <v>-12488.839285714284</v>
      </c>
      <c r="U60" s="21">
        <v>-1493.973214285714</v>
      </c>
      <c r="V60" s="104">
        <f t="shared" si="3"/>
        <v>5.2500000000015916</v>
      </c>
      <c r="X60" s="105"/>
      <c r="Y60" s="105"/>
    </row>
    <row r="61" spans="1:25" x14ac:dyDescent="0.2">
      <c r="A61" s="18">
        <v>43524</v>
      </c>
      <c r="B61" s="17" t="s">
        <v>764</v>
      </c>
      <c r="C61" s="19" t="s">
        <v>441</v>
      </c>
      <c r="D61" s="21">
        <v>22506</v>
      </c>
      <c r="E61" s="21">
        <v>0</v>
      </c>
      <c r="F61" s="21">
        <v>-0.25</v>
      </c>
      <c r="G61" s="21"/>
      <c r="H61" s="21"/>
      <c r="I61" s="21">
        <v>23.634734999999996</v>
      </c>
      <c r="J61" s="21">
        <v>5.4964500000000003</v>
      </c>
      <c r="K61" s="21">
        <v>1070.1588149999998</v>
      </c>
      <c r="L61" s="21">
        <v>120.53571428571428</v>
      </c>
      <c r="M61" s="21">
        <v>0</v>
      </c>
      <c r="N61" s="21">
        <v>0</v>
      </c>
      <c r="O61" s="21">
        <v>222.10714285714283</v>
      </c>
      <c r="P61" s="21">
        <v>1780</v>
      </c>
      <c r="Q61" s="21">
        <v>-1213.8339999999998</v>
      </c>
      <c r="R61" s="21">
        <v>-214.20599999999999</v>
      </c>
      <c r="S61" s="21">
        <v>-357.01</v>
      </c>
      <c r="T61" s="21">
        <v>-21372.945357142857</v>
      </c>
      <c r="U61" s="21">
        <v>-2523.6362999999997</v>
      </c>
      <c r="V61" s="104">
        <f t="shared" si="3"/>
        <v>46.051200000000335</v>
      </c>
      <c r="X61" s="105"/>
      <c r="Y61" s="105"/>
    </row>
    <row r="62" spans="1:25" x14ac:dyDescent="0.2">
      <c r="A62" s="18"/>
      <c r="B62" s="17" t="s">
        <v>765</v>
      </c>
      <c r="C62" s="19" t="s">
        <v>442</v>
      </c>
      <c r="D62" s="21">
        <v>19140</v>
      </c>
      <c r="E62" s="21">
        <v>0.29000000000087311</v>
      </c>
      <c r="F62" s="21">
        <v>0</v>
      </c>
      <c r="G62" s="21"/>
      <c r="H62" s="21"/>
      <c r="I62" s="21">
        <v>123.55426499999999</v>
      </c>
      <c r="J62" s="21">
        <v>28.733550000000001</v>
      </c>
      <c r="K62" s="21">
        <v>5594.4221850000004</v>
      </c>
      <c r="L62" s="21">
        <v>17.410714285714285</v>
      </c>
      <c r="M62" s="21">
        <v>596.875</v>
      </c>
      <c r="N62" s="21">
        <v>0</v>
      </c>
      <c r="O62" s="21">
        <v>33.080357142857139</v>
      </c>
      <c r="P62" s="21">
        <v>2654</v>
      </c>
      <c r="Q62" s="21">
        <v>1288.1104</v>
      </c>
      <c r="R62" s="21">
        <v>227.31359999999998</v>
      </c>
      <c r="S62" s="21">
        <v>378.85599999999999</v>
      </c>
      <c r="T62" s="21">
        <v>-23468.539285714287</v>
      </c>
      <c r="U62" s="21">
        <v>-2738.5407857142854</v>
      </c>
      <c r="V62" s="104">
        <f t="shared" si="3"/>
        <v>3875.5660000000025</v>
      </c>
      <c r="X62" s="105"/>
      <c r="Y62" s="105"/>
    </row>
    <row r="63" spans="1:25" x14ac:dyDescent="0.2">
      <c r="A63" s="18"/>
      <c r="B63" s="17" t="s">
        <v>764</v>
      </c>
      <c r="C63" s="19" t="s">
        <v>443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104">
        <f t="shared" si="3"/>
        <v>0</v>
      </c>
      <c r="X63" s="105"/>
      <c r="Y63" s="105"/>
    </row>
    <row r="64" spans="1:25" x14ac:dyDescent="0.2">
      <c r="A64" s="18"/>
      <c r="B64" s="17" t="s">
        <v>765</v>
      </c>
      <c r="C64" s="19" t="s">
        <v>444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104">
        <f t="shared" si="3"/>
        <v>0</v>
      </c>
      <c r="X64" s="105"/>
      <c r="Y64" s="105"/>
    </row>
    <row r="65" spans="1:25" x14ac:dyDescent="0.2">
      <c r="A65" s="18"/>
      <c r="B65" s="17" t="s">
        <v>764</v>
      </c>
      <c r="C65" s="19" t="s">
        <v>445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104">
        <f t="shared" si="3"/>
        <v>0</v>
      </c>
      <c r="X65" s="105"/>
      <c r="Y65" s="105"/>
    </row>
    <row r="66" spans="1:25" x14ac:dyDescent="0.2">
      <c r="A66" s="18"/>
      <c r="B66" s="17" t="s">
        <v>765</v>
      </c>
      <c r="C66" s="19" t="s">
        <v>446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04">
        <f t="shared" si="3"/>
        <v>0</v>
      </c>
      <c r="X66" s="105"/>
      <c r="Y66" s="105"/>
    </row>
    <row r="67" spans="1:25" x14ac:dyDescent="0.2">
      <c r="A67" s="18"/>
      <c r="B67" s="17" t="s">
        <v>764</v>
      </c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04"/>
      <c r="X67" s="105"/>
      <c r="Y67" s="105"/>
    </row>
    <row r="68" spans="1:25" x14ac:dyDescent="0.2">
      <c r="A68" s="18"/>
      <c r="B68" s="17" t="s">
        <v>765</v>
      </c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04"/>
      <c r="X68" s="105"/>
      <c r="Y68" s="105"/>
    </row>
    <row r="69" spans="1:25" x14ac:dyDescent="0.2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4"/>
      <c r="X69" s="105"/>
      <c r="Y69" s="105"/>
    </row>
    <row r="70" spans="1:25" x14ac:dyDescent="0.2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4"/>
      <c r="X70" s="105"/>
      <c r="Y70" s="105"/>
    </row>
    <row r="71" spans="1:25" x14ac:dyDescent="0.2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4"/>
      <c r="X71" s="105"/>
      <c r="Y71" s="105"/>
    </row>
    <row r="72" spans="1:25" x14ac:dyDescent="0.2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4"/>
      <c r="X72" s="105"/>
      <c r="Y72" s="105"/>
    </row>
    <row r="73" spans="1:25" x14ac:dyDescent="0.2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4"/>
      <c r="X73" s="105"/>
      <c r="Y73" s="105"/>
    </row>
    <row r="74" spans="1:25" x14ac:dyDescent="0.2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4"/>
      <c r="X74" s="105"/>
      <c r="Y74" s="105"/>
    </row>
    <row r="75" spans="1:25" x14ac:dyDescent="0.2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4"/>
      <c r="X75" s="105"/>
      <c r="Y75" s="105"/>
    </row>
    <row r="76" spans="1:25" x14ac:dyDescent="0.2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4"/>
      <c r="X76" s="105"/>
      <c r="Y76" s="105"/>
    </row>
    <row r="77" spans="1:25" x14ac:dyDescent="0.2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4"/>
      <c r="X77" s="105"/>
      <c r="Y77" s="105"/>
    </row>
    <row r="78" spans="1:25" x14ac:dyDescent="0.2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4"/>
      <c r="X78" s="105"/>
      <c r="Y78" s="105"/>
    </row>
    <row r="79" spans="1:25" x14ac:dyDescent="0.2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4"/>
      <c r="X79" s="105"/>
      <c r="Y79" s="105"/>
    </row>
    <row r="80" spans="1:25" x14ac:dyDescent="0.2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4"/>
      <c r="X80" s="105"/>
      <c r="Y80" s="105"/>
    </row>
    <row r="81" spans="1:25" x14ac:dyDescent="0.2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4"/>
      <c r="X81" s="105"/>
      <c r="Y81" s="105"/>
    </row>
    <row r="82" spans="1:25" x14ac:dyDescent="0.2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4"/>
      <c r="X82" s="105"/>
      <c r="Y82" s="105"/>
    </row>
    <row r="83" spans="1:25" x14ac:dyDescent="0.2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4"/>
      <c r="X83" s="105"/>
      <c r="Y83" s="105"/>
    </row>
    <row r="84" spans="1:25" x14ac:dyDescent="0.2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4"/>
      <c r="X84" s="105"/>
      <c r="Y84" s="105"/>
    </row>
    <row r="85" spans="1:25" x14ac:dyDescent="0.2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4"/>
      <c r="X85" s="105"/>
      <c r="Y85" s="105"/>
    </row>
    <row r="86" spans="1:25" x14ac:dyDescent="0.2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4"/>
      <c r="X86" s="105"/>
      <c r="Y86" s="105"/>
    </row>
    <row r="87" spans="1:25" x14ac:dyDescent="0.2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4"/>
      <c r="X87" s="105"/>
      <c r="Y87" s="105"/>
    </row>
    <row r="88" spans="1:25" x14ac:dyDescent="0.2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4"/>
      <c r="X88" s="105"/>
      <c r="Y88" s="105"/>
    </row>
    <row r="89" spans="1:25" x14ac:dyDescent="0.2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4"/>
      <c r="X89" s="105"/>
      <c r="Y89" s="105"/>
    </row>
    <row r="90" spans="1:25" x14ac:dyDescent="0.2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4"/>
      <c r="X90" s="105"/>
      <c r="Y90" s="105"/>
    </row>
    <row r="91" spans="1:25" x14ac:dyDescent="0.2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2" thickBot="1" x14ac:dyDescent="0.25">
      <c r="A92" s="23" t="s">
        <v>9</v>
      </c>
      <c r="B92" s="23"/>
      <c r="C92" s="23"/>
      <c r="D92" s="25">
        <f t="shared" ref="D92:S92" si="4">SUM(D7:D91)</f>
        <v>546486</v>
      </c>
      <c r="E92" s="25">
        <f t="shared" si="4"/>
        <v>5.3699999999994361</v>
      </c>
      <c r="F92" s="25">
        <f t="shared" si="4"/>
        <v>-67.839999999998327</v>
      </c>
      <c r="G92" s="25">
        <f>SUM(G7:G91)</f>
        <v>900</v>
      </c>
      <c r="H92" s="25">
        <f t="shared" si="4"/>
        <v>0</v>
      </c>
      <c r="I92" s="25">
        <f t="shared" si="4"/>
        <v>6432.4102049999992</v>
      </c>
      <c r="J92" s="25">
        <f t="shared" si="4"/>
        <v>1495.9093499999997</v>
      </c>
      <c r="K92" s="25">
        <f t="shared" si="4"/>
        <v>291253.55044499994</v>
      </c>
      <c r="L92" s="25">
        <f t="shared" si="4"/>
        <v>3248.2142857142858</v>
      </c>
      <c r="M92" s="25">
        <f t="shared" si="4"/>
        <v>742.41071428571422</v>
      </c>
      <c r="N92" s="25">
        <f t="shared" si="4"/>
        <v>14.285714285714285</v>
      </c>
      <c r="O92" s="25">
        <f t="shared" si="4"/>
        <v>6525.2410714285716</v>
      </c>
      <c r="P92" s="25">
        <f t="shared" si="4"/>
        <v>75322.25</v>
      </c>
      <c r="Q92" s="25">
        <f t="shared" si="4"/>
        <v>-41534.182400000005</v>
      </c>
      <c r="R92" s="25">
        <f t="shared" si="4"/>
        <v>-7329.5616000000009</v>
      </c>
      <c r="S92" s="25">
        <f t="shared" si="4"/>
        <v>-12215.936000000002</v>
      </c>
      <c r="T92" s="25">
        <f>SUM(T7:T91)</f>
        <v>-774569.97999999986</v>
      </c>
      <c r="U92" s="25">
        <f>SUM(U7:U91)</f>
        <v>-91684.779385714253</v>
      </c>
    </row>
    <row r="93" spans="1:25" ht="12" thickTop="1" x14ac:dyDescent="0.2"/>
    <row r="94" spans="1:25" x14ac:dyDescent="0.2">
      <c r="U94" s="104">
        <f>SUM(D92:U92)</f>
        <v>5023.36239999994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abSelected="1" workbookViewId="0">
      <selection activeCell="C16" sqref="C16"/>
    </sheetView>
  </sheetViews>
  <sheetFormatPr defaultColWidth="8.85546875" defaultRowHeight="12.75" x14ac:dyDescent="0.2"/>
  <cols>
    <col min="1" max="1" width="33.7109375" style="44" customWidth="1"/>
    <col min="2" max="2" width="15.140625" style="44" bestFit="1" customWidth="1"/>
    <col min="3" max="3" width="8.85546875" style="44"/>
    <col min="4" max="4" width="11.5703125" style="44" bestFit="1" customWidth="1"/>
    <col min="5" max="1025" width="8.85546875" style="44"/>
    <col min="1026" max="16384" width="8.85546875" style="43"/>
  </cols>
  <sheetData>
    <row r="1" spans="1:11" s="43" customFormat="1" x14ac:dyDescent="0.2">
      <c r="A1" s="44" t="s">
        <v>68</v>
      </c>
      <c r="E1" s="44"/>
      <c r="F1" s="44"/>
      <c r="J1" s="44"/>
    </row>
    <row r="2" spans="1:11" s="43" customFormat="1" x14ac:dyDescent="0.2">
      <c r="E2" s="44"/>
      <c r="F2" s="44"/>
      <c r="J2" s="44"/>
    </row>
    <row r="3" spans="1:11" s="43" customFormat="1" ht="15" x14ac:dyDescent="0.25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5" x14ac:dyDescent="0.25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5" x14ac:dyDescent="0.25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5" x14ac:dyDescent="0.25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5" x14ac:dyDescent="0.25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5" x14ac:dyDescent="0.25">
      <c r="E8" s="44"/>
      <c r="F8" s="44"/>
      <c r="H8" s="47"/>
      <c r="I8" s="47"/>
      <c r="J8" s="44"/>
      <c r="K8" s="44"/>
    </row>
    <row r="9" spans="1:11" s="43" customFormat="1" ht="15" x14ac:dyDescent="0.25">
      <c r="E9" s="44"/>
      <c r="F9" s="44"/>
      <c r="H9" s="47"/>
      <c r="I9" s="47"/>
      <c r="J9" s="44"/>
      <c r="K9" s="44"/>
    </row>
    <row r="10" spans="1:11" s="43" customFormat="1" ht="15" x14ac:dyDescent="0.25">
      <c r="E10" s="44"/>
      <c r="F10" s="44"/>
      <c r="H10" s="47"/>
      <c r="I10" s="47"/>
      <c r="J10" s="44"/>
      <c r="K10" s="44"/>
    </row>
    <row r="11" spans="1:11" s="43" customFormat="1" ht="15" x14ac:dyDescent="0.25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5" x14ac:dyDescent="0.25">
      <c r="E12" s="44"/>
      <c r="F12" s="44"/>
      <c r="H12" s="47"/>
      <c r="I12" s="47"/>
      <c r="J12" s="44"/>
      <c r="K12" s="44"/>
    </row>
    <row r="13" spans="1:11" s="43" customFormat="1" ht="15" x14ac:dyDescent="0.25">
      <c r="A13" s="44" t="s">
        <v>60</v>
      </c>
      <c r="B13" s="45"/>
      <c r="C13" s="161" t="s">
        <v>92</v>
      </c>
      <c r="E13" s="44" t="s">
        <v>92</v>
      </c>
      <c r="F13" s="44"/>
      <c r="H13" s="44"/>
      <c r="I13" s="44"/>
      <c r="J13" s="44"/>
      <c r="K13" s="44"/>
    </row>
    <row r="14" spans="1:11" s="43" customFormat="1" ht="15" x14ac:dyDescent="0.25">
      <c r="A14" s="44" t="s">
        <v>59</v>
      </c>
      <c r="B14" s="45"/>
      <c r="C14" s="161" t="s">
        <v>93</v>
      </c>
      <c r="D14" s="46"/>
      <c r="E14" s="44" t="s">
        <v>133</v>
      </c>
      <c r="F14" s="44"/>
      <c r="H14" s="44"/>
      <c r="I14" s="44"/>
      <c r="J14" s="44"/>
      <c r="K14" s="44"/>
    </row>
    <row r="15" spans="1:11" s="43" customFormat="1" x14ac:dyDescent="0.2">
      <c r="A15" s="44" t="s">
        <v>58</v>
      </c>
      <c r="C15" s="161" t="s">
        <v>94</v>
      </c>
      <c r="E15" s="44" t="s">
        <v>134</v>
      </c>
      <c r="F15" s="44"/>
      <c r="H15" s="44"/>
      <c r="I15" s="44"/>
      <c r="J15" s="44"/>
      <c r="K15" s="44"/>
    </row>
    <row r="16" spans="1:11" s="43" customFormat="1" ht="15" x14ac:dyDescent="0.25">
      <c r="A16" s="44" t="s">
        <v>57</v>
      </c>
      <c r="C16" s="161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 x14ac:dyDescent="0.2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 ht="15" x14ac:dyDescent="0.3">
      <c r="A18" s="44" t="s">
        <v>56</v>
      </c>
      <c r="B18" s="146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8" sqref="D18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12.5703125" customWidth="1"/>
    <col min="4" max="5" width="12.5703125" bestFit="1" customWidth="1"/>
  </cols>
  <sheetData>
    <row r="1" spans="1:5" x14ac:dyDescent="0.25">
      <c r="C1" s="67">
        <f>+C7/C5</f>
        <v>0.64667163474950606</v>
      </c>
      <c r="D1" s="67" t="e">
        <f>+D7/D5</f>
        <v>#REF!</v>
      </c>
      <c r="E1" s="67" t="e">
        <f>+E7/E5</f>
        <v>#DIV/0!</v>
      </c>
    </row>
    <row r="2" spans="1:5" x14ac:dyDescent="0.25">
      <c r="C2" s="67">
        <f>+C10/C5</f>
        <v>0.597409381733772</v>
      </c>
      <c r="D2" s="67" t="e">
        <f>+D10/D5</f>
        <v>#REF!</v>
      </c>
      <c r="E2" s="67" t="e">
        <f>+E10/E5</f>
        <v>#DIV/0!</v>
      </c>
    </row>
    <row r="4" spans="1:5" x14ac:dyDescent="0.25">
      <c r="C4" s="69" t="s">
        <v>124</v>
      </c>
      <c r="D4" s="69" t="s">
        <v>125</v>
      </c>
      <c r="E4" s="69" t="s">
        <v>126</v>
      </c>
    </row>
    <row r="5" spans="1:5" x14ac:dyDescent="0.2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 x14ac:dyDescent="0.25">
      <c r="A6" t="s">
        <v>96</v>
      </c>
      <c r="B6" t="s">
        <v>98</v>
      </c>
      <c r="C6" s="62">
        <v>801248.32</v>
      </c>
      <c r="D6" s="62" t="e">
        <f>+#REF!+200000</f>
        <v>#REF!</v>
      </c>
      <c r="E6" s="62"/>
    </row>
    <row r="7" spans="1:5" x14ac:dyDescent="0.2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 x14ac:dyDescent="0.25">
      <c r="A8" t="s">
        <v>101</v>
      </c>
      <c r="B8" t="s">
        <v>102</v>
      </c>
      <c r="C8" s="62">
        <v>0</v>
      </c>
      <c r="D8" s="62">
        <v>0</v>
      </c>
      <c r="E8" s="62">
        <v>0</v>
      </c>
    </row>
    <row r="9" spans="1:5" x14ac:dyDescent="0.2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 x14ac:dyDescent="0.25">
      <c r="A10" t="s">
        <v>104</v>
      </c>
      <c r="B10" t="s">
        <v>105</v>
      </c>
      <c r="C10" s="62">
        <v>1354754.7</v>
      </c>
      <c r="D10" s="62" t="e">
        <f>+#REF!-400000</f>
        <v>#REF!</v>
      </c>
      <c r="E10" s="62"/>
    </row>
    <row r="11" spans="1:5" x14ac:dyDescent="0.2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 x14ac:dyDescent="0.25">
      <c r="A12" t="s">
        <v>108</v>
      </c>
      <c r="B12" t="s">
        <v>109</v>
      </c>
      <c r="C12" s="62">
        <v>0</v>
      </c>
      <c r="D12" s="62">
        <f>+C13</f>
        <v>111712.79000000027</v>
      </c>
      <c r="E12" s="62" t="e">
        <f>+D13</f>
        <v>#REF!</v>
      </c>
    </row>
    <row r="13" spans="1:5" x14ac:dyDescent="0.2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 x14ac:dyDescent="0.25">
      <c r="A14" t="s">
        <v>112</v>
      </c>
      <c r="B14" t="s">
        <v>113</v>
      </c>
      <c r="C14" s="63">
        <v>0.3</v>
      </c>
      <c r="D14" s="63">
        <v>0.3</v>
      </c>
      <c r="E14" s="63">
        <v>0.3</v>
      </c>
    </row>
    <row r="15" spans="1:5" x14ac:dyDescent="0.25">
      <c r="A15" t="s">
        <v>114</v>
      </c>
      <c r="B15" t="s">
        <v>115</v>
      </c>
      <c r="C15" s="64">
        <f>+C13*C14</f>
        <v>33513.83700000008</v>
      </c>
      <c r="D15" s="64" t="e">
        <f>+D13*D14</f>
        <v>#REF!</v>
      </c>
      <c r="E15" s="64" t="e">
        <f>+E13*E14</f>
        <v>#REF!</v>
      </c>
    </row>
    <row r="16" spans="1:5" x14ac:dyDescent="0.25">
      <c r="C16" s="60"/>
      <c r="D16" s="60"/>
      <c r="E16" s="60"/>
    </row>
    <row r="17" spans="1:5" x14ac:dyDescent="0.25">
      <c r="A17" t="s">
        <v>123</v>
      </c>
      <c r="C17" s="67">
        <f>+C7</f>
        <v>1466467.4900000002</v>
      </c>
      <c r="D17" s="67" t="e">
        <f>+D7+C7</f>
        <v>#REF!</v>
      </c>
      <c r="E17" s="67" t="e">
        <f>+E7+C7+D7</f>
        <v>#REF!</v>
      </c>
    </row>
    <row r="18" spans="1:5" x14ac:dyDescent="0.25">
      <c r="A18" t="s">
        <v>122</v>
      </c>
      <c r="C18" s="68">
        <v>0.02</v>
      </c>
      <c r="D18" s="68">
        <v>0.02</v>
      </c>
      <c r="E18" s="68">
        <v>0.02</v>
      </c>
    </row>
    <row r="19" spans="1:5" x14ac:dyDescent="0.25">
      <c r="A19" t="s">
        <v>116</v>
      </c>
      <c r="B19">
        <v>28</v>
      </c>
      <c r="C19" s="64">
        <f>+C17*C18</f>
        <v>29329.349800000004</v>
      </c>
      <c r="D19" s="64" t="e">
        <f>+D17*D18</f>
        <v>#REF!</v>
      </c>
      <c r="E19" s="64" t="e">
        <f>+E17*E18</f>
        <v>#REF!</v>
      </c>
    </row>
    <row r="20" spans="1:5" x14ac:dyDescent="0.25">
      <c r="C20" s="60"/>
      <c r="D20" s="60"/>
      <c r="E20" s="60"/>
    </row>
    <row r="21" spans="1:5" x14ac:dyDescent="0.2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 x14ac:dyDescent="0.25">
      <c r="C22" s="60"/>
      <c r="D22" s="60"/>
      <c r="E22" s="60"/>
    </row>
    <row r="23" spans="1:5" x14ac:dyDescent="0.2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 x14ac:dyDescent="0.25">
      <c r="C24" s="65"/>
      <c r="D24" s="65"/>
      <c r="E24" s="65"/>
    </row>
    <row r="25" spans="1:5" ht="15.75" thickBot="1" x14ac:dyDescent="0.3">
      <c r="A25" t="s">
        <v>15</v>
      </c>
      <c r="B25" t="s">
        <v>121</v>
      </c>
      <c r="C25" s="66">
        <f>+C21-C23</f>
        <v>-90838.162999999913</v>
      </c>
      <c r="D25" s="66" t="e">
        <f>+D21-D23</f>
        <v>#REF!</v>
      </c>
      <c r="E25" s="66" t="e">
        <f>+E21-E23</f>
        <v>#REF!</v>
      </c>
    </row>
    <row r="26" spans="1:5" ht="15.75" thickTop="1" x14ac:dyDescent="0.25">
      <c r="C26" s="60"/>
      <c r="D26" s="60"/>
      <c r="E26" s="60"/>
    </row>
    <row r="27" spans="1:5" x14ac:dyDescent="0.2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workbookViewId="0">
      <selection activeCell="B11" sqref="B11"/>
    </sheetView>
  </sheetViews>
  <sheetFormatPr defaultRowHeight="15" x14ac:dyDescent="0.25"/>
  <cols>
    <col min="3" max="3" width="4.42578125" customWidth="1"/>
    <col min="4" max="6" width="12" customWidth="1"/>
    <col min="7" max="7" width="13.28515625" bestFit="1" customWidth="1"/>
  </cols>
  <sheetData>
    <row r="2" spans="2:9" x14ac:dyDescent="0.25">
      <c r="C2" s="69"/>
      <c r="D2" s="73" t="s">
        <v>382</v>
      </c>
      <c r="E2" s="73" t="s">
        <v>383</v>
      </c>
      <c r="F2" s="73" t="s">
        <v>384</v>
      </c>
      <c r="G2" s="69" t="s">
        <v>9</v>
      </c>
      <c r="H2" s="69"/>
    </row>
    <row r="3" spans="2:9" x14ac:dyDescent="0.25">
      <c r="B3" t="s">
        <v>48</v>
      </c>
      <c r="C3" s="70">
        <v>0.15</v>
      </c>
      <c r="D3" s="60"/>
      <c r="E3" s="60"/>
      <c r="G3" s="67">
        <f>SUM(D3:F3)</f>
        <v>0</v>
      </c>
    </row>
    <row r="4" spans="2:9" x14ac:dyDescent="0.25">
      <c r="B4" t="s">
        <v>46</v>
      </c>
      <c r="C4" s="70">
        <v>0.05</v>
      </c>
      <c r="D4" s="60">
        <v>171501.07142857142</v>
      </c>
      <c r="E4" s="60">
        <v>171501.07142857142</v>
      </c>
      <c r="F4" s="67">
        <f>168501.071428571+3000</f>
        <v>171501.07142857101</v>
      </c>
      <c r="G4" s="67">
        <f t="shared" ref="G4:G7" si="0">SUM(D4:F4)</f>
        <v>514503.21428571385</v>
      </c>
    </row>
    <row r="5" spans="2:9" x14ac:dyDescent="0.25">
      <c r="B5" t="s">
        <v>47</v>
      </c>
      <c r="C5" s="70">
        <v>0.02</v>
      </c>
      <c r="D5" s="60">
        <v>29881.1</v>
      </c>
      <c r="E5" s="60">
        <v>29015.38</v>
      </c>
      <c r="F5" s="67">
        <v>29266.629999999997</v>
      </c>
      <c r="G5" s="67">
        <f t="shared" si="0"/>
        <v>88163.109999999986</v>
      </c>
    </row>
    <row r="6" spans="2:9" x14ac:dyDescent="0.25">
      <c r="B6" t="s">
        <v>49</v>
      </c>
      <c r="C6" s="70">
        <v>0.01</v>
      </c>
      <c r="D6" s="60">
        <v>192909.68714285718</v>
      </c>
      <c r="E6" s="60">
        <v>187909.98642857143</v>
      </c>
      <c r="F6" s="67">
        <f>214763.315+1120+1178.57</f>
        <v>217061.88500000001</v>
      </c>
      <c r="G6" s="67">
        <f>SUM(D6:F6)</f>
        <v>597881.55857142864</v>
      </c>
    </row>
    <row r="7" spans="2:9" x14ac:dyDescent="0.25">
      <c r="B7" t="s">
        <v>128</v>
      </c>
      <c r="C7" s="70">
        <v>0.02</v>
      </c>
      <c r="D7" s="60"/>
      <c r="E7" s="60"/>
      <c r="G7" s="67">
        <f t="shared" si="0"/>
        <v>0</v>
      </c>
    </row>
    <row r="8" spans="2:9" x14ac:dyDescent="0.25">
      <c r="C8" s="70"/>
    </row>
    <row r="9" spans="2:9" x14ac:dyDescent="0.25">
      <c r="B9" t="s">
        <v>127</v>
      </c>
      <c r="C9" s="70">
        <v>0.05</v>
      </c>
      <c r="D9" s="60">
        <v>14999.999999999998</v>
      </c>
      <c r="E9" s="60">
        <v>14999.999999999998</v>
      </c>
      <c r="F9" s="60">
        <v>15000</v>
      </c>
      <c r="G9" s="67">
        <f t="shared" ref="G9:G14" si="1">SUM(D9:F9)</f>
        <v>45000</v>
      </c>
    </row>
    <row r="10" spans="2:9" x14ac:dyDescent="0.25">
      <c r="B10" t="s">
        <v>877</v>
      </c>
      <c r="C10" s="70">
        <v>0.1</v>
      </c>
      <c r="D10" s="60">
        <v>26556.455357142855</v>
      </c>
      <c r="E10" s="60">
        <v>24004.0625</v>
      </c>
      <c r="F10" s="67">
        <v>23460.544642857141</v>
      </c>
      <c r="G10" s="67">
        <f t="shared" si="1"/>
        <v>74021.0625</v>
      </c>
    </row>
    <row r="11" spans="2:9" x14ac:dyDescent="0.25">
      <c r="B11" t="s">
        <v>130</v>
      </c>
      <c r="C11" s="70">
        <v>0.05</v>
      </c>
      <c r="D11" s="60"/>
      <c r="E11" s="60"/>
      <c r="G11" s="67">
        <f t="shared" si="1"/>
        <v>0</v>
      </c>
    </row>
    <row r="12" spans="2:9" x14ac:dyDescent="0.25">
      <c r="B12" t="s">
        <v>131</v>
      </c>
      <c r="C12" s="70">
        <v>0.02</v>
      </c>
      <c r="D12" s="60"/>
      <c r="E12" s="60"/>
      <c r="G12" s="67">
        <f t="shared" si="1"/>
        <v>0</v>
      </c>
    </row>
    <row r="13" spans="2:9" x14ac:dyDescent="0.25">
      <c r="B13" t="s">
        <v>53</v>
      </c>
      <c r="C13" s="70">
        <v>0.01</v>
      </c>
      <c r="D13" s="60"/>
      <c r="E13" s="60"/>
      <c r="G13" s="67">
        <f t="shared" si="1"/>
        <v>0</v>
      </c>
    </row>
    <row r="14" spans="2:9" x14ac:dyDescent="0.25">
      <c r="B14" t="s">
        <v>132</v>
      </c>
      <c r="C14" s="70">
        <v>0.02</v>
      </c>
      <c r="D14" s="60"/>
      <c r="E14" s="60"/>
      <c r="G14" s="67">
        <f t="shared" si="1"/>
        <v>0</v>
      </c>
    </row>
    <row r="16" spans="2:9" x14ac:dyDescent="0.25">
      <c r="D16" s="60">
        <f>SUM(D2:D15)</f>
        <v>435848.31392857141</v>
      </c>
      <c r="E16" s="60">
        <f>SUM(E2:E15)</f>
        <v>427430.50035714288</v>
      </c>
      <c r="F16" s="60">
        <f>SUM(F2:F15)</f>
        <v>456290.13107142819</v>
      </c>
      <c r="G16" s="60">
        <f>SUM(G2:G15)</f>
        <v>1319568.9453571425</v>
      </c>
      <c r="I16" s="67"/>
    </row>
    <row r="18" spans="2:9" x14ac:dyDescent="0.25">
      <c r="B18" t="s">
        <v>48</v>
      </c>
      <c r="C18" s="70"/>
      <c r="D18" s="60">
        <f t="shared" ref="D18" si="2">D3*$C3</f>
        <v>0</v>
      </c>
      <c r="E18" s="60">
        <f>E3*$C3</f>
        <v>0</v>
      </c>
      <c r="F18" s="60">
        <f t="shared" ref="F18:F22" si="3">F3*$C3</f>
        <v>0</v>
      </c>
      <c r="G18" s="67">
        <f>SUM(D18:F18)</f>
        <v>0</v>
      </c>
    </row>
    <row r="19" spans="2:9" x14ac:dyDescent="0.25">
      <c r="B19" t="s">
        <v>46</v>
      </c>
      <c r="C19" s="70"/>
      <c r="D19" s="60">
        <f t="shared" ref="D19:E19" si="4">D4*$C4</f>
        <v>8575.0535714285706</v>
      </c>
      <c r="E19" s="60">
        <f t="shared" si="4"/>
        <v>8575.0535714285706</v>
      </c>
      <c r="F19" s="60">
        <f t="shared" si="3"/>
        <v>8575.0535714285506</v>
      </c>
      <c r="G19" s="67">
        <f t="shared" ref="G19:G20" si="5">SUM(D19:F19)</f>
        <v>25725.160714285692</v>
      </c>
    </row>
    <row r="20" spans="2:9" x14ac:dyDescent="0.25">
      <c r="B20" t="s">
        <v>47</v>
      </c>
      <c r="C20" s="70"/>
      <c r="D20" s="60">
        <f t="shared" ref="D20:E20" si="6">D5*$C5</f>
        <v>597.62199999999996</v>
      </c>
      <c r="E20" s="60">
        <f t="shared" si="6"/>
        <v>580.30759999999998</v>
      </c>
      <c r="F20" s="60">
        <f t="shared" si="3"/>
        <v>585.33259999999996</v>
      </c>
      <c r="G20" s="67">
        <f t="shared" si="5"/>
        <v>1763.2621999999999</v>
      </c>
    </row>
    <row r="21" spans="2:9" x14ac:dyDescent="0.25">
      <c r="B21" t="s">
        <v>49</v>
      </c>
      <c r="C21" s="70"/>
      <c r="D21" s="60">
        <f t="shared" ref="D21:E21" si="7">D6*$C6</f>
        <v>1929.0968714285718</v>
      </c>
      <c r="E21" s="60">
        <f t="shared" si="7"/>
        <v>1879.0998642857144</v>
      </c>
      <c r="F21" s="60">
        <f t="shared" si="3"/>
        <v>2170.6188500000003</v>
      </c>
      <c r="G21" s="67">
        <f>SUM(D21:F21)</f>
        <v>5978.8155857142865</v>
      </c>
    </row>
    <row r="22" spans="2:9" x14ac:dyDescent="0.25">
      <c r="B22" t="s">
        <v>128</v>
      </c>
      <c r="C22" s="70"/>
      <c r="D22" s="60">
        <f t="shared" ref="D22:E22" si="8">D7*$C7</f>
        <v>0</v>
      </c>
      <c r="E22" s="60">
        <f t="shared" si="8"/>
        <v>0</v>
      </c>
      <c r="F22" s="60">
        <f t="shared" si="3"/>
        <v>0</v>
      </c>
      <c r="G22" s="67">
        <f t="shared" ref="G22" si="9">SUM(D22:F22)</f>
        <v>0</v>
      </c>
    </row>
    <row r="23" spans="2:9" x14ac:dyDescent="0.25">
      <c r="C23" s="70"/>
    </row>
    <row r="24" spans="2:9" x14ac:dyDescent="0.25">
      <c r="B24" t="s">
        <v>127</v>
      </c>
      <c r="C24" s="70"/>
      <c r="D24" s="60">
        <f t="shared" ref="D24:F24" si="10">D9*$C9</f>
        <v>750</v>
      </c>
      <c r="E24" s="60">
        <f t="shared" si="10"/>
        <v>750</v>
      </c>
      <c r="F24" s="60">
        <f t="shared" si="10"/>
        <v>750</v>
      </c>
      <c r="G24" s="67">
        <f t="shared" ref="G24:G29" si="11">SUM(D24:F24)</f>
        <v>2250</v>
      </c>
    </row>
    <row r="25" spans="2:9" x14ac:dyDescent="0.25">
      <c r="B25" t="s">
        <v>129</v>
      </c>
      <c r="C25" s="70"/>
      <c r="D25" s="60">
        <f t="shared" ref="D25:F25" si="12">D10*$C10</f>
        <v>2655.6455357142859</v>
      </c>
      <c r="E25" s="60">
        <f t="shared" si="12"/>
        <v>2400.40625</v>
      </c>
      <c r="F25" s="60">
        <f t="shared" si="12"/>
        <v>2346.0544642857144</v>
      </c>
      <c r="G25" s="67">
        <f t="shared" si="11"/>
        <v>7402.1062500000007</v>
      </c>
    </row>
    <row r="26" spans="2:9" x14ac:dyDescent="0.25">
      <c r="B26" t="s">
        <v>130</v>
      </c>
      <c r="C26" s="70"/>
      <c r="D26" s="60">
        <f t="shared" ref="D26:F26" si="13">D11*$C11</f>
        <v>0</v>
      </c>
      <c r="E26" s="60">
        <f t="shared" si="13"/>
        <v>0</v>
      </c>
      <c r="F26" s="60">
        <f t="shared" si="13"/>
        <v>0</v>
      </c>
      <c r="G26" s="67">
        <f t="shared" si="11"/>
        <v>0</v>
      </c>
    </row>
    <row r="27" spans="2:9" x14ac:dyDescent="0.25">
      <c r="B27" t="s">
        <v>131</v>
      </c>
      <c r="C27" s="70"/>
      <c r="D27" s="60">
        <f t="shared" ref="D27:F27" si="14">D12*$C12</f>
        <v>0</v>
      </c>
      <c r="E27" s="60">
        <f t="shared" si="14"/>
        <v>0</v>
      </c>
      <c r="F27" s="60">
        <f t="shared" si="14"/>
        <v>0</v>
      </c>
      <c r="G27" s="67">
        <f t="shared" si="11"/>
        <v>0</v>
      </c>
    </row>
    <row r="28" spans="2:9" x14ac:dyDescent="0.25">
      <c r="B28" t="s">
        <v>53</v>
      </c>
      <c r="C28" s="70"/>
      <c r="D28" s="60">
        <f t="shared" ref="D28:F28" si="15">D13*$C13</f>
        <v>0</v>
      </c>
      <c r="E28" s="60">
        <f t="shared" si="15"/>
        <v>0</v>
      </c>
      <c r="F28" s="60">
        <f t="shared" si="15"/>
        <v>0</v>
      </c>
      <c r="G28" s="67">
        <f t="shared" si="11"/>
        <v>0</v>
      </c>
    </row>
    <row r="29" spans="2:9" x14ac:dyDescent="0.25">
      <c r="B29" t="s">
        <v>132</v>
      </c>
      <c r="C29" s="70"/>
      <c r="D29" s="60">
        <f t="shared" ref="D29:F29" si="16">D14*$C14</f>
        <v>0</v>
      </c>
      <c r="E29" s="60">
        <f t="shared" si="16"/>
        <v>0</v>
      </c>
      <c r="F29" s="60">
        <f t="shared" si="16"/>
        <v>0</v>
      </c>
      <c r="G29" s="67">
        <f t="shared" si="11"/>
        <v>0</v>
      </c>
    </row>
    <row r="31" spans="2:9" x14ac:dyDescent="0.25">
      <c r="D31" s="60">
        <f>SUM(D17:D30)</f>
        <v>14507.417978571428</v>
      </c>
      <c r="E31" s="60">
        <f>SUM(E17:E30)</f>
        <v>14184.867285714285</v>
      </c>
      <c r="F31" s="60">
        <f>SUM(F17:F30)</f>
        <v>14427.059485714266</v>
      </c>
      <c r="G31" s="60">
        <f>SUM(G17:G30)</f>
        <v>43119.344749999975</v>
      </c>
      <c r="I31" s="67"/>
    </row>
    <row r="33" spans="1:6" x14ac:dyDescent="0.25">
      <c r="A33" t="s">
        <v>385</v>
      </c>
      <c r="D33">
        <v>1917.31</v>
      </c>
      <c r="E33" s="60">
        <v>1856.7070964285699</v>
      </c>
      <c r="F33">
        <v>2147.6331500000001</v>
      </c>
    </row>
    <row r="34" spans="1:6" x14ac:dyDescent="0.25">
      <c r="A34" t="s">
        <v>76</v>
      </c>
      <c r="D34">
        <v>12578.32</v>
      </c>
      <c r="E34" s="60">
        <v>12305.767421428571</v>
      </c>
      <c r="F34">
        <v>12256.440635714285</v>
      </c>
    </row>
    <row r="35" spans="1:6" x14ac:dyDescent="0.25">
      <c r="A35" t="s">
        <v>386</v>
      </c>
      <c r="D35">
        <v>11.79</v>
      </c>
      <c r="E35" s="60">
        <v>22.3927678571429</v>
      </c>
      <c r="F35">
        <v>22.99</v>
      </c>
    </row>
    <row r="36" spans="1:6" x14ac:dyDescent="0.25">
      <c r="E36" s="60"/>
    </row>
    <row r="37" spans="1:6" x14ac:dyDescent="0.25">
      <c r="D37" s="143">
        <f>SUM(D33:D36)</f>
        <v>14507.42</v>
      </c>
      <c r="E37" s="143">
        <f>SUM(E33:E36)</f>
        <v>14184.867285714285</v>
      </c>
      <c r="F37" s="60">
        <f>SUM(F33:F36)</f>
        <v>14427.063785714285</v>
      </c>
    </row>
    <row r="38" spans="1:6" x14ac:dyDescent="0.25">
      <c r="D38" s="67">
        <f>+D31-D37</f>
        <v>-2.0214285723341163E-3</v>
      </c>
      <c r="E38" s="67">
        <f>+E31-E37</f>
        <v>0</v>
      </c>
      <c r="F38" s="67">
        <f>+F31-F37</f>
        <v>-4.3000000187021215E-3</v>
      </c>
    </row>
    <row r="39" spans="1:6" x14ac:dyDescent="0.25">
      <c r="E39" s="60"/>
    </row>
    <row r="40" spans="1:6" x14ac:dyDescent="0.25">
      <c r="E40" s="6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ColWidth="8.85546875" defaultRowHeight="11.25" x14ac:dyDescent="0.2"/>
  <cols>
    <col min="1" max="1" width="9" style="2" bestFit="1" customWidth="1"/>
    <col min="2" max="2" width="8.85546875" style="2"/>
    <col min="3" max="3" width="10.42578125" style="2" bestFit="1" customWidth="1"/>
    <col min="4" max="4" width="9.28515625" style="2" bestFit="1" customWidth="1"/>
    <col min="5" max="5" width="33.28515625" style="2" bestFit="1" customWidth="1"/>
    <col min="6" max="6" width="36.7109375" style="2" bestFit="1" customWidth="1"/>
    <col min="7" max="8" width="16.5703125" style="103" customWidth="1"/>
    <col min="9" max="19" width="16.5703125" style="2" customWidth="1"/>
    <col min="20" max="20" width="8.85546875" style="2"/>
    <col min="21" max="21" width="10.42578125" style="2" bestFit="1" customWidth="1"/>
    <col min="22" max="16384" width="8.85546875" style="2"/>
  </cols>
  <sheetData>
    <row r="1" spans="1:22" x14ac:dyDescent="0.2">
      <c r="A1" s="1" t="s">
        <v>0</v>
      </c>
    </row>
    <row r="2" spans="1:22" x14ac:dyDescent="0.2">
      <c r="A2" s="1" t="s">
        <v>1</v>
      </c>
    </row>
    <row r="3" spans="1:22" x14ac:dyDescent="0.2">
      <c r="A3" s="1" t="s">
        <v>2</v>
      </c>
    </row>
    <row r="5" spans="1:22" s="99" customFormat="1" ht="22.5" x14ac:dyDescent="0.2">
      <c r="A5" s="97"/>
      <c r="B5" s="97"/>
      <c r="C5" s="97"/>
      <c r="D5" s="97"/>
      <c r="E5" s="97"/>
      <c r="F5" s="97"/>
      <c r="G5" s="130" t="str">
        <f>INDEX(WTB!$A:$B,MATCH(G$6,WTB!$A:$A,),2)</f>
        <v>Cash in Bank</v>
      </c>
      <c r="H5" s="130" t="str">
        <f>INDEX(WTB!$A:$B,MATCH(H$6,WTB!$A:$A,),2)</f>
        <v>Accounts Payable</v>
      </c>
      <c r="I5" s="74" t="str">
        <f>INDEX(WTB!$A:$B,MATCH(I$6,WTB!$A:$A,),2)</f>
        <v>SSS Premium Payable</v>
      </c>
      <c r="J5" s="74" t="str">
        <f>INDEX(WTB!$A:$B,MATCH(J$6,WTB!$A:$A,),2)</f>
        <v>SSS Loan Payable</v>
      </c>
      <c r="K5" s="74" t="str">
        <f>INDEX(WTB!$A:$B,MATCH(K$6,WTB!$A:$A,),2)</f>
        <v>PHIC Premium Payable</v>
      </c>
      <c r="L5" s="74" t="str">
        <f>INDEX(WTB!$A:$B,MATCH(L$6,WTB!$A:$A,),2)</f>
        <v>HDMF Premium Payable</v>
      </c>
      <c r="M5" s="74" t="str">
        <f>INDEX(WTB!$A:$B,MATCH(M$6,WTB!$A:$A,),2)</f>
        <v>HDMF Loan Payable</v>
      </c>
      <c r="N5" s="74" t="str">
        <f>INDEX(WTB!$A:$B,MATCH(N$6,WTB!$A:$A,),2)</f>
        <v>Employee Bank Loan</v>
      </c>
      <c r="O5" s="74" t="str">
        <f>INDEX(WTB!$A:$B,MATCH(O$6,WTB!$A:$A,),2)</f>
        <v>Service Charge Payable</v>
      </c>
      <c r="P5" s="74" t="str">
        <f>INDEX(WTB!$A:$B,MATCH(P$6,WTB!$A:$A,),2)</f>
        <v>Petty Cash</v>
      </c>
      <c r="Q5" s="74" t="str">
        <f>INDEX(WTB!$A:$B,MATCH(Q$6,WTB!$A:$A,),2)</f>
        <v>Salaries Payable</v>
      </c>
      <c r="R5" s="74" t="str">
        <f>INDEX(WTB!$A:$B,MATCH(R$6,WTB!$A:$A,),2)</f>
        <v>Withholding Tax - E</v>
      </c>
      <c r="S5" s="74" t="str">
        <f>INDEX(WTB!$A:$B,MATCH(S$6,WTB!$A:$A,),2)</f>
        <v>VAT Payable</v>
      </c>
      <c r="T5" s="98"/>
      <c r="U5" s="74" t="s">
        <v>3</v>
      </c>
      <c r="V5" s="97"/>
    </row>
    <row r="6" spans="1:22" x14ac:dyDescent="0.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1">
        <v>1101</v>
      </c>
      <c r="H6" s="131">
        <v>2101</v>
      </c>
      <c r="I6" s="75">
        <v>2301</v>
      </c>
      <c r="J6" s="75">
        <v>2302</v>
      </c>
      <c r="K6" s="75">
        <v>2303</v>
      </c>
      <c r="L6" s="75">
        <v>2304</v>
      </c>
      <c r="M6" s="75">
        <v>2305</v>
      </c>
      <c r="N6" s="75">
        <v>2306</v>
      </c>
      <c r="O6" s="75">
        <v>2401</v>
      </c>
      <c r="P6" s="75">
        <v>1111</v>
      </c>
      <c r="Q6" s="75">
        <v>2300</v>
      </c>
      <c r="R6" s="75">
        <v>2201</v>
      </c>
      <c r="S6" s="75">
        <v>2205</v>
      </c>
      <c r="T6" s="8"/>
      <c r="U6" s="7" t="s">
        <v>8</v>
      </c>
      <c r="V6" s="7" t="s">
        <v>11</v>
      </c>
    </row>
    <row r="7" spans="1:22" x14ac:dyDescent="0.2">
      <c r="A7" s="126"/>
      <c r="B7" s="127"/>
      <c r="C7" s="126"/>
      <c r="D7" s="127"/>
      <c r="E7" s="128"/>
      <c r="F7" s="127"/>
      <c r="G7" s="132"/>
      <c r="H7" s="13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4">
        <f>SUM(G7:S7)</f>
        <v>0</v>
      </c>
      <c r="U7" s="9"/>
      <c r="V7" s="10"/>
    </row>
    <row r="8" spans="1:22" x14ac:dyDescent="0.2">
      <c r="A8" s="129"/>
      <c r="B8" s="101"/>
      <c r="C8" s="129"/>
      <c r="D8" s="101"/>
      <c r="E8" s="101"/>
      <c r="F8" s="101"/>
      <c r="G8" s="132"/>
      <c r="H8" s="13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4">
        <f t="shared" ref="T8:T71" si="0">SUM(G8:S8)</f>
        <v>0</v>
      </c>
      <c r="U8" s="17"/>
      <c r="V8" s="14"/>
    </row>
    <row r="9" spans="1:22" x14ac:dyDescent="0.2">
      <c r="A9" s="129"/>
      <c r="B9" s="101"/>
      <c r="C9" s="129"/>
      <c r="D9" s="101"/>
      <c r="E9" s="101"/>
      <c r="F9" s="101"/>
      <c r="G9" s="132"/>
      <c r="H9" s="13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4">
        <f t="shared" si="0"/>
        <v>0</v>
      </c>
      <c r="U9" s="17"/>
      <c r="V9" s="14"/>
    </row>
    <row r="10" spans="1:22" x14ac:dyDescent="0.2">
      <c r="A10" s="129"/>
      <c r="B10" s="101"/>
      <c r="C10" s="129"/>
      <c r="D10" s="101"/>
      <c r="E10" s="101"/>
      <c r="F10" s="101"/>
      <c r="G10" s="132"/>
      <c r="H10" s="13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4">
        <f t="shared" si="0"/>
        <v>0</v>
      </c>
      <c r="U10" s="17"/>
      <c r="V10" s="14"/>
    </row>
    <row r="11" spans="1:22" x14ac:dyDescent="0.2">
      <c r="A11" s="129"/>
      <c r="B11" s="101"/>
      <c r="C11" s="129"/>
      <c r="D11" s="101"/>
      <c r="E11" s="101"/>
      <c r="F11" s="101"/>
      <c r="G11" s="132"/>
      <c r="H11" s="13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4">
        <f t="shared" si="0"/>
        <v>0</v>
      </c>
      <c r="U11" s="17"/>
      <c r="V11" s="14"/>
    </row>
    <row r="12" spans="1:22" x14ac:dyDescent="0.2">
      <c r="A12" s="129"/>
      <c r="B12" s="101"/>
      <c r="C12" s="129"/>
      <c r="D12" s="101"/>
      <c r="E12" s="101"/>
      <c r="F12" s="101"/>
      <c r="G12" s="132"/>
      <c r="H12" s="13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4">
        <f t="shared" si="0"/>
        <v>0</v>
      </c>
      <c r="U12" s="17"/>
      <c r="V12" s="14"/>
    </row>
    <row r="13" spans="1:22" x14ac:dyDescent="0.2">
      <c r="A13" s="129"/>
      <c r="B13" s="101"/>
      <c r="C13" s="129"/>
      <c r="D13" s="101"/>
      <c r="E13" s="101"/>
      <c r="F13" s="101"/>
      <c r="G13" s="132"/>
      <c r="H13" s="13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4">
        <f t="shared" si="0"/>
        <v>0</v>
      </c>
      <c r="U13" s="17"/>
      <c r="V13" s="14"/>
    </row>
    <row r="14" spans="1:22" x14ac:dyDescent="0.2">
      <c r="A14" s="129"/>
      <c r="B14" s="101"/>
      <c r="C14" s="129"/>
      <c r="D14" s="101"/>
      <c r="E14" s="101"/>
      <c r="F14" s="101"/>
      <c r="G14" s="132"/>
      <c r="H14" s="10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4">
        <f t="shared" si="0"/>
        <v>0</v>
      </c>
      <c r="U14" s="17"/>
      <c r="V14" s="14"/>
    </row>
    <row r="15" spans="1:22" x14ac:dyDescent="0.2">
      <c r="A15" s="129"/>
      <c r="B15" s="101"/>
      <c r="C15" s="129"/>
      <c r="D15" s="101"/>
      <c r="E15" s="101"/>
      <c r="F15" s="101"/>
      <c r="G15" s="132"/>
      <c r="H15" s="13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4">
        <f t="shared" si="0"/>
        <v>0</v>
      </c>
      <c r="U15" s="17"/>
      <c r="V15" s="14"/>
    </row>
    <row r="16" spans="1:22" x14ac:dyDescent="0.2">
      <c r="A16" s="129"/>
      <c r="B16" s="101"/>
      <c r="C16" s="129"/>
      <c r="D16" s="101"/>
      <c r="E16" s="101"/>
      <c r="F16" s="101"/>
      <c r="G16" s="132"/>
      <c r="H16" s="10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4">
        <f t="shared" si="0"/>
        <v>0</v>
      </c>
      <c r="U16" s="17"/>
      <c r="V16" s="14"/>
    </row>
    <row r="17" spans="1:22" x14ac:dyDescent="0.2">
      <c r="A17" s="129"/>
      <c r="B17" s="101"/>
      <c r="C17" s="129"/>
      <c r="D17" s="101"/>
      <c r="E17" s="101"/>
      <c r="F17" s="101"/>
      <c r="G17" s="132"/>
      <c r="H17" s="10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4">
        <f t="shared" si="0"/>
        <v>0</v>
      </c>
      <c r="U17" s="17"/>
      <c r="V17" s="14"/>
    </row>
    <row r="18" spans="1:22" x14ac:dyDescent="0.2">
      <c r="A18" s="129"/>
      <c r="B18" s="101"/>
      <c r="C18" s="129"/>
      <c r="D18" s="101"/>
      <c r="E18" s="101"/>
      <c r="F18" s="101"/>
      <c r="G18" s="132"/>
      <c r="H18" s="10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4">
        <f t="shared" si="0"/>
        <v>0</v>
      </c>
      <c r="U18" s="17"/>
      <c r="V18" s="14"/>
    </row>
    <row r="19" spans="1:22" x14ac:dyDescent="0.2">
      <c r="A19" s="129"/>
      <c r="B19" s="101"/>
      <c r="C19" s="129"/>
      <c r="D19" s="101"/>
      <c r="E19" s="101"/>
      <c r="F19" s="101"/>
      <c r="G19" s="132"/>
      <c r="H19" s="10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4">
        <f t="shared" si="0"/>
        <v>0</v>
      </c>
      <c r="U19" s="17"/>
      <c r="V19" s="14"/>
    </row>
    <row r="20" spans="1:22" x14ac:dyDescent="0.2">
      <c r="A20" s="129"/>
      <c r="B20" s="101"/>
      <c r="C20" s="129"/>
      <c r="D20" s="101"/>
      <c r="E20" s="101"/>
      <c r="F20" s="101"/>
      <c r="G20" s="132"/>
      <c r="H20" s="10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4">
        <f t="shared" si="0"/>
        <v>0</v>
      </c>
      <c r="U20" s="17"/>
      <c r="V20" s="14"/>
    </row>
    <row r="21" spans="1:22" x14ac:dyDescent="0.2">
      <c r="A21" s="129"/>
      <c r="B21" s="101"/>
      <c r="C21" s="129"/>
      <c r="D21" s="101"/>
      <c r="E21" s="101"/>
      <c r="F21" s="101"/>
      <c r="G21" s="132"/>
      <c r="H21" s="10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4">
        <f t="shared" si="0"/>
        <v>0</v>
      </c>
      <c r="U21" s="17"/>
      <c r="V21" s="14"/>
    </row>
    <row r="22" spans="1:22" x14ac:dyDescent="0.2">
      <c r="A22" s="129"/>
      <c r="B22" s="101"/>
      <c r="C22" s="129"/>
      <c r="D22" s="101"/>
      <c r="E22" s="101"/>
      <c r="F22" s="101"/>
      <c r="G22" s="132"/>
      <c r="H22" s="10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4">
        <f t="shared" si="0"/>
        <v>0</v>
      </c>
      <c r="U22" s="17"/>
      <c r="V22" s="14"/>
    </row>
    <row r="23" spans="1:22" x14ac:dyDescent="0.2">
      <c r="A23" s="129"/>
      <c r="B23" s="101"/>
      <c r="C23" s="129"/>
      <c r="D23" s="101"/>
      <c r="E23" s="101"/>
      <c r="F23" s="101"/>
      <c r="G23" s="132"/>
      <c r="H23" s="10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4">
        <f t="shared" si="0"/>
        <v>0</v>
      </c>
      <c r="U23" s="17"/>
      <c r="V23" s="14"/>
    </row>
    <row r="24" spans="1:22" x14ac:dyDescent="0.2">
      <c r="A24" s="129"/>
      <c r="B24" s="101"/>
      <c r="C24" s="129"/>
      <c r="D24" s="101"/>
      <c r="E24" s="101"/>
      <c r="F24" s="101"/>
      <c r="G24" s="132"/>
      <c r="H24" s="10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4">
        <f t="shared" si="0"/>
        <v>0</v>
      </c>
      <c r="U24" s="17"/>
      <c r="V24" s="14"/>
    </row>
    <row r="25" spans="1:22" x14ac:dyDescent="0.2">
      <c r="A25" s="129"/>
      <c r="B25" s="101"/>
      <c r="C25" s="129"/>
      <c r="D25" s="101"/>
      <c r="E25" s="101"/>
      <c r="F25" s="101"/>
      <c r="G25" s="132"/>
      <c r="H25" s="10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4">
        <f t="shared" si="0"/>
        <v>0</v>
      </c>
      <c r="U25" s="17"/>
      <c r="V25" s="14"/>
    </row>
    <row r="26" spans="1:22" x14ac:dyDescent="0.2">
      <c r="A26" s="129"/>
      <c r="B26" s="101"/>
      <c r="C26" s="129"/>
      <c r="D26" s="101"/>
      <c r="E26" s="101"/>
      <c r="F26" s="101"/>
      <c r="G26" s="132"/>
      <c r="H26" s="10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4">
        <f t="shared" si="0"/>
        <v>0</v>
      </c>
      <c r="U26" s="17"/>
      <c r="V26" s="14"/>
    </row>
    <row r="27" spans="1:22" x14ac:dyDescent="0.2">
      <c r="A27" s="129"/>
      <c r="B27" s="101"/>
      <c r="C27" s="129"/>
      <c r="D27" s="101"/>
      <c r="E27" s="101"/>
      <c r="F27" s="101"/>
      <c r="G27" s="132"/>
      <c r="H27" s="10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4">
        <f t="shared" si="0"/>
        <v>0</v>
      </c>
      <c r="U27" s="17"/>
      <c r="V27" s="14"/>
    </row>
    <row r="28" spans="1:22" x14ac:dyDescent="0.2">
      <c r="A28" s="129"/>
      <c r="B28" s="101"/>
      <c r="C28" s="129"/>
      <c r="D28" s="101"/>
      <c r="E28" s="101"/>
      <c r="F28" s="101"/>
      <c r="G28" s="132"/>
      <c r="H28" s="10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4">
        <f t="shared" si="0"/>
        <v>0</v>
      </c>
      <c r="U28" s="17"/>
      <c r="V28" s="14"/>
    </row>
    <row r="29" spans="1:22" x14ac:dyDescent="0.2">
      <c r="A29" s="129"/>
      <c r="B29" s="101"/>
      <c r="C29" s="129"/>
      <c r="D29" s="101"/>
      <c r="E29" s="101"/>
      <c r="F29" s="101"/>
      <c r="G29" s="132"/>
      <c r="H29" s="10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4">
        <f t="shared" si="0"/>
        <v>0</v>
      </c>
      <c r="U29" s="17"/>
      <c r="V29" s="14"/>
    </row>
    <row r="30" spans="1:22" x14ac:dyDescent="0.2">
      <c r="A30" s="129"/>
      <c r="B30" s="101"/>
      <c r="C30" s="129"/>
      <c r="D30" s="101"/>
      <c r="E30" s="101"/>
      <c r="F30" s="101"/>
      <c r="G30" s="132"/>
      <c r="H30" s="10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4">
        <f t="shared" si="0"/>
        <v>0</v>
      </c>
      <c r="U30" s="17"/>
      <c r="V30" s="14"/>
    </row>
    <row r="31" spans="1:22" x14ac:dyDescent="0.2">
      <c r="A31" s="129"/>
      <c r="B31" s="101"/>
      <c r="C31" s="129"/>
      <c r="D31" s="101"/>
      <c r="E31" s="101"/>
      <c r="F31" s="101"/>
      <c r="G31" s="132"/>
      <c r="H31" s="10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4">
        <f t="shared" si="0"/>
        <v>0</v>
      </c>
      <c r="U31" s="17"/>
      <c r="V31" s="14"/>
    </row>
    <row r="32" spans="1:22" x14ac:dyDescent="0.2">
      <c r="A32" s="129"/>
      <c r="B32" s="101"/>
      <c r="C32" s="129"/>
      <c r="D32" s="101"/>
      <c r="E32" s="101"/>
      <c r="F32" s="101"/>
      <c r="G32" s="132"/>
      <c r="H32" s="10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4">
        <f t="shared" si="0"/>
        <v>0</v>
      </c>
      <c r="U32" s="17"/>
      <c r="V32" s="14"/>
    </row>
    <row r="33" spans="1:22" x14ac:dyDescent="0.2">
      <c r="A33" s="129"/>
      <c r="B33" s="101"/>
      <c r="C33" s="129"/>
      <c r="D33" s="101"/>
      <c r="E33" s="101"/>
      <c r="F33" s="101"/>
      <c r="G33" s="132"/>
      <c r="H33" s="10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4">
        <f t="shared" si="0"/>
        <v>0</v>
      </c>
      <c r="U33" s="17"/>
      <c r="V33" s="14"/>
    </row>
    <row r="34" spans="1:22" x14ac:dyDescent="0.2">
      <c r="A34" s="129"/>
      <c r="B34" s="101"/>
      <c r="C34" s="129"/>
      <c r="D34" s="101"/>
      <c r="E34" s="101"/>
      <c r="F34" s="101"/>
      <c r="G34" s="132"/>
      <c r="H34" s="10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4">
        <f t="shared" si="0"/>
        <v>0</v>
      </c>
      <c r="U34" s="17"/>
      <c r="V34" s="14"/>
    </row>
    <row r="35" spans="1:22" x14ac:dyDescent="0.2">
      <c r="A35" s="129"/>
      <c r="B35" s="101"/>
      <c r="C35" s="129"/>
      <c r="D35" s="101"/>
      <c r="E35" s="101"/>
      <c r="F35" s="101"/>
      <c r="G35" s="132"/>
      <c r="H35" s="10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4">
        <f t="shared" si="0"/>
        <v>0</v>
      </c>
      <c r="U35" s="17"/>
      <c r="V35" s="14"/>
    </row>
    <row r="36" spans="1:22" x14ac:dyDescent="0.2">
      <c r="A36" s="129"/>
      <c r="B36" s="101"/>
      <c r="C36" s="129"/>
      <c r="D36" s="101"/>
      <c r="E36" s="101"/>
      <c r="F36" s="101"/>
      <c r="G36" s="132"/>
      <c r="H36" s="10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4">
        <f t="shared" si="0"/>
        <v>0</v>
      </c>
      <c r="U36" s="17"/>
      <c r="V36" s="14"/>
    </row>
    <row r="37" spans="1:22" x14ac:dyDescent="0.2">
      <c r="A37" s="129"/>
      <c r="B37" s="101"/>
      <c r="C37" s="129"/>
      <c r="D37" s="101"/>
      <c r="E37" s="101"/>
      <c r="F37" s="101"/>
      <c r="G37" s="132"/>
      <c r="H37" s="10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4">
        <f t="shared" si="0"/>
        <v>0</v>
      </c>
      <c r="U37" s="17"/>
      <c r="V37" s="14"/>
    </row>
    <row r="38" spans="1:22" x14ac:dyDescent="0.2">
      <c r="A38" s="129"/>
      <c r="B38" s="101"/>
      <c r="C38" s="129"/>
      <c r="D38" s="101"/>
      <c r="E38" s="101"/>
      <c r="F38" s="101"/>
      <c r="G38" s="132"/>
      <c r="H38" s="10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4">
        <f t="shared" si="0"/>
        <v>0</v>
      </c>
      <c r="U38" s="17"/>
      <c r="V38" s="14"/>
    </row>
    <row r="39" spans="1:22" x14ac:dyDescent="0.2">
      <c r="A39" s="129"/>
      <c r="B39" s="101"/>
      <c r="C39" s="129"/>
      <c r="D39" s="101"/>
      <c r="E39" s="101"/>
      <c r="F39" s="101"/>
      <c r="G39" s="132"/>
      <c r="H39" s="10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4">
        <f t="shared" si="0"/>
        <v>0</v>
      </c>
      <c r="U39" s="17"/>
      <c r="V39" s="14"/>
    </row>
    <row r="40" spans="1:22" x14ac:dyDescent="0.2">
      <c r="A40" s="129"/>
      <c r="B40" s="101"/>
      <c r="C40" s="129"/>
      <c r="D40" s="101"/>
      <c r="E40" s="101"/>
      <c r="F40" s="101"/>
      <c r="G40" s="132"/>
      <c r="H40" s="10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4">
        <f t="shared" si="0"/>
        <v>0</v>
      </c>
      <c r="U40" s="17"/>
      <c r="V40" s="14"/>
    </row>
    <row r="41" spans="1:22" x14ac:dyDescent="0.2">
      <c r="A41" s="129"/>
      <c r="B41" s="101"/>
      <c r="C41" s="129"/>
      <c r="D41" s="101"/>
      <c r="E41" s="101"/>
      <c r="F41" s="101"/>
      <c r="G41" s="132"/>
      <c r="H41" s="10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4">
        <f t="shared" si="0"/>
        <v>0</v>
      </c>
      <c r="U41" s="17"/>
      <c r="V41" s="14"/>
    </row>
    <row r="42" spans="1:22" x14ac:dyDescent="0.2">
      <c r="A42" s="129"/>
      <c r="B42" s="101"/>
      <c r="C42" s="129"/>
      <c r="D42" s="101"/>
      <c r="E42" s="101"/>
      <c r="F42" s="101"/>
      <c r="G42" s="132"/>
      <c r="H42" s="10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4">
        <f t="shared" si="0"/>
        <v>0</v>
      </c>
      <c r="U42" s="17"/>
      <c r="V42" s="14"/>
    </row>
    <row r="43" spans="1:22" x14ac:dyDescent="0.2">
      <c r="A43" s="129"/>
      <c r="B43" s="101"/>
      <c r="C43" s="129"/>
      <c r="D43" s="101"/>
      <c r="E43" s="101"/>
      <c r="F43" s="101"/>
      <c r="G43" s="132"/>
      <c r="H43" s="10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4">
        <f t="shared" si="0"/>
        <v>0</v>
      </c>
      <c r="U43" s="17"/>
      <c r="V43" s="14"/>
    </row>
    <row r="44" spans="1:22" x14ac:dyDescent="0.2">
      <c r="A44" s="129"/>
      <c r="B44" s="101"/>
      <c r="C44" s="129"/>
      <c r="D44" s="101"/>
      <c r="E44" s="101"/>
      <c r="F44" s="101"/>
      <c r="G44" s="132"/>
      <c r="H44" s="10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4">
        <f t="shared" si="0"/>
        <v>0</v>
      </c>
      <c r="U44" s="17"/>
      <c r="V44" s="14"/>
    </row>
    <row r="45" spans="1:22" x14ac:dyDescent="0.2">
      <c r="A45" s="129"/>
      <c r="B45" s="101"/>
      <c r="C45" s="129"/>
      <c r="D45" s="101"/>
      <c r="E45" s="101"/>
      <c r="F45" s="101"/>
      <c r="G45" s="132"/>
      <c r="H45" s="10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4">
        <f t="shared" si="0"/>
        <v>0</v>
      </c>
      <c r="U45" s="17"/>
      <c r="V45" s="14"/>
    </row>
    <row r="46" spans="1:22" x14ac:dyDescent="0.2">
      <c r="A46" s="129"/>
      <c r="B46" s="101"/>
      <c r="C46" s="129"/>
      <c r="D46" s="101"/>
      <c r="E46" s="101"/>
      <c r="F46" s="101"/>
      <c r="G46" s="132"/>
      <c r="H46" s="10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4">
        <f t="shared" si="0"/>
        <v>0</v>
      </c>
      <c r="U46" s="17"/>
      <c r="V46" s="14"/>
    </row>
    <row r="47" spans="1:22" x14ac:dyDescent="0.2">
      <c r="A47" s="129"/>
      <c r="B47" s="101"/>
      <c r="C47" s="129"/>
      <c r="D47" s="101"/>
      <c r="E47" s="101"/>
      <c r="F47" s="101"/>
      <c r="G47" s="132"/>
      <c r="H47" s="10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4">
        <f t="shared" si="0"/>
        <v>0</v>
      </c>
      <c r="U47" s="17"/>
      <c r="V47" s="14"/>
    </row>
    <row r="48" spans="1:22" x14ac:dyDescent="0.2">
      <c r="A48" s="129"/>
      <c r="B48" s="101"/>
      <c r="C48" s="129"/>
      <c r="D48" s="101"/>
      <c r="E48" s="101"/>
      <c r="F48" s="101"/>
      <c r="G48" s="132"/>
      <c r="H48" s="10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4">
        <f t="shared" si="0"/>
        <v>0</v>
      </c>
      <c r="U48" s="17"/>
      <c r="V48" s="14"/>
    </row>
    <row r="49" spans="1:22" x14ac:dyDescent="0.2">
      <c r="A49" s="129"/>
      <c r="B49" s="101"/>
      <c r="C49" s="129"/>
      <c r="D49" s="101"/>
      <c r="E49" s="101"/>
      <c r="F49" s="101"/>
      <c r="G49" s="132"/>
      <c r="H49" s="10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4">
        <f t="shared" si="0"/>
        <v>0</v>
      </c>
      <c r="U49" s="17"/>
      <c r="V49" s="14"/>
    </row>
    <row r="50" spans="1:22" x14ac:dyDescent="0.2">
      <c r="A50" s="129"/>
      <c r="B50" s="101"/>
      <c r="C50" s="129"/>
      <c r="D50" s="101"/>
      <c r="E50" s="101"/>
      <c r="F50" s="101"/>
      <c r="G50" s="132"/>
      <c r="H50" s="10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4">
        <f t="shared" si="0"/>
        <v>0</v>
      </c>
      <c r="U50" s="17"/>
      <c r="V50" s="14"/>
    </row>
    <row r="51" spans="1:22" x14ac:dyDescent="0.2">
      <c r="A51" s="129"/>
      <c r="B51" s="101"/>
      <c r="C51" s="129"/>
      <c r="D51" s="101"/>
      <c r="E51" s="101"/>
      <c r="F51" s="101"/>
      <c r="G51" s="132"/>
      <c r="H51" s="10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4">
        <f t="shared" si="0"/>
        <v>0</v>
      </c>
      <c r="U51" s="17"/>
      <c r="V51" s="14"/>
    </row>
    <row r="52" spans="1:22" x14ac:dyDescent="0.2">
      <c r="A52" s="129"/>
      <c r="B52" s="101"/>
      <c r="C52" s="129"/>
      <c r="D52" s="101"/>
      <c r="E52" s="101"/>
      <c r="F52" s="101"/>
      <c r="G52" s="132"/>
      <c r="H52" s="10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4">
        <f t="shared" si="0"/>
        <v>0</v>
      </c>
      <c r="U52" s="17"/>
      <c r="V52" s="14"/>
    </row>
    <row r="53" spans="1:22" x14ac:dyDescent="0.2">
      <c r="A53" s="129"/>
      <c r="B53" s="101"/>
      <c r="C53" s="129"/>
      <c r="D53" s="101"/>
      <c r="E53" s="101"/>
      <c r="F53" s="101"/>
      <c r="G53" s="132"/>
      <c r="H53" s="10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4">
        <f t="shared" si="0"/>
        <v>0</v>
      </c>
      <c r="U53" s="17"/>
      <c r="V53" s="14"/>
    </row>
    <row r="54" spans="1:22" x14ac:dyDescent="0.2">
      <c r="A54" s="129"/>
      <c r="B54" s="101"/>
      <c r="C54" s="129"/>
      <c r="D54" s="101"/>
      <c r="E54" s="101"/>
      <c r="F54" s="101"/>
      <c r="G54" s="132"/>
      <c r="H54" s="10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4">
        <f t="shared" si="0"/>
        <v>0</v>
      </c>
      <c r="U54" s="17"/>
      <c r="V54" s="14"/>
    </row>
    <row r="55" spans="1:22" x14ac:dyDescent="0.2">
      <c r="A55" s="129"/>
      <c r="B55" s="101"/>
      <c r="C55" s="129"/>
      <c r="D55" s="101"/>
      <c r="E55" s="101"/>
      <c r="F55" s="101"/>
      <c r="G55" s="132"/>
      <c r="H55" s="10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4">
        <f t="shared" si="0"/>
        <v>0</v>
      </c>
      <c r="U55" s="17"/>
      <c r="V55" s="14"/>
    </row>
    <row r="56" spans="1:22" x14ac:dyDescent="0.2">
      <c r="A56" s="129"/>
      <c r="B56" s="101"/>
      <c r="C56" s="129"/>
      <c r="D56" s="101"/>
      <c r="E56" s="101"/>
      <c r="F56" s="101"/>
      <c r="G56" s="132"/>
      <c r="H56" s="10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4">
        <f t="shared" si="0"/>
        <v>0</v>
      </c>
      <c r="U56" s="17"/>
      <c r="V56" s="14"/>
    </row>
    <row r="57" spans="1:22" x14ac:dyDescent="0.2">
      <c r="A57" s="129"/>
      <c r="B57" s="101"/>
      <c r="C57" s="129"/>
      <c r="D57" s="101"/>
      <c r="E57" s="101"/>
      <c r="F57" s="101"/>
      <c r="G57" s="132"/>
      <c r="H57" s="10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4">
        <f t="shared" si="0"/>
        <v>0</v>
      </c>
      <c r="U57" s="17"/>
      <c r="V57" s="14"/>
    </row>
    <row r="58" spans="1:22" x14ac:dyDescent="0.2">
      <c r="A58" s="129"/>
      <c r="B58" s="101"/>
      <c r="C58" s="129"/>
      <c r="D58" s="101"/>
      <c r="E58" s="101"/>
      <c r="F58" s="101"/>
      <c r="G58" s="132"/>
      <c r="H58" s="10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4">
        <f t="shared" si="0"/>
        <v>0</v>
      </c>
      <c r="U58" s="17"/>
      <c r="V58" s="14"/>
    </row>
    <row r="59" spans="1:22" x14ac:dyDescent="0.2">
      <c r="A59" s="129"/>
      <c r="B59" s="101"/>
      <c r="C59" s="129"/>
      <c r="D59" s="101"/>
      <c r="E59" s="101"/>
      <c r="F59" s="101"/>
      <c r="G59" s="132"/>
      <c r="H59" s="10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4">
        <f t="shared" si="0"/>
        <v>0</v>
      </c>
      <c r="U59" s="17"/>
      <c r="V59" s="14"/>
    </row>
    <row r="60" spans="1:22" x14ac:dyDescent="0.2">
      <c r="A60" s="129"/>
      <c r="B60" s="101"/>
      <c r="C60" s="129"/>
      <c r="D60" s="101"/>
      <c r="E60" s="101"/>
      <c r="F60" s="101"/>
      <c r="G60" s="132"/>
      <c r="H60" s="10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4">
        <f t="shared" si="0"/>
        <v>0</v>
      </c>
      <c r="U60" s="17"/>
      <c r="V60" s="14"/>
    </row>
    <row r="61" spans="1:22" x14ac:dyDescent="0.2">
      <c r="A61" s="129"/>
      <c r="B61" s="101"/>
      <c r="C61" s="129"/>
      <c r="D61" s="101"/>
      <c r="E61" s="101"/>
      <c r="F61" s="101"/>
      <c r="G61" s="132"/>
      <c r="H61" s="10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4">
        <f t="shared" si="0"/>
        <v>0</v>
      </c>
      <c r="U61" s="17"/>
      <c r="V61" s="14"/>
    </row>
    <row r="62" spans="1:22" x14ac:dyDescent="0.2">
      <c r="A62" s="129"/>
      <c r="B62" s="101"/>
      <c r="C62" s="129"/>
      <c r="D62" s="101"/>
      <c r="E62" s="101"/>
      <c r="F62" s="101"/>
      <c r="G62" s="132"/>
      <c r="H62" s="10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4">
        <f t="shared" si="0"/>
        <v>0</v>
      </c>
      <c r="U62" s="17"/>
      <c r="V62" s="14"/>
    </row>
    <row r="63" spans="1:22" x14ac:dyDescent="0.2">
      <c r="A63" s="129"/>
      <c r="B63" s="101"/>
      <c r="C63" s="129"/>
      <c r="D63" s="101"/>
      <c r="E63" s="101"/>
      <c r="F63" s="101"/>
      <c r="G63" s="132"/>
      <c r="H63" s="10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4">
        <f t="shared" si="0"/>
        <v>0</v>
      </c>
      <c r="U63" s="17"/>
      <c r="V63" s="14"/>
    </row>
    <row r="64" spans="1:22" x14ac:dyDescent="0.2">
      <c r="A64" s="129"/>
      <c r="B64" s="101"/>
      <c r="C64" s="129"/>
      <c r="D64" s="101"/>
      <c r="E64" s="101"/>
      <c r="F64" s="101"/>
      <c r="G64" s="132"/>
      <c r="H64" s="10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4">
        <f t="shared" si="0"/>
        <v>0</v>
      </c>
      <c r="U64" s="17"/>
      <c r="V64" s="14"/>
    </row>
    <row r="65" spans="1:22" x14ac:dyDescent="0.2">
      <c r="A65" s="129"/>
      <c r="B65" s="101"/>
      <c r="C65" s="129"/>
      <c r="D65" s="101"/>
      <c r="E65" s="101"/>
      <c r="F65" s="101"/>
      <c r="G65" s="132"/>
      <c r="H65" s="10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4">
        <f t="shared" si="0"/>
        <v>0</v>
      </c>
      <c r="U65" s="17"/>
      <c r="V65" s="14"/>
    </row>
    <row r="66" spans="1:22" x14ac:dyDescent="0.2">
      <c r="A66" s="129"/>
      <c r="B66" s="101"/>
      <c r="C66" s="129"/>
      <c r="D66" s="101"/>
      <c r="E66" s="101"/>
      <c r="F66" s="101"/>
      <c r="G66" s="132"/>
      <c r="H66" s="10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4">
        <f t="shared" si="0"/>
        <v>0</v>
      </c>
      <c r="U66" s="17"/>
      <c r="V66" s="14"/>
    </row>
    <row r="67" spans="1:22" x14ac:dyDescent="0.2">
      <c r="A67" s="129"/>
      <c r="B67" s="101"/>
      <c r="C67" s="129"/>
      <c r="D67" s="101"/>
      <c r="E67" s="101"/>
      <c r="F67" s="101"/>
      <c r="G67" s="132"/>
      <c r="H67" s="10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4">
        <f t="shared" si="0"/>
        <v>0</v>
      </c>
      <c r="U67" s="17"/>
      <c r="V67" s="14"/>
    </row>
    <row r="68" spans="1:22" x14ac:dyDescent="0.2">
      <c r="A68" s="129"/>
      <c r="B68" s="101"/>
      <c r="C68" s="129"/>
      <c r="D68" s="101"/>
      <c r="E68" s="101"/>
      <c r="F68" s="101"/>
      <c r="G68" s="132"/>
      <c r="H68" s="10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4">
        <f t="shared" si="0"/>
        <v>0</v>
      </c>
      <c r="U68" s="17"/>
      <c r="V68" s="14"/>
    </row>
    <row r="69" spans="1:22" x14ac:dyDescent="0.2">
      <c r="A69" s="129"/>
      <c r="B69" s="101"/>
      <c r="C69" s="129"/>
      <c r="D69" s="101"/>
      <c r="E69" s="101"/>
      <c r="F69" s="101"/>
      <c r="G69" s="132"/>
      <c r="H69" s="10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4">
        <f t="shared" si="0"/>
        <v>0</v>
      </c>
      <c r="U69" s="17"/>
      <c r="V69" s="14"/>
    </row>
    <row r="70" spans="1:22" x14ac:dyDescent="0.2">
      <c r="A70" s="129"/>
      <c r="B70" s="101"/>
      <c r="C70" s="129"/>
      <c r="D70" s="101"/>
      <c r="E70" s="101"/>
      <c r="F70" s="101"/>
      <c r="G70" s="132"/>
      <c r="H70" s="10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4">
        <f t="shared" si="0"/>
        <v>0</v>
      </c>
      <c r="U70" s="17"/>
      <c r="V70" s="14"/>
    </row>
    <row r="71" spans="1:22" x14ac:dyDescent="0.2">
      <c r="A71" s="129"/>
      <c r="B71" s="101"/>
      <c r="C71" s="129"/>
      <c r="D71" s="101"/>
      <c r="E71" s="101"/>
      <c r="F71" s="106"/>
      <c r="G71" s="132"/>
      <c r="H71" s="10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4">
        <f t="shared" si="0"/>
        <v>0</v>
      </c>
      <c r="U71" s="17"/>
      <c r="V71" s="14"/>
    </row>
    <row r="72" spans="1:22" x14ac:dyDescent="0.2">
      <c r="A72" s="129"/>
      <c r="B72" s="101"/>
      <c r="C72" s="129"/>
      <c r="D72" s="101"/>
      <c r="E72" s="101"/>
      <c r="F72" s="106"/>
      <c r="G72" s="132"/>
      <c r="H72" s="10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4">
        <f t="shared" ref="T72:T135" si="1">SUM(G72:S72)</f>
        <v>0</v>
      </c>
      <c r="U72" s="17"/>
      <c r="V72" s="14"/>
    </row>
    <row r="73" spans="1:22" x14ac:dyDescent="0.2">
      <c r="A73" s="129"/>
      <c r="B73" s="101"/>
      <c r="C73" s="129"/>
      <c r="D73" s="101"/>
      <c r="E73" s="101"/>
      <c r="F73" s="101"/>
      <c r="G73" s="132"/>
      <c r="H73" s="10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4">
        <f t="shared" si="1"/>
        <v>0</v>
      </c>
      <c r="U73" s="17"/>
      <c r="V73" s="14"/>
    </row>
    <row r="74" spans="1:22" x14ac:dyDescent="0.2">
      <c r="A74" s="129"/>
      <c r="B74" s="101"/>
      <c r="C74" s="129"/>
      <c r="D74" s="101"/>
      <c r="E74" s="101"/>
      <c r="F74" s="101"/>
      <c r="G74" s="132"/>
      <c r="H74" s="10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4">
        <f t="shared" si="1"/>
        <v>0</v>
      </c>
      <c r="U74" s="17"/>
      <c r="V74" s="14"/>
    </row>
    <row r="75" spans="1:22" x14ac:dyDescent="0.2">
      <c r="A75" s="129"/>
      <c r="B75" s="101"/>
      <c r="C75" s="129"/>
      <c r="D75" s="101"/>
      <c r="E75" s="101"/>
      <c r="F75" s="101"/>
      <c r="G75" s="132"/>
      <c r="H75" s="10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4">
        <f t="shared" si="1"/>
        <v>0</v>
      </c>
      <c r="U75" s="17"/>
      <c r="V75" s="14"/>
    </row>
    <row r="76" spans="1:22" x14ac:dyDescent="0.2">
      <c r="A76" s="129"/>
      <c r="B76" s="101"/>
      <c r="C76" s="129"/>
      <c r="D76" s="101"/>
      <c r="E76" s="101"/>
      <c r="F76" s="101"/>
      <c r="G76" s="132"/>
      <c r="H76" s="10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4">
        <f t="shared" si="1"/>
        <v>0</v>
      </c>
      <c r="U76" s="17"/>
      <c r="V76" s="14"/>
    </row>
    <row r="77" spans="1:22" x14ac:dyDescent="0.2">
      <c r="A77" s="129"/>
      <c r="B77" s="101"/>
      <c r="C77" s="129"/>
      <c r="D77" s="101"/>
      <c r="E77" s="101"/>
      <c r="F77" s="101"/>
      <c r="G77" s="132"/>
      <c r="H77" s="10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4">
        <f t="shared" si="1"/>
        <v>0</v>
      </c>
      <c r="U77" s="17"/>
      <c r="V77" s="14"/>
    </row>
    <row r="78" spans="1:22" x14ac:dyDescent="0.2">
      <c r="A78" s="129"/>
      <c r="B78" s="101"/>
      <c r="C78" s="129"/>
      <c r="D78" s="101"/>
      <c r="E78" s="101"/>
      <c r="F78" s="101"/>
      <c r="G78" s="132"/>
      <c r="H78" s="10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4">
        <f t="shared" si="1"/>
        <v>0</v>
      </c>
      <c r="U78" s="17"/>
      <c r="V78" s="14"/>
    </row>
    <row r="79" spans="1:22" x14ac:dyDescent="0.2">
      <c r="A79" s="129"/>
      <c r="B79" s="101"/>
      <c r="C79" s="129"/>
      <c r="D79" s="101"/>
      <c r="E79" s="101"/>
      <c r="F79" s="101"/>
      <c r="G79" s="132"/>
      <c r="H79" s="10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4">
        <f t="shared" si="1"/>
        <v>0</v>
      </c>
      <c r="U79" s="17"/>
      <c r="V79" s="14"/>
    </row>
    <row r="80" spans="1:22" x14ac:dyDescent="0.2">
      <c r="A80" s="129"/>
      <c r="B80" s="101"/>
      <c r="C80" s="129"/>
      <c r="D80" s="101"/>
      <c r="E80" s="101"/>
      <c r="F80" s="101"/>
      <c r="G80" s="132"/>
      <c r="H80" s="10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4">
        <f t="shared" si="1"/>
        <v>0</v>
      </c>
      <c r="U80" s="17"/>
      <c r="V80" s="14"/>
    </row>
    <row r="81" spans="1:22" x14ac:dyDescent="0.2">
      <c r="A81" s="129"/>
      <c r="B81" s="101"/>
      <c r="C81" s="129"/>
      <c r="D81" s="101"/>
      <c r="E81" s="101"/>
      <c r="F81" s="101"/>
      <c r="G81" s="132"/>
      <c r="H81" s="10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4">
        <f t="shared" si="1"/>
        <v>0</v>
      </c>
      <c r="U81" s="17"/>
      <c r="V81" s="14"/>
    </row>
    <row r="82" spans="1:22" x14ac:dyDescent="0.2">
      <c r="A82" s="129"/>
      <c r="B82" s="101"/>
      <c r="C82" s="129"/>
      <c r="D82" s="101"/>
      <c r="E82" s="101"/>
      <c r="F82" s="101"/>
      <c r="G82" s="132"/>
      <c r="H82" s="10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4">
        <f t="shared" si="1"/>
        <v>0</v>
      </c>
      <c r="U82" s="17"/>
      <c r="V82" s="14"/>
    </row>
    <row r="83" spans="1:22" x14ac:dyDescent="0.2">
      <c r="A83" s="129"/>
      <c r="B83" s="101"/>
      <c r="C83" s="129"/>
      <c r="D83" s="101"/>
      <c r="E83" s="101"/>
      <c r="F83" s="101"/>
      <c r="G83" s="132"/>
      <c r="H83" s="10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4">
        <f t="shared" si="1"/>
        <v>0</v>
      </c>
      <c r="U83" s="17"/>
      <c r="V83" s="14"/>
    </row>
    <row r="84" spans="1:22" x14ac:dyDescent="0.2">
      <c r="A84" s="129"/>
      <c r="B84" s="101"/>
      <c r="C84" s="129"/>
      <c r="D84" s="101"/>
      <c r="E84" s="101"/>
      <c r="F84" s="101"/>
      <c r="G84" s="132"/>
      <c r="H84" s="10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4">
        <f t="shared" si="1"/>
        <v>0</v>
      </c>
      <c r="U84" s="17"/>
      <c r="V84" s="14"/>
    </row>
    <row r="85" spans="1:22" x14ac:dyDescent="0.2">
      <c r="A85" s="129"/>
      <c r="B85" s="101"/>
      <c r="C85" s="129"/>
      <c r="D85" s="101"/>
      <c r="E85" s="101"/>
      <c r="F85" s="101"/>
      <c r="G85" s="132"/>
      <c r="H85" s="10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4">
        <f t="shared" si="1"/>
        <v>0</v>
      </c>
      <c r="U85" s="17"/>
      <c r="V85" s="14"/>
    </row>
    <row r="86" spans="1:22" x14ac:dyDescent="0.2">
      <c r="A86" s="129"/>
      <c r="B86" s="101"/>
      <c r="C86" s="129"/>
      <c r="D86" s="101"/>
      <c r="E86" s="101"/>
      <c r="F86" s="101"/>
      <c r="G86" s="132"/>
      <c r="H86" s="10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4">
        <f t="shared" si="1"/>
        <v>0</v>
      </c>
      <c r="U86" s="17"/>
      <c r="V86" s="14"/>
    </row>
    <row r="87" spans="1:22" x14ac:dyDescent="0.2">
      <c r="A87" s="129"/>
      <c r="B87" s="101"/>
      <c r="C87" s="129"/>
      <c r="D87" s="101"/>
      <c r="E87" s="101"/>
      <c r="F87" s="101"/>
      <c r="G87" s="132"/>
      <c r="H87" s="10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4">
        <f t="shared" si="1"/>
        <v>0</v>
      </c>
      <c r="U87" s="17"/>
      <c r="V87" s="14"/>
    </row>
    <row r="88" spans="1:22" x14ac:dyDescent="0.2">
      <c r="A88" s="129"/>
      <c r="B88" s="101"/>
      <c r="C88" s="129"/>
      <c r="D88" s="101"/>
      <c r="E88" s="101"/>
      <c r="F88" s="101"/>
      <c r="G88" s="132"/>
      <c r="H88" s="10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4">
        <f t="shared" si="1"/>
        <v>0</v>
      </c>
      <c r="U88" s="17"/>
      <c r="V88" s="14"/>
    </row>
    <row r="89" spans="1:22" x14ac:dyDescent="0.2">
      <c r="A89" s="129"/>
      <c r="B89" s="101"/>
      <c r="C89" s="129"/>
      <c r="D89" s="101"/>
      <c r="E89" s="101"/>
      <c r="F89" s="101"/>
      <c r="G89" s="132"/>
      <c r="H89" s="10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4">
        <f t="shared" si="1"/>
        <v>0</v>
      </c>
      <c r="U89" s="17"/>
      <c r="V89" s="14"/>
    </row>
    <row r="90" spans="1:22" x14ac:dyDescent="0.2">
      <c r="A90" s="129"/>
      <c r="B90" s="101"/>
      <c r="C90" s="129"/>
      <c r="D90" s="101"/>
      <c r="E90" s="101"/>
      <c r="F90" s="101"/>
      <c r="G90" s="132"/>
      <c r="H90" s="10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4">
        <f t="shared" si="1"/>
        <v>0</v>
      </c>
      <c r="U90" s="17"/>
      <c r="V90" s="14"/>
    </row>
    <row r="91" spans="1:22" x14ac:dyDescent="0.2">
      <c r="A91" s="129"/>
      <c r="B91" s="101"/>
      <c r="C91" s="129"/>
      <c r="D91" s="101"/>
      <c r="E91" s="101"/>
      <c r="F91" s="101"/>
      <c r="G91" s="132"/>
      <c r="H91" s="10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4">
        <f t="shared" si="1"/>
        <v>0</v>
      </c>
      <c r="U91" s="17"/>
      <c r="V91" s="14"/>
    </row>
    <row r="92" spans="1:22" x14ac:dyDescent="0.2">
      <c r="A92" s="135"/>
      <c r="B92" s="136"/>
      <c r="C92" s="135"/>
      <c r="D92" s="136"/>
      <c r="E92" s="136"/>
      <c r="F92" s="136"/>
      <c r="G92" s="132"/>
      <c r="H92" s="133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4">
        <f t="shared" si="1"/>
        <v>0</v>
      </c>
      <c r="U92" s="18"/>
      <c r="V92" s="19"/>
    </row>
    <row r="93" spans="1:22" x14ac:dyDescent="0.2">
      <c r="A93" s="135"/>
      <c r="B93" s="136"/>
      <c r="C93" s="135"/>
      <c r="D93" s="136"/>
      <c r="E93" s="136"/>
      <c r="F93" s="136"/>
      <c r="G93" s="132"/>
      <c r="H93" s="133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4">
        <f t="shared" si="1"/>
        <v>0</v>
      </c>
      <c r="U93" s="18"/>
      <c r="V93" s="19"/>
    </row>
    <row r="94" spans="1:22" x14ac:dyDescent="0.2">
      <c r="A94" s="135"/>
      <c r="B94" s="136"/>
      <c r="C94" s="135"/>
      <c r="D94" s="136"/>
      <c r="E94" s="136"/>
      <c r="F94" s="136"/>
      <c r="G94" s="132"/>
      <c r="H94" s="133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4">
        <f t="shared" si="1"/>
        <v>0</v>
      </c>
      <c r="U94" s="18"/>
      <c r="V94" s="19"/>
    </row>
    <row r="95" spans="1:22" x14ac:dyDescent="0.2">
      <c r="A95" s="135"/>
      <c r="B95" s="136"/>
      <c r="C95" s="135"/>
      <c r="D95" s="136"/>
      <c r="E95" s="136"/>
      <c r="F95" s="136"/>
      <c r="G95" s="132"/>
      <c r="H95" s="133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4">
        <f t="shared" si="1"/>
        <v>0</v>
      </c>
      <c r="U95" s="18"/>
      <c r="V95" s="19"/>
    </row>
    <row r="96" spans="1:22" x14ac:dyDescent="0.2">
      <c r="A96" s="135"/>
      <c r="B96" s="136"/>
      <c r="C96" s="135"/>
      <c r="D96" s="136"/>
      <c r="E96" s="136"/>
      <c r="F96" s="136"/>
      <c r="G96" s="132"/>
      <c r="H96" s="133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4">
        <f t="shared" si="1"/>
        <v>0</v>
      </c>
      <c r="U96" s="18"/>
      <c r="V96" s="19"/>
    </row>
    <row r="97" spans="1:22" x14ac:dyDescent="0.2">
      <c r="A97" s="135"/>
      <c r="B97" s="136"/>
      <c r="C97" s="135"/>
      <c r="D97" s="136"/>
      <c r="E97" s="136"/>
      <c r="F97" s="136"/>
      <c r="G97" s="132"/>
      <c r="H97" s="133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4">
        <f t="shared" si="1"/>
        <v>0</v>
      </c>
      <c r="U97" s="18"/>
      <c r="V97" s="19"/>
    </row>
    <row r="98" spans="1:22" x14ac:dyDescent="0.2">
      <c r="A98" s="135"/>
      <c r="B98" s="136"/>
      <c r="C98" s="135"/>
      <c r="D98" s="136"/>
      <c r="E98" s="136"/>
      <c r="F98" s="136"/>
      <c r="G98" s="132"/>
      <c r="H98" s="133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4">
        <f t="shared" si="1"/>
        <v>0</v>
      </c>
      <c r="U98" s="18"/>
      <c r="V98" s="19"/>
    </row>
    <row r="99" spans="1:22" x14ac:dyDescent="0.2">
      <c r="A99" s="135"/>
      <c r="B99" s="136"/>
      <c r="C99" s="135"/>
      <c r="D99" s="136"/>
      <c r="E99" s="136"/>
      <c r="F99" s="136"/>
      <c r="G99" s="132"/>
      <c r="H99" s="133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4">
        <f t="shared" si="1"/>
        <v>0</v>
      </c>
      <c r="U99" s="18"/>
      <c r="V99" s="19"/>
    </row>
    <row r="100" spans="1:22" x14ac:dyDescent="0.2">
      <c r="A100" s="18"/>
      <c r="B100" s="19"/>
      <c r="C100" s="18"/>
      <c r="D100" s="19"/>
      <c r="E100" s="19"/>
      <c r="F100" s="19"/>
      <c r="G100" s="132"/>
      <c r="H100" s="133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4">
        <f t="shared" si="1"/>
        <v>0</v>
      </c>
      <c r="U100" s="18"/>
      <c r="V100" s="19"/>
    </row>
    <row r="101" spans="1:22" x14ac:dyDescent="0.2">
      <c r="A101" s="18"/>
      <c r="B101" s="19"/>
      <c r="C101" s="18"/>
      <c r="D101" s="19"/>
      <c r="E101" s="19"/>
      <c r="F101" s="19"/>
      <c r="G101" s="132"/>
      <c r="H101" s="133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4">
        <f t="shared" si="1"/>
        <v>0</v>
      </c>
      <c r="U101" s="18"/>
      <c r="V101" s="19"/>
    </row>
    <row r="102" spans="1:22" x14ac:dyDescent="0.2">
      <c r="A102" s="18"/>
      <c r="B102" s="19"/>
      <c r="C102" s="18"/>
      <c r="D102" s="19"/>
      <c r="E102" s="19"/>
      <c r="F102" s="19"/>
      <c r="G102" s="132"/>
      <c r="H102" s="133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4">
        <f t="shared" si="1"/>
        <v>0</v>
      </c>
      <c r="U102" s="18"/>
      <c r="V102" s="19"/>
    </row>
    <row r="103" spans="1:22" x14ac:dyDescent="0.2">
      <c r="A103" s="18"/>
      <c r="B103" s="19"/>
      <c r="C103" s="18"/>
      <c r="D103" s="19"/>
      <c r="E103" s="19"/>
      <c r="F103" s="19"/>
      <c r="G103" s="132"/>
      <c r="H103" s="133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4">
        <f t="shared" si="1"/>
        <v>0</v>
      </c>
      <c r="U103" s="18"/>
      <c r="V103" s="19"/>
    </row>
    <row r="104" spans="1:22" x14ac:dyDescent="0.2">
      <c r="A104" s="18"/>
      <c r="B104" s="19"/>
      <c r="C104" s="18"/>
      <c r="D104" s="19"/>
      <c r="E104" s="19"/>
      <c r="F104" s="19"/>
      <c r="G104" s="132"/>
      <c r="H104" s="133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4">
        <f t="shared" si="1"/>
        <v>0</v>
      </c>
      <c r="U104" s="18"/>
      <c r="V104" s="19"/>
    </row>
    <row r="105" spans="1:22" x14ac:dyDescent="0.2">
      <c r="A105" s="18"/>
      <c r="B105" s="19"/>
      <c r="C105" s="18"/>
      <c r="D105" s="19"/>
      <c r="E105" s="19"/>
      <c r="F105" s="19"/>
      <c r="G105" s="132"/>
      <c r="H105" s="133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4">
        <f t="shared" si="1"/>
        <v>0</v>
      </c>
      <c r="U105" s="18"/>
      <c r="V105" s="19"/>
    </row>
    <row r="106" spans="1:22" x14ac:dyDescent="0.2">
      <c r="A106" s="18"/>
      <c r="B106" s="19"/>
      <c r="C106" s="18"/>
      <c r="D106" s="19"/>
      <c r="E106" s="19"/>
      <c r="F106" s="19"/>
      <c r="G106" s="132"/>
      <c r="H106" s="133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4">
        <f t="shared" si="1"/>
        <v>0</v>
      </c>
      <c r="U106" s="18"/>
      <c r="V106" s="19"/>
    </row>
    <row r="107" spans="1:22" x14ac:dyDescent="0.2">
      <c r="A107" s="18"/>
      <c r="B107" s="19"/>
      <c r="C107" s="18"/>
      <c r="D107" s="19"/>
      <c r="E107" s="19"/>
      <c r="F107" s="19"/>
      <c r="G107" s="132"/>
      <c r="H107" s="133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4">
        <f t="shared" si="1"/>
        <v>0</v>
      </c>
      <c r="U107" s="18"/>
      <c r="V107" s="19"/>
    </row>
    <row r="108" spans="1:22" x14ac:dyDescent="0.2">
      <c r="A108" s="18"/>
      <c r="B108" s="19"/>
      <c r="C108" s="18"/>
      <c r="D108" s="19"/>
      <c r="E108" s="19"/>
      <c r="F108" s="19"/>
      <c r="G108" s="132"/>
      <c r="H108" s="133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4">
        <f t="shared" si="1"/>
        <v>0</v>
      </c>
      <c r="U108" s="18"/>
      <c r="V108" s="19"/>
    </row>
    <row r="109" spans="1:22" x14ac:dyDescent="0.2">
      <c r="A109" s="18"/>
      <c r="B109" s="19"/>
      <c r="C109" s="18"/>
      <c r="D109" s="19"/>
      <c r="E109" s="19"/>
      <c r="F109" s="19"/>
      <c r="G109" s="132"/>
      <c r="H109" s="133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4">
        <f t="shared" si="1"/>
        <v>0</v>
      </c>
      <c r="U109" s="18"/>
      <c r="V109" s="19"/>
    </row>
    <row r="110" spans="1:22" x14ac:dyDescent="0.2">
      <c r="A110" s="18"/>
      <c r="B110" s="19"/>
      <c r="C110" s="18"/>
      <c r="D110" s="19"/>
      <c r="E110" s="19"/>
      <c r="F110" s="19"/>
      <c r="G110" s="132"/>
      <c r="H110" s="133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4">
        <f t="shared" si="1"/>
        <v>0</v>
      </c>
      <c r="U110" s="18"/>
      <c r="V110" s="19"/>
    </row>
    <row r="111" spans="1:22" x14ac:dyDescent="0.2">
      <c r="A111" s="18"/>
      <c r="B111" s="19"/>
      <c r="C111" s="18"/>
      <c r="D111" s="19"/>
      <c r="E111" s="19"/>
      <c r="F111" s="19"/>
      <c r="G111" s="132"/>
      <c r="H111" s="133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4">
        <f t="shared" si="1"/>
        <v>0</v>
      </c>
      <c r="U111" s="18"/>
      <c r="V111" s="19"/>
    </row>
    <row r="112" spans="1:22" x14ac:dyDescent="0.2">
      <c r="A112" s="18"/>
      <c r="B112" s="19"/>
      <c r="C112" s="18"/>
      <c r="D112" s="19"/>
      <c r="E112" s="19"/>
      <c r="F112" s="19"/>
      <c r="G112" s="132"/>
      <c r="H112" s="133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4">
        <f t="shared" si="1"/>
        <v>0</v>
      </c>
      <c r="U112" s="18"/>
      <c r="V112" s="19"/>
    </row>
    <row r="113" spans="1:22" x14ac:dyDescent="0.2">
      <c r="A113" s="18"/>
      <c r="B113" s="19"/>
      <c r="C113" s="18"/>
      <c r="D113" s="19"/>
      <c r="E113" s="19"/>
      <c r="F113" s="19"/>
      <c r="G113" s="132"/>
      <c r="H113" s="133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4">
        <f t="shared" si="1"/>
        <v>0</v>
      </c>
      <c r="U113" s="18"/>
      <c r="V113" s="19"/>
    </row>
    <row r="114" spans="1:22" x14ac:dyDescent="0.2">
      <c r="A114" s="18"/>
      <c r="B114" s="19"/>
      <c r="C114" s="18"/>
      <c r="D114" s="19"/>
      <c r="E114" s="19"/>
      <c r="F114" s="19"/>
      <c r="G114" s="132"/>
      <c r="H114" s="133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4">
        <f t="shared" si="1"/>
        <v>0</v>
      </c>
      <c r="U114" s="18"/>
      <c r="V114" s="19"/>
    </row>
    <row r="115" spans="1:22" x14ac:dyDescent="0.2">
      <c r="A115" s="18"/>
      <c r="B115" s="19"/>
      <c r="C115" s="18"/>
      <c r="D115" s="19"/>
      <c r="E115" s="19"/>
      <c r="F115" s="19"/>
      <c r="G115" s="132"/>
      <c r="H115" s="133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4">
        <f t="shared" si="1"/>
        <v>0</v>
      </c>
      <c r="U115" s="18"/>
      <c r="V115" s="19"/>
    </row>
    <row r="116" spans="1:22" x14ac:dyDescent="0.2">
      <c r="A116" s="18"/>
      <c r="B116" s="19"/>
      <c r="C116" s="18"/>
      <c r="D116" s="19"/>
      <c r="E116" s="19"/>
      <c r="F116" s="19"/>
      <c r="G116" s="132"/>
      <c r="H116" s="133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4">
        <f t="shared" si="1"/>
        <v>0</v>
      </c>
      <c r="U116" s="18"/>
      <c r="V116" s="19"/>
    </row>
    <row r="117" spans="1:22" x14ac:dyDescent="0.2">
      <c r="A117" s="18"/>
      <c r="B117" s="19"/>
      <c r="C117" s="18"/>
      <c r="D117" s="19"/>
      <c r="E117" s="19"/>
      <c r="F117" s="19"/>
      <c r="G117" s="132"/>
      <c r="H117" s="133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4">
        <f t="shared" si="1"/>
        <v>0</v>
      </c>
      <c r="U117" s="18"/>
      <c r="V117" s="19"/>
    </row>
    <row r="118" spans="1:22" x14ac:dyDescent="0.2">
      <c r="A118" s="18"/>
      <c r="B118" s="19"/>
      <c r="C118" s="18"/>
      <c r="D118" s="19"/>
      <c r="E118" s="19"/>
      <c r="F118" s="19"/>
      <c r="G118" s="132"/>
      <c r="H118" s="133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4">
        <f t="shared" si="1"/>
        <v>0</v>
      </c>
      <c r="U118" s="18"/>
      <c r="V118" s="19"/>
    </row>
    <row r="119" spans="1:22" x14ac:dyDescent="0.2">
      <c r="A119" s="18"/>
      <c r="B119" s="19"/>
      <c r="C119" s="18"/>
      <c r="D119" s="19"/>
      <c r="E119" s="19"/>
      <c r="F119" s="19"/>
      <c r="G119" s="132"/>
      <c r="H119" s="133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4">
        <f t="shared" si="1"/>
        <v>0</v>
      </c>
      <c r="U119" s="18"/>
      <c r="V119" s="19"/>
    </row>
    <row r="120" spans="1:22" x14ac:dyDescent="0.2">
      <c r="A120" s="18"/>
      <c r="B120" s="19"/>
      <c r="C120" s="18"/>
      <c r="D120" s="19"/>
      <c r="E120" s="19"/>
      <c r="F120" s="19"/>
      <c r="G120" s="132"/>
      <c r="H120" s="133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4">
        <f t="shared" si="1"/>
        <v>0</v>
      </c>
      <c r="U120" s="18"/>
      <c r="V120" s="19"/>
    </row>
    <row r="121" spans="1:22" x14ac:dyDescent="0.2">
      <c r="A121" s="18"/>
      <c r="B121" s="19"/>
      <c r="C121" s="18"/>
      <c r="D121" s="19"/>
      <c r="E121" s="19"/>
      <c r="F121" s="19"/>
      <c r="G121" s="132"/>
      <c r="H121" s="133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4">
        <f t="shared" si="1"/>
        <v>0</v>
      </c>
      <c r="U121" s="18"/>
      <c r="V121" s="19"/>
    </row>
    <row r="122" spans="1:22" x14ac:dyDescent="0.2">
      <c r="A122" s="18"/>
      <c r="B122" s="19"/>
      <c r="C122" s="18"/>
      <c r="D122" s="19"/>
      <c r="E122" s="19"/>
      <c r="F122" s="19"/>
      <c r="G122" s="132"/>
      <c r="H122" s="133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4">
        <f t="shared" si="1"/>
        <v>0</v>
      </c>
      <c r="U122" s="18"/>
      <c r="V122" s="19"/>
    </row>
    <row r="123" spans="1:22" x14ac:dyDescent="0.2">
      <c r="A123" s="18"/>
      <c r="B123" s="19"/>
      <c r="C123" s="18"/>
      <c r="D123" s="19"/>
      <c r="E123" s="19"/>
      <c r="F123" s="19"/>
      <c r="G123" s="132"/>
      <c r="H123" s="133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4">
        <f t="shared" si="1"/>
        <v>0</v>
      </c>
      <c r="U123" s="18"/>
      <c r="V123" s="19"/>
    </row>
    <row r="124" spans="1:22" x14ac:dyDescent="0.2">
      <c r="A124" s="18"/>
      <c r="B124" s="19"/>
      <c r="C124" s="18"/>
      <c r="D124" s="19"/>
      <c r="E124" s="19"/>
      <c r="F124" s="19"/>
      <c r="G124" s="132"/>
      <c r="H124" s="133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4">
        <f t="shared" si="1"/>
        <v>0</v>
      </c>
      <c r="U124" s="18"/>
      <c r="V124" s="19"/>
    </row>
    <row r="125" spans="1:22" x14ac:dyDescent="0.2">
      <c r="A125" s="18"/>
      <c r="B125" s="19"/>
      <c r="C125" s="18"/>
      <c r="D125" s="19"/>
      <c r="E125" s="19"/>
      <c r="F125" s="19"/>
      <c r="G125" s="132"/>
      <c r="H125" s="133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4">
        <f t="shared" si="1"/>
        <v>0</v>
      </c>
      <c r="U125" s="18"/>
      <c r="V125" s="19"/>
    </row>
    <row r="126" spans="1:22" x14ac:dyDescent="0.2">
      <c r="A126" s="18"/>
      <c r="B126" s="19"/>
      <c r="C126" s="18"/>
      <c r="D126" s="19"/>
      <c r="E126" s="19"/>
      <c r="F126" s="19"/>
      <c r="G126" s="132"/>
      <c r="H126" s="133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4">
        <f t="shared" si="1"/>
        <v>0</v>
      </c>
      <c r="U126" s="18"/>
      <c r="V126" s="19"/>
    </row>
    <row r="127" spans="1:22" x14ac:dyDescent="0.2">
      <c r="A127" s="18"/>
      <c r="B127" s="19"/>
      <c r="C127" s="18"/>
      <c r="D127" s="19"/>
      <c r="E127" s="19"/>
      <c r="F127" s="19"/>
      <c r="G127" s="132"/>
      <c r="H127" s="133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4">
        <f t="shared" si="1"/>
        <v>0</v>
      </c>
      <c r="U127" s="18"/>
      <c r="V127" s="19"/>
    </row>
    <row r="128" spans="1:22" x14ac:dyDescent="0.2">
      <c r="A128" s="18"/>
      <c r="B128" s="19"/>
      <c r="C128" s="18"/>
      <c r="D128" s="19"/>
      <c r="E128" s="19"/>
      <c r="F128" s="19"/>
      <c r="G128" s="132"/>
      <c r="H128" s="133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4">
        <f t="shared" si="1"/>
        <v>0</v>
      </c>
      <c r="U128" s="18"/>
      <c r="V128" s="19"/>
    </row>
    <row r="129" spans="1:22" x14ac:dyDescent="0.2">
      <c r="A129" s="18"/>
      <c r="B129" s="19"/>
      <c r="C129" s="18"/>
      <c r="D129" s="19"/>
      <c r="E129" s="19"/>
      <c r="F129" s="19"/>
      <c r="G129" s="132"/>
      <c r="H129" s="133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4">
        <f t="shared" si="1"/>
        <v>0</v>
      </c>
      <c r="U129" s="18"/>
      <c r="V129" s="19"/>
    </row>
    <row r="130" spans="1:22" x14ac:dyDescent="0.2">
      <c r="A130" s="18"/>
      <c r="B130" s="19"/>
      <c r="C130" s="18"/>
      <c r="D130" s="19"/>
      <c r="E130" s="19"/>
      <c r="F130" s="19"/>
      <c r="G130" s="132"/>
      <c r="H130" s="133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4">
        <f t="shared" si="1"/>
        <v>0</v>
      </c>
      <c r="U130" s="18"/>
      <c r="V130" s="19"/>
    </row>
    <row r="131" spans="1:22" x14ac:dyDescent="0.2">
      <c r="A131" s="18"/>
      <c r="B131" s="19"/>
      <c r="C131" s="18"/>
      <c r="D131" s="19"/>
      <c r="E131" s="19"/>
      <c r="F131" s="19"/>
      <c r="G131" s="132"/>
      <c r="H131" s="133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4">
        <f t="shared" si="1"/>
        <v>0</v>
      </c>
      <c r="U131" s="18"/>
      <c r="V131" s="19"/>
    </row>
    <row r="132" spans="1:22" x14ac:dyDescent="0.2">
      <c r="A132" s="18"/>
      <c r="B132" s="19"/>
      <c r="C132" s="18"/>
      <c r="D132" s="19"/>
      <c r="E132" s="19"/>
      <c r="F132" s="19"/>
      <c r="G132" s="132"/>
      <c r="H132" s="133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4">
        <f t="shared" si="1"/>
        <v>0</v>
      </c>
      <c r="U132" s="18"/>
      <c r="V132" s="19"/>
    </row>
    <row r="133" spans="1:22" x14ac:dyDescent="0.2">
      <c r="A133" s="18"/>
      <c r="B133" s="19"/>
      <c r="C133" s="18"/>
      <c r="D133" s="19"/>
      <c r="E133" s="19"/>
      <c r="F133" s="19"/>
      <c r="G133" s="132"/>
      <c r="H133" s="133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4">
        <f t="shared" si="1"/>
        <v>0</v>
      </c>
      <c r="U133" s="18"/>
      <c r="V133" s="19"/>
    </row>
    <row r="134" spans="1:22" x14ac:dyDescent="0.2">
      <c r="A134" s="18"/>
      <c r="B134" s="19"/>
      <c r="C134" s="18"/>
      <c r="D134" s="19"/>
      <c r="E134" s="19"/>
      <c r="F134" s="19"/>
      <c r="G134" s="132"/>
      <c r="H134" s="133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4">
        <f t="shared" si="1"/>
        <v>0</v>
      </c>
      <c r="U134" s="18"/>
      <c r="V134" s="19"/>
    </row>
    <row r="135" spans="1:22" x14ac:dyDescent="0.2">
      <c r="A135" s="18"/>
      <c r="B135" s="19"/>
      <c r="C135" s="18"/>
      <c r="D135" s="19"/>
      <c r="E135" s="19"/>
      <c r="F135" s="19"/>
      <c r="G135" s="132"/>
      <c r="H135" s="133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4">
        <f t="shared" si="1"/>
        <v>0</v>
      </c>
      <c r="U135" s="18"/>
      <c r="V135" s="19"/>
    </row>
    <row r="136" spans="1:22" x14ac:dyDescent="0.2">
      <c r="A136" s="18"/>
      <c r="B136" s="19"/>
      <c r="C136" s="18"/>
      <c r="D136" s="19"/>
      <c r="E136" s="19"/>
      <c r="F136" s="19"/>
      <c r="G136" s="132"/>
      <c r="H136" s="133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4">
        <f t="shared" ref="T136:T199" si="2">SUM(G136:S136)</f>
        <v>0</v>
      </c>
      <c r="U136" s="18"/>
      <c r="V136" s="19"/>
    </row>
    <row r="137" spans="1:22" x14ac:dyDescent="0.2">
      <c r="A137" s="18"/>
      <c r="B137" s="19"/>
      <c r="C137" s="18"/>
      <c r="D137" s="19"/>
      <c r="E137" s="19"/>
      <c r="F137" s="19"/>
      <c r="G137" s="132"/>
      <c r="H137" s="133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4">
        <f t="shared" si="2"/>
        <v>0</v>
      </c>
      <c r="U137" s="18"/>
      <c r="V137" s="19"/>
    </row>
    <row r="138" spans="1:22" x14ac:dyDescent="0.2">
      <c r="A138" s="18"/>
      <c r="B138" s="19"/>
      <c r="C138" s="18"/>
      <c r="D138" s="19"/>
      <c r="E138" s="19"/>
      <c r="F138" s="19"/>
      <c r="G138" s="132"/>
      <c r="H138" s="133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4">
        <f t="shared" si="2"/>
        <v>0</v>
      </c>
      <c r="U138" s="18"/>
      <c r="V138" s="19"/>
    </row>
    <row r="139" spans="1:22" x14ac:dyDescent="0.2">
      <c r="A139" s="18"/>
      <c r="B139" s="19"/>
      <c r="C139" s="18"/>
      <c r="D139" s="19"/>
      <c r="E139" s="19"/>
      <c r="F139" s="19"/>
      <c r="G139" s="132"/>
      <c r="H139" s="133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4">
        <f t="shared" si="2"/>
        <v>0</v>
      </c>
      <c r="U139" s="18"/>
      <c r="V139" s="19"/>
    </row>
    <row r="140" spans="1:22" x14ac:dyDescent="0.2">
      <c r="A140" s="18"/>
      <c r="B140" s="19"/>
      <c r="C140" s="18"/>
      <c r="D140" s="19"/>
      <c r="E140" s="19"/>
      <c r="F140" s="19"/>
      <c r="G140" s="132"/>
      <c r="H140" s="133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4">
        <f t="shared" si="2"/>
        <v>0</v>
      </c>
      <c r="U140" s="18"/>
      <c r="V140" s="19"/>
    </row>
    <row r="141" spans="1:22" x14ac:dyDescent="0.2">
      <c r="A141" s="18"/>
      <c r="B141" s="19"/>
      <c r="C141" s="18"/>
      <c r="D141" s="19"/>
      <c r="E141" s="19"/>
      <c r="F141" s="19"/>
      <c r="G141" s="132"/>
      <c r="H141" s="133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4">
        <f t="shared" si="2"/>
        <v>0</v>
      </c>
      <c r="U141" s="18"/>
      <c r="V141" s="19"/>
    </row>
    <row r="142" spans="1:22" x14ac:dyDescent="0.2">
      <c r="A142" s="18"/>
      <c r="B142" s="19"/>
      <c r="C142" s="18"/>
      <c r="D142" s="19"/>
      <c r="E142" s="19"/>
      <c r="F142" s="19"/>
      <c r="G142" s="132"/>
      <c r="H142" s="133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4">
        <f t="shared" si="2"/>
        <v>0</v>
      </c>
      <c r="U142" s="18"/>
      <c r="V142" s="19"/>
    </row>
    <row r="143" spans="1:22" x14ac:dyDescent="0.2">
      <c r="A143" s="18"/>
      <c r="B143" s="19"/>
      <c r="C143" s="18"/>
      <c r="D143" s="19"/>
      <c r="E143" s="19"/>
      <c r="F143" s="19"/>
      <c r="G143" s="132"/>
      <c r="H143" s="133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4">
        <f t="shared" si="2"/>
        <v>0</v>
      </c>
      <c r="U143" s="18"/>
      <c r="V143" s="19"/>
    </row>
    <row r="144" spans="1:22" x14ac:dyDescent="0.2">
      <c r="A144" s="18"/>
      <c r="B144" s="19"/>
      <c r="C144" s="18"/>
      <c r="D144" s="19"/>
      <c r="E144" s="19"/>
      <c r="F144" s="19"/>
      <c r="G144" s="132"/>
      <c r="H144" s="133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4">
        <f t="shared" si="2"/>
        <v>0</v>
      </c>
      <c r="U144" s="18"/>
      <c r="V144" s="19"/>
    </row>
    <row r="145" spans="1:22" x14ac:dyDescent="0.2">
      <c r="A145" s="18"/>
      <c r="B145" s="19"/>
      <c r="C145" s="18"/>
      <c r="D145" s="19"/>
      <c r="E145" s="19"/>
      <c r="F145" s="19"/>
      <c r="G145" s="132"/>
      <c r="H145" s="133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4">
        <f t="shared" si="2"/>
        <v>0</v>
      </c>
      <c r="U145" s="18"/>
      <c r="V145" s="19"/>
    </row>
    <row r="146" spans="1:22" x14ac:dyDescent="0.2">
      <c r="A146" s="18"/>
      <c r="B146" s="19"/>
      <c r="C146" s="18"/>
      <c r="D146" s="19"/>
      <c r="E146" s="19"/>
      <c r="F146" s="19"/>
      <c r="G146" s="132"/>
      <c r="H146" s="133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4">
        <f t="shared" si="2"/>
        <v>0</v>
      </c>
      <c r="U146" s="18"/>
      <c r="V146" s="19"/>
    </row>
    <row r="147" spans="1:22" x14ac:dyDescent="0.2">
      <c r="A147" s="18"/>
      <c r="B147" s="19"/>
      <c r="C147" s="18"/>
      <c r="D147" s="19"/>
      <c r="E147" s="19"/>
      <c r="F147" s="19"/>
      <c r="G147" s="132"/>
      <c r="H147" s="133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4">
        <f t="shared" si="2"/>
        <v>0</v>
      </c>
      <c r="U147" s="18"/>
      <c r="V147" s="19"/>
    </row>
    <row r="148" spans="1:22" x14ac:dyDescent="0.2">
      <c r="A148" s="18"/>
      <c r="B148" s="19"/>
      <c r="C148" s="18"/>
      <c r="D148" s="19"/>
      <c r="E148" s="19"/>
      <c r="F148" s="19"/>
      <c r="G148" s="132"/>
      <c r="H148" s="133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4">
        <f t="shared" si="2"/>
        <v>0</v>
      </c>
      <c r="U148" s="18"/>
      <c r="V148" s="19"/>
    </row>
    <row r="149" spans="1:22" x14ac:dyDescent="0.2">
      <c r="A149" s="18"/>
      <c r="B149" s="19"/>
      <c r="C149" s="18"/>
      <c r="D149" s="19"/>
      <c r="E149" s="19"/>
      <c r="F149" s="19"/>
      <c r="G149" s="132"/>
      <c r="H149" s="133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4">
        <f t="shared" si="2"/>
        <v>0</v>
      </c>
      <c r="U149" s="18"/>
      <c r="V149" s="19"/>
    </row>
    <row r="150" spans="1:22" x14ac:dyDescent="0.2">
      <c r="A150" s="18"/>
      <c r="B150" s="19"/>
      <c r="C150" s="18"/>
      <c r="D150" s="19"/>
      <c r="E150" s="19"/>
      <c r="F150" s="19"/>
      <c r="G150" s="132"/>
      <c r="H150" s="133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4">
        <f t="shared" si="2"/>
        <v>0</v>
      </c>
      <c r="U150" s="18"/>
      <c r="V150" s="19"/>
    </row>
    <row r="151" spans="1:22" x14ac:dyDescent="0.2">
      <c r="A151" s="18"/>
      <c r="B151" s="19"/>
      <c r="C151" s="18"/>
      <c r="D151" s="19"/>
      <c r="E151" s="19"/>
      <c r="F151" s="19"/>
      <c r="G151" s="132"/>
      <c r="H151" s="133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4">
        <f t="shared" si="2"/>
        <v>0</v>
      </c>
      <c r="U151" s="18"/>
      <c r="V151" s="19"/>
    </row>
    <row r="152" spans="1:22" x14ac:dyDescent="0.2">
      <c r="A152" s="18"/>
      <c r="B152" s="19"/>
      <c r="C152" s="18"/>
      <c r="D152" s="19"/>
      <c r="E152" s="19"/>
      <c r="F152" s="19"/>
      <c r="G152" s="132"/>
      <c r="H152" s="133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4">
        <f t="shared" si="2"/>
        <v>0</v>
      </c>
      <c r="U152" s="18"/>
      <c r="V152" s="19"/>
    </row>
    <row r="153" spans="1:22" x14ac:dyDescent="0.2">
      <c r="A153" s="18"/>
      <c r="B153" s="19"/>
      <c r="C153" s="18"/>
      <c r="D153" s="19"/>
      <c r="E153" s="19"/>
      <c r="F153" s="19"/>
      <c r="G153" s="132"/>
      <c r="H153" s="133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4">
        <f t="shared" si="2"/>
        <v>0</v>
      </c>
      <c r="U153" s="18"/>
      <c r="V153" s="19"/>
    </row>
    <row r="154" spans="1:22" x14ac:dyDescent="0.2">
      <c r="A154" s="18"/>
      <c r="B154" s="19"/>
      <c r="C154" s="18"/>
      <c r="D154" s="19"/>
      <c r="E154" s="19"/>
      <c r="F154" s="19"/>
      <c r="G154" s="132"/>
      <c r="H154" s="133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4">
        <f t="shared" si="2"/>
        <v>0</v>
      </c>
      <c r="U154" s="18"/>
      <c r="V154" s="19"/>
    </row>
    <row r="155" spans="1:22" x14ac:dyDescent="0.2">
      <c r="A155" s="18"/>
      <c r="B155" s="19"/>
      <c r="C155" s="18"/>
      <c r="D155" s="19"/>
      <c r="E155" s="19"/>
      <c r="F155" s="19"/>
      <c r="G155" s="132"/>
      <c r="H155" s="133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4">
        <f t="shared" si="2"/>
        <v>0</v>
      </c>
      <c r="U155" s="18"/>
      <c r="V155" s="19"/>
    </row>
    <row r="156" spans="1:22" x14ac:dyDescent="0.2">
      <c r="A156" s="18"/>
      <c r="B156" s="19"/>
      <c r="C156" s="18"/>
      <c r="D156" s="19"/>
      <c r="E156" s="19"/>
      <c r="F156" s="19"/>
      <c r="G156" s="132"/>
      <c r="H156" s="133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4">
        <f t="shared" si="2"/>
        <v>0</v>
      </c>
      <c r="U156" s="18"/>
      <c r="V156" s="19"/>
    </row>
    <row r="157" spans="1:22" x14ac:dyDescent="0.2">
      <c r="A157" s="18"/>
      <c r="B157" s="19"/>
      <c r="C157" s="18"/>
      <c r="D157" s="19"/>
      <c r="E157" s="19"/>
      <c r="F157" s="19"/>
      <c r="G157" s="132"/>
      <c r="H157" s="133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4">
        <f t="shared" si="2"/>
        <v>0</v>
      </c>
      <c r="U157" s="18"/>
      <c r="V157" s="19"/>
    </row>
    <row r="158" spans="1:22" x14ac:dyDescent="0.2">
      <c r="A158" s="18"/>
      <c r="B158" s="19"/>
      <c r="C158" s="18"/>
      <c r="D158" s="19"/>
      <c r="E158" s="19"/>
      <c r="F158" s="19"/>
      <c r="G158" s="132"/>
      <c r="H158" s="133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4">
        <f t="shared" si="2"/>
        <v>0</v>
      </c>
      <c r="U158" s="18"/>
      <c r="V158" s="19"/>
    </row>
    <row r="159" spans="1:22" x14ac:dyDescent="0.2">
      <c r="A159" s="18"/>
      <c r="B159" s="19"/>
      <c r="C159" s="18"/>
      <c r="D159" s="19"/>
      <c r="E159" s="19"/>
      <c r="F159" s="19"/>
      <c r="G159" s="132"/>
      <c r="H159" s="133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4">
        <f t="shared" si="2"/>
        <v>0</v>
      </c>
      <c r="U159" s="18"/>
      <c r="V159" s="19"/>
    </row>
    <row r="160" spans="1:22" x14ac:dyDescent="0.2">
      <c r="A160" s="18"/>
      <c r="B160" s="19"/>
      <c r="C160" s="18"/>
      <c r="D160" s="19"/>
      <c r="E160" s="19"/>
      <c r="F160" s="19"/>
      <c r="G160" s="132"/>
      <c r="H160" s="133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4">
        <f t="shared" si="2"/>
        <v>0</v>
      </c>
      <c r="U160" s="18"/>
      <c r="V160" s="19"/>
    </row>
    <row r="161" spans="1:22" x14ac:dyDescent="0.2">
      <c r="A161" s="18"/>
      <c r="B161" s="19"/>
      <c r="C161" s="18"/>
      <c r="D161" s="19"/>
      <c r="E161" s="19"/>
      <c r="F161" s="19"/>
      <c r="G161" s="132"/>
      <c r="H161" s="133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4">
        <f t="shared" si="2"/>
        <v>0</v>
      </c>
      <c r="U161" s="18"/>
      <c r="V161" s="19"/>
    </row>
    <row r="162" spans="1:22" x14ac:dyDescent="0.2">
      <c r="A162" s="18"/>
      <c r="B162" s="19"/>
      <c r="C162" s="18"/>
      <c r="D162" s="19"/>
      <c r="E162" s="19"/>
      <c r="F162" s="19"/>
      <c r="G162" s="132"/>
      <c r="H162" s="133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4">
        <f t="shared" si="2"/>
        <v>0</v>
      </c>
      <c r="U162" s="18"/>
      <c r="V162" s="19"/>
    </row>
    <row r="163" spans="1:22" x14ac:dyDescent="0.2">
      <c r="A163" s="18"/>
      <c r="B163" s="19"/>
      <c r="C163" s="18"/>
      <c r="D163" s="19"/>
      <c r="E163" s="19"/>
      <c r="F163" s="19"/>
      <c r="G163" s="132"/>
      <c r="H163" s="133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4">
        <f t="shared" si="2"/>
        <v>0</v>
      </c>
      <c r="U163" s="18"/>
      <c r="V163" s="19"/>
    </row>
    <row r="164" spans="1:22" x14ac:dyDescent="0.2">
      <c r="A164" s="18"/>
      <c r="B164" s="19"/>
      <c r="C164" s="18"/>
      <c r="D164" s="19"/>
      <c r="E164" s="19"/>
      <c r="F164" s="19"/>
      <c r="G164" s="132"/>
      <c r="H164" s="133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4">
        <f t="shared" si="2"/>
        <v>0</v>
      </c>
      <c r="U164" s="18"/>
      <c r="V164" s="19"/>
    </row>
    <row r="165" spans="1:22" x14ac:dyDescent="0.2">
      <c r="A165" s="18"/>
      <c r="B165" s="19"/>
      <c r="C165" s="18"/>
      <c r="D165" s="19"/>
      <c r="E165" s="19"/>
      <c r="F165" s="19"/>
      <c r="G165" s="132"/>
      <c r="H165" s="133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4">
        <f t="shared" si="2"/>
        <v>0</v>
      </c>
      <c r="U165" s="18"/>
      <c r="V165" s="19"/>
    </row>
    <row r="166" spans="1:22" x14ac:dyDescent="0.2">
      <c r="A166" s="18"/>
      <c r="B166" s="19"/>
      <c r="C166" s="18"/>
      <c r="D166" s="19"/>
      <c r="E166" s="19"/>
      <c r="F166" s="19"/>
      <c r="G166" s="132"/>
      <c r="H166" s="133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4">
        <f t="shared" si="2"/>
        <v>0</v>
      </c>
      <c r="U166" s="18"/>
      <c r="V166" s="19"/>
    </row>
    <row r="167" spans="1:22" x14ac:dyDescent="0.2">
      <c r="A167" s="18"/>
      <c r="B167" s="19"/>
      <c r="C167" s="18"/>
      <c r="D167" s="19"/>
      <c r="E167" s="19"/>
      <c r="F167" s="19"/>
      <c r="G167" s="132"/>
      <c r="H167" s="133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4">
        <f t="shared" si="2"/>
        <v>0</v>
      </c>
      <c r="U167" s="18"/>
      <c r="V167" s="19"/>
    </row>
    <row r="168" spans="1:22" x14ac:dyDescent="0.2">
      <c r="A168" s="18"/>
      <c r="B168" s="19"/>
      <c r="C168" s="18"/>
      <c r="D168" s="19"/>
      <c r="E168" s="19"/>
      <c r="F168" s="19"/>
      <c r="G168" s="132"/>
      <c r="H168" s="133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4">
        <f t="shared" si="2"/>
        <v>0</v>
      </c>
      <c r="U168" s="18"/>
      <c r="V168" s="19"/>
    </row>
    <row r="169" spans="1:22" x14ac:dyDescent="0.2">
      <c r="A169" s="18"/>
      <c r="B169" s="19"/>
      <c r="C169" s="18"/>
      <c r="D169" s="19"/>
      <c r="E169" s="19"/>
      <c r="F169" s="19"/>
      <c r="G169" s="132"/>
      <c r="H169" s="133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4">
        <f t="shared" si="2"/>
        <v>0</v>
      </c>
      <c r="U169" s="18"/>
      <c r="V169" s="19"/>
    </row>
    <row r="170" spans="1:22" x14ac:dyDescent="0.2">
      <c r="A170" s="18"/>
      <c r="B170" s="19"/>
      <c r="C170" s="18"/>
      <c r="D170" s="19"/>
      <c r="E170" s="19"/>
      <c r="F170" s="19"/>
      <c r="G170" s="132"/>
      <c r="H170" s="133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4">
        <f t="shared" si="2"/>
        <v>0</v>
      </c>
      <c r="U170" s="18"/>
      <c r="V170" s="19"/>
    </row>
    <row r="171" spans="1:22" x14ac:dyDescent="0.2">
      <c r="A171" s="18"/>
      <c r="B171" s="19"/>
      <c r="C171" s="18"/>
      <c r="D171" s="19"/>
      <c r="E171" s="19"/>
      <c r="F171" s="19"/>
      <c r="G171" s="132"/>
      <c r="H171" s="133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4">
        <f t="shared" si="2"/>
        <v>0</v>
      </c>
      <c r="U171" s="18"/>
      <c r="V171" s="19"/>
    </row>
    <row r="172" spans="1:22" x14ac:dyDescent="0.2">
      <c r="A172" s="18"/>
      <c r="B172" s="19"/>
      <c r="C172" s="18"/>
      <c r="D172" s="19"/>
      <c r="E172" s="19"/>
      <c r="F172" s="19"/>
      <c r="G172" s="132"/>
      <c r="H172" s="133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4">
        <f t="shared" si="2"/>
        <v>0</v>
      </c>
      <c r="U172" s="18"/>
      <c r="V172" s="19"/>
    </row>
    <row r="173" spans="1:22" x14ac:dyDescent="0.2">
      <c r="A173" s="18"/>
      <c r="B173" s="19"/>
      <c r="C173" s="18"/>
      <c r="D173" s="19"/>
      <c r="E173" s="19"/>
      <c r="F173" s="19"/>
      <c r="G173" s="132"/>
      <c r="H173" s="133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4">
        <f t="shared" si="2"/>
        <v>0</v>
      </c>
      <c r="U173" s="18"/>
      <c r="V173" s="19"/>
    </row>
    <row r="174" spans="1:22" x14ac:dyDescent="0.2">
      <c r="A174" s="18"/>
      <c r="B174" s="19"/>
      <c r="C174" s="18"/>
      <c r="D174" s="19"/>
      <c r="E174" s="19"/>
      <c r="F174" s="19"/>
      <c r="G174" s="132"/>
      <c r="H174" s="133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4">
        <f t="shared" si="2"/>
        <v>0</v>
      </c>
      <c r="U174" s="18"/>
      <c r="V174" s="19"/>
    </row>
    <row r="175" spans="1:22" x14ac:dyDescent="0.2">
      <c r="A175" s="18"/>
      <c r="B175" s="19"/>
      <c r="C175" s="18"/>
      <c r="D175" s="19"/>
      <c r="E175" s="19"/>
      <c r="F175" s="19"/>
      <c r="G175" s="132"/>
      <c r="H175" s="133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4">
        <f t="shared" si="2"/>
        <v>0</v>
      </c>
      <c r="U175" s="18"/>
      <c r="V175" s="19"/>
    </row>
    <row r="176" spans="1:22" x14ac:dyDescent="0.2">
      <c r="A176" s="18"/>
      <c r="B176" s="19"/>
      <c r="C176" s="18"/>
      <c r="D176" s="19"/>
      <c r="E176" s="19"/>
      <c r="F176" s="19"/>
      <c r="G176" s="132"/>
      <c r="H176" s="133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4">
        <f t="shared" si="2"/>
        <v>0</v>
      </c>
      <c r="U176" s="18"/>
      <c r="V176" s="19"/>
    </row>
    <row r="177" spans="1:22" x14ac:dyDescent="0.2">
      <c r="A177" s="18"/>
      <c r="B177" s="19"/>
      <c r="C177" s="18"/>
      <c r="D177" s="19"/>
      <c r="E177" s="19"/>
      <c r="F177" s="19"/>
      <c r="G177" s="132"/>
      <c r="H177" s="133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4">
        <f t="shared" si="2"/>
        <v>0</v>
      </c>
      <c r="U177" s="18"/>
      <c r="V177" s="19"/>
    </row>
    <row r="178" spans="1:22" x14ac:dyDescent="0.2">
      <c r="A178" s="18"/>
      <c r="B178" s="19"/>
      <c r="C178" s="18"/>
      <c r="D178" s="19"/>
      <c r="E178" s="19"/>
      <c r="F178" s="19"/>
      <c r="G178" s="132"/>
      <c r="H178" s="133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4">
        <f t="shared" si="2"/>
        <v>0</v>
      </c>
      <c r="U178" s="18"/>
      <c r="V178" s="19"/>
    </row>
    <row r="179" spans="1:22" x14ac:dyDescent="0.2">
      <c r="A179" s="18"/>
      <c r="B179" s="19"/>
      <c r="C179" s="18"/>
      <c r="D179" s="19"/>
      <c r="E179" s="19"/>
      <c r="F179" s="19"/>
      <c r="G179" s="132"/>
      <c r="H179" s="133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4">
        <f t="shared" si="2"/>
        <v>0</v>
      </c>
      <c r="U179" s="18"/>
      <c r="V179" s="19"/>
    </row>
    <row r="180" spans="1:22" x14ac:dyDescent="0.2">
      <c r="A180" s="18"/>
      <c r="B180" s="19"/>
      <c r="C180" s="18"/>
      <c r="D180" s="19"/>
      <c r="E180" s="19"/>
      <c r="F180" s="19"/>
      <c r="G180" s="132"/>
      <c r="H180" s="133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4">
        <f t="shared" si="2"/>
        <v>0</v>
      </c>
      <c r="U180" s="18"/>
      <c r="V180" s="19"/>
    </row>
    <row r="181" spans="1:22" x14ac:dyDescent="0.2">
      <c r="A181" s="18"/>
      <c r="B181" s="19"/>
      <c r="C181" s="18"/>
      <c r="D181" s="19"/>
      <c r="E181" s="19"/>
      <c r="F181" s="19"/>
      <c r="G181" s="132"/>
      <c r="H181" s="133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4">
        <f t="shared" si="2"/>
        <v>0</v>
      </c>
      <c r="U181" s="18"/>
      <c r="V181" s="19"/>
    </row>
    <row r="182" spans="1:22" x14ac:dyDescent="0.2">
      <c r="A182" s="18"/>
      <c r="B182" s="19"/>
      <c r="C182" s="18"/>
      <c r="D182" s="19"/>
      <c r="E182" s="19"/>
      <c r="F182" s="19"/>
      <c r="G182" s="132"/>
      <c r="H182" s="133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4">
        <f t="shared" si="2"/>
        <v>0</v>
      </c>
      <c r="U182" s="18"/>
      <c r="V182" s="19"/>
    </row>
    <row r="183" spans="1:22" x14ac:dyDescent="0.2">
      <c r="A183" s="18"/>
      <c r="B183" s="19"/>
      <c r="C183" s="18"/>
      <c r="D183" s="19"/>
      <c r="E183" s="19"/>
      <c r="F183" s="19"/>
      <c r="G183" s="132"/>
      <c r="H183" s="133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4">
        <f t="shared" si="2"/>
        <v>0</v>
      </c>
      <c r="U183" s="18"/>
      <c r="V183" s="19"/>
    </row>
    <row r="184" spans="1:22" x14ac:dyDescent="0.2">
      <c r="A184" s="18"/>
      <c r="B184" s="19"/>
      <c r="C184" s="18"/>
      <c r="D184" s="19"/>
      <c r="E184" s="19"/>
      <c r="F184" s="19"/>
      <c r="G184" s="132"/>
      <c r="H184" s="133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4">
        <f t="shared" si="2"/>
        <v>0</v>
      </c>
      <c r="U184" s="18"/>
      <c r="V184" s="19"/>
    </row>
    <row r="185" spans="1:22" x14ac:dyDescent="0.2">
      <c r="A185" s="18"/>
      <c r="B185" s="19"/>
      <c r="C185" s="18"/>
      <c r="D185" s="19"/>
      <c r="E185" s="19"/>
      <c r="F185" s="19"/>
      <c r="G185" s="132"/>
      <c r="H185" s="133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4">
        <f t="shared" si="2"/>
        <v>0</v>
      </c>
      <c r="U185" s="18"/>
      <c r="V185" s="19"/>
    </row>
    <row r="186" spans="1:22" x14ac:dyDescent="0.2">
      <c r="A186" s="18"/>
      <c r="B186" s="19"/>
      <c r="C186" s="18"/>
      <c r="D186" s="19"/>
      <c r="E186" s="19"/>
      <c r="F186" s="19"/>
      <c r="G186" s="132"/>
      <c r="H186" s="133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4">
        <f t="shared" si="2"/>
        <v>0</v>
      </c>
      <c r="U186" s="18"/>
      <c r="V186" s="19"/>
    </row>
    <row r="187" spans="1:22" x14ac:dyDescent="0.2">
      <c r="A187" s="18"/>
      <c r="B187" s="19"/>
      <c r="C187" s="18"/>
      <c r="D187" s="19"/>
      <c r="E187" s="19"/>
      <c r="F187" s="19"/>
      <c r="G187" s="132"/>
      <c r="H187" s="133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4">
        <f t="shared" si="2"/>
        <v>0</v>
      </c>
      <c r="U187" s="18"/>
      <c r="V187" s="19"/>
    </row>
    <row r="188" spans="1:22" x14ac:dyDescent="0.2">
      <c r="A188" s="18"/>
      <c r="B188" s="19"/>
      <c r="C188" s="18"/>
      <c r="D188" s="19"/>
      <c r="E188" s="19"/>
      <c r="F188" s="19"/>
      <c r="G188" s="132"/>
      <c r="H188" s="133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4">
        <f t="shared" si="2"/>
        <v>0</v>
      </c>
      <c r="U188" s="18"/>
      <c r="V188" s="19"/>
    </row>
    <row r="189" spans="1:22" x14ac:dyDescent="0.2">
      <c r="A189" s="18"/>
      <c r="B189" s="19"/>
      <c r="C189" s="18"/>
      <c r="D189" s="19"/>
      <c r="E189" s="19"/>
      <c r="F189" s="19"/>
      <c r="G189" s="132"/>
      <c r="H189" s="133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4">
        <f t="shared" si="2"/>
        <v>0</v>
      </c>
      <c r="U189" s="18"/>
      <c r="V189" s="19"/>
    </row>
    <row r="190" spans="1:22" x14ac:dyDescent="0.2">
      <c r="A190" s="18"/>
      <c r="B190" s="19"/>
      <c r="C190" s="18"/>
      <c r="D190" s="19"/>
      <c r="E190" s="19"/>
      <c r="F190" s="19"/>
      <c r="G190" s="132"/>
      <c r="H190" s="133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4">
        <f t="shared" si="2"/>
        <v>0</v>
      </c>
      <c r="U190" s="18"/>
      <c r="V190" s="19"/>
    </row>
    <row r="191" spans="1:22" x14ac:dyDescent="0.2">
      <c r="A191" s="18"/>
      <c r="B191" s="19"/>
      <c r="C191" s="18"/>
      <c r="D191" s="19"/>
      <c r="E191" s="19"/>
      <c r="F191" s="19"/>
      <c r="G191" s="132"/>
      <c r="H191" s="133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4">
        <f t="shared" si="2"/>
        <v>0</v>
      </c>
      <c r="U191" s="18"/>
      <c r="V191" s="19"/>
    </row>
    <row r="192" spans="1:22" x14ac:dyDescent="0.2">
      <c r="A192" s="18"/>
      <c r="B192" s="19"/>
      <c r="C192" s="18"/>
      <c r="D192" s="19"/>
      <c r="E192" s="19"/>
      <c r="F192" s="19"/>
      <c r="G192" s="132"/>
      <c r="H192" s="133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4">
        <f t="shared" si="2"/>
        <v>0</v>
      </c>
      <c r="U192" s="18"/>
      <c r="V192" s="19"/>
    </row>
    <row r="193" spans="1:22" x14ac:dyDescent="0.2">
      <c r="A193" s="18"/>
      <c r="B193" s="19"/>
      <c r="C193" s="18"/>
      <c r="D193" s="19"/>
      <c r="E193" s="19"/>
      <c r="F193" s="19"/>
      <c r="G193" s="132"/>
      <c r="H193" s="133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4">
        <f t="shared" si="2"/>
        <v>0</v>
      </c>
      <c r="U193" s="18"/>
      <c r="V193" s="19"/>
    </row>
    <row r="194" spans="1:22" x14ac:dyDescent="0.2">
      <c r="A194" s="18"/>
      <c r="B194" s="19"/>
      <c r="C194" s="18"/>
      <c r="D194" s="19"/>
      <c r="E194" s="19"/>
      <c r="F194" s="19"/>
      <c r="G194" s="132"/>
      <c r="H194" s="133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4">
        <f t="shared" si="2"/>
        <v>0</v>
      </c>
      <c r="U194" s="18"/>
      <c r="V194" s="19"/>
    </row>
    <row r="195" spans="1:22" x14ac:dyDescent="0.2">
      <c r="A195" s="18"/>
      <c r="B195" s="19"/>
      <c r="C195" s="18"/>
      <c r="D195" s="19"/>
      <c r="E195" s="19"/>
      <c r="F195" s="19"/>
      <c r="G195" s="132"/>
      <c r="H195" s="133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4">
        <f t="shared" si="2"/>
        <v>0</v>
      </c>
      <c r="U195" s="18"/>
      <c r="V195" s="19"/>
    </row>
    <row r="196" spans="1:22" x14ac:dyDescent="0.2">
      <c r="A196" s="18"/>
      <c r="B196" s="19"/>
      <c r="C196" s="18"/>
      <c r="D196" s="19"/>
      <c r="E196" s="19"/>
      <c r="F196" s="19"/>
      <c r="G196" s="132"/>
      <c r="H196" s="133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4">
        <f t="shared" si="2"/>
        <v>0</v>
      </c>
      <c r="U196" s="18"/>
      <c r="V196" s="19"/>
    </row>
    <row r="197" spans="1:22" x14ac:dyDescent="0.2">
      <c r="A197" s="18"/>
      <c r="B197" s="19"/>
      <c r="C197" s="18"/>
      <c r="D197" s="19"/>
      <c r="E197" s="19"/>
      <c r="F197" s="19"/>
      <c r="G197" s="132"/>
      <c r="H197" s="133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4">
        <f t="shared" si="2"/>
        <v>0</v>
      </c>
      <c r="U197" s="18"/>
      <c r="V197" s="19"/>
    </row>
    <row r="198" spans="1:22" x14ac:dyDescent="0.2">
      <c r="A198" s="18"/>
      <c r="B198" s="19"/>
      <c r="C198" s="18"/>
      <c r="D198" s="19"/>
      <c r="E198" s="19"/>
      <c r="F198" s="19"/>
      <c r="G198" s="132"/>
      <c r="H198" s="133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4">
        <f t="shared" si="2"/>
        <v>0</v>
      </c>
      <c r="U198" s="18"/>
      <c r="V198" s="19"/>
    </row>
    <row r="199" spans="1:22" x14ac:dyDescent="0.2">
      <c r="A199" s="18"/>
      <c r="B199" s="19"/>
      <c r="C199" s="18"/>
      <c r="D199" s="19"/>
      <c r="E199" s="19"/>
      <c r="F199" s="19"/>
      <c r="G199" s="132"/>
      <c r="H199" s="133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4">
        <f t="shared" si="2"/>
        <v>0</v>
      </c>
      <c r="U199" s="18"/>
      <c r="V199" s="19"/>
    </row>
    <row r="200" spans="1:22" x14ac:dyDescent="0.2">
      <c r="A200" s="18"/>
      <c r="B200" s="19"/>
      <c r="C200" s="18"/>
      <c r="D200" s="19"/>
      <c r="E200" s="19"/>
      <c r="F200" s="19"/>
      <c r="G200" s="132"/>
      <c r="H200" s="133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4">
        <f t="shared" ref="T200:T225" si="3">SUM(G200:S200)</f>
        <v>0</v>
      </c>
      <c r="U200" s="18"/>
      <c r="V200" s="19"/>
    </row>
    <row r="201" spans="1:22" x14ac:dyDescent="0.2">
      <c r="A201" s="18"/>
      <c r="B201" s="19"/>
      <c r="C201" s="18"/>
      <c r="D201" s="19"/>
      <c r="E201" s="19"/>
      <c r="F201" s="19"/>
      <c r="G201" s="132"/>
      <c r="H201" s="133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4">
        <f t="shared" si="3"/>
        <v>0</v>
      </c>
      <c r="U201" s="18"/>
      <c r="V201" s="19"/>
    </row>
    <row r="202" spans="1:22" x14ac:dyDescent="0.2">
      <c r="A202" s="18"/>
      <c r="B202" s="19"/>
      <c r="C202" s="18"/>
      <c r="D202" s="19"/>
      <c r="E202" s="19"/>
      <c r="F202" s="19"/>
      <c r="G202" s="132"/>
      <c r="H202" s="133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4">
        <f t="shared" si="3"/>
        <v>0</v>
      </c>
      <c r="U202" s="18"/>
      <c r="V202" s="19"/>
    </row>
    <row r="203" spans="1:22" x14ac:dyDescent="0.2">
      <c r="A203" s="18"/>
      <c r="B203" s="19"/>
      <c r="C203" s="18"/>
      <c r="D203" s="19"/>
      <c r="E203" s="19"/>
      <c r="F203" s="19"/>
      <c r="G203" s="132"/>
      <c r="H203" s="133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4">
        <f t="shared" si="3"/>
        <v>0</v>
      </c>
      <c r="U203" s="18"/>
      <c r="V203" s="19"/>
    </row>
    <row r="204" spans="1:22" x14ac:dyDescent="0.2">
      <c r="A204" s="18"/>
      <c r="B204" s="19"/>
      <c r="C204" s="18"/>
      <c r="D204" s="19"/>
      <c r="E204" s="19"/>
      <c r="F204" s="19"/>
      <c r="G204" s="132"/>
      <c r="H204" s="133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4">
        <f t="shared" si="3"/>
        <v>0</v>
      </c>
      <c r="U204" s="18"/>
      <c r="V204" s="19"/>
    </row>
    <row r="205" spans="1:22" x14ac:dyDescent="0.2">
      <c r="A205" s="18"/>
      <c r="B205" s="19"/>
      <c r="C205" s="18"/>
      <c r="D205" s="19"/>
      <c r="E205" s="19"/>
      <c r="F205" s="19"/>
      <c r="G205" s="132"/>
      <c r="H205" s="133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4">
        <f t="shared" si="3"/>
        <v>0</v>
      </c>
      <c r="U205" s="18"/>
      <c r="V205" s="19"/>
    </row>
    <row r="206" spans="1:22" x14ac:dyDescent="0.2">
      <c r="A206" s="18"/>
      <c r="B206" s="19"/>
      <c r="C206" s="18"/>
      <c r="D206" s="19"/>
      <c r="E206" s="19"/>
      <c r="F206" s="19"/>
      <c r="G206" s="132"/>
      <c r="H206" s="133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4">
        <f t="shared" si="3"/>
        <v>0</v>
      </c>
      <c r="U206" s="18"/>
      <c r="V206" s="19"/>
    </row>
    <row r="207" spans="1:22" x14ac:dyDescent="0.2">
      <c r="A207" s="18"/>
      <c r="B207" s="19"/>
      <c r="C207" s="18"/>
      <c r="D207" s="19"/>
      <c r="E207" s="19"/>
      <c r="F207" s="19"/>
      <c r="G207" s="132"/>
      <c r="H207" s="133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4">
        <f t="shared" si="3"/>
        <v>0</v>
      </c>
      <c r="U207" s="18"/>
      <c r="V207" s="19"/>
    </row>
    <row r="208" spans="1:22" x14ac:dyDescent="0.2">
      <c r="A208" s="18"/>
      <c r="B208" s="19"/>
      <c r="C208" s="18"/>
      <c r="D208" s="19"/>
      <c r="E208" s="19"/>
      <c r="F208" s="19"/>
      <c r="G208" s="132"/>
      <c r="H208" s="133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4">
        <f t="shared" si="3"/>
        <v>0</v>
      </c>
      <c r="U208" s="18"/>
      <c r="V208" s="19"/>
    </row>
    <row r="209" spans="1:22" x14ac:dyDescent="0.2">
      <c r="A209" s="18"/>
      <c r="B209" s="19"/>
      <c r="C209" s="18"/>
      <c r="D209" s="19"/>
      <c r="E209" s="19"/>
      <c r="F209" s="19"/>
      <c r="G209" s="132"/>
      <c r="H209" s="133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4">
        <f t="shared" si="3"/>
        <v>0</v>
      </c>
      <c r="U209" s="18"/>
      <c r="V209" s="19"/>
    </row>
    <row r="210" spans="1:22" x14ac:dyDescent="0.2">
      <c r="A210" s="18"/>
      <c r="B210" s="19"/>
      <c r="C210" s="18"/>
      <c r="D210" s="19"/>
      <c r="E210" s="19"/>
      <c r="F210" s="19"/>
      <c r="G210" s="132"/>
      <c r="H210" s="133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4">
        <f t="shared" si="3"/>
        <v>0</v>
      </c>
      <c r="U210" s="18"/>
      <c r="V210" s="19"/>
    </row>
    <row r="211" spans="1:22" x14ac:dyDescent="0.2">
      <c r="A211" s="18"/>
      <c r="B211" s="19"/>
      <c r="C211" s="18"/>
      <c r="D211" s="19"/>
      <c r="E211" s="19"/>
      <c r="F211" s="19"/>
      <c r="G211" s="132"/>
      <c r="H211" s="133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4">
        <f t="shared" si="3"/>
        <v>0</v>
      </c>
      <c r="U211" s="18"/>
      <c r="V211" s="19"/>
    </row>
    <row r="212" spans="1:22" x14ac:dyDescent="0.2">
      <c r="A212" s="18"/>
      <c r="B212" s="19"/>
      <c r="C212" s="18"/>
      <c r="D212" s="19"/>
      <c r="E212" s="19"/>
      <c r="F212" s="19"/>
      <c r="G212" s="132"/>
      <c r="H212" s="13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4">
        <f t="shared" si="3"/>
        <v>0</v>
      </c>
      <c r="U212" s="18"/>
      <c r="V212" s="19"/>
    </row>
    <row r="213" spans="1:22" x14ac:dyDescent="0.2">
      <c r="A213" s="18"/>
      <c r="B213" s="19"/>
      <c r="C213" s="18"/>
      <c r="D213" s="19"/>
      <c r="E213" s="19"/>
      <c r="F213" s="19"/>
      <c r="G213" s="132"/>
      <c r="H213" s="133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4">
        <f t="shared" si="3"/>
        <v>0</v>
      </c>
      <c r="U213" s="18"/>
      <c r="V213" s="19"/>
    </row>
    <row r="214" spans="1:22" x14ac:dyDescent="0.2">
      <c r="A214" s="18"/>
      <c r="B214" s="19"/>
      <c r="C214" s="18"/>
      <c r="D214" s="19"/>
      <c r="E214" s="19"/>
      <c r="F214" s="19"/>
      <c r="G214" s="132"/>
      <c r="H214" s="133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4">
        <f t="shared" si="3"/>
        <v>0</v>
      </c>
      <c r="U214" s="18"/>
      <c r="V214" s="19"/>
    </row>
    <row r="215" spans="1:22" x14ac:dyDescent="0.2">
      <c r="A215" s="18"/>
      <c r="B215" s="19"/>
      <c r="C215" s="18"/>
      <c r="D215" s="19"/>
      <c r="E215" s="19"/>
      <c r="F215" s="19"/>
      <c r="G215" s="132"/>
      <c r="H215" s="133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4">
        <f t="shared" si="3"/>
        <v>0</v>
      </c>
      <c r="U215" s="18"/>
      <c r="V215" s="19"/>
    </row>
    <row r="216" spans="1:22" x14ac:dyDescent="0.2">
      <c r="A216" s="18"/>
      <c r="B216" s="19"/>
      <c r="C216" s="18"/>
      <c r="D216" s="19"/>
      <c r="E216" s="19"/>
      <c r="F216" s="19"/>
      <c r="G216" s="132"/>
      <c r="H216" s="133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4">
        <f t="shared" si="3"/>
        <v>0</v>
      </c>
      <c r="U216" s="18"/>
      <c r="V216" s="19"/>
    </row>
    <row r="217" spans="1:22" x14ac:dyDescent="0.2">
      <c r="A217" s="18"/>
      <c r="B217" s="19"/>
      <c r="C217" s="18"/>
      <c r="D217" s="19"/>
      <c r="E217" s="19"/>
      <c r="F217" s="19"/>
      <c r="G217" s="132"/>
      <c r="H217" s="133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4">
        <f t="shared" si="3"/>
        <v>0</v>
      </c>
      <c r="U217" s="18"/>
      <c r="V217" s="19"/>
    </row>
    <row r="218" spans="1:22" x14ac:dyDescent="0.2">
      <c r="A218" s="18"/>
      <c r="B218" s="19"/>
      <c r="C218" s="18"/>
      <c r="D218" s="19"/>
      <c r="E218" s="19"/>
      <c r="F218" s="19"/>
      <c r="G218" s="132"/>
      <c r="H218" s="133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4">
        <f t="shared" si="3"/>
        <v>0</v>
      </c>
      <c r="U218" s="18"/>
      <c r="V218" s="19"/>
    </row>
    <row r="219" spans="1:22" x14ac:dyDescent="0.2">
      <c r="A219" s="18"/>
      <c r="B219" s="19"/>
      <c r="C219" s="18"/>
      <c r="D219" s="19"/>
      <c r="E219" s="19"/>
      <c r="F219" s="19"/>
      <c r="G219" s="132"/>
      <c r="H219" s="133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4">
        <f t="shared" si="3"/>
        <v>0</v>
      </c>
      <c r="U219" s="18"/>
      <c r="V219" s="19"/>
    </row>
    <row r="220" spans="1:22" x14ac:dyDescent="0.2">
      <c r="A220" s="18"/>
      <c r="B220" s="19"/>
      <c r="C220" s="18"/>
      <c r="D220" s="19"/>
      <c r="E220" s="19"/>
      <c r="F220" s="19"/>
      <c r="G220" s="132"/>
      <c r="H220" s="133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4">
        <f t="shared" si="3"/>
        <v>0</v>
      </c>
      <c r="U220" s="18"/>
      <c r="V220" s="19"/>
    </row>
    <row r="221" spans="1:22" x14ac:dyDescent="0.2">
      <c r="A221" s="18"/>
      <c r="B221" s="19"/>
      <c r="C221" s="18"/>
      <c r="D221" s="19"/>
      <c r="E221" s="19"/>
      <c r="F221" s="19"/>
      <c r="G221" s="132"/>
      <c r="H221" s="133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4">
        <f t="shared" si="3"/>
        <v>0</v>
      </c>
      <c r="U221" s="18"/>
      <c r="V221" s="19"/>
    </row>
    <row r="222" spans="1:22" x14ac:dyDescent="0.2">
      <c r="A222" s="18"/>
      <c r="B222" s="19"/>
      <c r="C222" s="18"/>
      <c r="D222" s="19"/>
      <c r="E222" s="19"/>
      <c r="F222" s="19"/>
      <c r="G222" s="132"/>
      <c r="H222" s="133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4">
        <f t="shared" si="3"/>
        <v>0</v>
      </c>
      <c r="U222" s="18"/>
      <c r="V222" s="19"/>
    </row>
    <row r="223" spans="1:22" x14ac:dyDescent="0.2">
      <c r="A223" s="18"/>
      <c r="B223" s="19"/>
      <c r="C223" s="18"/>
      <c r="D223" s="19"/>
      <c r="E223" s="19"/>
      <c r="F223" s="19"/>
      <c r="G223" s="132"/>
      <c r="H223" s="133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4">
        <f t="shared" si="3"/>
        <v>0</v>
      </c>
      <c r="U223" s="18"/>
      <c r="V223" s="19"/>
    </row>
    <row r="224" spans="1:22" x14ac:dyDescent="0.2">
      <c r="A224" s="18"/>
      <c r="B224" s="19"/>
      <c r="C224" s="18"/>
      <c r="D224" s="19"/>
      <c r="E224" s="19"/>
      <c r="F224" s="19"/>
      <c r="G224" s="132"/>
      <c r="H224" s="133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4">
        <f t="shared" si="3"/>
        <v>0</v>
      </c>
      <c r="U224" s="18"/>
      <c r="V224" s="19"/>
    </row>
    <row r="225" spans="1:22" x14ac:dyDescent="0.2">
      <c r="A225" s="18"/>
      <c r="B225" s="19"/>
      <c r="C225" s="18"/>
      <c r="D225" s="19"/>
      <c r="E225" s="19"/>
      <c r="F225" s="19"/>
      <c r="G225" s="133"/>
      <c r="H225" s="133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4">
        <f t="shared" si="3"/>
        <v>0</v>
      </c>
      <c r="U225" s="18"/>
      <c r="V225" s="19"/>
    </row>
    <row r="226" spans="1:22" ht="12" thickBot="1" x14ac:dyDescent="0.25">
      <c r="A226" s="23" t="s">
        <v>9</v>
      </c>
      <c r="B226" s="23"/>
      <c r="C226" s="22"/>
      <c r="D226" s="23"/>
      <c r="E226" s="23"/>
      <c r="F226" s="23"/>
      <c r="G226" s="134">
        <f>SUM(G10:G225)</f>
        <v>0</v>
      </c>
      <c r="H226" s="134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2" thickTop="1" x14ac:dyDescent="0.2"/>
    <row r="228" spans="1:22" x14ac:dyDescent="0.2">
      <c r="S228" s="104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0"/>
  <sheetViews>
    <sheetView workbookViewId="0">
      <pane ySplit="6" topLeftCell="A55" activePane="bottomLeft" state="frozen"/>
      <selection pane="bottomLeft" activeCell="A24" sqref="A24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10.42578125" style="2" customWidth="1"/>
    <col min="4" max="6" width="9.28515625" style="2" customWidth="1"/>
    <col min="7" max="7" width="33.28515625" style="2" bestFit="1" customWidth="1"/>
    <col min="8" max="8" width="15.140625" style="2" bestFit="1" customWidth="1"/>
    <col min="9" max="9" width="36.7109375" style="2" bestFit="1" customWidth="1"/>
    <col min="10" max="10" width="0.5703125" style="2" customWidth="1"/>
    <col min="11" max="15" width="13" style="2" customWidth="1"/>
    <col min="16" max="16" width="6.42578125" style="2" bestFit="1" customWidth="1"/>
    <col min="17" max="17" width="6.42578125" style="33" customWidth="1"/>
    <col min="18" max="18" width="0.5703125" style="2" customWidth="1"/>
    <col min="19" max="45" width="16.5703125" style="2" customWidth="1"/>
    <col min="46" max="46" width="0.42578125" style="2" customWidth="1"/>
    <col min="47" max="47" width="16.5703125" style="2" customWidth="1"/>
    <col min="48" max="48" width="8.85546875" style="2"/>
    <col min="49" max="49" width="10.42578125" style="2" bestFit="1" customWidth="1"/>
    <col min="50" max="16384" width="8.85546875" style="2"/>
  </cols>
  <sheetData>
    <row r="1" spans="1:51" x14ac:dyDescent="0.2">
      <c r="A1" s="1" t="s">
        <v>0</v>
      </c>
    </row>
    <row r="2" spans="1:51" x14ac:dyDescent="0.2">
      <c r="A2" s="1" t="s">
        <v>1</v>
      </c>
    </row>
    <row r="3" spans="1:51" x14ac:dyDescent="0.2">
      <c r="A3" s="1" t="s">
        <v>22</v>
      </c>
    </row>
    <row r="5" spans="1:51" s="6" customFormat="1" ht="22.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47" t="s">
        <v>40</v>
      </c>
      <c r="L5" s="147" t="s">
        <v>41</v>
      </c>
      <c r="M5" s="147" t="s">
        <v>42</v>
      </c>
      <c r="N5" s="147" t="s">
        <v>43</v>
      </c>
      <c r="O5" s="147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4" t="str">
        <f>INDEX(WTB!$A:$B,MATCH(AA$6,WTB!$A:$A,),2)</f>
        <v>RAW MATS FOOD</v>
      </c>
      <c r="AB5" s="71" t="str">
        <f>INDEX(WTB!$A:$B,MATCH(AB$6,WTB!$A:$A,),2)</f>
        <v>RAW MATS BEVERAGES</v>
      </c>
      <c r="AC5" s="71" t="str">
        <f>INDEX(WTB!$A:$B,MATCH(AC$6,WTB!$A:$A,),2)</f>
        <v>BAR SUPPLIES</v>
      </c>
      <c r="AD5" s="71" t="str">
        <f>INDEX(WTB!$A:$B,MATCH(AD$6,WTB!$A:$A,),2)</f>
        <v>OFFICE SUPPLIES</v>
      </c>
      <c r="AE5" s="71" t="str">
        <f>INDEX(WTB!$A:$B,MATCH(AE$6,WTB!$A:$A,),2)</f>
        <v>DINING SUPPLIES</v>
      </c>
      <c r="AF5" s="71" t="str">
        <f>INDEX(WTB!$A:$B,MATCH(AF$6,WTB!$A:$A,),2)</f>
        <v>GUEST SUPPLIES</v>
      </c>
      <c r="AG5" s="71" t="str">
        <f>INDEX(WTB!$A:$B,MATCH(AG$6,WTB!$A:$A,),2)</f>
        <v>CLEANING SUPPLIES</v>
      </c>
      <c r="AH5" s="71" t="str">
        <f>INDEX(WTB!$A:$B,MATCH(AH$6,WTB!$A:$A,),2)</f>
        <v>PACKAGING SUPPLIES</v>
      </c>
      <c r="AI5" s="71" t="str">
        <f>INDEX(WTB!$A:$B,MATCH(AI$6,WTB!$A:$A,),2)</f>
        <v>MEDICAL SUPPLIES</v>
      </c>
      <c r="AJ5" s="71" t="str">
        <f>INDEX(WTB!$A:$B,MATCH(AJ$6,WTB!$A:$A,),2)</f>
        <v>UTENSILS / EQUIPMENT</v>
      </c>
      <c r="AK5" s="71" t="str">
        <f>INDEX(WTB!$A:$B,MATCH(AK$6,WTB!$A:$A,),2)</f>
        <v>Employees Meal</v>
      </c>
      <c r="AL5" s="71" t="str">
        <f>INDEX(WTB!$A:$B,MATCH(AL$6,WTB!$A:$A,),2)</f>
        <v>Insurance</v>
      </c>
      <c r="AM5" s="71" t="str">
        <f>INDEX(WTB!$A:$B,MATCH(AM$6,WTB!$A:$A,),2)</f>
        <v>Accounting Fee</v>
      </c>
      <c r="AN5" s="71" t="str">
        <f>INDEX(WTB!$A:$B,MATCH(AN$6,WTB!$A:$A,),2)</f>
        <v>Security Services</v>
      </c>
      <c r="AO5" s="71" t="str">
        <f>INDEX(WTB!$A:$B,MATCH(AO$6,WTB!$A:$A,),2)</f>
        <v>Pest Control</v>
      </c>
      <c r="AP5" s="71" t="str">
        <f>INDEX(WTB!$A:$B,MATCH(AP$6,WTB!$A:$A,),2)</f>
        <v>Marketing Support</v>
      </c>
      <c r="AQ5" s="71" t="str">
        <f>INDEX(WTB!$A:$B,MATCH(AQ$6,WTB!$A:$A,),2)</f>
        <v>Consultancy</v>
      </c>
      <c r="AR5" s="71" t="str">
        <f>INDEX(WTB!$A:$B,MATCH(AR$6,WTB!$A:$A,),2)</f>
        <v>Telephone</v>
      </c>
      <c r="AS5" s="71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 x14ac:dyDescent="0.2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8"/>
      <c r="L6" s="148"/>
      <c r="M6" s="148"/>
      <c r="N6" s="148"/>
      <c r="O6" s="148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2">
        <v>5001</v>
      </c>
      <c r="AB6" s="72">
        <v>5002</v>
      </c>
      <c r="AC6" s="72">
        <v>6214</v>
      </c>
      <c r="AD6" s="72">
        <v>6212</v>
      </c>
      <c r="AE6" s="72">
        <v>6218</v>
      </c>
      <c r="AF6" s="72">
        <v>6217</v>
      </c>
      <c r="AG6" s="72">
        <v>6219</v>
      </c>
      <c r="AH6" s="72">
        <v>6220</v>
      </c>
      <c r="AI6" s="72">
        <v>6229</v>
      </c>
      <c r="AJ6" s="72">
        <v>6211</v>
      </c>
      <c r="AK6" s="72">
        <v>6109</v>
      </c>
      <c r="AL6" s="72">
        <v>6308</v>
      </c>
      <c r="AM6" s="72">
        <v>6312</v>
      </c>
      <c r="AN6" s="72">
        <v>6313</v>
      </c>
      <c r="AO6" s="72">
        <v>6234</v>
      </c>
      <c r="AP6" s="72">
        <v>6315</v>
      </c>
      <c r="AQ6" s="72">
        <v>6316</v>
      </c>
      <c r="AR6" s="72">
        <v>6204</v>
      </c>
      <c r="AS6" s="72">
        <v>5101</v>
      </c>
      <c r="AT6" s="8"/>
      <c r="AU6" s="7">
        <v>2101</v>
      </c>
      <c r="AV6" s="8"/>
      <c r="AW6" s="7" t="s">
        <v>23</v>
      </c>
      <c r="AX6" s="7" t="s">
        <v>24</v>
      </c>
      <c r="AY6" s="75" t="s">
        <v>162</v>
      </c>
    </row>
    <row r="7" spans="1:51" x14ac:dyDescent="0.2">
      <c r="A7" s="17">
        <v>43497</v>
      </c>
      <c r="B7" s="14" t="s">
        <v>387</v>
      </c>
      <c r="C7" s="15">
        <v>17579</v>
      </c>
      <c r="D7" s="15"/>
      <c r="E7" s="15">
        <v>11683</v>
      </c>
      <c r="F7" s="15">
        <v>2126</v>
      </c>
      <c r="G7" s="14" t="s">
        <v>688</v>
      </c>
      <c r="H7" s="14" t="s">
        <v>705</v>
      </c>
      <c r="I7" s="14" t="s">
        <v>722</v>
      </c>
      <c r="J7" s="14"/>
      <c r="K7" s="14"/>
      <c r="L7" s="14"/>
      <c r="M7" s="16">
        <v>410</v>
      </c>
      <c r="N7" s="16">
        <v>0</v>
      </c>
      <c r="O7" s="31">
        <f t="shared" ref="O7:O66" si="0">N7/1.12+M7+L7+K7</f>
        <v>410</v>
      </c>
      <c r="P7" s="31"/>
      <c r="Q7" s="36">
        <v>0.01</v>
      </c>
      <c r="R7" s="14"/>
      <c r="S7" s="16">
        <v>0</v>
      </c>
      <c r="T7" s="16">
        <v>-4.0999999999999996</v>
      </c>
      <c r="U7" s="16"/>
      <c r="V7" s="16"/>
      <c r="W7" s="16"/>
      <c r="X7" s="16"/>
      <c r="Y7" s="16"/>
      <c r="Z7" s="16"/>
      <c r="AA7" s="16">
        <v>410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-405.9</v>
      </c>
      <c r="AV7" s="104"/>
      <c r="AW7" s="17"/>
      <c r="AX7" s="14"/>
      <c r="AY7" s="14"/>
    </row>
    <row r="8" spans="1:51" x14ac:dyDescent="0.2">
      <c r="A8" s="17"/>
      <c r="B8" s="14" t="s">
        <v>388</v>
      </c>
      <c r="C8" s="15">
        <v>154194</v>
      </c>
      <c r="D8" s="15"/>
      <c r="E8" s="15">
        <v>11684</v>
      </c>
      <c r="F8" s="15">
        <v>2127</v>
      </c>
      <c r="G8" s="14" t="s">
        <v>692</v>
      </c>
      <c r="H8" s="14" t="s">
        <v>709</v>
      </c>
      <c r="I8" s="14" t="s">
        <v>722</v>
      </c>
      <c r="J8" s="14"/>
      <c r="K8" s="14"/>
      <c r="L8" s="14"/>
      <c r="M8" s="16">
        <v>5150</v>
      </c>
      <c r="N8" s="16">
        <v>0</v>
      </c>
      <c r="O8" s="31">
        <f t="shared" si="0"/>
        <v>5150</v>
      </c>
      <c r="P8" s="31"/>
      <c r="Q8" s="36">
        <v>0.01</v>
      </c>
      <c r="R8" s="14"/>
      <c r="S8" s="16">
        <v>0</v>
      </c>
      <c r="T8" s="16">
        <v>-51.5</v>
      </c>
      <c r="U8" s="16"/>
      <c r="V8" s="16"/>
      <c r="W8" s="16"/>
      <c r="X8" s="16"/>
      <c r="Y8" s="16"/>
      <c r="Z8" s="16"/>
      <c r="AA8" s="16">
        <v>5150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-5098.5</v>
      </c>
      <c r="AV8" s="104"/>
      <c r="AW8" s="17"/>
      <c r="AX8" s="14"/>
      <c r="AY8" s="14"/>
    </row>
    <row r="9" spans="1:51" x14ac:dyDescent="0.2">
      <c r="A9" s="17"/>
      <c r="B9" s="14" t="s">
        <v>389</v>
      </c>
      <c r="C9" s="15">
        <v>71044</v>
      </c>
      <c r="D9" s="15"/>
      <c r="E9" s="15">
        <v>11685</v>
      </c>
      <c r="F9" s="15">
        <v>2128</v>
      </c>
      <c r="G9" s="14" t="s">
        <v>690</v>
      </c>
      <c r="H9" s="14" t="s">
        <v>707</v>
      </c>
      <c r="I9" s="14" t="s">
        <v>721</v>
      </c>
      <c r="J9" s="14"/>
      <c r="K9" s="14"/>
      <c r="L9" s="14"/>
      <c r="M9" s="16">
        <v>1856.26</v>
      </c>
      <c r="N9" s="16">
        <v>0</v>
      </c>
      <c r="O9" s="31">
        <f t="shared" si="0"/>
        <v>1856.26</v>
      </c>
      <c r="P9" s="31"/>
      <c r="Q9" s="36">
        <v>0.01</v>
      </c>
      <c r="R9" s="14"/>
      <c r="S9" s="16">
        <v>0</v>
      </c>
      <c r="T9" s="16">
        <v>-18.5626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1856.26</v>
      </c>
      <c r="AL9" s="16"/>
      <c r="AM9" s="16"/>
      <c r="AN9" s="16"/>
      <c r="AO9" s="16"/>
      <c r="AP9" s="16"/>
      <c r="AQ9" s="16"/>
      <c r="AR9" s="16"/>
      <c r="AS9" s="16"/>
      <c r="AU9" s="16">
        <f t="shared" si="1"/>
        <v>-1837.6974</v>
      </c>
      <c r="AV9" s="104"/>
      <c r="AW9" s="17"/>
      <c r="AX9" s="14"/>
      <c r="AY9" s="14"/>
    </row>
    <row r="10" spans="1:51" x14ac:dyDescent="0.2">
      <c r="A10" s="17"/>
      <c r="B10" s="14" t="s">
        <v>390</v>
      </c>
      <c r="C10" s="15">
        <v>71043</v>
      </c>
      <c r="D10" s="15"/>
      <c r="E10" s="15">
        <v>11686</v>
      </c>
      <c r="F10" s="15">
        <v>2129</v>
      </c>
      <c r="G10" s="14" t="s">
        <v>690</v>
      </c>
      <c r="H10" s="14" t="s">
        <v>707</v>
      </c>
      <c r="I10" s="14" t="s">
        <v>722</v>
      </c>
      <c r="J10" s="14"/>
      <c r="K10" s="14"/>
      <c r="L10" s="14"/>
      <c r="M10" s="16">
        <v>5205</v>
      </c>
      <c r="N10" s="16">
        <v>0</v>
      </c>
      <c r="O10" s="31">
        <f t="shared" si="0"/>
        <v>5205</v>
      </c>
      <c r="P10" s="31"/>
      <c r="Q10" s="36">
        <v>0.01</v>
      </c>
      <c r="R10" s="14"/>
      <c r="S10" s="16">
        <v>0</v>
      </c>
      <c r="T10" s="16">
        <v>-52.050000000000004</v>
      </c>
      <c r="U10" s="16"/>
      <c r="V10" s="16"/>
      <c r="W10" s="16"/>
      <c r="X10" s="16"/>
      <c r="Y10" s="16"/>
      <c r="Z10" s="16"/>
      <c r="AA10" s="16">
        <v>5205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-5152.95</v>
      </c>
      <c r="AV10" s="104"/>
      <c r="AW10" s="17"/>
      <c r="AX10" s="14"/>
      <c r="AY10" s="14"/>
    </row>
    <row r="11" spans="1:51" x14ac:dyDescent="0.2">
      <c r="A11" s="17"/>
      <c r="B11" s="14" t="s">
        <v>391</v>
      </c>
      <c r="C11" s="15">
        <v>17652</v>
      </c>
      <c r="D11" s="15"/>
      <c r="E11" s="15">
        <v>11687</v>
      </c>
      <c r="F11" s="15">
        <v>2130</v>
      </c>
      <c r="G11" s="14" t="s">
        <v>688</v>
      </c>
      <c r="H11" s="14" t="s">
        <v>705</v>
      </c>
      <c r="I11" s="14" t="s">
        <v>721</v>
      </c>
      <c r="J11" s="14"/>
      <c r="K11" s="14"/>
      <c r="L11" s="14"/>
      <c r="M11" s="16">
        <v>307.5</v>
      </c>
      <c r="N11" s="16">
        <v>0</v>
      </c>
      <c r="O11" s="31">
        <f t="shared" si="0"/>
        <v>307.5</v>
      </c>
      <c r="P11" s="31"/>
      <c r="Q11" s="36">
        <v>0.01</v>
      </c>
      <c r="R11" s="14"/>
      <c r="S11" s="16">
        <v>0</v>
      </c>
      <c r="T11" s="16">
        <v>-3.0750000000000002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307.5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-304.42500000000001</v>
      </c>
      <c r="AV11" s="104"/>
      <c r="AW11" s="17"/>
      <c r="AX11" s="14"/>
      <c r="AY11" s="14"/>
    </row>
    <row r="12" spans="1:51" x14ac:dyDescent="0.2">
      <c r="A12" s="17"/>
      <c r="B12" s="14" t="s">
        <v>392</v>
      </c>
      <c r="C12" s="15">
        <v>17652</v>
      </c>
      <c r="D12" s="15"/>
      <c r="E12" s="15">
        <v>11687</v>
      </c>
      <c r="F12" s="15">
        <v>2130</v>
      </c>
      <c r="G12" s="14" t="s">
        <v>688</v>
      </c>
      <c r="H12" s="14" t="s">
        <v>705</v>
      </c>
      <c r="I12" s="14" t="s">
        <v>722</v>
      </c>
      <c r="J12" s="14"/>
      <c r="K12" s="14"/>
      <c r="L12" s="14"/>
      <c r="M12" s="16">
        <v>2191</v>
      </c>
      <c r="N12" s="16">
        <v>0</v>
      </c>
      <c r="O12" s="31">
        <f t="shared" si="0"/>
        <v>2191</v>
      </c>
      <c r="P12" s="31"/>
      <c r="Q12" s="36">
        <v>0.01</v>
      </c>
      <c r="R12" s="14"/>
      <c r="S12" s="16">
        <v>0</v>
      </c>
      <c r="T12" s="16">
        <v>-21.91</v>
      </c>
      <c r="U12" s="16"/>
      <c r="V12" s="16"/>
      <c r="W12" s="16"/>
      <c r="X12" s="16"/>
      <c r="Y12" s="16"/>
      <c r="Z12" s="16"/>
      <c r="AA12" s="16">
        <v>2191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-2169.09</v>
      </c>
      <c r="AV12" s="104"/>
      <c r="AW12" s="17"/>
      <c r="AX12" s="14"/>
      <c r="AY12" s="14"/>
    </row>
    <row r="13" spans="1:51" x14ac:dyDescent="0.2">
      <c r="A13" s="17">
        <v>43503</v>
      </c>
      <c r="B13" s="14" t="s">
        <v>393</v>
      </c>
      <c r="C13" s="15">
        <v>17743</v>
      </c>
      <c r="D13" s="15"/>
      <c r="E13" s="15">
        <v>11689</v>
      </c>
      <c r="F13" s="15">
        <v>2139</v>
      </c>
      <c r="G13" s="14" t="s">
        <v>688</v>
      </c>
      <c r="H13" s="14" t="s">
        <v>705</v>
      </c>
      <c r="I13" s="14" t="s">
        <v>722</v>
      </c>
      <c r="J13" s="14"/>
      <c r="K13" s="14"/>
      <c r="L13" s="14"/>
      <c r="M13" s="16">
        <v>596</v>
      </c>
      <c r="N13" s="16">
        <v>0</v>
      </c>
      <c r="O13" s="31">
        <f t="shared" si="0"/>
        <v>596</v>
      </c>
      <c r="P13" s="31"/>
      <c r="Q13" s="36">
        <v>0.01</v>
      </c>
      <c r="R13" s="14"/>
      <c r="S13" s="16">
        <v>0</v>
      </c>
      <c r="T13" s="16">
        <v>-5.96</v>
      </c>
      <c r="U13" s="16"/>
      <c r="V13" s="16"/>
      <c r="W13" s="16"/>
      <c r="X13" s="16"/>
      <c r="Y13" s="16"/>
      <c r="Z13" s="16"/>
      <c r="AA13" s="16">
        <v>596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-590.04</v>
      </c>
      <c r="AV13" s="104"/>
      <c r="AW13" s="17"/>
      <c r="AX13" s="14"/>
      <c r="AY13" s="14"/>
    </row>
    <row r="14" spans="1:51" x14ac:dyDescent="0.2">
      <c r="A14" s="17"/>
      <c r="B14" s="14" t="s">
        <v>394</v>
      </c>
      <c r="C14" s="15">
        <v>22064</v>
      </c>
      <c r="D14" s="15"/>
      <c r="E14" s="15">
        <v>11690</v>
      </c>
      <c r="F14" s="15">
        <v>2140</v>
      </c>
      <c r="G14" s="14" t="s">
        <v>700</v>
      </c>
      <c r="H14" s="14" t="s">
        <v>716</v>
      </c>
      <c r="I14" s="14" t="s">
        <v>722</v>
      </c>
      <c r="J14" s="14"/>
      <c r="K14" s="14"/>
      <c r="L14" s="14"/>
      <c r="M14" s="16">
        <v>0</v>
      </c>
      <c r="N14" s="16">
        <v>14084</v>
      </c>
      <c r="O14" s="31">
        <f t="shared" si="0"/>
        <v>12574.999999999998</v>
      </c>
      <c r="P14" s="31"/>
      <c r="Q14" s="36">
        <v>0.01</v>
      </c>
      <c r="R14" s="14"/>
      <c r="S14" s="16">
        <v>1508.9999999999998</v>
      </c>
      <c r="T14" s="16">
        <v>-125.74999999999999</v>
      </c>
      <c r="U14" s="16"/>
      <c r="V14" s="16"/>
      <c r="W14" s="16"/>
      <c r="X14" s="16"/>
      <c r="Y14" s="16"/>
      <c r="Z14" s="16"/>
      <c r="AA14" s="16">
        <v>12574.999999999998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-13958.249999999998</v>
      </c>
      <c r="AV14" s="104"/>
      <c r="AW14" s="17"/>
      <c r="AX14" s="14"/>
      <c r="AY14" s="14"/>
    </row>
    <row r="15" spans="1:51" x14ac:dyDescent="0.2">
      <c r="A15" s="17">
        <v>43504</v>
      </c>
      <c r="B15" s="14" t="s">
        <v>395</v>
      </c>
      <c r="C15" s="15">
        <v>19421</v>
      </c>
      <c r="D15" s="15"/>
      <c r="E15" s="15">
        <v>11692</v>
      </c>
      <c r="F15" s="15">
        <v>2123</v>
      </c>
      <c r="G15" s="14" t="s">
        <v>699</v>
      </c>
      <c r="H15" s="14" t="s">
        <v>715</v>
      </c>
      <c r="I15" s="14" t="s">
        <v>722</v>
      </c>
      <c r="J15" s="14"/>
      <c r="K15" s="14"/>
      <c r="L15" s="14"/>
      <c r="M15" s="16">
        <v>0</v>
      </c>
      <c r="N15" s="16">
        <v>2540</v>
      </c>
      <c r="O15" s="31">
        <f t="shared" si="0"/>
        <v>2267.8571428571427</v>
      </c>
      <c r="P15" s="31"/>
      <c r="Q15" s="36">
        <v>0.01</v>
      </c>
      <c r="R15" s="14"/>
      <c r="S15" s="16">
        <v>272.14285714285711</v>
      </c>
      <c r="T15" s="16">
        <v>-22.678571428571427</v>
      </c>
      <c r="U15" s="16"/>
      <c r="V15" s="16"/>
      <c r="W15" s="16"/>
      <c r="X15" s="16"/>
      <c r="Y15" s="16"/>
      <c r="Z15" s="16"/>
      <c r="AA15" s="16">
        <v>2267.8571428571427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-2517.3214285714284</v>
      </c>
      <c r="AV15" s="104"/>
      <c r="AW15" s="17"/>
      <c r="AX15" s="14"/>
      <c r="AY15" s="14"/>
    </row>
    <row r="16" spans="1:51" x14ac:dyDescent="0.2">
      <c r="A16" s="17"/>
      <c r="B16" s="14" t="s">
        <v>396</v>
      </c>
      <c r="C16" s="15">
        <v>1421</v>
      </c>
      <c r="D16" s="15"/>
      <c r="E16" s="15">
        <v>11693</v>
      </c>
      <c r="F16" s="15">
        <v>2142</v>
      </c>
      <c r="G16" s="14" t="s">
        <v>698</v>
      </c>
      <c r="H16" s="14" t="s">
        <v>714</v>
      </c>
      <c r="I16" s="14" t="s">
        <v>722</v>
      </c>
      <c r="J16" s="14"/>
      <c r="K16" s="14"/>
      <c r="L16" s="14"/>
      <c r="M16" s="16">
        <v>0</v>
      </c>
      <c r="N16" s="16">
        <v>5200</v>
      </c>
      <c r="O16" s="31">
        <f t="shared" si="0"/>
        <v>4642.8571428571422</v>
      </c>
      <c r="P16" s="31"/>
      <c r="Q16" s="36">
        <v>0.01</v>
      </c>
      <c r="R16" s="14"/>
      <c r="S16" s="16">
        <v>557.142857142857</v>
      </c>
      <c r="T16" s="16">
        <v>-46.428571428571423</v>
      </c>
      <c r="U16" s="16"/>
      <c r="V16" s="16"/>
      <c r="W16" s="16"/>
      <c r="X16" s="16"/>
      <c r="Y16" s="16"/>
      <c r="Z16" s="16"/>
      <c r="AA16" s="16">
        <v>4642.8571428571422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-5153.5714285714275</v>
      </c>
      <c r="AV16" s="104"/>
      <c r="AW16" s="17"/>
      <c r="AX16" s="14"/>
      <c r="AY16" s="14"/>
    </row>
    <row r="17" spans="1:51" x14ac:dyDescent="0.2">
      <c r="A17" s="17">
        <v>43505</v>
      </c>
      <c r="B17" s="14" t="s">
        <v>397</v>
      </c>
      <c r="C17" s="15">
        <v>511020105</v>
      </c>
      <c r="D17" s="15"/>
      <c r="E17" s="15">
        <v>11694</v>
      </c>
      <c r="F17" s="15">
        <v>2143</v>
      </c>
      <c r="G17" s="14" t="s">
        <v>689</v>
      </c>
      <c r="H17" s="14" t="s">
        <v>706</v>
      </c>
      <c r="I17" s="14" t="s">
        <v>723</v>
      </c>
      <c r="J17" s="14"/>
      <c r="K17" s="14"/>
      <c r="L17" s="14"/>
      <c r="M17" s="16">
        <v>0</v>
      </c>
      <c r="N17" s="16">
        <v>5955</v>
      </c>
      <c r="O17" s="31">
        <f t="shared" si="0"/>
        <v>5316.9642857142853</v>
      </c>
      <c r="P17" s="31"/>
      <c r="Q17" s="36">
        <v>0.01</v>
      </c>
      <c r="R17" s="14"/>
      <c r="S17" s="16">
        <v>638.03571428571422</v>
      </c>
      <c r="T17" s="16">
        <v>-53.169642857142854</v>
      </c>
      <c r="U17" s="16"/>
      <c r="V17" s="16"/>
      <c r="W17" s="16"/>
      <c r="X17" s="16"/>
      <c r="Y17" s="16"/>
      <c r="Z17" s="16"/>
      <c r="AA17" s="16"/>
      <c r="AB17" s="16">
        <v>5316.9642857142853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-5901.8303571428569</v>
      </c>
      <c r="AV17" s="104"/>
      <c r="AW17" s="17"/>
      <c r="AX17" s="14"/>
      <c r="AY17" s="14"/>
    </row>
    <row r="18" spans="1:51" x14ac:dyDescent="0.2">
      <c r="A18" s="17"/>
      <c r="B18" s="14" t="s">
        <v>398</v>
      </c>
      <c r="C18" s="15">
        <v>240974</v>
      </c>
      <c r="D18" s="15"/>
      <c r="E18" s="15">
        <v>11695</v>
      </c>
      <c r="F18" s="15">
        <v>2150</v>
      </c>
      <c r="G18" s="14" t="s">
        <v>695</v>
      </c>
      <c r="H18" s="14">
        <v>139564</v>
      </c>
      <c r="I18" s="14" t="s">
        <v>725</v>
      </c>
      <c r="J18" s="14"/>
      <c r="K18" s="14"/>
      <c r="L18" s="14"/>
      <c r="M18" s="16">
        <v>0</v>
      </c>
      <c r="N18" s="16">
        <v>2186.06</v>
      </c>
      <c r="O18" s="31">
        <f t="shared" si="0"/>
        <v>1951.8392857142856</v>
      </c>
      <c r="P18" s="31"/>
      <c r="Q18" s="36">
        <v>0.01</v>
      </c>
      <c r="R18" s="14"/>
      <c r="S18" s="16">
        <v>234.22071428571425</v>
      </c>
      <c r="T18" s="16">
        <v>-19.518392857142857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>
        <v>1951.8392857142856</v>
      </c>
      <c r="AU18" s="16">
        <f t="shared" si="1"/>
        <v>-2166.5416071428572</v>
      </c>
      <c r="AV18" s="104"/>
      <c r="AW18" s="17"/>
      <c r="AX18" s="14"/>
      <c r="AY18" s="14"/>
    </row>
    <row r="19" spans="1:51" x14ac:dyDescent="0.2">
      <c r="A19" s="17">
        <v>43507</v>
      </c>
      <c r="B19" s="14" t="s">
        <v>399</v>
      </c>
      <c r="C19" s="15">
        <v>154842</v>
      </c>
      <c r="D19" s="15"/>
      <c r="E19" s="15">
        <v>11696</v>
      </c>
      <c r="F19" s="15">
        <v>2151</v>
      </c>
      <c r="G19" s="14" t="s">
        <v>692</v>
      </c>
      <c r="H19" s="14" t="s">
        <v>709</v>
      </c>
      <c r="I19" s="14" t="s">
        <v>722</v>
      </c>
      <c r="J19" s="14"/>
      <c r="K19" s="14"/>
      <c r="L19" s="14"/>
      <c r="M19" s="16">
        <v>3200</v>
      </c>
      <c r="N19" s="16">
        <v>0</v>
      </c>
      <c r="O19" s="31">
        <f t="shared" si="0"/>
        <v>3200</v>
      </c>
      <c r="P19" s="31"/>
      <c r="Q19" s="36">
        <v>0.01</v>
      </c>
      <c r="R19" s="14"/>
      <c r="S19" s="16">
        <v>0</v>
      </c>
      <c r="T19" s="16">
        <v>-32</v>
      </c>
      <c r="U19" s="16"/>
      <c r="V19" s="16"/>
      <c r="W19" s="16"/>
      <c r="X19" s="16"/>
      <c r="Y19" s="16"/>
      <c r="Z19" s="16"/>
      <c r="AA19" s="16">
        <v>3200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-3168</v>
      </c>
      <c r="AV19" s="104"/>
      <c r="AW19" s="17"/>
      <c r="AX19" s="14"/>
      <c r="AY19" s="14"/>
    </row>
    <row r="20" spans="1:51" x14ac:dyDescent="0.2">
      <c r="A20" s="17"/>
      <c r="B20" s="14" t="s">
        <v>400</v>
      </c>
      <c r="C20" s="15">
        <v>71503</v>
      </c>
      <c r="D20" s="15"/>
      <c r="E20" s="15">
        <v>11697</v>
      </c>
      <c r="F20" s="15">
        <v>2152</v>
      </c>
      <c r="G20" s="14" t="s">
        <v>690</v>
      </c>
      <c r="H20" s="14" t="s">
        <v>707</v>
      </c>
      <c r="I20" s="14" t="s">
        <v>722</v>
      </c>
      <c r="J20" s="14"/>
      <c r="K20" s="14"/>
      <c r="L20" s="14"/>
      <c r="M20" s="16">
        <v>6375</v>
      </c>
      <c r="N20" s="16">
        <v>0</v>
      </c>
      <c r="O20" s="31">
        <f t="shared" si="0"/>
        <v>6375</v>
      </c>
      <c r="P20" s="31"/>
      <c r="Q20" s="36">
        <v>0.01</v>
      </c>
      <c r="R20" s="14"/>
      <c r="S20" s="16">
        <v>0</v>
      </c>
      <c r="T20" s="16">
        <v>-63.75</v>
      </c>
      <c r="U20" s="16"/>
      <c r="V20" s="16"/>
      <c r="W20" s="16"/>
      <c r="X20" s="16"/>
      <c r="Y20" s="16"/>
      <c r="Z20" s="16"/>
      <c r="AA20" s="16">
        <v>6375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-6311.25</v>
      </c>
      <c r="AV20" s="104"/>
      <c r="AW20" s="17"/>
      <c r="AX20" s="14"/>
      <c r="AY20" s="14"/>
    </row>
    <row r="21" spans="1:51" x14ac:dyDescent="0.2">
      <c r="A21" s="17"/>
      <c r="B21" s="14" t="s">
        <v>401</v>
      </c>
      <c r="C21" s="15">
        <v>17837</v>
      </c>
      <c r="D21" s="15"/>
      <c r="E21" s="15">
        <v>11698</v>
      </c>
      <c r="F21" s="15">
        <v>2153</v>
      </c>
      <c r="G21" s="14" t="s">
        <v>688</v>
      </c>
      <c r="H21" s="14" t="s">
        <v>705</v>
      </c>
      <c r="I21" s="14" t="s">
        <v>722</v>
      </c>
      <c r="J21" s="14"/>
      <c r="K21" s="14"/>
      <c r="L21" s="14"/>
      <c r="M21" s="16">
        <v>2704.75</v>
      </c>
      <c r="N21" s="16">
        <v>0</v>
      </c>
      <c r="O21" s="31">
        <f t="shared" si="0"/>
        <v>2704.75</v>
      </c>
      <c r="P21" s="31"/>
      <c r="Q21" s="36">
        <v>0.01</v>
      </c>
      <c r="R21" s="14"/>
      <c r="S21" s="16">
        <v>0</v>
      </c>
      <c r="T21" s="16">
        <v>-27.047499999999999</v>
      </c>
      <c r="U21" s="16"/>
      <c r="V21" s="16"/>
      <c r="W21" s="16"/>
      <c r="X21" s="16"/>
      <c r="Y21" s="16"/>
      <c r="Z21" s="16"/>
      <c r="AA21" s="16">
        <v>2704.75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-2677.7024999999999</v>
      </c>
      <c r="AV21" s="104"/>
      <c r="AW21" s="17"/>
      <c r="AX21" s="14"/>
      <c r="AY21" s="14"/>
    </row>
    <row r="22" spans="1:51" x14ac:dyDescent="0.2">
      <c r="A22" s="17"/>
      <c r="B22" s="14" t="s">
        <v>402</v>
      </c>
      <c r="C22" s="15">
        <v>17838</v>
      </c>
      <c r="D22" s="15"/>
      <c r="E22" s="15">
        <v>11700</v>
      </c>
      <c r="F22" s="15">
        <v>2155</v>
      </c>
      <c r="G22" s="14" t="s">
        <v>688</v>
      </c>
      <c r="H22" s="14" t="s">
        <v>705</v>
      </c>
      <c r="I22" s="14" t="s">
        <v>721</v>
      </c>
      <c r="J22" s="14"/>
      <c r="K22" s="14"/>
      <c r="L22" s="14"/>
      <c r="M22" s="16">
        <v>379.6</v>
      </c>
      <c r="N22" s="16">
        <v>0</v>
      </c>
      <c r="O22" s="31">
        <f t="shared" si="0"/>
        <v>379.6</v>
      </c>
      <c r="P22" s="31"/>
      <c r="Q22" s="36">
        <v>0.01</v>
      </c>
      <c r="R22" s="14"/>
      <c r="S22" s="16">
        <v>0</v>
      </c>
      <c r="T22" s="16">
        <v>-3.7960000000000003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379.6</v>
      </c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-375.80400000000003</v>
      </c>
      <c r="AV22" s="104"/>
      <c r="AW22" s="17"/>
      <c r="AX22" s="14"/>
      <c r="AY22" s="14"/>
    </row>
    <row r="23" spans="1:51" x14ac:dyDescent="0.2">
      <c r="A23" s="17">
        <v>43508</v>
      </c>
      <c r="B23" s="14" t="s">
        <v>403</v>
      </c>
      <c r="C23" s="15">
        <v>71540</v>
      </c>
      <c r="D23" s="15"/>
      <c r="E23" s="15">
        <v>11701</v>
      </c>
      <c r="F23" s="15">
        <v>2132</v>
      </c>
      <c r="G23" s="14" t="s">
        <v>694</v>
      </c>
      <c r="H23" s="14" t="s">
        <v>711</v>
      </c>
      <c r="I23" s="14" t="s">
        <v>722</v>
      </c>
      <c r="J23" s="14"/>
      <c r="K23" s="14"/>
      <c r="L23" s="14"/>
      <c r="M23" s="16">
        <v>0</v>
      </c>
      <c r="N23" s="16">
        <v>10209.5</v>
      </c>
      <c r="O23" s="31">
        <f t="shared" si="0"/>
        <v>9115.625</v>
      </c>
      <c r="P23" s="31"/>
      <c r="Q23" s="36">
        <v>0.01</v>
      </c>
      <c r="R23" s="14"/>
      <c r="S23" s="16">
        <v>1093.875</v>
      </c>
      <c r="T23" s="16">
        <v>-91.15625</v>
      </c>
      <c r="U23" s="16"/>
      <c r="V23" s="16"/>
      <c r="W23" s="16"/>
      <c r="X23" s="16"/>
      <c r="Y23" s="16"/>
      <c r="Z23" s="16"/>
      <c r="AA23" s="16">
        <v>9115.625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-10118.34375</v>
      </c>
      <c r="AV23" s="104"/>
      <c r="AW23" s="17"/>
      <c r="AX23" s="14"/>
      <c r="AY23" s="14"/>
    </row>
    <row r="24" spans="1:51" x14ac:dyDescent="0.2">
      <c r="A24" s="17"/>
      <c r="B24" s="14" t="s">
        <v>404</v>
      </c>
      <c r="C24" s="15">
        <v>156215</v>
      </c>
      <c r="D24" s="15"/>
      <c r="E24" s="15">
        <v>11702</v>
      </c>
      <c r="F24" s="15">
        <v>2137</v>
      </c>
      <c r="G24" s="14" t="s">
        <v>696</v>
      </c>
      <c r="H24" s="14" t="s">
        <v>712</v>
      </c>
      <c r="I24" s="14" t="s">
        <v>722</v>
      </c>
      <c r="J24" s="14"/>
      <c r="K24" s="14"/>
      <c r="L24" s="14"/>
      <c r="M24" s="16">
        <v>0</v>
      </c>
      <c r="N24" s="16">
        <v>8500</v>
      </c>
      <c r="O24" s="31">
        <f t="shared" si="0"/>
        <v>7589.2857142857138</v>
      </c>
      <c r="P24" s="31"/>
      <c r="Q24" s="36">
        <v>0.01</v>
      </c>
      <c r="R24" s="14"/>
      <c r="S24" s="16">
        <v>910.71428571428567</v>
      </c>
      <c r="T24" s="16">
        <v>-75.892857142857139</v>
      </c>
      <c r="U24" s="16"/>
      <c r="V24" s="16"/>
      <c r="W24" s="16"/>
      <c r="X24" s="16"/>
      <c r="Y24" s="16"/>
      <c r="Z24" s="16"/>
      <c r="AA24" s="16">
        <v>7589.2857142857138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-8424.1071428571431</v>
      </c>
      <c r="AV24" s="104"/>
      <c r="AW24" s="17"/>
      <c r="AX24" s="14"/>
      <c r="AY24" s="14"/>
    </row>
    <row r="25" spans="1:51" x14ac:dyDescent="0.2">
      <c r="A25" s="17"/>
      <c r="B25" s="14" t="s">
        <v>405</v>
      </c>
      <c r="C25" s="15">
        <v>38529</v>
      </c>
      <c r="D25" s="15"/>
      <c r="E25" s="15">
        <v>11703</v>
      </c>
      <c r="F25" s="15">
        <v>2135</v>
      </c>
      <c r="G25" s="14" t="s">
        <v>702</v>
      </c>
      <c r="H25" s="14" t="s">
        <v>718</v>
      </c>
      <c r="I25" s="14" t="s">
        <v>722</v>
      </c>
      <c r="J25" s="14"/>
      <c r="K25" s="14"/>
      <c r="L25" s="14"/>
      <c r="M25" s="16">
        <v>0</v>
      </c>
      <c r="N25" s="16">
        <v>19010.5</v>
      </c>
      <c r="O25" s="31">
        <f t="shared" si="0"/>
        <v>16973.660714285714</v>
      </c>
      <c r="P25" s="31"/>
      <c r="Q25" s="36">
        <v>0.01</v>
      </c>
      <c r="R25" s="14"/>
      <c r="S25" s="16">
        <v>2036.8392857142856</v>
      </c>
      <c r="T25" s="16">
        <v>-169.73660714285714</v>
      </c>
      <c r="U25" s="16"/>
      <c r="V25" s="16"/>
      <c r="W25" s="16"/>
      <c r="X25" s="16"/>
      <c r="Y25" s="16"/>
      <c r="Z25" s="16"/>
      <c r="AA25" s="16">
        <v>16973.660714285714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-18840.763392857141</v>
      </c>
      <c r="AV25" s="104"/>
      <c r="AW25" s="17"/>
      <c r="AX25" s="14"/>
      <c r="AY25" s="14"/>
    </row>
    <row r="26" spans="1:51" x14ac:dyDescent="0.2">
      <c r="A26" s="17">
        <v>43509</v>
      </c>
      <c r="B26" s="14" t="s">
        <v>406</v>
      </c>
      <c r="C26" s="15">
        <v>154993</v>
      </c>
      <c r="D26" s="15"/>
      <c r="E26" s="15">
        <v>11704</v>
      </c>
      <c r="F26" s="15">
        <v>2156</v>
      </c>
      <c r="G26" s="14" t="s">
        <v>692</v>
      </c>
      <c r="H26" s="14" t="s">
        <v>709</v>
      </c>
      <c r="I26" s="14" t="s">
        <v>722</v>
      </c>
      <c r="J26" s="14"/>
      <c r="K26" s="14"/>
      <c r="L26" s="14"/>
      <c r="M26" s="16">
        <v>2700</v>
      </c>
      <c r="N26" s="16">
        <v>0</v>
      </c>
      <c r="O26" s="31">
        <f t="shared" si="0"/>
        <v>2700</v>
      </c>
      <c r="P26" s="31"/>
      <c r="Q26" s="36">
        <v>0.01</v>
      </c>
      <c r="R26" s="14"/>
      <c r="S26" s="16">
        <v>0</v>
      </c>
      <c r="T26" s="16">
        <v>-27</v>
      </c>
      <c r="U26" s="16"/>
      <c r="V26" s="16"/>
      <c r="W26" s="16"/>
      <c r="X26" s="16"/>
      <c r="Y26" s="16"/>
      <c r="Z26" s="16"/>
      <c r="AA26" s="16">
        <v>2700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-2673</v>
      </c>
      <c r="AV26" s="104"/>
      <c r="AW26" s="17"/>
      <c r="AX26" s="14"/>
      <c r="AY26" s="14"/>
    </row>
    <row r="27" spans="1:51" x14ac:dyDescent="0.2">
      <c r="A27" s="17"/>
      <c r="B27" s="14" t="s">
        <v>407</v>
      </c>
      <c r="C27" s="15">
        <v>71506</v>
      </c>
      <c r="D27" s="15"/>
      <c r="E27" s="15">
        <v>11705</v>
      </c>
      <c r="F27" s="15">
        <v>2157</v>
      </c>
      <c r="G27" s="14" t="s">
        <v>690</v>
      </c>
      <c r="H27" s="14" t="s">
        <v>707</v>
      </c>
      <c r="I27" s="14" t="s">
        <v>722</v>
      </c>
      <c r="J27" s="14"/>
      <c r="K27" s="14"/>
      <c r="L27" s="14"/>
      <c r="M27" s="16">
        <v>6944.8</v>
      </c>
      <c r="N27" s="16">
        <v>0</v>
      </c>
      <c r="O27" s="31">
        <f t="shared" si="0"/>
        <v>6944.8</v>
      </c>
      <c r="P27" s="31"/>
      <c r="Q27" s="36">
        <v>0.01</v>
      </c>
      <c r="R27" s="14"/>
      <c r="S27" s="16">
        <v>0</v>
      </c>
      <c r="T27" s="16">
        <v>-69.448000000000008</v>
      </c>
      <c r="U27" s="16"/>
      <c r="V27" s="16"/>
      <c r="W27" s="16"/>
      <c r="X27" s="16"/>
      <c r="Y27" s="16"/>
      <c r="Z27" s="16"/>
      <c r="AA27" s="16">
        <v>6944.8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-6875.3519999999999</v>
      </c>
      <c r="AV27" s="104"/>
      <c r="AW27" s="17"/>
      <c r="AX27" s="14"/>
      <c r="AY27" s="14"/>
    </row>
    <row r="28" spans="1:51" x14ac:dyDescent="0.2">
      <c r="A28" s="17"/>
      <c r="B28" s="14" t="s">
        <v>408</v>
      </c>
      <c r="C28" s="15">
        <v>31198</v>
      </c>
      <c r="D28" s="15"/>
      <c r="E28" s="15">
        <v>11706</v>
      </c>
      <c r="F28" s="15">
        <v>2145</v>
      </c>
      <c r="G28" s="14" t="s">
        <v>691</v>
      </c>
      <c r="H28" s="14" t="s">
        <v>708</v>
      </c>
      <c r="I28" s="14" t="s">
        <v>150</v>
      </c>
      <c r="J28" s="14"/>
      <c r="K28" s="14"/>
      <c r="L28" s="14"/>
      <c r="M28" s="16">
        <v>0</v>
      </c>
      <c r="N28" s="16">
        <v>400</v>
      </c>
      <c r="O28" s="31">
        <f t="shared" si="0"/>
        <v>357.14285714285711</v>
      </c>
      <c r="P28" s="31"/>
      <c r="Q28" s="36">
        <v>0.01</v>
      </c>
      <c r="R28" s="14"/>
      <c r="S28" s="16">
        <v>42.857142857142854</v>
      </c>
      <c r="T28" s="16">
        <v>-3.5714285714285712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357.14285714285711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-396.42857142857139</v>
      </c>
      <c r="AV28" s="104"/>
      <c r="AW28" s="17"/>
      <c r="AX28" s="14"/>
      <c r="AY28" s="14"/>
    </row>
    <row r="29" spans="1:51" x14ac:dyDescent="0.2">
      <c r="A29" s="17"/>
      <c r="B29" s="14" t="s">
        <v>409</v>
      </c>
      <c r="C29" s="15">
        <v>31198</v>
      </c>
      <c r="D29" s="15"/>
      <c r="E29" s="15">
        <v>11706</v>
      </c>
      <c r="F29" s="15">
        <v>2145</v>
      </c>
      <c r="G29" s="14" t="s">
        <v>691</v>
      </c>
      <c r="H29" s="14" t="s">
        <v>708</v>
      </c>
      <c r="I29" s="14" t="s">
        <v>137</v>
      </c>
      <c r="J29" s="14"/>
      <c r="K29" s="14"/>
      <c r="L29" s="14"/>
      <c r="M29" s="16">
        <v>0</v>
      </c>
      <c r="N29" s="16">
        <v>847.5</v>
      </c>
      <c r="O29" s="31">
        <f t="shared" si="0"/>
        <v>756.69642857142856</v>
      </c>
      <c r="P29" s="31"/>
      <c r="Q29" s="36">
        <v>0.01</v>
      </c>
      <c r="R29" s="14"/>
      <c r="S29" s="16">
        <v>90.803571428571416</v>
      </c>
      <c r="T29" s="16">
        <v>-7.5669642857142856</v>
      </c>
      <c r="U29" s="16"/>
      <c r="V29" s="16"/>
      <c r="W29" s="16"/>
      <c r="X29" s="16"/>
      <c r="Y29" s="16"/>
      <c r="Z29" s="16"/>
      <c r="AA29" s="16"/>
      <c r="AB29" s="16"/>
      <c r="AC29" s="16"/>
      <c r="AD29" s="16">
        <v>756.69642857142856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-839.93303571428567</v>
      </c>
      <c r="AV29" s="104"/>
      <c r="AW29" s="17"/>
      <c r="AX29" s="14"/>
      <c r="AY29" s="14"/>
    </row>
    <row r="30" spans="1:51" x14ac:dyDescent="0.2">
      <c r="A30" s="17"/>
      <c r="B30" s="14" t="s">
        <v>410</v>
      </c>
      <c r="C30" s="15">
        <v>31198</v>
      </c>
      <c r="D30" s="15"/>
      <c r="E30" s="15">
        <v>11706</v>
      </c>
      <c r="F30" s="15">
        <v>2145</v>
      </c>
      <c r="G30" s="14" t="s">
        <v>691</v>
      </c>
      <c r="H30" s="14" t="s">
        <v>708</v>
      </c>
      <c r="I30" s="14" t="s">
        <v>726</v>
      </c>
      <c r="J30" s="14"/>
      <c r="K30" s="14"/>
      <c r="L30" s="14"/>
      <c r="M30" s="16">
        <v>0</v>
      </c>
      <c r="N30" s="16">
        <v>550</v>
      </c>
      <c r="O30" s="31">
        <f t="shared" si="0"/>
        <v>491.0714285714285</v>
      </c>
      <c r="P30" s="31"/>
      <c r="Q30" s="36">
        <v>0.01</v>
      </c>
      <c r="R30" s="14"/>
      <c r="S30" s="16">
        <v>58.928571428571416</v>
      </c>
      <c r="T30" s="16">
        <v>-4.9107142857142847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 t="s">
        <v>726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-54.017857142857132</v>
      </c>
      <c r="AV30" s="104"/>
      <c r="AW30" s="17"/>
      <c r="AX30" s="14"/>
      <c r="AY30" s="14"/>
    </row>
    <row r="31" spans="1:51" x14ac:dyDescent="0.2">
      <c r="A31" s="17"/>
      <c r="B31" s="14" t="s">
        <v>411</v>
      </c>
      <c r="C31" s="15">
        <v>27541</v>
      </c>
      <c r="D31" s="15"/>
      <c r="E31" s="15">
        <v>11707</v>
      </c>
      <c r="F31" s="15">
        <v>2158</v>
      </c>
      <c r="G31" s="14" t="s">
        <v>767</v>
      </c>
      <c r="H31" s="14" t="s">
        <v>768</v>
      </c>
      <c r="I31" s="14" t="s">
        <v>722</v>
      </c>
      <c r="J31" s="14"/>
      <c r="K31" s="14"/>
      <c r="L31" s="14"/>
      <c r="M31" s="16"/>
      <c r="N31" s="16">
        <v>550</v>
      </c>
      <c r="O31" s="31">
        <f t="shared" si="0"/>
        <v>491.0714285714285</v>
      </c>
      <c r="P31" s="31"/>
      <c r="Q31" s="36">
        <v>0.01</v>
      </c>
      <c r="R31" s="14"/>
      <c r="S31" s="16">
        <v>58.928571428571416</v>
      </c>
      <c r="T31" s="16">
        <v>-4.9107142857142847</v>
      </c>
      <c r="U31" s="16"/>
      <c r="V31" s="16"/>
      <c r="W31" s="16"/>
      <c r="X31" s="16"/>
      <c r="Y31" s="16"/>
      <c r="Z31" s="16"/>
      <c r="AA31" s="16">
        <v>491.0714285714285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-545.08928571428567</v>
      </c>
      <c r="AV31" s="104"/>
      <c r="AW31" s="17"/>
      <c r="AX31" s="14"/>
      <c r="AY31" s="14"/>
    </row>
    <row r="32" spans="1:51" x14ac:dyDescent="0.2">
      <c r="A32" s="17"/>
      <c r="B32" s="14" t="s">
        <v>412</v>
      </c>
      <c r="C32" s="15">
        <v>131902</v>
      </c>
      <c r="D32" s="15"/>
      <c r="E32" s="15">
        <v>11708</v>
      </c>
      <c r="F32" s="15">
        <v>2133</v>
      </c>
      <c r="G32" s="14" t="s">
        <v>701</v>
      </c>
      <c r="H32" s="14" t="s">
        <v>717</v>
      </c>
      <c r="I32" s="14" t="s">
        <v>726</v>
      </c>
      <c r="J32" s="14"/>
      <c r="K32" s="14"/>
      <c r="L32" s="14"/>
      <c r="M32" s="16">
        <v>0</v>
      </c>
      <c r="N32" s="16">
        <v>4355</v>
      </c>
      <c r="O32" s="31">
        <f t="shared" si="0"/>
        <v>3888.3928571428569</v>
      </c>
      <c r="P32" s="31"/>
      <c r="Q32" s="36">
        <v>0.01</v>
      </c>
      <c r="R32" s="14"/>
      <c r="S32" s="16">
        <v>466.60714285714283</v>
      </c>
      <c r="T32" s="16">
        <v>-38.883928571428569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>
        <v>3888.3928571428569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-4316.1160714285716</v>
      </c>
      <c r="AV32" s="104"/>
      <c r="AW32" s="17"/>
      <c r="AX32" s="14"/>
      <c r="AY32" s="14"/>
    </row>
    <row r="33" spans="1:51" x14ac:dyDescent="0.2">
      <c r="A33" s="17">
        <v>43510</v>
      </c>
      <c r="B33" s="14" t="s">
        <v>413</v>
      </c>
      <c r="C33" s="15">
        <v>17940</v>
      </c>
      <c r="D33" s="15"/>
      <c r="E33" s="15">
        <v>11709</v>
      </c>
      <c r="F33" s="15">
        <v>2159</v>
      </c>
      <c r="G33" s="14" t="s">
        <v>688</v>
      </c>
      <c r="H33" s="14" t="s">
        <v>705</v>
      </c>
      <c r="I33" s="14" t="s">
        <v>722</v>
      </c>
      <c r="J33" s="14"/>
      <c r="K33" s="14"/>
      <c r="L33" s="14"/>
      <c r="M33" s="16">
        <v>1641.6</v>
      </c>
      <c r="N33" s="16">
        <v>0</v>
      </c>
      <c r="O33" s="31">
        <f t="shared" si="0"/>
        <v>1641.6</v>
      </c>
      <c r="P33" s="31"/>
      <c r="Q33" s="36">
        <v>0.01</v>
      </c>
      <c r="R33" s="14"/>
      <c r="S33" s="16">
        <v>0</v>
      </c>
      <c r="T33" s="16">
        <v>-16.416</v>
      </c>
      <c r="U33" s="16"/>
      <c r="V33" s="16"/>
      <c r="W33" s="16"/>
      <c r="X33" s="16"/>
      <c r="Y33" s="16"/>
      <c r="Z33" s="16"/>
      <c r="AA33" s="16">
        <v>1641.6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-1625.184</v>
      </c>
      <c r="AV33" s="104"/>
      <c r="AW33" s="17"/>
      <c r="AX33" s="14"/>
      <c r="AY33" s="14"/>
    </row>
    <row r="34" spans="1:51" x14ac:dyDescent="0.2">
      <c r="A34" s="17">
        <v>43511</v>
      </c>
      <c r="B34" s="14" t="s">
        <v>414</v>
      </c>
      <c r="C34" s="15">
        <v>30153114915</v>
      </c>
      <c r="D34" s="15"/>
      <c r="E34" s="15">
        <v>11710</v>
      </c>
      <c r="F34" s="15">
        <v>2160</v>
      </c>
      <c r="G34" s="14" t="s">
        <v>769</v>
      </c>
      <c r="H34" s="14" t="s">
        <v>770</v>
      </c>
      <c r="I34" s="14" t="s">
        <v>722</v>
      </c>
      <c r="J34" s="14"/>
      <c r="K34" s="14"/>
      <c r="L34" s="14"/>
      <c r="M34" s="16">
        <v>0</v>
      </c>
      <c r="N34" s="16">
        <v>1995.21</v>
      </c>
      <c r="O34" s="31">
        <f t="shared" si="0"/>
        <v>1781.4374999999998</v>
      </c>
      <c r="P34" s="31"/>
      <c r="Q34" s="36">
        <v>0.01</v>
      </c>
      <c r="R34" s="14"/>
      <c r="S34" s="16">
        <v>213.77249999999995</v>
      </c>
      <c r="T34" s="16">
        <v>-17.814374999999998</v>
      </c>
      <c r="U34" s="16"/>
      <c r="V34" s="16"/>
      <c r="W34" s="16"/>
      <c r="X34" s="16"/>
      <c r="Y34" s="16"/>
      <c r="Z34" s="16"/>
      <c r="AA34" s="16">
        <v>1781.4374999999998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-1977.3956249999997</v>
      </c>
      <c r="AV34" s="104"/>
      <c r="AW34" s="17"/>
      <c r="AX34" s="14"/>
      <c r="AY34" s="14"/>
    </row>
    <row r="35" spans="1:51" x14ac:dyDescent="0.2">
      <c r="A35" s="17">
        <v>43514</v>
      </c>
      <c r="B35" s="14" t="s">
        <v>415</v>
      </c>
      <c r="C35" s="15">
        <v>120001288252</v>
      </c>
      <c r="D35" s="15"/>
      <c r="E35" s="15">
        <v>11711</v>
      </c>
      <c r="F35" s="15">
        <v>2161</v>
      </c>
      <c r="G35" s="14" t="s">
        <v>697</v>
      </c>
      <c r="H35" s="14" t="s">
        <v>713</v>
      </c>
      <c r="I35" s="14" t="s">
        <v>723</v>
      </c>
      <c r="J35" s="14"/>
      <c r="K35" s="14"/>
      <c r="L35" s="14"/>
      <c r="M35" s="16">
        <v>0</v>
      </c>
      <c r="N35" s="16">
        <v>5355</v>
      </c>
      <c r="O35" s="31">
        <f t="shared" si="0"/>
        <v>4781.2499999999991</v>
      </c>
      <c r="P35" s="31"/>
      <c r="Q35" s="36">
        <v>0.01</v>
      </c>
      <c r="R35" s="14"/>
      <c r="S35" s="16">
        <v>573.74999999999989</v>
      </c>
      <c r="T35" s="16">
        <v>-47.812499999999993</v>
      </c>
      <c r="U35" s="16"/>
      <c r="V35" s="16"/>
      <c r="W35" s="16"/>
      <c r="X35" s="16"/>
      <c r="Y35" s="16"/>
      <c r="Z35" s="16"/>
      <c r="AA35" s="16"/>
      <c r="AB35" s="16">
        <v>4781.2499999999991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-5307.1874999999991</v>
      </c>
      <c r="AV35" s="104"/>
      <c r="AW35" s="17"/>
      <c r="AX35" s="14"/>
      <c r="AY35" s="14"/>
    </row>
    <row r="36" spans="1:51" x14ac:dyDescent="0.2">
      <c r="A36" s="17"/>
      <c r="B36" s="14" t="s">
        <v>416</v>
      </c>
      <c r="C36" s="15">
        <v>156032</v>
      </c>
      <c r="D36" s="15"/>
      <c r="E36" s="15">
        <v>11712</v>
      </c>
      <c r="F36" s="15">
        <v>2162</v>
      </c>
      <c r="G36" s="14" t="s">
        <v>692</v>
      </c>
      <c r="H36" s="14" t="s">
        <v>709</v>
      </c>
      <c r="I36" s="14" t="s">
        <v>722</v>
      </c>
      <c r="J36" s="14"/>
      <c r="K36" s="14"/>
      <c r="L36" s="14"/>
      <c r="M36" s="16">
        <v>1050</v>
      </c>
      <c r="N36" s="16">
        <v>0</v>
      </c>
      <c r="O36" s="31">
        <f t="shared" si="0"/>
        <v>1050</v>
      </c>
      <c r="P36" s="31"/>
      <c r="Q36" s="36">
        <v>0.01</v>
      </c>
      <c r="R36" s="14"/>
      <c r="S36" s="16">
        <v>0</v>
      </c>
      <c r="T36" s="16">
        <v>-10.5</v>
      </c>
      <c r="U36" s="16"/>
      <c r="V36" s="16"/>
      <c r="W36" s="16"/>
      <c r="X36" s="16"/>
      <c r="Y36" s="16"/>
      <c r="Z36" s="16"/>
      <c r="AA36" s="16">
        <v>1050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-1039.5</v>
      </c>
      <c r="AV36" s="104"/>
      <c r="AW36" s="17"/>
      <c r="AX36" s="14"/>
      <c r="AY36" s="14"/>
    </row>
    <row r="37" spans="1:51" x14ac:dyDescent="0.2">
      <c r="A37" s="17"/>
      <c r="B37" s="14" t="s">
        <v>417</v>
      </c>
      <c r="C37" s="15">
        <v>711511</v>
      </c>
      <c r="D37" s="15"/>
      <c r="E37" s="15">
        <v>11713</v>
      </c>
      <c r="F37" s="15">
        <v>2163</v>
      </c>
      <c r="G37" s="14" t="s">
        <v>690</v>
      </c>
      <c r="H37" s="14" t="s">
        <v>707</v>
      </c>
      <c r="I37" s="14" t="s">
        <v>722</v>
      </c>
      <c r="J37" s="14"/>
      <c r="K37" s="14"/>
      <c r="L37" s="14"/>
      <c r="M37" s="16">
        <v>6425</v>
      </c>
      <c r="N37" s="16">
        <v>0</v>
      </c>
      <c r="O37" s="31">
        <f t="shared" si="0"/>
        <v>6425</v>
      </c>
      <c r="P37" s="31"/>
      <c r="Q37" s="36">
        <v>0.01</v>
      </c>
      <c r="R37" s="14"/>
      <c r="S37" s="16">
        <v>0</v>
      </c>
      <c r="T37" s="16">
        <v>-64.25</v>
      </c>
      <c r="U37" s="16"/>
      <c r="V37" s="16"/>
      <c r="W37" s="16"/>
      <c r="X37" s="16"/>
      <c r="Y37" s="16"/>
      <c r="Z37" s="16"/>
      <c r="AA37" s="16">
        <v>6425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-6360.75</v>
      </c>
      <c r="AV37" s="104"/>
      <c r="AW37" s="17"/>
      <c r="AX37" s="14"/>
      <c r="AY37" s="14"/>
    </row>
    <row r="38" spans="1:51" x14ac:dyDescent="0.2">
      <c r="A38" s="17"/>
      <c r="B38" s="14" t="s">
        <v>418</v>
      </c>
      <c r="C38" s="15">
        <v>71512</v>
      </c>
      <c r="D38" s="15"/>
      <c r="E38" s="15">
        <v>11714</v>
      </c>
      <c r="F38" s="15">
        <v>2164</v>
      </c>
      <c r="G38" s="14" t="s">
        <v>690</v>
      </c>
      <c r="H38" s="14" t="s">
        <v>707</v>
      </c>
      <c r="I38" s="14" t="s">
        <v>721</v>
      </c>
      <c r="J38" s="14"/>
      <c r="K38" s="14"/>
      <c r="L38" s="14"/>
      <c r="M38" s="16">
        <v>960</v>
      </c>
      <c r="N38" s="16">
        <v>0</v>
      </c>
      <c r="O38" s="31">
        <f t="shared" si="0"/>
        <v>960</v>
      </c>
      <c r="P38" s="31"/>
      <c r="Q38" s="36">
        <v>0.01</v>
      </c>
      <c r="R38" s="14"/>
      <c r="S38" s="16">
        <v>0</v>
      </c>
      <c r="T38" s="16">
        <v>-9.6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v>960</v>
      </c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-950.4</v>
      </c>
      <c r="AV38" s="104"/>
      <c r="AW38" s="17"/>
      <c r="AX38" s="14"/>
      <c r="AY38" s="14"/>
    </row>
    <row r="39" spans="1:51" x14ac:dyDescent="0.2">
      <c r="A39" s="17"/>
      <c r="B39" s="14" t="s">
        <v>419</v>
      </c>
      <c r="C39" s="15">
        <v>18136</v>
      </c>
      <c r="D39" s="15"/>
      <c r="E39" s="15">
        <v>11715</v>
      </c>
      <c r="F39" s="15">
        <v>2165</v>
      </c>
      <c r="G39" s="14" t="s">
        <v>688</v>
      </c>
      <c r="H39" s="14" t="s">
        <v>705</v>
      </c>
      <c r="I39" s="14" t="s">
        <v>721</v>
      </c>
      <c r="J39" s="14"/>
      <c r="K39" s="14"/>
      <c r="L39" s="14"/>
      <c r="M39" s="16">
        <v>541.6</v>
      </c>
      <c r="N39" s="16">
        <v>0</v>
      </c>
      <c r="O39" s="31">
        <f t="shared" si="0"/>
        <v>541.6</v>
      </c>
      <c r="P39" s="31"/>
      <c r="Q39" s="36">
        <v>0.01</v>
      </c>
      <c r="R39" s="14"/>
      <c r="S39" s="16">
        <v>0</v>
      </c>
      <c r="T39" s="16">
        <v>-5.4160000000000004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>
        <v>541.6</v>
      </c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-536.18399999999997</v>
      </c>
      <c r="AV39" s="104"/>
      <c r="AW39" s="17"/>
      <c r="AX39" s="14"/>
      <c r="AY39" s="14"/>
    </row>
    <row r="40" spans="1:51" x14ac:dyDescent="0.2">
      <c r="A40" s="17"/>
      <c r="B40" s="14" t="s">
        <v>420</v>
      </c>
      <c r="C40" s="15">
        <v>18136</v>
      </c>
      <c r="D40" s="15"/>
      <c r="E40" s="15">
        <v>11715</v>
      </c>
      <c r="F40" s="15">
        <v>2165</v>
      </c>
      <c r="G40" s="14" t="s">
        <v>688</v>
      </c>
      <c r="H40" s="14" t="s">
        <v>705</v>
      </c>
      <c r="I40" s="14" t="s">
        <v>722</v>
      </c>
      <c r="J40" s="14"/>
      <c r="K40" s="14"/>
      <c r="L40" s="14"/>
      <c r="M40" s="16">
        <v>2976.15</v>
      </c>
      <c r="N40" s="16">
        <v>0</v>
      </c>
      <c r="O40" s="31">
        <f t="shared" si="0"/>
        <v>2976.15</v>
      </c>
      <c r="P40" s="31"/>
      <c r="Q40" s="36">
        <v>0.01</v>
      </c>
      <c r="R40" s="14"/>
      <c r="S40" s="16">
        <v>0</v>
      </c>
      <c r="T40" s="16">
        <v>-29.761500000000002</v>
      </c>
      <c r="U40" s="16"/>
      <c r="V40" s="16"/>
      <c r="W40" s="16"/>
      <c r="X40" s="16"/>
      <c r="Y40" s="16"/>
      <c r="Z40" s="16"/>
      <c r="AA40" s="16">
        <v>2976.15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-2946.3885</v>
      </c>
      <c r="AV40" s="104"/>
      <c r="AW40" s="17"/>
      <c r="AX40" s="14"/>
      <c r="AY40" s="14"/>
    </row>
    <row r="41" spans="1:51" x14ac:dyDescent="0.2">
      <c r="A41" s="17">
        <v>43516</v>
      </c>
      <c r="B41" s="14" t="s">
        <v>421</v>
      </c>
      <c r="C41" s="15">
        <v>1459</v>
      </c>
      <c r="D41" s="15"/>
      <c r="E41" s="15">
        <v>11717</v>
      </c>
      <c r="F41" s="15">
        <v>2167</v>
      </c>
      <c r="G41" s="14" t="s">
        <v>703</v>
      </c>
      <c r="H41" s="14" t="s">
        <v>719</v>
      </c>
      <c r="I41" s="14" t="s">
        <v>722</v>
      </c>
      <c r="J41" s="14"/>
      <c r="K41" s="14"/>
      <c r="L41" s="14"/>
      <c r="M41" s="16">
        <v>0</v>
      </c>
      <c r="N41" s="16">
        <v>6517</v>
      </c>
      <c r="O41" s="31">
        <f t="shared" si="0"/>
        <v>5818.7499999999991</v>
      </c>
      <c r="P41" s="31"/>
      <c r="Q41" s="36">
        <v>0.01</v>
      </c>
      <c r="R41" s="14"/>
      <c r="S41" s="16">
        <v>698.24999999999989</v>
      </c>
      <c r="T41" s="16">
        <v>-58.187499999999993</v>
      </c>
      <c r="U41" s="16"/>
      <c r="V41" s="16"/>
      <c r="W41" s="16"/>
      <c r="X41" s="16"/>
      <c r="Y41" s="16"/>
      <c r="Z41" s="16"/>
      <c r="AA41" s="16">
        <v>5818.7499999999991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-6458.8124999999991</v>
      </c>
      <c r="AV41" s="104"/>
      <c r="AW41" s="17"/>
      <c r="AX41" s="14"/>
      <c r="AY41" s="14"/>
    </row>
    <row r="42" spans="1:51" x14ac:dyDescent="0.2">
      <c r="A42" s="17">
        <v>43517</v>
      </c>
      <c r="B42" s="14" t="s">
        <v>422</v>
      </c>
      <c r="C42" s="15">
        <v>241649</v>
      </c>
      <c r="D42" s="15"/>
      <c r="E42" s="15">
        <v>11718</v>
      </c>
      <c r="F42" s="15">
        <v>2169</v>
      </c>
      <c r="G42" s="14" t="s">
        <v>695</v>
      </c>
      <c r="H42" s="14">
        <v>139564</v>
      </c>
      <c r="I42" s="14" t="s">
        <v>725</v>
      </c>
      <c r="J42" s="14"/>
      <c r="K42" s="14"/>
      <c r="L42" s="14"/>
      <c r="M42" s="16">
        <v>0</v>
      </c>
      <c r="N42" s="16">
        <v>3697.6</v>
      </c>
      <c r="O42" s="31">
        <f t="shared" si="0"/>
        <v>3301.4285714285711</v>
      </c>
      <c r="P42" s="31"/>
      <c r="Q42" s="36">
        <v>0.01</v>
      </c>
      <c r="R42" s="14"/>
      <c r="S42" s="16">
        <v>396.17142857142852</v>
      </c>
      <c r="T42" s="16">
        <v>-33.014285714285712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>
        <v>3301.4285714285711</v>
      </c>
      <c r="AU42" s="16">
        <f t="shared" si="1"/>
        <v>-3664.5857142857139</v>
      </c>
      <c r="AV42" s="104"/>
      <c r="AW42" s="17"/>
      <c r="AX42" s="14"/>
      <c r="AY42" s="14"/>
    </row>
    <row r="43" spans="1:51" x14ac:dyDescent="0.2">
      <c r="A43" s="17"/>
      <c r="B43" s="14" t="s">
        <v>423</v>
      </c>
      <c r="C43" s="15">
        <v>156445</v>
      </c>
      <c r="D43" s="15"/>
      <c r="E43" s="15">
        <v>11719</v>
      </c>
      <c r="F43" s="15">
        <v>2170</v>
      </c>
      <c r="G43" s="14" t="s">
        <v>692</v>
      </c>
      <c r="H43" s="14" t="s">
        <v>709</v>
      </c>
      <c r="I43" s="14" t="s">
        <v>722</v>
      </c>
      <c r="J43" s="14"/>
      <c r="K43" s="14"/>
      <c r="L43" s="14"/>
      <c r="M43" s="16">
        <v>2510</v>
      </c>
      <c r="N43" s="16">
        <v>0</v>
      </c>
      <c r="O43" s="31">
        <f t="shared" si="0"/>
        <v>2510</v>
      </c>
      <c r="P43" s="31"/>
      <c r="Q43" s="36">
        <v>0.01</v>
      </c>
      <c r="R43" s="14"/>
      <c r="S43" s="16">
        <v>0</v>
      </c>
      <c r="T43" s="16">
        <v>-25.1</v>
      </c>
      <c r="U43" s="16"/>
      <c r="V43" s="16"/>
      <c r="W43" s="16"/>
      <c r="X43" s="16"/>
      <c r="Y43" s="16"/>
      <c r="Z43" s="16"/>
      <c r="AA43" s="16">
        <v>2510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-2484.9</v>
      </c>
      <c r="AV43" s="104"/>
      <c r="AW43" s="17"/>
      <c r="AX43" s="14"/>
      <c r="AY43" s="14"/>
    </row>
    <row r="44" spans="1:51" x14ac:dyDescent="0.2">
      <c r="A44" s="17"/>
      <c r="B44" s="14" t="s">
        <v>424</v>
      </c>
      <c r="C44" s="15">
        <v>18269</v>
      </c>
      <c r="D44" s="15"/>
      <c r="E44" s="15">
        <v>11720</v>
      </c>
      <c r="F44" s="15">
        <v>2171</v>
      </c>
      <c r="G44" s="14" t="s">
        <v>688</v>
      </c>
      <c r="H44" s="14" t="s">
        <v>705</v>
      </c>
      <c r="I44" s="14" t="s">
        <v>722</v>
      </c>
      <c r="J44" s="14"/>
      <c r="K44" s="14"/>
      <c r="L44" s="14"/>
      <c r="M44" s="16">
        <v>711.2</v>
      </c>
      <c r="N44" s="16">
        <v>0</v>
      </c>
      <c r="O44" s="31">
        <f t="shared" si="0"/>
        <v>711.2</v>
      </c>
      <c r="P44" s="31"/>
      <c r="Q44" s="36">
        <v>0.01</v>
      </c>
      <c r="R44" s="14"/>
      <c r="S44" s="16">
        <v>0</v>
      </c>
      <c r="T44" s="16">
        <v>-7.112000000000001</v>
      </c>
      <c r="U44" s="16"/>
      <c r="V44" s="16"/>
      <c r="W44" s="16"/>
      <c r="X44" s="16"/>
      <c r="Y44" s="16"/>
      <c r="Z44" s="16"/>
      <c r="AA44" s="16">
        <v>711.2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-704.08800000000008</v>
      </c>
      <c r="AV44" s="104"/>
      <c r="AW44" s="17"/>
      <c r="AX44" s="14"/>
      <c r="AY44" s="14"/>
    </row>
    <row r="45" spans="1:51" x14ac:dyDescent="0.2">
      <c r="A45" s="17"/>
      <c r="B45" s="14" t="s">
        <v>425</v>
      </c>
      <c r="C45" s="15">
        <v>76523</v>
      </c>
      <c r="D45" s="15"/>
      <c r="E45" s="15">
        <v>11721</v>
      </c>
      <c r="F45" s="15">
        <v>2148</v>
      </c>
      <c r="G45" s="14" t="s">
        <v>687</v>
      </c>
      <c r="H45" s="14" t="s">
        <v>704</v>
      </c>
      <c r="I45" s="14" t="s">
        <v>720</v>
      </c>
      <c r="J45" s="14"/>
      <c r="K45" s="14"/>
      <c r="L45" s="14"/>
      <c r="M45" s="16">
        <v>0</v>
      </c>
      <c r="N45" s="16">
        <v>999.46</v>
      </c>
      <c r="O45" s="31">
        <f t="shared" si="0"/>
        <v>892.375</v>
      </c>
      <c r="P45" s="31"/>
      <c r="Q45" s="36">
        <v>0.01</v>
      </c>
      <c r="R45" s="14"/>
      <c r="S45" s="16">
        <v>107.08499999999999</v>
      </c>
      <c r="T45" s="16">
        <v>-8.9237500000000001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>
        <v>892.375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-990.53625</v>
      </c>
      <c r="AV45" s="104"/>
      <c r="AW45" s="17"/>
      <c r="AX45" s="14"/>
      <c r="AY45" s="14"/>
    </row>
    <row r="46" spans="1:51" x14ac:dyDescent="0.2">
      <c r="A46" s="17"/>
      <c r="B46" s="14" t="s">
        <v>426</v>
      </c>
      <c r="C46" s="15">
        <v>76523</v>
      </c>
      <c r="D46" s="15"/>
      <c r="E46" s="15">
        <v>11721</v>
      </c>
      <c r="F46" s="15">
        <v>2148</v>
      </c>
      <c r="G46" s="14" t="s">
        <v>687</v>
      </c>
      <c r="H46" s="14" t="s">
        <v>704</v>
      </c>
      <c r="I46" s="14" t="s">
        <v>140</v>
      </c>
      <c r="J46" s="14"/>
      <c r="K46" s="14"/>
      <c r="L46" s="14"/>
      <c r="M46" s="16">
        <v>0</v>
      </c>
      <c r="N46" s="16">
        <v>981.31</v>
      </c>
      <c r="O46" s="31">
        <f t="shared" si="0"/>
        <v>876.16964285714278</v>
      </c>
      <c r="P46" s="31"/>
      <c r="Q46" s="36">
        <v>0.01</v>
      </c>
      <c r="R46" s="14"/>
      <c r="S46" s="16">
        <v>105.14035714285713</v>
      </c>
      <c r="T46" s="16">
        <v>-8.7616964285714278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>
        <v>876.16964285714278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-972.54830357142851</v>
      </c>
      <c r="AV46" s="104"/>
      <c r="AW46" s="17"/>
      <c r="AX46" s="14"/>
      <c r="AY46" s="14"/>
    </row>
    <row r="47" spans="1:51" x14ac:dyDescent="0.2">
      <c r="A47" s="17"/>
      <c r="B47" s="14" t="s">
        <v>427</v>
      </c>
      <c r="C47" s="15">
        <v>85035</v>
      </c>
      <c r="D47" s="15"/>
      <c r="E47" s="15">
        <v>11722</v>
      </c>
      <c r="F47" s="15">
        <v>2146</v>
      </c>
      <c r="G47" s="14" t="s">
        <v>771</v>
      </c>
      <c r="H47" s="14" t="s">
        <v>772</v>
      </c>
      <c r="I47" s="14" t="s">
        <v>722</v>
      </c>
      <c r="J47" s="14"/>
      <c r="K47" s="14"/>
      <c r="L47" s="14"/>
      <c r="M47" s="16">
        <v>0</v>
      </c>
      <c r="N47" s="16">
        <v>1300</v>
      </c>
      <c r="O47" s="31">
        <f t="shared" si="0"/>
        <v>1160.7142857142856</v>
      </c>
      <c r="P47" s="31"/>
      <c r="Q47" s="36">
        <v>0.01</v>
      </c>
      <c r="R47" s="14"/>
      <c r="S47" s="16">
        <v>139.28571428571425</v>
      </c>
      <c r="T47" s="16">
        <v>-11.607142857142856</v>
      </c>
      <c r="U47" s="16"/>
      <c r="V47" s="16"/>
      <c r="W47" s="16"/>
      <c r="X47" s="16"/>
      <c r="Y47" s="16"/>
      <c r="Z47" s="16"/>
      <c r="AA47" s="16">
        <v>1160.7142857142856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-1288.3928571428569</v>
      </c>
      <c r="AV47" s="104"/>
      <c r="AW47" s="17"/>
      <c r="AX47" s="14"/>
      <c r="AY47" s="14"/>
    </row>
    <row r="48" spans="1:51" x14ac:dyDescent="0.2">
      <c r="A48" s="17"/>
      <c r="B48" s="14" t="s">
        <v>428</v>
      </c>
      <c r="C48" s="15">
        <v>116759</v>
      </c>
      <c r="D48" s="15"/>
      <c r="E48" s="15">
        <v>11723</v>
      </c>
      <c r="F48" s="15">
        <v>2147</v>
      </c>
      <c r="G48" s="14" t="s">
        <v>773</v>
      </c>
      <c r="H48" s="14" t="s">
        <v>774</v>
      </c>
      <c r="I48" s="14" t="s">
        <v>722</v>
      </c>
      <c r="J48" s="14"/>
      <c r="K48" s="14"/>
      <c r="L48" s="14"/>
      <c r="M48" s="16">
        <v>0</v>
      </c>
      <c r="N48" s="16">
        <v>7438.26</v>
      </c>
      <c r="O48" s="31">
        <f t="shared" si="0"/>
        <v>6641.3035714285706</v>
      </c>
      <c r="P48" s="31"/>
      <c r="Q48" s="36">
        <v>0.01</v>
      </c>
      <c r="R48" s="14"/>
      <c r="S48" s="16">
        <v>796.95642857142843</v>
      </c>
      <c r="T48" s="16">
        <v>-66.413035714285712</v>
      </c>
      <c r="U48" s="16"/>
      <c r="V48" s="16"/>
      <c r="W48" s="16"/>
      <c r="X48" s="16"/>
      <c r="Y48" s="16"/>
      <c r="Z48" s="16"/>
      <c r="AA48" s="16">
        <v>6641.3035714285706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-7371.8469642857135</v>
      </c>
      <c r="AV48" s="104"/>
      <c r="AW48" s="17"/>
      <c r="AX48" s="14"/>
      <c r="AY48" s="14"/>
    </row>
    <row r="49" spans="1:51" x14ac:dyDescent="0.2">
      <c r="A49" s="17"/>
      <c r="B49" s="14" t="s">
        <v>429</v>
      </c>
      <c r="C49" s="15">
        <v>22187</v>
      </c>
      <c r="D49" s="15"/>
      <c r="E49" s="15">
        <v>11724</v>
      </c>
      <c r="F49" s="15">
        <v>2173</v>
      </c>
      <c r="G49" s="14" t="s">
        <v>700</v>
      </c>
      <c r="H49" s="14" t="s">
        <v>716</v>
      </c>
      <c r="I49" s="14" t="s">
        <v>722</v>
      </c>
      <c r="J49" s="14"/>
      <c r="K49" s="14"/>
      <c r="L49" s="14"/>
      <c r="M49" s="16">
        <v>0</v>
      </c>
      <c r="N49" s="16">
        <v>8474</v>
      </c>
      <c r="O49" s="31">
        <f t="shared" si="0"/>
        <v>7566.0714285714275</v>
      </c>
      <c r="P49" s="31"/>
      <c r="Q49" s="36">
        <v>0.01</v>
      </c>
      <c r="R49" s="14"/>
      <c r="S49" s="16">
        <v>907.92857142857122</v>
      </c>
      <c r="T49" s="16">
        <v>-75.660714285714278</v>
      </c>
      <c r="U49" s="16"/>
      <c r="V49" s="16"/>
      <c r="W49" s="16"/>
      <c r="X49" s="16"/>
      <c r="Y49" s="16"/>
      <c r="Z49" s="16"/>
      <c r="AA49" s="16">
        <v>7566.0714285714275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-8398.3392857142844</v>
      </c>
      <c r="AV49" s="104"/>
      <c r="AW49" s="17"/>
      <c r="AX49" s="14"/>
      <c r="AY49" s="14"/>
    </row>
    <row r="50" spans="1:51" x14ac:dyDescent="0.2">
      <c r="A50" s="17"/>
      <c r="B50" s="14" t="s">
        <v>430</v>
      </c>
      <c r="C50" s="15">
        <v>22189</v>
      </c>
      <c r="D50" s="15"/>
      <c r="E50" s="15">
        <v>11725</v>
      </c>
      <c r="F50" s="15">
        <v>2172</v>
      </c>
      <c r="G50" s="14" t="s">
        <v>700</v>
      </c>
      <c r="H50" s="14" t="s">
        <v>716</v>
      </c>
      <c r="I50" s="14" t="s">
        <v>722</v>
      </c>
      <c r="J50" s="14"/>
      <c r="K50" s="14"/>
      <c r="L50" s="14"/>
      <c r="M50" s="16">
        <v>0</v>
      </c>
      <c r="N50" s="16">
        <v>1315</v>
      </c>
      <c r="O50" s="31">
        <f t="shared" si="0"/>
        <v>1174.1071428571427</v>
      </c>
      <c r="P50" s="31"/>
      <c r="Q50" s="36">
        <v>0.01</v>
      </c>
      <c r="R50" s="14"/>
      <c r="S50" s="16">
        <v>140.89285714285711</v>
      </c>
      <c r="T50" s="16">
        <v>-11.741071428571427</v>
      </c>
      <c r="U50" s="16"/>
      <c r="V50" s="16"/>
      <c r="W50" s="16"/>
      <c r="X50" s="16"/>
      <c r="Y50" s="16"/>
      <c r="Z50" s="16"/>
      <c r="AA50" s="16">
        <v>1174.1071428571427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-1303.2589285714284</v>
      </c>
      <c r="AV50" s="104"/>
      <c r="AW50" s="17"/>
      <c r="AX50" s="14"/>
      <c r="AY50" s="14"/>
    </row>
    <row r="51" spans="1:51" x14ac:dyDescent="0.2">
      <c r="A51" s="17">
        <v>43518</v>
      </c>
      <c r="B51" s="14" t="s">
        <v>431</v>
      </c>
      <c r="C51" s="15">
        <v>29694</v>
      </c>
      <c r="D51" s="15"/>
      <c r="E51" s="15">
        <v>11726</v>
      </c>
      <c r="F51" s="15">
        <v>2168</v>
      </c>
      <c r="G51" s="14" t="s">
        <v>693</v>
      </c>
      <c r="H51" s="14" t="s">
        <v>710</v>
      </c>
      <c r="I51" s="14" t="s">
        <v>724</v>
      </c>
      <c r="J51" s="14"/>
      <c r="K51" s="14"/>
      <c r="L51" s="14"/>
      <c r="M51" s="16">
        <v>0</v>
      </c>
      <c r="N51" s="16">
        <v>1800</v>
      </c>
      <c r="O51" s="31">
        <f t="shared" si="0"/>
        <v>1607.1428571428569</v>
      </c>
      <c r="P51" s="31"/>
      <c r="Q51" s="36">
        <v>0.01</v>
      </c>
      <c r="R51" s="14"/>
      <c r="S51" s="16">
        <v>192.85714285714283</v>
      </c>
      <c r="T51" s="16">
        <v>-16.071428571428569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1607.1428571428569</v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-1783.9285714285711</v>
      </c>
      <c r="AV51" s="104"/>
      <c r="AW51" s="17"/>
      <c r="AX51" s="14"/>
      <c r="AY51" s="14"/>
    </row>
    <row r="52" spans="1:51" x14ac:dyDescent="0.2">
      <c r="A52" s="17"/>
      <c r="B52" s="14" t="s">
        <v>432</v>
      </c>
      <c r="C52" s="15">
        <v>29694</v>
      </c>
      <c r="D52" s="15"/>
      <c r="E52" s="15">
        <v>11726</v>
      </c>
      <c r="F52" s="15">
        <v>2168</v>
      </c>
      <c r="G52" s="14" t="s">
        <v>693</v>
      </c>
      <c r="H52" s="14" t="s">
        <v>710</v>
      </c>
      <c r="I52" s="14" t="s">
        <v>139</v>
      </c>
      <c r="J52" s="14"/>
      <c r="K52" s="14"/>
      <c r="L52" s="14"/>
      <c r="M52" s="16">
        <v>0</v>
      </c>
      <c r="N52" s="16">
        <v>1055</v>
      </c>
      <c r="O52" s="31">
        <f t="shared" si="0"/>
        <v>941.96428571428567</v>
      </c>
      <c r="P52" s="31"/>
      <c r="Q52" s="36">
        <v>0.01</v>
      </c>
      <c r="R52" s="14"/>
      <c r="S52" s="16">
        <v>113.03571428571428</v>
      </c>
      <c r="T52" s="16">
        <v>-9.4196428571428577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>
        <v>941.96428571428567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-1045.5803571428571</v>
      </c>
      <c r="AV52" s="104"/>
      <c r="AW52" s="17"/>
      <c r="AX52" s="14"/>
      <c r="AY52" s="14"/>
    </row>
    <row r="53" spans="1:51" x14ac:dyDescent="0.2">
      <c r="A53" s="17"/>
      <c r="B53" s="14" t="s">
        <v>433</v>
      </c>
      <c r="C53" s="15">
        <v>31248</v>
      </c>
      <c r="D53" s="15"/>
      <c r="E53" s="15">
        <v>11727</v>
      </c>
      <c r="F53" s="15">
        <v>1949</v>
      </c>
      <c r="G53" s="14" t="s">
        <v>691</v>
      </c>
      <c r="H53" s="14" t="s">
        <v>708</v>
      </c>
      <c r="I53" s="14" t="s">
        <v>726</v>
      </c>
      <c r="J53" s="14"/>
      <c r="K53" s="14"/>
      <c r="L53" s="14"/>
      <c r="M53" s="16">
        <v>0</v>
      </c>
      <c r="N53" s="16">
        <v>4523.75</v>
      </c>
      <c r="O53" s="31">
        <f t="shared" si="0"/>
        <v>4039.0624999999995</v>
      </c>
      <c r="P53" s="31"/>
      <c r="Q53" s="36">
        <v>0.01</v>
      </c>
      <c r="R53" s="14"/>
      <c r="S53" s="16">
        <v>484.68749999999994</v>
      </c>
      <c r="T53" s="16">
        <v>-40.390624999999993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>
        <v>4039.0624999999995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-4483.3593749999991</v>
      </c>
      <c r="AV53" s="104"/>
      <c r="AW53" s="17"/>
      <c r="AX53" s="14"/>
      <c r="AY53" s="14"/>
    </row>
    <row r="54" spans="1:51" x14ac:dyDescent="0.2">
      <c r="A54" s="17">
        <v>43519</v>
      </c>
      <c r="B54" s="14" t="s">
        <v>434</v>
      </c>
      <c r="C54" s="15">
        <v>11602</v>
      </c>
      <c r="D54" s="15"/>
      <c r="E54" s="15">
        <v>11728</v>
      </c>
      <c r="F54" s="15">
        <v>2174</v>
      </c>
      <c r="G54" s="14" t="s">
        <v>691</v>
      </c>
      <c r="H54" s="14" t="s">
        <v>708</v>
      </c>
      <c r="I54" s="14" t="s">
        <v>726</v>
      </c>
      <c r="J54" s="14"/>
      <c r="K54" s="14"/>
      <c r="L54" s="14"/>
      <c r="M54" s="16">
        <v>0</v>
      </c>
      <c r="N54" s="16">
        <v>7620</v>
      </c>
      <c r="O54" s="31">
        <f t="shared" si="0"/>
        <v>6803.5714285714275</v>
      </c>
      <c r="P54" s="31"/>
      <c r="Q54" s="36">
        <v>0.01</v>
      </c>
      <c r="R54" s="14"/>
      <c r="S54" s="16">
        <v>816.42857142857122</v>
      </c>
      <c r="T54" s="16">
        <v>-68.035714285714278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>
        <v>6803.5714285714275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-7551.9642857142844</v>
      </c>
      <c r="AV54" s="104"/>
      <c r="AW54" s="17"/>
      <c r="AX54" s="14"/>
      <c r="AY54" s="14"/>
    </row>
    <row r="55" spans="1:51" x14ac:dyDescent="0.2">
      <c r="A55" s="17">
        <v>43522</v>
      </c>
      <c r="B55" s="14" t="s">
        <v>435</v>
      </c>
      <c r="C55" s="15">
        <v>157939</v>
      </c>
      <c r="D55" s="15"/>
      <c r="E55" s="15">
        <v>11729</v>
      </c>
      <c r="F55" s="15">
        <v>2146</v>
      </c>
      <c r="G55" s="14" t="s">
        <v>692</v>
      </c>
      <c r="H55" s="14" t="s">
        <v>709</v>
      </c>
      <c r="I55" s="14" t="s">
        <v>722</v>
      </c>
      <c r="J55" s="14"/>
      <c r="K55" s="14"/>
      <c r="L55" s="14"/>
      <c r="M55" s="16">
        <v>2540</v>
      </c>
      <c r="N55" s="16">
        <v>0</v>
      </c>
      <c r="O55" s="31">
        <f t="shared" si="0"/>
        <v>2540</v>
      </c>
      <c r="P55" s="31"/>
      <c r="Q55" s="36">
        <v>0.01</v>
      </c>
      <c r="R55" s="14"/>
      <c r="S55" s="16">
        <v>0</v>
      </c>
      <c r="T55" s="16">
        <v>-25.400000000000002</v>
      </c>
      <c r="U55" s="16"/>
      <c r="V55" s="16"/>
      <c r="W55" s="16"/>
      <c r="X55" s="16"/>
      <c r="Y55" s="16"/>
      <c r="Z55" s="16"/>
      <c r="AA55" s="16">
        <v>2540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-2514.6</v>
      </c>
      <c r="AV55" s="104"/>
      <c r="AW55" s="17"/>
      <c r="AX55" s="14"/>
      <c r="AY55" s="14"/>
    </row>
    <row r="56" spans="1:51" x14ac:dyDescent="0.2">
      <c r="A56" s="17"/>
      <c r="B56" s="14" t="s">
        <v>436</v>
      </c>
      <c r="C56" s="15">
        <v>71518</v>
      </c>
      <c r="D56" s="15"/>
      <c r="E56" s="15">
        <v>11730</v>
      </c>
      <c r="F56" s="15">
        <v>2178</v>
      </c>
      <c r="G56" s="14" t="s">
        <v>690</v>
      </c>
      <c r="H56" s="14" t="s">
        <v>707</v>
      </c>
      <c r="I56" s="14" t="s">
        <v>722</v>
      </c>
      <c r="J56" s="14"/>
      <c r="K56" s="14"/>
      <c r="L56" s="14"/>
      <c r="M56" s="16">
        <v>7291</v>
      </c>
      <c r="N56" s="16">
        <v>0</v>
      </c>
      <c r="O56" s="31">
        <f t="shared" si="0"/>
        <v>7291</v>
      </c>
      <c r="P56" s="31"/>
      <c r="Q56" s="36">
        <v>0.01</v>
      </c>
      <c r="R56" s="14"/>
      <c r="S56" s="16">
        <v>0</v>
      </c>
      <c r="T56" s="16">
        <v>-72.91</v>
      </c>
      <c r="U56" s="16"/>
      <c r="V56" s="16"/>
      <c r="W56" s="16"/>
      <c r="X56" s="16"/>
      <c r="Y56" s="16"/>
      <c r="Z56" s="16"/>
      <c r="AA56" s="16">
        <v>7291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-7218.09</v>
      </c>
      <c r="AV56" s="104"/>
      <c r="AW56" s="17"/>
      <c r="AX56" s="14"/>
      <c r="AY56" s="14"/>
    </row>
    <row r="57" spans="1:51" x14ac:dyDescent="0.2">
      <c r="A57" s="17"/>
      <c r="B57" s="14" t="s">
        <v>437</v>
      </c>
      <c r="C57" s="15">
        <v>71519</v>
      </c>
      <c r="D57" s="15"/>
      <c r="E57" s="15">
        <v>11731</v>
      </c>
      <c r="F57" s="15">
        <v>2177</v>
      </c>
      <c r="G57" s="14" t="s">
        <v>690</v>
      </c>
      <c r="H57" s="14" t="s">
        <v>707</v>
      </c>
      <c r="I57" s="14" t="s">
        <v>721</v>
      </c>
      <c r="J57" s="14"/>
      <c r="K57" s="14"/>
      <c r="L57" s="14"/>
      <c r="M57" s="16">
        <v>2043</v>
      </c>
      <c r="N57" s="16">
        <v>0</v>
      </c>
      <c r="O57" s="31">
        <f t="shared" si="0"/>
        <v>2043</v>
      </c>
      <c r="P57" s="31"/>
      <c r="Q57" s="36">
        <v>0.01</v>
      </c>
      <c r="R57" s="14"/>
      <c r="S57" s="16">
        <v>0</v>
      </c>
      <c r="T57" s="16">
        <v>-20.43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>
        <v>2043</v>
      </c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-2022.57</v>
      </c>
      <c r="AV57" s="104"/>
      <c r="AW57" s="17"/>
      <c r="AX57" s="14"/>
      <c r="AY57" s="14"/>
    </row>
    <row r="58" spans="1:51" x14ac:dyDescent="0.2">
      <c r="A58" s="17"/>
      <c r="B58" s="14" t="s">
        <v>438</v>
      </c>
      <c r="C58" s="15">
        <v>18397</v>
      </c>
      <c r="D58" s="15"/>
      <c r="E58" s="15">
        <v>11732</v>
      </c>
      <c r="F58" s="15">
        <v>2179</v>
      </c>
      <c r="G58" s="14" t="s">
        <v>688</v>
      </c>
      <c r="H58" s="14" t="s">
        <v>705</v>
      </c>
      <c r="I58" s="14" t="s">
        <v>721</v>
      </c>
      <c r="J58" s="14"/>
      <c r="K58" s="14"/>
      <c r="L58" s="14"/>
      <c r="M58" s="16">
        <v>305.93</v>
      </c>
      <c r="N58" s="16">
        <v>0</v>
      </c>
      <c r="O58" s="31">
        <f t="shared" si="0"/>
        <v>305.93</v>
      </c>
      <c r="P58" s="31"/>
      <c r="Q58" s="36">
        <v>0.01</v>
      </c>
      <c r="R58" s="14"/>
      <c r="S58" s="16">
        <v>0</v>
      </c>
      <c r="T58" s="16">
        <v>-3.0593000000000004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>
        <v>305.93</v>
      </c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-302.8707</v>
      </c>
      <c r="AV58" s="104"/>
      <c r="AW58" s="17"/>
      <c r="AX58" s="14"/>
      <c r="AY58" s="14"/>
    </row>
    <row r="59" spans="1:51" x14ac:dyDescent="0.2">
      <c r="A59" s="17"/>
      <c r="B59" s="14" t="s">
        <v>439</v>
      </c>
      <c r="C59" s="15">
        <v>18397</v>
      </c>
      <c r="D59" s="15"/>
      <c r="E59" s="15">
        <v>11732</v>
      </c>
      <c r="F59" s="15">
        <v>2179</v>
      </c>
      <c r="G59" s="14" t="s">
        <v>688</v>
      </c>
      <c r="H59" s="14" t="s">
        <v>705</v>
      </c>
      <c r="I59" s="14" t="s">
        <v>722</v>
      </c>
      <c r="J59" s="14"/>
      <c r="K59" s="14"/>
      <c r="L59" s="14"/>
      <c r="M59" s="16">
        <v>2584.65</v>
      </c>
      <c r="N59" s="16">
        <v>0</v>
      </c>
      <c r="O59" s="31">
        <f t="shared" si="0"/>
        <v>2584.65</v>
      </c>
      <c r="P59" s="31"/>
      <c r="Q59" s="36">
        <v>0.01</v>
      </c>
      <c r="R59" s="14"/>
      <c r="S59" s="16">
        <v>0</v>
      </c>
      <c r="T59" s="16">
        <v>-25.846500000000002</v>
      </c>
      <c r="U59" s="16"/>
      <c r="V59" s="16"/>
      <c r="W59" s="16"/>
      <c r="X59" s="16"/>
      <c r="Y59" s="16"/>
      <c r="Z59" s="16"/>
      <c r="AA59" s="16">
        <v>2584.65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-2558.8035</v>
      </c>
      <c r="AV59" s="104"/>
      <c r="AW59" s="17"/>
      <c r="AX59" s="14"/>
      <c r="AY59" s="14"/>
    </row>
    <row r="60" spans="1:51" x14ac:dyDescent="0.2">
      <c r="A60" s="17">
        <v>43524</v>
      </c>
      <c r="B60" s="14" t="s">
        <v>440</v>
      </c>
      <c r="C60" s="15">
        <v>20237</v>
      </c>
      <c r="D60" s="15"/>
      <c r="E60" s="15">
        <v>11734</v>
      </c>
      <c r="F60" s="15">
        <v>2175</v>
      </c>
      <c r="G60" s="14" t="s">
        <v>699</v>
      </c>
      <c r="H60" s="14" t="s">
        <v>715</v>
      </c>
      <c r="I60" s="14" t="s">
        <v>722</v>
      </c>
      <c r="J60" s="14"/>
      <c r="K60" s="14"/>
      <c r="L60" s="14"/>
      <c r="M60" s="14">
        <v>0</v>
      </c>
      <c r="N60" s="31">
        <v>2540</v>
      </c>
      <c r="O60" s="31">
        <f t="shared" si="0"/>
        <v>2267.8571428571427</v>
      </c>
      <c r="P60" s="31"/>
      <c r="Q60" s="36">
        <v>0.01</v>
      </c>
      <c r="R60" s="14"/>
      <c r="S60" s="16">
        <v>272.14285714285711</v>
      </c>
      <c r="T60" s="16">
        <v>-22.678571428571427</v>
      </c>
      <c r="U60" s="16"/>
      <c r="V60" s="16"/>
      <c r="W60" s="16"/>
      <c r="X60" s="16"/>
      <c r="Y60" s="16"/>
      <c r="Z60" s="16"/>
      <c r="AA60" s="16">
        <v>2267.8571428571427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-2517.3214285714284</v>
      </c>
      <c r="AV60" s="104"/>
      <c r="AW60" s="17"/>
      <c r="AX60" s="14"/>
      <c r="AY60" s="14"/>
    </row>
    <row r="61" spans="1:51" x14ac:dyDescent="0.2">
      <c r="A61" s="17"/>
      <c r="B61" s="14" t="s">
        <v>441</v>
      </c>
      <c r="C61" s="15"/>
      <c r="D61" s="15"/>
      <c r="E61" s="15"/>
      <c r="F61" s="15"/>
      <c r="G61" s="14" t="s">
        <v>153</v>
      </c>
      <c r="H61" s="14" t="s">
        <v>154</v>
      </c>
      <c r="I61" s="14" t="s">
        <v>759</v>
      </c>
      <c r="J61" s="14"/>
      <c r="K61" s="14"/>
      <c r="L61" s="14"/>
      <c r="M61" s="14"/>
      <c r="N61" s="31">
        <v>188721.2</v>
      </c>
      <c r="O61" s="31">
        <f t="shared" si="0"/>
        <v>168501.07142857142</v>
      </c>
      <c r="P61" s="31"/>
      <c r="Q61" s="36">
        <v>0.05</v>
      </c>
      <c r="R61" s="14"/>
      <c r="S61" s="16">
        <f>+N61/1.12*0.12</f>
        <v>20220.12857142857</v>
      </c>
      <c r="T61" s="16">
        <f t="shared" ref="T61:T66" si="2">-O61*Q61</f>
        <v>-8425.0535714285706</v>
      </c>
      <c r="U61" s="16"/>
      <c r="V61" s="16"/>
      <c r="W61" s="16">
        <f>+O61</f>
        <v>168501.07142857142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-180296.14642857143</v>
      </c>
      <c r="AV61" s="104"/>
      <c r="AW61" s="17"/>
      <c r="AX61" s="14"/>
      <c r="AY61" s="14"/>
    </row>
    <row r="62" spans="1:51" x14ac:dyDescent="0.2">
      <c r="A62" s="17"/>
      <c r="B62" s="14" t="s">
        <v>442</v>
      </c>
      <c r="C62" s="15"/>
      <c r="D62" s="15"/>
      <c r="E62" s="15"/>
      <c r="F62" s="15"/>
      <c r="G62" s="14" t="s">
        <v>155</v>
      </c>
      <c r="H62" s="14" t="s">
        <v>156</v>
      </c>
      <c r="I62" s="14"/>
      <c r="J62" s="14"/>
      <c r="K62" s="14"/>
      <c r="L62" s="14"/>
      <c r="M62" s="14"/>
      <c r="N62" s="31">
        <v>3360</v>
      </c>
      <c r="O62" s="31">
        <f t="shared" si="0"/>
        <v>2999.9999999999995</v>
      </c>
      <c r="P62" s="31"/>
      <c r="Q62" s="36">
        <v>0.05</v>
      </c>
      <c r="R62" s="14"/>
      <c r="S62" s="16">
        <f>+N62/1.12*0.12</f>
        <v>359.99999999999994</v>
      </c>
      <c r="T62" s="16">
        <f t="shared" si="2"/>
        <v>-149.99999999999997</v>
      </c>
      <c r="U62" s="16"/>
      <c r="V62" s="16"/>
      <c r="W62" s="16"/>
      <c r="X62" s="16">
        <f>+O62</f>
        <v>2999.9999999999995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-3209.9999999999995</v>
      </c>
      <c r="AV62" s="104"/>
      <c r="AW62" s="17"/>
      <c r="AX62" s="14"/>
      <c r="AY62" s="14"/>
    </row>
    <row r="63" spans="1:51" x14ac:dyDescent="0.2">
      <c r="A63" s="17"/>
      <c r="B63" s="14" t="s">
        <v>443</v>
      </c>
      <c r="C63" s="15"/>
      <c r="D63" s="15"/>
      <c r="E63" s="15"/>
      <c r="F63" s="15"/>
      <c r="G63" s="14" t="s">
        <v>157</v>
      </c>
      <c r="H63" s="14" t="s">
        <v>158</v>
      </c>
      <c r="I63" s="14" t="s">
        <v>760</v>
      </c>
      <c r="J63" s="14"/>
      <c r="K63" s="14"/>
      <c r="L63" s="14"/>
      <c r="M63" s="14"/>
      <c r="N63" s="31">
        <v>16800</v>
      </c>
      <c r="O63" s="31">
        <f t="shared" si="0"/>
        <v>14999.999999999998</v>
      </c>
      <c r="P63" s="31"/>
      <c r="Q63" s="36">
        <v>0.05</v>
      </c>
      <c r="R63" s="14"/>
      <c r="S63" s="16">
        <f>+N63/1.12*0.12</f>
        <v>1799.9999999999998</v>
      </c>
      <c r="T63" s="16">
        <f t="shared" si="2"/>
        <v>-750</v>
      </c>
      <c r="U63" s="16"/>
      <c r="V63" s="16"/>
      <c r="W63" s="16"/>
      <c r="X63" s="16"/>
      <c r="Y63" s="16"/>
      <c r="Z63" s="16">
        <f>+O63</f>
        <v>14999.999999999998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-16049.999999999998</v>
      </c>
      <c r="AV63" s="104"/>
      <c r="AW63" s="17"/>
      <c r="AX63" s="14"/>
      <c r="AY63" s="14"/>
    </row>
    <row r="64" spans="1:51" x14ac:dyDescent="0.2">
      <c r="A64" s="17"/>
      <c r="B64" s="14" t="s">
        <v>444</v>
      </c>
      <c r="C64" s="15"/>
      <c r="D64" s="15"/>
      <c r="E64" s="15"/>
      <c r="F64" s="15"/>
      <c r="G64" s="14" t="s">
        <v>159</v>
      </c>
      <c r="H64" s="14" t="s">
        <v>160</v>
      </c>
      <c r="I64" s="14" t="s">
        <v>761</v>
      </c>
      <c r="J64" s="14"/>
      <c r="K64" s="14"/>
      <c r="L64" s="14"/>
      <c r="M64" s="14"/>
      <c r="N64" s="31">
        <v>26884.550000000003</v>
      </c>
      <c r="O64" s="31">
        <f t="shared" si="0"/>
        <v>24004.0625</v>
      </c>
      <c r="P64" s="31"/>
      <c r="Q64" s="36">
        <v>0.1</v>
      </c>
      <c r="R64" s="14"/>
      <c r="S64" s="16">
        <f>+N64/1.12*0.12</f>
        <v>2880.4874999999997</v>
      </c>
      <c r="T64" s="16">
        <f t="shared" si="2"/>
        <v>-2400.40625</v>
      </c>
      <c r="U64" s="16"/>
      <c r="V64" s="16"/>
      <c r="W64" s="16"/>
      <c r="X64" s="16"/>
      <c r="Y64" s="16">
        <f>+O64</f>
        <v>24004.0625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-24484.143749999999</v>
      </c>
      <c r="AV64" s="104"/>
      <c r="AW64" s="17"/>
      <c r="AX64" s="14"/>
      <c r="AY64" s="14"/>
    </row>
    <row r="65" spans="1:51" x14ac:dyDescent="0.2">
      <c r="A65" s="17"/>
      <c r="B65" s="14" t="s">
        <v>445</v>
      </c>
      <c r="C65" s="15"/>
      <c r="D65" s="15"/>
      <c r="E65" s="15"/>
      <c r="F65" s="15"/>
      <c r="G65" s="14" t="s">
        <v>161</v>
      </c>
      <c r="H65" s="14"/>
      <c r="I65" s="14" t="s">
        <v>762</v>
      </c>
      <c r="J65" s="14"/>
      <c r="K65" s="14"/>
      <c r="L65" s="14"/>
      <c r="M65" s="14">
        <v>14711.1</v>
      </c>
      <c r="N65" s="31"/>
      <c r="O65" s="31">
        <f t="shared" si="0"/>
        <v>14711.1</v>
      </c>
      <c r="P65" s="31"/>
      <c r="Q65" s="36">
        <v>0.02</v>
      </c>
      <c r="R65" s="14"/>
      <c r="S65" s="16">
        <v>0</v>
      </c>
      <c r="T65" s="16">
        <f t="shared" si="2"/>
        <v>-294.22200000000004</v>
      </c>
      <c r="U65" s="16"/>
      <c r="V65" s="16">
        <f>+O65</f>
        <v>14711.1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-14416.878000000001</v>
      </c>
      <c r="AV65" s="104"/>
      <c r="AW65" s="17"/>
      <c r="AX65" s="14"/>
      <c r="AY65" s="14"/>
    </row>
    <row r="66" spans="1:51" x14ac:dyDescent="0.2">
      <c r="A66" s="17"/>
      <c r="B66" s="14" t="s">
        <v>446</v>
      </c>
      <c r="C66" s="15"/>
      <c r="D66" s="15"/>
      <c r="E66" s="15"/>
      <c r="F66" s="15"/>
      <c r="G66" s="14" t="s">
        <v>161</v>
      </c>
      <c r="H66" s="14"/>
      <c r="I66" s="14" t="s">
        <v>763</v>
      </c>
      <c r="J66" s="14"/>
      <c r="K66" s="14"/>
      <c r="L66" s="14"/>
      <c r="M66" s="14">
        <v>14304.28</v>
      </c>
      <c r="N66" s="31"/>
      <c r="O66" s="31">
        <f t="shared" si="0"/>
        <v>14304.28</v>
      </c>
      <c r="P66" s="31"/>
      <c r="Q66" s="36">
        <v>0.02</v>
      </c>
      <c r="R66" s="14"/>
      <c r="S66" s="16">
        <v>0</v>
      </c>
      <c r="T66" s="16">
        <f t="shared" si="2"/>
        <v>-286.0856</v>
      </c>
      <c r="U66" s="16"/>
      <c r="V66" s="16">
        <f>+O66</f>
        <v>14304.28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-14018.1944</v>
      </c>
      <c r="AV66" s="104"/>
      <c r="AW66" s="17"/>
      <c r="AX66" s="14"/>
      <c r="AY66" s="14"/>
    </row>
    <row r="67" spans="1:51" x14ac:dyDescent="0.2">
      <c r="A67" s="17"/>
      <c r="B67" s="14" t="s">
        <v>447</v>
      </c>
      <c r="C67" s="15"/>
      <c r="D67" s="15"/>
      <c r="E67" s="15"/>
      <c r="F67" s="15"/>
      <c r="G67" s="14"/>
      <c r="H67" s="14"/>
      <c r="I67" s="14"/>
      <c r="J67" s="14"/>
      <c r="K67" s="14"/>
      <c r="L67" s="14"/>
      <c r="M67" s="14"/>
      <c r="N67" s="31"/>
      <c r="O67" s="31">
        <f t="shared" ref="O67:O71" si="3">N67/1.12+M67+L67+K67</f>
        <v>0</v>
      </c>
      <c r="P67" s="31"/>
      <c r="Q67" s="36"/>
      <c r="R67" s="14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0</v>
      </c>
      <c r="AV67" s="104"/>
      <c r="AW67" s="17"/>
      <c r="AX67" s="14"/>
      <c r="AY67" s="14"/>
    </row>
    <row r="68" spans="1:51" x14ac:dyDescent="0.2">
      <c r="A68" s="17"/>
      <c r="B68" s="14" t="s">
        <v>448</v>
      </c>
      <c r="C68" s="15"/>
      <c r="D68" s="15"/>
      <c r="E68" s="15"/>
      <c r="F68" s="15"/>
      <c r="G68" s="14"/>
      <c r="H68" s="14"/>
      <c r="I68" s="14"/>
      <c r="J68" s="14"/>
      <c r="K68" s="14"/>
      <c r="L68" s="14"/>
      <c r="M68" s="14"/>
      <c r="N68" s="31"/>
      <c r="O68" s="31">
        <f t="shared" si="3"/>
        <v>0</v>
      </c>
      <c r="P68" s="31"/>
      <c r="Q68" s="36"/>
      <c r="R68" s="14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0</v>
      </c>
      <c r="AV68" s="104"/>
      <c r="AW68" s="17"/>
      <c r="AX68" s="14"/>
      <c r="AY68" s="14"/>
    </row>
    <row r="69" spans="1:51" x14ac:dyDescent="0.2">
      <c r="A69" s="17"/>
      <c r="B69" s="14" t="s">
        <v>449</v>
      </c>
      <c r="C69" s="15"/>
      <c r="D69" s="15"/>
      <c r="E69" s="15"/>
      <c r="F69" s="15"/>
      <c r="G69" s="14"/>
      <c r="H69" s="14"/>
      <c r="I69" s="14"/>
      <c r="J69" s="14"/>
      <c r="K69" s="14"/>
      <c r="L69" s="14"/>
      <c r="M69" s="14"/>
      <c r="N69" s="31"/>
      <c r="O69" s="31">
        <f t="shared" si="3"/>
        <v>0</v>
      </c>
      <c r="P69" s="31"/>
      <c r="Q69" s="36"/>
      <c r="R69" s="14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0</v>
      </c>
      <c r="AV69" s="104"/>
      <c r="AW69" s="17"/>
      <c r="AX69" s="14"/>
      <c r="AY69" s="14"/>
    </row>
    <row r="70" spans="1:51" x14ac:dyDescent="0.2">
      <c r="A70" s="17"/>
      <c r="B70" s="14" t="s">
        <v>450</v>
      </c>
      <c r="C70" s="15"/>
      <c r="D70" s="15"/>
      <c r="E70" s="15"/>
      <c r="F70" s="15"/>
      <c r="G70" s="14"/>
      <c r="H70" s="14"/>
      <c r="I70" s="14"/>
      <c r="J70" s="14"/>
      <c r="K70" s="14"/>
      <c r="L70" s="14"/>
      <c r="M70" s="14"/>
      <c r="N70" s="31"/>
      <c r="O70" s="31">
        <f t="shared" si="3"/>
        <v>0</v>
      </c>
      <c r="P70" s="31"/>
      <c r="Q70" s="36"/>
      <c r="R70" s="14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0</v>
      </c>
      <c r="AV70" s="104"/>
      <c r="AW70" s="17"/>
      <c r="AX70" s="14"/>
      <c r="AY70" s="14"/>
    </row>
    <row r="71" spans="1:51" x14ac:dyDescent="0.2">
      <c r="A71" s="17"/>
      <c r="B71" s="14" t="s">
        <v>451</v>
      </c>
      <c r="C71" s="15"/>
      <c r="D71" s="15"/>
      <c r="E71" s="15"/>
      <c r="F71" s="15"/>
      <c r="G71" s="14"/>
      <c r="H71" s="14"/>
      <c r="I71" s="14"/>
      <c r="J71" s="14"/>
      <c r="K71" s="14"/>
      <c r="L71" s="14"/>
      <c r="M71" s="14"/>
      <c r="N71" s="31"/>
      <c r="O71" s="31">
        <f t="shared" si="3"/>
        <v>0</v>
      </c>
      <c r="P71" s="31"/>
      <c r="Q71" s="36"/>
      <c r="R71" s="14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0</v>
      </c>
      <c r="AV71" s="104"/>
      <c r="AW71" s="17"/>
      <c r="AX71" s="14"/>
      <c r="AY71" s="14"/>
    </row>
    <row r="72" spans="1:51" x14ac:dyDescent="0.2">
      <c r="A72" s="17"/>
      <c r="B72" s="14" t="s">
        <v>452</v>
      </c>
      <c r="C72" s="15"/>
      <c r="D72" s="15"/>
      <c r="E72" s="15"/>
      <c r="F72" s="15"/>
      <c r="G72" s="14"/>
      <c r="H72" s="14"/>
      <c r="I72" s="14"/>
      <c r="J72" s="14"/>
      <c r="K72" s="14"/>
      <c r="L72" s="14"/>
      <c r="M72" s="14"/>
      <c r="N72" s="31"/>
      <c r="O72" s="31">
        <f t="shared" ref="O72:O87" si="4">N72/1.12+M72+L72+K72</f>
        <v>0</v>
      </c>
      <c r="P72" s="31"/>
      <c r="Q72" s="36"/>
      <c r="R72" s="14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5">-SUM(R72:AT72)</f>
        <v>0</v>
      </c>
      <c r="AV72" s="104"/>
      <c r="AW72" s="17"/>
      <c r="AX72" s="14"/>
      <c r="AY72" s="14"/>
    </row>
    <row r="73" spans="1:51" x14ac:dyDescent="0.2">
      <c r="A73" s="17"/>
      <c r="B73" s="14" t="s">
        <v>453</v>
      </c>
      <c r="C73" s="15"/>
      <c r="D73" s="15"/>
      <c r="E73" s="15"/>
      <c r="F73" s="15"/>
      <c r="G73" s="14"/>
      <c r="H73" s="14"/>
      <c r="I73" s="14"/>
      <c r="J73" s="14"/>
      <c r="K73" s="14"/>
      <c r="L73" s="14"/>
      <c r="M73" s="14"/>
      <c r="N73" s="31"/>
      <c r="O73" s="31">
        <f t="shared" si="4"/>
        <v>0</v>
      </c>
      <c r="P73" s="31"/>
      <c r="Q73" s="36"/>
      <c r="R73" s="14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5"/>
        <v>0</v>
      </c>
      <c r="AV73" s="104"/>
      <c r="AW73" s="17"/>
      <c r="AX73" s="14"/>
      <c r="AY73" s="14"/>
    </row>
    <row r="74" spans="1:51" x14ac:dyDescent="0.2">
      <c r="A74" s="17"/>
      <c r="B74" s="14" t="s">
        <v>454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4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5"/>
        <v>0</v>
      </c>
      <c r="AV74" s="104"/>
      <c r="AW74" s="17"/>
      <c r="AX74" s="14"/>
      <c r="AY74" s="14"/>
    </row>
    <row r="75" spans="1:51" x14ac:dyDescent="0.2">
      <c r="A75" s="17"/>
      <c r="B75" s="14" t="s">
        <v>455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4"/>
        <v>0</v>
      </c>
      <c r="P75" s="31"/>
      <c r="Q75" s="36"/>
      <c r="R75" s="14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5"/>
        <v>0</v>
      </c>
      <c r="AV75" s="104"/>
      <c r="AW75" s="17"/>
      <c r="AX75" s="14"/>
      <c r="AY75" s="14"/>
    </row>
    <row r="76" spans="1:51" x14ac:dyDescent="0.2">
      <c r="A76" s="17"/>
      <c r="B76" s="14" t="s">
        <v>456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4"/>
        <v>0</v>
      </c>
      <c r="P76" s="31"/>
      <c r="Q76" s="36"/>
      <c r="R76" s="14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5"/>
        <v>0</v>
      </c>
      <c r="AV76" s="104"/>
      <c r="AW76" s="17"/>
      <c r="AX76" s="14"/>
      <c r="AY76" s="14"/>
    </row>
    <row r="77" spans="1:51" x14ac:dyDescent="0.2">
      <c r="A77" s="17"/>
      <c r="B77" s="14" t="s">
        <v>457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4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5"/>
        <v>0</v>
      </c>
      <c r="AV77" s="104"/>
      <c r="AW77" s="17"/>
      <c r="AX77" s="14"/>
      <c r="AY77" s="14"/>
    </row>
    <row r="78" spans="1:51" x14ac:dyDescent="0.2">
      <c r="A78" s="17"/>
      <c r="B78" s="14" t="s">
        <v>458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4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5"/>
        <v>0</v>
      </c>
      <c r="AV78" s="104"/>
      <c r="AW78" s="17"/>
      <c r="AX78" s="14"/>
      <c r="AY78" s="14"/>
    </row>
    <row r="79" spans="1:51" x14ac:dyDescent="0.2">
      <c r="A79" s="17"/>
      <c r="B79" s="14" t="s">
        <v>459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4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5"/>
        <v>0</v>
      </c>
      <c r="AV79" s="104"/>
      <c r="AW79" s="17"/>
      <c r="AX79" s="14"/>
      <c r="AY79" s="14"/>
    </row>
    <row r="80" spans="1:51" x14ac:dyDescent="0.2">
      <c r="A80" s="17"/>
      <c r="B80" s="14" t="s">
        <v>460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4"/>
        <v>0</v>
      </c>
      <c r="P80" s="31"/>
      <c r="Q80" s="36"/>
      <c r="R80" s="14"/>
      <c r="S80" s="16">
        <v>0</v>
      </c>
      <c r="T80" s="16">
        <v>0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5"/>
        <v>0</v>
      </c>
      <c r="AV80" s="104"/>
      <c r="AW80" s="17"/>
      <c r="AX80" s="14"/>
      <c r="AY80" s="14"/>
    </row>
    <row r="81" spans="1:51" x14ac:dyDescent="0.2">
      <c r="A81" s="17"/>
      <c r="B81" s="14" t="s">
        <v>461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>
        <f t="shared" si="4"/>
        <v>0</v>
      </c>
      <c r="P81" s="31"/>
      <c r="Q81" s="36"/>
      <c r="R81" s="14"/>
      <c r="S81" s="16">
        <v>0</v>
      </c>
      <c r="T81" s="16">
        <v>0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5"/>
        <v>0</v>
      </c>
      <c r="AW81" s="17"/>
      <c r="AX81" s="14"/>
      <c r="AY81" s="14"/>
    </row>
    <row r="82" spans="1:51" x14ac:dyDescent="0.2">
      <c r="A82" s="17"/>
      <c r="B82" s="14" t="s">
        <v>462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>
        <f t="shared" si="4"/>
        <v>0</v>
      </c>
      <c r="P82" s="31"/>
      <c r="Q82" s="36"/>
      <c r="R82" s="14"/>
      <c r="S82" s="16">
        <v>0</v>
      </c>
      <c r="T82" s="16">
        <v>0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5"/>
        <v>0</v>
      </c>
      <c r="AW82" s="17"/>
      <c r="AX82" s="14"/>
      <c r="AY82" s="14"/>
    </row>
    <row r="83" spans="1:51" x14ac:dyDescent="0.2">
      <c r="A83" s="17"/>
      <c r="B83" s="14" t="s">
        <v>463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>
        <f t="shared" si="4"/>
        <v>0</v>
      </c>
      <c r="P83" s="31"/>
      <c r="Q83" s="36"/>
      <c r="R83" s="14"/>
      <c r="S83" s="16">
        <v>0</v>
      </c>
      <c r="T83" s="16">
        <v>0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5"/>
        <v>0</v>
      </c>
      <c r="AW83" s="17"/>
      <c r="AX83" s="14"/>
      <c r="AY83" s="14"/>
    </row>
    <row r="84" spans="1:51" x14ac:dyDescent="0.2">
      <c r="A84" s="17"/>
      <c r="B84" s="14" t="s">
        <v>464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>
        <f t="shared" si="4"/>
        <v>0</v>
      </c>
      <c r="P84" s="31"/>
      <c r="Q84" s="36"/>
      <c r="R84" s="14"/>
      <c r="S84" s="16">
        <v>0</v>
      </c>
      <c r="T84" s="16">
        <v>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5"/>
        <v>0</v>
      </c>
      <c r="AW84" s="17"/>
      <c r="AX84" s="14"/>
      <c r="AY84" s="14"/>
    </row>
    <row r="85" spans="1:51" x14ac:dyDescent="0.2">
      <c r="A85" s="17"/>
      <c r="B85" s="14" t="s">
        <v>465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>
        <f t="shared" si="4"/>
        <v>0</v>
      </c>
      <c r="P85" s="31"/>
      <c r="Q85" s="36"/>
      <c r="R85" s="14"/>
      <c r="S85" s="16">
        <v>0</v>
      </c>
      <c r="T85" s="16">
        <v>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5"/>
        <v>0</v>
      </c>
      <c r="AW85" s="17"/>
      <c r="AX85" s="14"/>
      <c r="AY85" s="14"/>
    </row>
    <row r="86" spans="1:51" x14ac:dyDescent="0.2">
      <c r="A86" s="17"/>
      <c r="B86" s="14" t="s">
        <v>466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>
        <f t="shared" si="4"/>
        <v>0</v>
      </c>
      <c r="P86" s="31"/>
      <c r="Q86" s="36"/>
      <c r="R86" s="14"/>
      <c r="S86" s="16">
        <v>0</v>
      </c>
      <c r="T86" s="16">
        <v>0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5"/>
        <v>0</v>
      </c>
      <c r="AW86" s="17"/>
      <c r="AX86" s="14"/>
      <c r="AY86" s="14"/>
    </row>
    <row r="87" spans="1:51" x14ac:dyDescent="0.2">
      <c r="A87" s="17"/>
      <c r="B87" s="14" t="s">
        <v>467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>
        <f t="shared" si="4"/>
        <v>0</v>
      </c>
      <c r="P87" s="31"/>
      <c r="Q87" s="36"/>
      <c r="R87" s="14"/>
      <c r="S87" s="16">
        <v>0</v>
      </c>
      <c r="T87" s="16">
        <v>0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5"/>
        <v>0</v>
      </c>
      <c r="AW87" s="17"/>
      <c r="AX87" s="14"/>
      <c r="AY87" s="14"/>
    </row>
    <row r="88" spans="1:51" x14ac:dyDescent="0.2">
      <c r="A88" s="18"/>
      <c r="B88" s="14" t="s">
        <v>468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6"/>
      <c r="O88" s="76"/>
      <c r="P88" s="76"/>
      <c r="Q88" s="37"/>
      <c r="R88" s="19"/>
      <c r="S88" s="21">
        <v>0</v>
      </c>
      <c r="T88" s="21">
        <v>0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5"/>
        <v>0</v>
      </c>
      <c r="AW88" s="18"/>
      <c r="AX88" s="19"/>
      <c r="AY88" s="19"/>
    </row>
    <row r="89" spans="1:51" x14ac:dyDescent="0.2">
      <c r="A89" s="18"/>
      <c r="B89" s="14" t="s">
        <v>469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6"/>
      <c r="O89" s="76"/>
      <c r="P89" s="76"/>
      <c r="Q89" s="37"/>
      <c r="R89" s="19"/>
      <c r="S89" s="21">
        <v>0</v>
      </c>
      <c r="T89" s="21">
        <v>0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5"/>
        <v>0</v>
      </c>
      <c r="AW89" s="18"/>
      <c r="AX89" s="19"/>
      <c r="AY89" s="19"/>
    </row>
    <row r="90" spans="1:51" x14ac:dyDescent="0.2">
      <c r="A90" s="18"/>
      <c r="B90" s="14" t="s">
        <v>470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6"/>
      <c r="O90" s="76"/>
      <c r="P90" s="76"/>
      <c r="Q90" s="37"/>
      <c r="R90" s="19"/>
      <c r="S90" s="21">
        <v>0</v>
      </c>
      <c r="T90" s="21">
        <v>0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5"/>
        <v>0</v>
      </c>
      <c r="AW90" s="18"/>
      <c r="AX90" s="19"/>
      <c r="AY90" s="19"/>
    </row>
    <row r="91" spans="1:51" x14ac:dyDescent="0.2">
      <c r="A91" s="18"/>
      <c r="B91" s="14" t="s">
        <v>471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6"/>
      <c r="O91" s="76"/>
      <c r="P91" s="76"/>
      <c r="Q91" s="37"/>
      <c r="R91" s="19"/>
      <c r="S91" s="21">
        <v>0</v>
      </c>
      <c r="T91" s="21">
        <v>0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5"/>
        <v>0</v>
      </c>
      <c r="AW91" s="18"/>
      <c r="AX91" s="19"/>
      <c r="AY91" s="19"/>
    </row>
    <row r="92" spans="1:51" x14ac:dyDescent="0.2">
      <c r="A92" s="18"/>
      <c r="B92" s="14" t="s">
        <v>472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6"/>
      <c r="O92" s="76"/>
      <c r="P92" s="76"/>
      <c r="Q92" s="37"/>
      <c r="R92" s="19"/>
      <c r="S92" s="21">
        <v>0</v>
      </c>
      <c r="T92" s="21">
        <v>0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5"/>
        <v>0</v>
      </c>
      <c r="AW92" s="18"/>
      <c r="AX92" s="19"/>
      <c r="AY92" s="19"/>
    </row>
    <row r="93" spans="1:51" x14ac:dyDescent="0.2">
      <c r="A93" s="18"/>
      <c r="B93" s="14" t="s">
        <v>473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6"/>
      <c r="O93" s="76"/>
      <c r="P93" s="76"/>
      <c r="Q93" s="37"/>
      <c r="R93" s="19"/>
      <c r="S93" s="21">
        <v>0</v>
      </c>
      <c r="T93" s="21">
        <v>0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5"/>
        <v>0</v>
      </c>
      <c r="AW93" s="18"/>
      <c r="AX93" s="19"/>
      <c r="AY93" s="19"/>
    </row>
    <row r="94" spans="1:51" x14ac:dyDescent="0.2">
      <c r="A94" s="18"/>
      <c r="B94" s="14" t="s">
        <v>474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6"/>
      <c r="O94" s="76"/>
      <c r="P94" s="76"/>
      <c r="Q94" s="37"/>
      <c r="R94" s="19"/>
      <c r="S94" s="21">
        <v>0</v>
      </c>
      <c r="T94" s="21">
        <v>0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5"/>
        <v>0</v>
      </c>
      <c r="AW94" s="18"/>
      <c r="AX94" s="19"/>
      <c r="AY94" s="19"/>
    </row>
    <row r="95" spans="1:51" x14ac:dyDescent="0.2">
      <c r="A95" s="18"/>
      <c r="B95" s="14" t="s">
        <v>475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6"/>
      <c r="O95" s="76"/>
      <c r="P95" s="76"/>
      <c r="Q95" s="37"/>
      <c r="R95" s="19"/>
      <c r="S95" s="21">
        <v>0</v>
      </c>
      <c r="T95" s="21">
        <v>0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5"/>
        <v>0</v>
      </c>
      <c r="AW95" s="18"/>
      <c r="AX95" s="19"/>
      <c r="AY95" s="19"/>
    </row>
    <row r="96" spans="1:51" x14ac:dyDescent="0.2">
      <c r="A96" s="18"/>
      <c r="B96" s="14" t="s">
        <v>476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6"/>
      <c r="O96" s="76"/>
      <c r="P96" s="76"/>
      <c r="Q96" s="37"/>
      <c r="R96" s="19"/>
      <c r="S96" s="21">
        <v>0</v>
      </c>
      <c r="T96" s="21">
        <v>0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5"/>
        <v>0</v>
      </c>
      <c r="AW96" s="18"/>
      <c r="AX96" s="19"/>
      <c r="AY96" s="19"/>
    </row>
    <row r="97" spans="1:51" x14ac:dyDescent="0.2">
      <c r="A97" s="18"/>
      <c r="B97" s="14" t="s">
        <v>477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6"/>
      <c r="O97" s="76"/>
      <c r="P97" s="76"/>
      <c r="Q97" s="37"/>
      <c r="R97" s="19"/>
      <c r="S97" s="21">
        <v>0</v>
      </c>
      <c r="T97" s="21">
        <v>0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5"/>
        <v>0</v>
      </c>
      <c r="AW97" s="18"/>
      <c r="AX97" s="19"/>
      <c r="AY97" s="19"/>
    </row>
    <row r="98" spans="1:51" x14ac:dyDescent="0.2">
      <c r="A98" s="18"/>
      <c r="B98" s="14" t="s">
        <v>478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6"/>
      <c r="O98" s="76"/>
      <c r="P98" s="76"/>
      <c r="Q98" s="37"/>
      <c r="R98" s="19"/>
      <c r="S98" s="21">
        <v>0</v>
      </c>
      <c r="T98" s="21">
        <v>0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5"/>
        <v>0</v>
      </c>
      <c r="AW98" s="18"/>
      <c r="AX98" s="19"/>
      <c r="AY98" s="19"/>
    </row>
    <row r="99" spans="1:51" x14ac:dyDescent="0.2">
      <c r="A99" s="18"/>
      <c r="B99" s="14" t="s">
        <v>479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6"/>
      <c r="O99" s="76"/>
      <c r="P99" s="76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5"/>
        <v>0</v>
      </c>
      <c r="AW99" s="18"/>
      <c r="AX99" s="19"/>
      <c r="AY99" s="19"/>
    </row>
    <row r="100" spans="1:51" x14ac:dyDescent="0.2">
      <c r="A100" s="18"/>
      <c r="B100" s="14" t="s">
        <v>480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6"/>
      <c r="O100" s="76"/>
      <c r="P100" s="76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5"/>
        <v>0</v>
      </c>
      <c r="AW100" s="18"/>
      <c r="AX100" s="19"/>
      <c r="AY100" s="19"/>
    </row>
    <row r="101" spans="1:51" x14ac:dyDescent="0.2">
      <c r="A101" s="18"/>
      <c r="B101" s="14" t="s">
        <v>481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6"/>
      <c r="O101" s="76"/>
      <c r="P101" s="76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5"/>
        <v>0</v>
      </c>
      <c r="AW101" s="18"/>
      <c r="AX101" s="19"/>
      <c r="AY101" s="19"/>
    </row>
    <row r="102" spans="1:51" x14ac:dyDescent="0.2">
      <c r="A102" s="18"/>
      <c r="B102" s="14" t="s">
        <v>482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6"/>
      <c r="O102" s="76"/>
      <c r="P102" s="76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5"/>
        <v>0</v>
      </c>
      <c r="AW102" s="18"/>
      <c r="AX102" s="19"/>
      <c r="AY102" s="19"/>
    </row>
    <row r="103" spans="1:51" x14ac:dyDescent="0.2">
      <c r="A103" s="18"/>
      <c r="B103" s="14" t="s">
        <v>483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6"/>
      <c r="O103" s="76"/>
      <c r="P103" s="76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5"/>
        <v>0</v>
      </c>
      <c r="AW103" s="18"/>
      <c r="AX103" s="19"/>
      <c r="AY103" s="19"/>
    </row>
    <row r="104" spans="1:51" x14ac:dyDescent="0.2">
      <c r="A104" s="18"/>
      <c r="B104" s="14" t="s">
        <v>484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6"/>
      <c r="O104" s="76"/>
      <c r="P104" s="76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5"/>
        <v>0</v>
      </c>
      <c r="AW104" s="18"/>
      <c r="AX104" s="19"/>
      <c r="AY104" s="19"/>
    </row>
    <row r="105" spans="1:51" x14ac:dyDescent="0.2">
      <c r="A105" s="18"/>
      <c r="B105" s="14" t="s">
        <v>485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6"/>
      <c r="O105" s="76"/>
      <c r="P105" s="76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5"/>
        <v>0</v>
      </c>
      <c r="AW105" s="18"/>
      <c r="AX105" s="19"/>
      <c r="AY105" s="19"/>
    </row>
    <row r="106" spans="1:51" x14ac:dyDescent="0.2">
      <c r="A106" s="18"/>
      <c r="B106" s="14" t="s">
        <v>486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6"/>
      <c r="O106" s="76"/>
      <c r="P106" s="76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5"/>
        <v>0</v>
      </c>
      <c r="AW106" s="18"/>
      <c r="AX106" s="19"/>
      <c r="AY106" s="19"/>
    </row>
    <row r="107" spans="1:51" x14ac:dyDescent="0.2">
      <c r="A107" s="18"/>
      <c r="B107" s="14" t="s">
        <v>487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6"/>
      <c r="O107" s="76"/>
      <c r="P107" s="76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5"/>
        <v>0</v>
      </c>
      <c r="AW107" s="18"/>
      <c r="AX107" s="19"/>
      <c r="AY107" s="19"/>
    </row>
    <row r="108" spans="1:51" x14ac:dyDescent="0.2">
      <c r="A108" s="18"/>
      <c r="B108" s="14" t="s">
        <v>488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6"/>
      <c r="O108" s="76"/>
      <c r="P108" s="76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5"/>
        <v>0</v>
      </c>
      <c r="AW108" s="18"/>
      <c r="AX108" s="19"/>
      <c r="AY108" s="19"/>
    </row>
    <row r="109" spans="1:51" x14ac:dyDescent="0.2">
      <c r="A109" s="18"/>
      <c r="B109" s="14" t="s">
        <v>489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6"/>
      <c r="O109" s="76"/>
      <c r="P109" s="76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5"/>
        <v>0</v>
      </c>
      <c r="AW109" s="18"/>
      <c r="AX109" s="19"/>
      <c r="AY109" s="19"/>
    </row>
    <row r="110" spans="1:51" x14ac:dyDescent="0.2">
      <c r="A110" s="18"/>
      <c r="B110" s="14" t="s">
        <v>490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6"/>
      <c r="O110" s="76"/>
      <c r="P110" s="76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5"/>
        <v>0</v>
      </c>
      <c r="AW110" s="18"/>
      <c r="AX110" s="19"/>
      <c r="AY110" s="19"/>
    </row>
    <row r="111" spans="1:51" x14ac:dyDescent="0.2">
      <c r="A111" s="18"/>
      <c r="B111" s="14" t="s">
        <v>491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6"/>
      <c r="O111" s="76"/>
      <c r="P111" s="76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5"/>
        <v>0</v>
      </c>
      <c r="AW111" s="18"/>
      <c r="AX111" s="19"/>
      <c r="AY111" s="19"/>
    </row>
    <row r="112" spans="1:51" x14ac:dyDescent="0.2">
      <c r="A112" s="18"/>
      <c r="B112" s="14" t="s">
        <v>492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6"/>
      <c r="O112" s="76"/>
      <c r="P112" s="76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5"/>
        <v>0</v>
      </c>
      <c r="AW112" s="18"/>
      <c r="AX112" s="19"/>
      <c r="AY112" s="19"/>
    </row>
    <row r="113" spans="1:51" x14ac:dyDescent="0.2">
      <c r="A113" s="18"/>
      <c r="B113" s="14" t="s">
        <v>493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6"/>
      <c r="O113" s="76"/>
      <c r="P113" s="76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5"/>
        <v>0</v>
      </c>
      <c r="AW113" s="18"/>
      <c r="AX113" s="19"/>
      <c r="AY113" s="19"/>
    </row>
    <row r="114" spans="1:51" x14ac:dyDescent="0.2">
      <c r="A114" s="18"/>
      <c r="B114" s="14" t="s">
        <v>494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6"/>
      <c r="O114" s="76"/>
      <c r="P114" s="76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5"/>
        <v>0</v>
      </c>
      <c r="AW114" s="18"/>
      <c r="AX114" s="19"/>
      <c r="AY114" s="19"/>
    </row>
    <row r="115" spans="1:51" x14ac:dyDescent="0.2">
      <c r="A115" s="18"/>
      <c r="B115" s="14" t="s">
        <v>495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6"/>
      <c r="O115" s="76"/>
      <c r="P115" s="76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5"/>
        <v>0</v>
      </c>
      <c r="AW115" s="18"/>
      <c r="AX115" s="19"/>
      <c r="AY115" s="19"/>
    </row>
    <row r="116" spans="1:51" x14ac:dyDescent="0.2">
      <c r="A116" s="18"/>
      <c r="B116" s="14" t="s">
        <v>496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6"/>
      <c r="O116" s="76"/>
      <c r="P116" s="76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5"/>
        <v>0</v>
      </c>
      <c r="AW116" s="18"/>
      <c r="AX116" s="19"/>
      <c r="AY116" s="19"/>
    </row>
    <row r="117" spans="1:51" x14ac:dyDescent="0.2">
      <c r="A117" s="18"/>
      <c r="B117" s="14" t="s">
        <v>497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6"/>
      <c r="O117" s="76"/>
      <c r="P117" s="76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5"/>
        <v>0</v>
      </c>
      <c r="AW117" s="18"/>
      <c r="AX117" s="19"/>
      <c r="AY117" s="19"/>
    </row>
    <row r="118" spans="1:51" x14ac:dyDescent="0.2">
      <c r="A118" s="18"/>
      <c r="B118" s="14" t="s">
        <v>498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6"/>
      <c r="O118" s="76"/>
      <c r="P118" s="76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5"/>
        <v>0</v>
      </c>
      <c r="AW118" s="18"/>
      <c r="AX118" s="19"/>
      <c r="AY118" s="19"/>
    </row>
    <row r="119" spans="1:51" x14ac:dyDescent="0.2">
      <c r="A119" s="18"/>
      <c r="B119" s="14" t="s">
        <v>499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6"/>
      <c r="O119" s="76"/>
      <c r="P119" s="76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5"/>
        <v>0</v>
      </c>
      <c r="AW119" s="18"/>
      <c r="AX119" s="19"/>
      <c r="AY119" s="19"/>
    </row>
    <row r="120" spans="1:51" x14ac:dyDescent="0.2">
      <c r="A120" s="18"/>
      <c r="B120" s="14" t="s">
        <v>500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6"/>
      <c r="O120" s="76"/>
      <c r="P120" s="76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5"/>
        <v>0</v>
      </c>
      <c r="AW120" s="18"/>
      <c r="AX120" s="19"/>
      <c r="AY120" s="19"/>
    </row>
    <row r="121" spans="1:51" x14ac:dyDescent="0.2">
      <c r="A121" s="18"/>
      <c r="B121" s="14" t="s">
        <v>501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6"/>
      <c r="O121" s="76"/>
      <c r="P121" s="76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5"/>
        <v>0</v>
      </c>
      <c r="AW121" s="18"/>
      <c r="AX121" s="19"/>
      <c r="AY121" s="19"/>
    </row>
    <row r="122" spans="1:51" x14ac:dyDescent="0.2">
      <c r="A122" s="18"/>
      <c r="B122" s="14" t="s">
        <v>502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6"/>
      <c r="O122" s="76"/>
      <c r="P122" s="76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5"/>
        <v>0</v>
      </c>
      <c r="AW122" s="18"/>
      <c r="AX122" s="19"/>
      <c r="AY122" s="19"/>
    </row>
    <row r="123" spans="1:51" x14ac:dyDescent="0.2">
      <c r="A123" s="18"/>
      <c r="B123" s="14" t="s">
        <v>503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6"/>
      <c r="O123" s="76"/>
      <c r="P123" s="76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5"/>
        <v>0</v>
      </c>
      <c r="AW123" s="18"/>
      <c r="AX123" s="19"/>
      <c r="AY123" s="19"/>
    </row>
    <row r="124" spans="1:51" x14ac:dyDescent="0.2">
      <c r="A124" s="18"/>
      <c r="B124" s="14" t="s">
        <v>504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6"/>
      <c r="O124" s="76"/>
      <c r="P124" s="76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5"/>
        <v>0</v>
      </c>
      <c r="AW124" s="18"/>
      <c r="AX124" s="19"/>
      <c r="AY124" s="19"/>
    </row>
    <row r="125" spans="1:51" x14ac:dyDescent="0.2">
      <c r="A125" s="18"/>
      <c r="B125" s="14" t="s">
        <v>505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6"/>
      <c r="O125" s="76"/>
      <c r="P125" s="76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5"/>
        <v>0</v>
      </c>
      <c r="AW125" s="18"/>
      <c r="AX125" s="19"/>
      <c r="AY125" s="19"/>
    </row>
    <row r="126" spans="1:51" x14ac:dyDescent="0.2">
      <c r="A126" s="18"/>
      <c r="B126" s="14" t="s">
        <v>506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6"/>
      <c r="O126" s="76"/>
      <c r="P126" s="76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5"/>
        <v>0</v>
      </c>
      <c r="AW126" s="18"/>
      <c r="AX126" s="19"/>
      <c r="AY126" s="19"/>
    </row>
    <row r="127" spans="1:51" x14ac:dyDescent="0.2">
      <c r="A127" s="18"/>
      <c r="B127" s="14" t="s">
        <v>507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6"/>
      <c r="O127" s="76"/>
      <c r="P127" s="76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5"/>
        <v>0</v>
      </c>
      <c r="AW127" s="18"/>
      <c r="AX127" s="19"/>
      <c r="AY127" s="19"/>
    </row>
    <row r="128" spans="1:51" x14ac:dyDescent="0.2">
      <c r="A128" s="18"/>
      <c r="B128" s="14" t="s">
        <v>508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6"/>
      <c r="O128" s="76"/>
      <c r="P128" s="76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5"/>
        <v>0</v>
      </c>
      <c r="AW128" s="18"/>
      <c r="AX128" s="19"/>
      <c r="AY128" s="19"/>
    </row>
    <row r="129" spans="1:51" x14ac:dyDescent="0.2">
      <c r="A129" s="18"/>
      <c r="B129" s="14" t="s">
        <v>509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6"/>
      <c r="O129" s="76"/>
      <c r="P129" s="76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5"/>
        <v>0</v>
      </c>
      <c r="AW129" s="18"/>
      <c r="AX129" s="19"/>
      <c r="AY129" s="19"/>
    </row>
    <row r="130" spans="1:51" x14ac:dyDescent="0.2">
      <c r="A130" s="18"/>
      <c r="B130" s="14" t="s">
        <v>510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6"/>
      <c r="O130" s="76"/>
      <c r="P130" s="76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5"/>
        <v>0</v>
      </c>
      <c r="AW130" s="18"/>
      <c r="AX130" s="19"/>
      <c r="AY130" s="19"/>
    </row>
    <row r="131" spans="1:51" x14ac:dyDescent="0.2">
      <c r="A131" s="18"/>
      <c r="B131" s="14" t="s">
        <v>511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6"/>
      <c r="O131" s="76"/>
      <c r="P131" s="76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5"/>
        <v>0</v>
      </c>
      <c r="AW131" s="18"/>
      <c r="AX131" s="19"/>
      <c r="AY131" s="19"/>
    </row>
    <row r="132" spans="1:51" x14ac:dyDescent="0.2">
      <c r="A132" s="18"/>
      <c r="B132" s="14" t="s">
        <v>512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6"/>
      <c r="O132" s="76"/>
      <c r="P132" s="76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5"/>
        <v>0</v>
      </c>
      <c r="AW132" s="18"/>
      <c r="AX132" s="19"/>
      <c r="AY132" s="19"/>
    </row>
    <row r="133" spans="1:51" x14ac:dyDescent="0.2">
      <c r="A133" s="18"/>
      <c r="B133" s="14" t="s">
        <v>513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6"/>
      <c r="O133" s="76"/>
      <c r="P133" s="76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5"/>
        <v>0</v>
      </c>
      <c r="AW133" s="18"/>
      <c r="AX133" s="19"/>
      <c r="AY133" s="19"/>
    </row>
    <row r="134" spans="1:51" x14ac:dyDescent="0.2">
      <c r="A134" s="18"/>
      <c r="B134" s="14" t="s">
        <v>514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6"/>
      <c r="O134" s="76"/>
      <c r="P134" s="76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5"/>
        <v>0</v>
      </c>
      <c r="AW134" s="18"/>
      <c r="AX134" s="19"/>
      <c r="AY134" s="19"/>
    </row>
    <row r="135" spans="1:51" x14ac:dyDescent="0.2">
      <c r="A135" s="18"/>
      <c r="B135" s="14" t="s">
        <v>515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6"/>
      <c r="O135" s="76"/>
      <c r="P135" s="76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5"/>
        <v>0</v>
      </c>
      <c r="AW135" s="18"/>
      <c r="AX135" s="19"/>
      <c r="AY135" s="19"/>
    </row>
    <row r="136" spans="1:51" x14ac:dyDescent="0.2">
      <c r="A136" s="18"/>
      <c r="B136" s="14" t="s">
        <v>516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6"/>
      <c r="O136" s="76"/>
      <c r="P136" s="76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6">-SUM(R136:AT136)</f>
        <v>0</v>
      </c>
      <c r="AW136" s="18"/>
      <c r="AX136" s="19"/>
      <c r="AY136" s="19"/>
    </row>
    <row r="137" spans="1:51" x14ac:dyDescent="0.2">
      <c r="A137" s="18"/>
      <c r="B137" s="14" t="s">
        <v>517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6"/>
      <c r="O137" s="76"/>
      <c r="P137" s="76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6"/>
        <v>0</v>
      </c>
      <c r="AW137" s="18"/>
      <c r="AX137" s="19"/>
      <c r="AY137" s="19"/>
    </row>
    <row r="138" spans="1:51" x14ac:dyDescent="0.2">
      <c r="A138" s="18"/>
      <c r="B138" s="14" t="s">
        <v>518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6"/>
      <c r="O138" s="76"/>
      <c r="P138" s="76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6"/>
        <v>0</v>
      </c>
      <c r="AW138" s="18"/>
      <c r="AX138" s="19"/>
      <c r="AY138" s="19"/>
    </row>
    <row r="139" spans="1:51" x14ac:dyDescent="0.2">
      <c r="A139" s="18"/>
      <c r="B139" s="14" t="s">
        <v>519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6"/>
      <c r="O139" s="76"/>
      <c r="P139" s="76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6"/>
        <v>0</v>
      </c>
      <c r="AW139" s="18"/>
      <c r="AX139" s="19"/>
      <c r="AY139" s="19"/>
    </row>
    <row r="140" spans="1:51" x14ac:dyDescent="0.2">
      <c r="A140" s="18"/>
      <c r="B140" s="14" t="s">
        <v>520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6"/>
      <c r="O140" s="76"/>
      <c r="P140" s="76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6"/>
        <v>0</v>
      </c>
      <c r="AW140" s="18"/>
      <c r="AX140" s="19"/>
      <c r="AY140" s="19"/>
    </row>
    <row r="141" spans="1:51" x14ac:dyDescent="0.2">
      <c r="A141" s="18"/>
      <c r="B141" s="14" t="s">
        <v>521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6"/>
      <c r="O141" s="76"/>
      <c r="P141" s="76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6"/>
        <v>0</v>
      </c>
      <c r="AW141" s="18"/>
      <c r="AX141" s="19"/>
      <c r="AY141" s="19"/>
    </row>
    <row r="142" spans="1:51" x14ac:dyDescent="0.2">
      <c r="A142" s="18"/>
      <c r="B142" s="14" t="s">
        <v>522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6"/>
      <c r="O142" s="76"/>
      <c r="P142" s="76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6"/>
        <v>0</v>
      </c>
      <c r="AW142" s="18"/>
      <c r="AX142" s="19"/>
      <c r="AY142" s="19"/>
    </row>
    <row r="143" spans="1:51" x14ac:dyDescent="0.2">
      <c r="A143" s="18"/>
      <c r="B143" s="14" t="s">
        <v>523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6"/>
      <c r="O143" s="76"/>
      <c r="P143" s="76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6"/>
        <v>0</v>
      </c>
      <c r="AW143" s="18"/>
      <c r="AX143" s="19"/>
      <c r="AY143" s="19"/>
    </row>
    <row r="144" spans="1:51" x14ac:dyDescent="0.2">
      <c r="A144" s="18"/>
      <c r="B144" s="14" t="s">
        <v>524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6"/>
      <c r="O144" s="76"/>
      <c r="P144" s="76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6"/>
        <v>0</v>
      </c>
      <c r="AW144" s="18"/>
      <c r="AX144" s="19"/>
      <c r="AY144" s="19"/>
    </row>
    <row r="145" spans="1:51" x14ac:dyDescent="0.2">
      <c r="A145" s="18"/>
      <c r="B145" s="14" t="s">
        <v>525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6"/>
      <c r="O145" s="76"/>
      <c r="P145" s="76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6"/>
        <v>0</v>
      </c>
      <c r="AW145" s="18"/>
      <c r="AX145" s="19"/>
      <c r="AY145" s="19"/>
    </row>
    <row r="146" spans="1:51" x14ac:dyDescent="0.2">
      <c r="A146" s="18"/>
      <c r="B146" s="14" t="s">
        <v>526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6"/>
      <c r="O146" s="76"/>
      <c r="P146" s="76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6"/>
        <v>0</v>
      </c>
      <c r="AW146" s="18"/>
      <c r="AX146" s="19"/>
      <c r="AY146" s="19"/>
    </row>
    <row r="147" spans="1:51" x14ac:dyDescent="0.2">
      <c r="A147" s="18"/>
      <c r="B147" s="14" t="s">
        <v>527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6"/>
      <c r="O147" s="76"/>
      <c r="P147" s="76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6"/>
        <v>0</v>
      </c>
      <c r="AW147" s="18"/>
      <c r="AX147" s="19"/>
      <c r="AY147" s="19"/>
    </row>
    <row r="148" spans="1:51" x14ac:dyDescent="0.2">
      <c r="A148" s="18"/>
      <c r="B148" s="14" t="s">
        <v>528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6"/>
      <c r="O148" s="76"/>
      <c r="P148" s="76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6"/>
        <v>0</v>
      </c>
      <c r="AW148" s="18"/>
      <c r="AX148" s="19"/>
      <c r="AY148" s="19"/>
    </row>
    <row r="149" spans="1:51" x14ac:dyDescent="0.2">
      <c r="A149" s="18"/>
      <c r="B149" s="14" t="s">
        <v>529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6"/>
      <c r="O149" s="76"/>
      <c r="P149" s="76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6"/>
        <v>0</v>
      </c>
      <c r="AW149" s="18"/>
      <c r="AX149" s="19"/>
      <c r="AY149" s="19"/>
    </row>
    <row r="150" spans="1:51" x14ac:dyDescent="0.2">
      <c r="A150" s="18"/>
      <c r="B150" s="14" t="s">
        <v>530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6"/>
      <c r="O150" s="76"/>
      <c r="P150" s="76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6"/>
        <v>0</v>
      </c>
      <c r="AW150" s="18"/>
      <c r="AX150" s="19"/>
      <c r="AY150" s="19"/>
    </row>
    <row r="151" spans="1:51" x14ac:dyDescent="0.2">
      <c r="A151" s="18"/>
      <c r="B151" s="14" t="s">
        <v>531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6"/>
      <c r="O151" s="76"/>
      <c r="P151" s="76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6"/>
        <v>0</v>
      </c>
      <c r="AW151" s="18"/>
      <c r="AX151" s="19"/>
      <c r="AY151" s="19"/>
    </row>
    <row r="152" spans="1:51" x14ac:dyDescent="0.2">
      <c r="A152" s="18"/>
      <c r="B152" s="14" t="s">
        <v>532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6"/>
      <c r="O152" s="76"/>
      <c r="P152" s="76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6"/>
        <v>0</v>
      </c>
      <c r="AW152" s="18"/>
      <c r="AX152" s="19"/>
      <c r="AY152" s="19"/>
    </row>
    <row r="153" spans="1:51" x14ac:dyDescent="0.2">
      <c r="A153" s="18"/>
      <c r="B153" s="14" t="s">
        <v>533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6"/>
      <c r="O153" s="76"/>
      <c r="P153" s="76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6"/>
        <v>0</v>
      </c>
      <c r="AW153" s="18"/>
      <c r="AX153" s="19"/>
      <c r="AY153" s="19"/>
    </row>
    <row r="154" spans="1:51" x14ac:dyDescent="0.2">
      <c r="A154" s="18"/>
      <c r="B154" s="14" t="s">
        <v>534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6"/>
      <c r="O154" s="76"/>
      <c r="P154" s="76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6"/>
        <v>0</v>
      </c>
      <c r="AW154" s="18"/>
      <c r="AX154" s="19"/>
      <c r="AY154" s="19"/>
    </row>
    <row r="155" spans="1:51" x14ac:dyDescent="0.2">
      <c r="A155" s="18"/>
      <c r="B155" s="14" t="s">
        <v>535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6"/>
      <c r="O155" s="76"/>
      <c r="P155" s="76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6"/>
        <v>0</v>
      </c>
      <c r="AW155" s="18"/>
      <c r="AX155" s="19"/>
      <c r="AY155" s="19"/>
    </row>
    <row r="156" spans="1:51" x14ac:dyDescent="0.2">
      <c r="A156" s="18"/>
      <c r="B156" s="14" t="s">
        <v>536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6"/>
      <c r="O156" s="76"/>
      <c r="P156" s="76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6"/>
        <v>0</v>
      </c>
      <c r="AW156" s="18"/>
      <c r="AX156" s="19"/>
      <c r="AY156" s="19"/>
    </row>
    <row r="157" spans="1:51" x14ac:dyDescent="0.2">
      <c r="A157" s="18"/>
      <c r="B157" s="14" t="s">
        <v>537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6"/>
      <c r="O157" s="76"/>
      <c r="P157" s="76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6"/>
        <v>0</v>
      </c>
      <c r="AW157" s="18"/>
      <c r="AX157" s="19"/>
      <c r="AY157" s="19"/>
    </row>
    <row r="158" spans="1:51" x14ac:dyDescent="0.2">
      <c r="A158" s="18"/>
      <c r="B158" s="14" t="s">
        <v>538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6"/>
      <c r="O158" s="76"/>
      <c r="P158" s="76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6"/>
        <v>0</v>
      </c>
      <c r="AW158" s="18"/>
      <c r="AX158" s="19"/>
      <c r="AY158" s="19"/>
    </row>
    <row r="159" spans="1:51" x14ac:dyDescent="0.2">
      <c r="A159" s="18"/>
      <c r="B159" s="14" t="s">
        <v>539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6"/>
      <c r="O159" s="76"/>
      <c r="P159" s="76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6"/>
        <v>0</v>
      </c>
      <c r="AW159" s="18"/>
      <c r="AX159" s="19"/>
      <c r="AY159" s="19"/>
    </row>
    <row r="160" spans="1:51" x14ac:dyDescent="0.2">
      <c r="A160" s="18"/>
      <c r="B160" s="14" t="s">
        <v>540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6"/>
      <c r="O160" s="76"/>
      <c r="P160" s="76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6"/>
        <v>0</v>
      </c>
      <c r="AW160" s="18"/>
      <c r="AX160" s="19"/>
      <c r="AY160" s="19"/>
    </row>
    <row r="161" spans="1:51" x14ac:dyDescent="0.2">
      <c r="A161" s="18"/>
      <c r="B161" s="14" t="s">
        <v>541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6"/>
      <c r="O161" s="76"/>
      <c r="P161" s="76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6"/>
        <v>0</v>
      </c>
      <c r="AW161" s="18"/>
      <c r="AX161" s="19"/>
      <c r="AY161" s="19"/>
    </row>
    <row r="162" spans="1:51" x14ac:dyDescent="0.2">
      <c r="A162" s="18"/>
      <c r="B162" s="14" t="s">
        <v>542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6"/>
      <c r="O162" s="76"/>
      <c r="P162" s="76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6"/>
        <v>0</v>
      </c>
      <c r="AW162" s="18"/>
      <c r="AX162" s="19"/>
      <c r="AY162" s="19"/>
    </row>
    <row r="163" spans="1:51" x14ac:dyDescent="0.2">
      <c r="A163" s="18"/>
      <c r="B163" s="14" t="s">
        <v>543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6"/>
      <c r="O163" s="76"/>
      <c r="P163" s="76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6"/>
        <v>0</v>
      </c>
      <c r="AW163" s="18"/>
      <c r="AX163" s="19"/>
      <c r="AY163" s="19"/>
    </row>
    <row r="164" spans="1:51" x14ac:dyDescent="0.2">
      <c r="A164" s="18"/>
      <c r="B164" s="14" t="s">
        <v>544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6"/>
      <c r="O164" s="76"/>
      <c r="P164" s="76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6"/>
        <v>0</v>
      </c>
      <c r="AW164" s="18"/>
      <c r="AX164" s="19"/>
      <c r="AY164" s="19"/>
    </row>
    <row r="165" spans="1:51" x14ac:dyDescent="0.2">
      <c r="A165" s="18"/>
      <c r="B165" s="14" t="s">
        <v>545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6"/>
      <c r="O165" s="76"/>
      <c r="P165" s="76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6"/>
        <v>0</v>
      </c>
      <c r="AW165" s="18"/>
      <c r="AX165" s="19"/>
      <c r="AY165" s="19"/>
    </row>
    <row r="166" spans="1:51" x14ac:dyDescent="0.2">
      <c r="A166" s="18"/>
      <c r="B166" s="14" t="s">
        <v>546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6"/>
      <c r="O166" s="76"/>
      <c r="P166" s="76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6"/>
        <v>0</v>
      </c>
      <c r="AW166" s="18"/>
      <c r="AX166" s="19"/>
      <c r="AY166" s="19"/>
    </row>
    <row r="167" spans="1:51" x14ac:dyDescent="0.2">
      <c r="A167" s="18"/>
      <c r="B167" s="14" t="s">
        <v>547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6"/>
      <c r="O167" s="76"/>
      <c r="P167" s="76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6"/>
        <v>0</v>
      </c>
      <c r="AW167" s="18"/>
      <c r="AX167" s="19"/>
      <c r="AY167" s="19"/>
    </row>
    <row r="168" spans="1:51" x14ac:dyDescent="0.2">
      <c r="A168" s="18"/>
      <c r="B168" s="14" t="s">
        <v>548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6"/>
      <c r="O168" s="76"/>
      <c r="P168" s="76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6"/>
        <v>0</v>
      </c>
      <c r="AW168" s="18"/>
      <c r="AX168" s="19"/>
      <c r="AY168" s="19"/>
    </row>
    <row r="169" spans="1:51" x14ac:dyDescent="0.2">
      <c r="A169" s="18"/>
      <c r="B169" s="14" t="s">
        <v>549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6"/>
      <c r="O169" s="76"/>
      <c r="P169" s="76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6"/>
        <v>0</v>
      </c>
      <c r="AW169" s="18"/>
      <c r="AX169" s="19"/>
      <c r="AY169" s="19"/>
    </row>
    <row r="170" spans="1:51" x14ac:dyDescent="0.2">
      <c r="A170" s="18"/>
      <c r="B170" s="14" t="s">
        <v>550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6"/>
      <c r="O170" s="76"/>
      <c r="P170" s="76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6"/>
        <v>0</v>
      </c>
      <c r="AW170" s="18"/>
      <c r="AX170" s="19"/>
      <c r="AY170" s="19"/>
    </row>
    <row r="171" spans="1:51" x14ac:dyDescent="0.2">
      <c r="A171" s="18"/>
      <c r="B171" s="14" t="s">
        <v>551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6"/>
      <c r="O171" s="76"/>
      <c r="P171" s="76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6"/>
        <v>0</v>
      </c>
      <c r="AW171" s="18"/>
      <c r="AX171" s="19"/>
      <c r="AY171" s="19"/>
    </row>
    <row r="172" spans="1:51" x14ac:dyDescent="0.2">
      <c r="A172" s="18"/>
      <c r="B172" s="14" t="s">
        <v>552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6"/>
      <c r="O172" s="76"/>
      <c r="P172" s="76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6"/>
        <v>0</v>
      </c>
      <c r="AW172" s="18"/>
      <c r="AX172" s="19"/>
      <c r="AY172" s="19"/>
    </row>
    <row r="173" spans="1:51" x14ac:dyDescent="0.2">
      <c r="A173" s="18"/>
      <c r="B173" s="14" t="s">
        <v>553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6"/>
      <c r="O173" s="76"/>
      <c r="P173" s="76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6"/>
        <v>0</v>
      </c>
      <c r="AW173" s="18"/>
      <c r="AX173" s="19"/>
      <c r="AY173" s="19"/>
    </row>
    <row r="174" spans="1:51" x14ac:dyDescent="0.2">
      <c r="A174" s="18"/>
      <c r="B174" s="14" t="s">
        <v>554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6"/>
      <c r="O174" s="76"/>
      <c r="P174" s="76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6"/>
        <v>0</v>
      </c>
      <c r="AW174" s="18"/>
      <c r="AX174" s="19"/>
      <c r="AY174" s="19"/>
    </row>
    <row r="175" spans="1:51" x14ac:dyDescent="0.2">
      <c r="A175" s="18"/>
      <c r="B175" s="14" t="s">
        <v>555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6"/>
      <c r="O175" s="76"/>
      <c r="P175" s="76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6"/>
        <v>0</v>
      </c>
      <c r="AW175" s="18"/>
      <c r="AX175" s="19"/>
      <c r="AY175" s="19"/>
    </row>
    <row r="176" spans="1:51" x14ac:dyDescent="0.2">
      <c r="A176" s="18"/>
      <c r="B176" s="14" t="s">
        <v>556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6"/>
      <c r="O176" s="76"/>
      <c r="P176" s="76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6"/>
        <v>0</v>
      </c>
      <c r="AW176" s="18"/>
      <c r="AX176" s="19"/>
      <c r="AY176" s="19"/>
    </row>
    <row r="177" spans="1:51" x14ac:dyDescent="0.2">
      <c r="A177" s="18"/>
      <c r="B177" s="14" t="s">
        <v>557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6"/>
      <c r="O177" s="76"/>
      <c r="P177" s="76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6"/>
        <v>0</v>
      </c>
      <c r="AW177" s="18"/>
      <c r="AX177" s="19"/>
      <c r="AY177" s="19"/>
    </row>
    <row r="178" spans="1:51" x14ac:dyDescent="0.2">
      <c r="A178" s="18"/>
      <c r="B178" s="14" t="s">
        <v>558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6"/>
      <c r="O178" s="76"/>
      <c r="P178" s="76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6"/>
        <v>0</v>
      </c>
      <c r="AW178" s="18"/>
      <c r="AX178" s="19"/>
      <c r="AY178" s="19"/>
    </row>
    <row r="179" spans="1:51" x14ac:dyDescent="0.2">
      <c r="A179" s="18"/>
      <c r="B179" s="14" t="s">
        <v>559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6"/>
      <c r="O179" s="76"/>
      <c r="P179" s="76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6"/>
        <v>0</v>
      </c>
      <c r="AW179" s="18"/>
      <c r="AX179" s="19"/>
      <c r="AY179" s="19"/>
    </row>
    <row r="180" spans="1:51" x14ac:dyDescent="0.2">
      <c r="A180" s="18"/>
      <c r="B180" s="14" t="s">
        <v>560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6"/>
      <c r="O180" s="76"/>
      <c r="P180" s="76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6"/>
        <v>0</v>
      </c>
      <c r="AW180" s="18"/>
      <c r="AX180" s="19"/>
      <c r="AY180" s="19"/>
    </row>
    <row r="181" spans="1:51" x14ac:dyDescent="0.2">
      <c r="A181" s="18"/>
      <c r="B181" s="14" t="s">
        <v>561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6"/>
      <c r="O181" s="76"/>
      <c r="P181" s="76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6"/>
        <v>0</v>
      </c>
      <c r="AW181" s="18"/>
      <c r="AX181" s="19"/>
      <c r="AY181" s="19"/>
    </row>
    <row r="182" spans="1:51" x14ac:dyDescent="0.2">
      <c r="A182" s="18"/>
      <c r="B182" s="14" t="s">
        <v>562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6"/>
      <c r="O182" s="76"/>
      <c r="P182" s="76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6"/>
        <v>0</v>
      </c>
      <c r="AW182" s="18"/>
      <c r="AX182" s="19"/>
      <c r="AY182" s="19"/>
    </row>
    <row r="183" spans="1:51" x14ac:dyDescent="0.2">
      <c r="A183" s="18"/>
      <c r="B183" s="14" t="s">
        <v>563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6"/>
      <c r="O183" s="76"/>
      <c r="P183" s="76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6"/>
        <v>0</v>
      </c>
      <c r="AW183" s="18"/>
      <c r="AX183" s="19"/>
      <c r="AY183" s="19"/>
    </row>
    <row r="184" spans="1:51" x14ac:dyDescent="0.2">
      <c r="A184" s="18"/>
      <c r="B184" s="14" t="s">
        <v>564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6"/>
      <c r="O184" s="76"/>
      <c r="P184" s="76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6"/>
        <v>0</v>
      </c>
      <c r="AW184" s="18"/>
      <c r="AX184" s="19"/>
      <c r="AY184" s="19"/>
    </row>
    <row r="185" spans="1:51" x14ac:dyDescent="0.2">
      <c r="A185" s="18"/>
      <c r="B185" s="14" t="s">
        <v>565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6"/>
      <c r="O185" s="76"/>
      <c r="P185" s="76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6"/>
        <v>0</v>
      </c>
      <c r="AW185" s="18"/>
      <c r="AX185" s="19"/>
      <c r="AY185" s="19"/>
    </row>
    <row r="186" spans="1:51" x14ac:dyDescent="0.2">
      <c r="A186" s="18"/>
      <c r="B186" s="14" t="s">
        <v>566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6"/>
      <c r="O186" s="76"/>
      <c r="P186" s="76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6"/>
        <v>0</v>
      </c>
      <c r="AW186" s="18"/>
      <c r="AX186" s="19"/>
      <c r="AY186" s="19"/>
    </row>
    <row r="187" spans="1:51" x14ac:dyDescent="0.2">
      <c r="A187" s="18"/>
      <c r="B187" s="14" t="s">
        <v>567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6"/>
      <c r="O187" s="76"/>
      <c r="P187" s="76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6"/>
        <v>0</v>
      </c>
      <c r="AW187" s="18"/>
      <c r="AX187" s="19"/>
      <c r="AY187" s="19"/>
    </row>
    <row r="188" spans="1:51" x14ac:dyDescent="0.2">
      <c r="A188" s="18"/>
      <c r="B188" s="14" t="s">
        <v>568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6"/>
      <c r="O188" s="76"/>
      <c r="P188" s="76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6"/>
        <v>0</v>
      </c>
      <c r="AW188" s="18"/>
      <c r="AX188" s="19"/>
      <c r="AY188" s="19"/>
    </row>
    <row r="189" spans="1:51" x14ac:dyDescent="0.2">
      <c r="A189" s="18"/>
      <c r="B189" s="14" t="s">
        <v>569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6"/>
      <c r="O189" s="76"/>
      <c r="P189" s="76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6"/>
        <v>0</v>
      </c>
      <c r="AW189" s="18"/>
      <c r="AX189" s="19"/>
      <c r="AY189" s="19"/>
    </row>
    <row r="190" spans="1:51" x14ac:dyDescent="0.2">
      <c r="A190" s="18"/>
      <c r="B190" s="14" t="s">
        <v>570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6"/>
      <c r="O190" s="76"/>
      <c r="P190" s="76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6"/>
        <v>0</v>
      </c>
      <c r="AW190" s="18"/>
      <c r="AX190" s="19"/>
      <c r="AY190" s="19"/>
    </row>
    <row r="191" spans="1:51" x14ac:dyDescent="0.2">
      <c r="A191" s="18"/>
      <c r="B191" s="14" t="s">
        <v>571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6"/>
      <c r="O191" s="76"/>
      <c r="P191" s="76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6"/>
        <v>0</v>
      </c>
      <c r="AW191" s="18"/>
      <c r="AX191" s="19"/>
      <c r="AY191" s="19"/>
    </row>
    <row r="192" spans="1:51" x14ac:dyDescent="0.2">
      <c r="A192" s="18"/>
      <c r="B192" s="14" t="s">
        <v>572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6"/>
      <c r="O192" s="76"/>
      <c r="P192" s="76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6"/>
        <v>0</v>
      </c>
      <c r="AW192" s="18"/>
      <c r="AX192" s="19"/>
      <c r="AY192" s="19"/>
    </row>
    <row r="193" spans="1:51" x14ac:dyDescent="0.2">
      <c r="A193" s="18"/>
      <c r="B193" s="14" t="s">
        <v>573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6"/>
      <c r="O193" s="76"/>
      <c r="P193" s="76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6"/>
        <v>0</v>
      </c>
      <c r="AW193" s="18"/>
      <c r="AX193" s="19"/>
      <c r="AY193" s="19"/>
    </row>
    <row r="194" spans="1:51" x14ac:dyDescent="0.2">
      <c r="A194" s="18"/>
      <c r="B194" s="14" t="s">
        <v>574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6"/>
      <c r="O194" s="76"/>
      <c r="P194" s="76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6"/>
        <v>0</v>
      </c>
      <c r="AW194" s="18"/>
      <c r="AX194" s="19"/>
      <c r="AY194" s="19"/>
    </row>
    <row r="195" spans="1:51" x14ac:dyDescent="0.2">
      <c r="A195" s="18"/>
      <c r="B195" s="14" t="s">
        <v>575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6"/>
      <c r="O195" s="76"/>
      <c r="P195" s="76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6"/>
        <v>0</v>
      </c>
      <c r="AW195" s="18"/>
      <c r="AX195" s="19"/>
      <c r="AY195" s="19"/>
    </row>
    <row r="196" spans="1:51" x14ac:dyDescent="0.2">
      <c r="A196" s="18"/>
      <c r="B196" s="14" t="s">
        <v>576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6"/>
      <c r="O196" s="76"/>
      <c r="P196" s="76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6"/>
        <v>0</v>
      </c>
      <c r="AW196" s="18"/>
      <c r="AX196" s="19"/>
      <c r="AY196" s="19"/>
    </row>
    <row r="197" spans="1:51" x14ac:dyDescent="0.2">
      <c r="A197" s="18"/>
      <c r="B197" s="14" t="s">
        <v>577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6"/>
      <c r="O197" s="76"/>
      <c r="P197" s="76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6"/>
        <v>0</v>
      </c>
      <c r="AW197" s="18"/>
      <c r="AX197" s="19"/>
      <c r="AY197" s="19"/>
    </row>
    <row r="198" spans="1:51" x14ac:dyDescent="0.2">
      <c r="A198" s="18"/>
      <c r="B198" s="14" t="s">
        <v>578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6"/>
      <c r="O198" s="76"/>
      <c r="P198" s="76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6"/>
        <v>0</v>
      </c>
      <c r="AW198" s="18"/>
      <c r="AX198" s="19"/>
      <c r="AY198" s="19"/>
    </row>
    <row r="199" spans="1:51" x14ac:dyDescent="0.2">
      <c r="A199" s="18"/>
      <c r="B199" s="14" t="s">
        <v>579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6"/>
      <c r="O199" s="76"/>
      <c r="P199" s="76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6"/>
        <v>0</v>
      </c>
      <c r="AW199" s="18"/>
      <c r="AX199" s="19"/>
      <c r="AY199" s="19"/>
    </row>
    <row r="200" spans="1:51" x14ac:dyDescent="0.2">
      <c r="A200" s="18"/>
      <c r="B200" s="14" t="s">
        <v>580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6"/>
      <c r="O200" s="76"/>
      <c r="P200" s="76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7">-SUM(R200:AT200)</f>
        <v>0</v>
      </c>
      <c r="AW200" s="18"/>
      <c r="AX200" s="19"/>
      <c r="AY200" s="19"/>
    </row>
    <row r="201" spans="1:51" x14ac:dyDescent="0.2">
      <c r="A201" s="18"/>
      <c r="B201" s="14" t="s">
        <v>581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6"/>
      <c r="O201" s="76"/>
      <c r="P201" s="76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7"/>
        <v>0</v>
      </c>
      <c r="AW201" s="18"/>
      <c r="AX201" s="19"/>
      <c r="AY201" s="19"/>
    </row>
    <row r="202" spans="1:51" x14ac:dyDescent="0.2">
      <c r="A202" s="18"/>
      <c r="B202" s="14" t="s">
        <v>582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6"/>
      <c r="O202" s="76"/>
      <c r="P202" s="76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7"/>
        <v>0</v>
      </c>
      <c r="AW202" s="18"/>
      <c r="AX202" s="19"/>
      <c r="AY202" s="19"/>
    </row>
    <row r="203" spans="1:51" x14ac:dyDescent="0.2">
      <c r="A203" s="18"/>
      <c r="B203" s="14" t="s">
        <v>583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6"/>
      <c r="O203" s="76"/>
      <c r="P203" s="76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7"/>
        <v>0</v>
      </c>
      <c r="AW203" s="18"/>
      <c r="AX203" s="19"/>
      <c r="AY203" s="19"/>
    </row>
    <row r="204" spans="1:51" x14ac:dyDescent="0.2">
      <c r="A204" s="18"/>
      <c r="B204" s="14" t="s">
        <v>584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6"/>
      <c r="O204" s="76"/>
      <c r="P204" s="76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7"/>
        <v>0</v>
      </c>
      <c r="AW204" s="18"/>
      <c r="AX204" s="19"/>
      <c r="AY204" s="19"/>
    </row>
    <row r="205" spans="1:51" x14ac:dyDescent="0.2">
      <c r="A205" s="18"/>
      <c r="B205" s="14" t="s">
        <v>585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6"/>
      <c r="O205" s="76"/>
      <c r="P205" s="76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7"/>
        <v>0</v>
      </c>
      <c r="AW205" s="18"/>
      <c r="AX205" s="19"/>
      <c r="AY205" s="19"/>
    </row>
    <row r="206" spans="1:51" x14ac:dyDescent="0.2">
      <c r="A206" s="18"/>
      <c r="B206" s="14" t="s">
        <v>586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6"/>
      <c r="O206" s="76"/>
      <c r="P206" s="76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7"/>
        <v>0</v>
      </c>
      <c r="AW206" s="18"/>
      <c r="AX206" s="19"/>
      <c r="AY206" s="19"/>
    </row>
    <row r="207" spans="1:51" x14ac:dyDescent="0.2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6"/>
      <c r="O207" s="76"/>
      <c r="P207" s="76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2" thickBot="1" x14ac:dyDescent="0.25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8">SUM(S7:S207)</f>
        <v>39189.096428571422</v>
      </c>
      <c r="T208" s="25">
        <f t="shared" si="8"/>
        <v>-14162.474517857143</v>
      </c>
      <c r="U208" s="25">
        <f t="shared" si="8"/>
        <v>0</v>
      </c>
      <c r="V208" s="25">
        <f t="shared" si="8"/>
        <v>29015.38</v>
      </c>
      <c r="W208" s="25">
        <f t="shared" si="8"/>
        <v>168501.07142857142</v>
      </c>
      <c r="X208" s="25">
        <f t="shared" si="8"/>
        <v>2999.9999999999995</v>
      </c>
      <c r="Y208" s="25">
        <f t="shared" si="8"/>
        <v>24004.0625</v>
      </c>
      <c r="Z208" s="25">
        <f t="shared" si="8"/>
        <v>14999.999999999998</v>
      </c>
      <c r="AA208" s="25">
        <f t="shared" si="8"/>
        <v>143271.7482142857</v>
      </c>
      <c r="AB208" s="25">
        <f t="shared" si="8"/>
        <v>10098.214285714284</v>
      </c>
      <c r="AC208" s="25">
        <f t="shared" si="8"/>
        <v>0</v>
      </c>
      <c r="AD208" s="25">
        <f t="shared" si="8"/>
        <v>756.69642857142856</v>
      </c>
      <c r="AE208" s="25">
        <f t="shared" si="8"/>
        <v>1964.285714285714</v>
      </c>
      <c r="AF208" s="25">
        <f t="shared" si="8"/>
        <v>941.96428571428567</v>
      </c>
      <c r="AG208" s="25">
        <f t="shared" si="8"/>
        <v>1768.5446428571427</v>
      </c>
      <c r="AH208" s="25">
        <f t="shared" si="8"/>
        <v>14731.026785714284</v>
      </c>
      <c r="AI208" s="25">
        <f t="shared" si="8"/>
        <v>0</v>
      </c>
      <c r="AJ208" s="25">
        <f t="shared" si="8"/>
        <v>0</v>
      </c>
      <c r="AK208" s="25">
        <f t="shared" si="8"/>
        <v>6393.89</v>
      </c>
      <c r="AL208" s="25">
        <f t="shared" si="8"/>
        <v>0</v>
      </c>
      <c r="AM208" s="25">
        <f t="shared" si="8"/>
        <v>0</v>
      </c>
      <c r="AN208" s="25">
        <f t="shared" si="8"/>
        <v>0</v>
      </c>
      <c r="AO208" s="25">
        <f t="shared" si="8"/>
        <v>0</v>
      </c>
      <c r="AP208" s="25">
        <f t="shared" si="8"/>
        <v>0</v>
      </c>
      <c r="AQ208" s="25">
        <f t="shared" si="8"/>
        <v>0</v>
      </c>
      <c r="AR208" s="25">
        <f t="shared" si="8"/>
        <v>0</v>
      </c>
      <c r="AS208" s="25">
        <f t="shared" si="8"/>
        <v>5253.2678571428569</v>
      </c>
      <c r="AU208" s="25">
        <f>SUM(AU7:AU207)</f>
        <v>-449726.77405357145</v>
      </c>
      <c r="AW208" s="25" t="s">
        <v>163</v>
      </c>
      <c r="AX208" s="25" t="s">
        <v>163</v>
      </c>
      <c r="AY208" s="25">
        <f t="shared" ref="AY208" si="9">SUM(AY7:AY207)</f>
        <v>0</v>
      </c>
    </row>
    <row r="209" spans="47:47" ht="12" thickTop="1" x14ac:dyDescent="0.2"/>
    <row r="210" spans="47:47" x14ac:dyDescent="0.2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7" sqref="G7"/>
    </sheetView>
  </sheetViews>
  <sheetFormatPr defaultColWidth="8.85546875" defaultRowHeight="11.25" x14ac:dyDescent="0.2"/>
  <cols>
    <col min="1" max="1" width="10.5703125" style="2" customWidth="1"/>
    <col min="2" max="2" width="8.85546875" style="2"/>
    <col min="3" max="3" width="10.42578125" style="2" bestFit="1" customWidth="1"/>
    <col min="4" max="4" width="9.28515625" style="2" customWidth="1"/>
    <col min="5" max="5" width="33.28515625" style="2" customWidth="1"/>
    <col min="6" max="6" width="15.140625" style="2" bestFit="1" customWidth="1"/>
    <col min="7" max="7" width="36.7109375" style="2" bestFit="1" customWidth="1"/>
    <col min="8" max="8" width="0.5703125" style="2" customWidth="1"/>
    <col min="9" max="13" width="13" style="2" customWidth="1"/>
    <col min="14" max="14" width="6.42578125" style="2" bestFit="1" customWidth="1"/>
    <col min="15" max="15" width="6.42578125" style="33" customWidth="1"/>
    <col min="16" max="16" width="0.5703125" style="2" customWidth="1"/>
    <col min="17" max="34" width="16.5703125" style="2" customWidth="1"/>
    <col min="35" max="35" width="0.42578125" style="2" customWidth="1"/>
    <col min="36" max="36" width="16.5703125" style="2" customWidth="1"/>
    <col min="37" max="16384" width="8.85546875" style="2"/>
  </cols>
  <sheetData>
    <row r="1" spans="1:37" x14ac:dyDescent="0.2">
      <c r="A1" s="1" t="s">
        <v>0</v>
      </c>
    </row>
    <row r="2" spans="1:37" x14ac:dyDescent="0.2">
      <c r="A2" s="1" t="s">
        <v>1</v>
      </c>
    </row>
    <row r="3" spans="1:37" x14ac:dyDescent="0.2">
      <c r="A3" s="1" t="s">
        <v>54</v>
      </c>
    </row>
    <row r="5" spans="1:37" s="6" customFormat="1" ht="22.5" x14ac:dyDescent="0.2">
      <c r="A5" s="78" t="str">
        <f>MID(WTB!H7,5,LEN(WTB!H7))</f>
        <v>GJ 1901-001</v>
      </c>
      <c r="B5" s="3"/>
      <c r="C5" s="3"/>
      <c r="D5" s="3"/>
      <c r="E5" s="3"/>
      <c r="F5" s="3"/>
      <c r="G5" s="3"/>
      <c r="H5" s="3"/>
      <c r="I5" s="147" t="s">
        <v>40</v>
      </c>
      <c r="J5" s="147" t="s">
        <v>41</v>
      </c>
      <c r="K5" s="147" t="s">
        <v>42</v>
      </c>
      <c r="L5" s="147" t="s">
        <v>43</v>
      </c>
      <c r="M5" s="147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4" t="str">
        <f>INDEX(WTB!$A:$B,MATCH(AA$6,WTB!$A:$A,),2)</f>
        <v>UTENSILS / EQUIPMENT</v>
      </c>
      <c r="AB5" s="74" t="str">
        <f>INDEX(WTB!$A:$B,MATCH(AB$6,WTB!$A:$A,),2)</f>
        <v>Repairs and Maintenance</v>
      </c>
      <c r="AC5" s="74" t="str">
        <f>INDEX(WTB!$A:$B,MATCH(AC$6,WTB!$A:$A,),2)</f>
        <v>Photocopy</v>
      </c>
      <c r="AD5" s="74" t="str">
        <f>INDEX(WTB!$A:$B,MATCH(AD$6,WTB!$A:$A,),2)</f>
        <v>TRANSPO</v>
      </c>
      <c r="AE5" s="74" t="str">
        <f>INDEX(WTB!$A:$B,MATCH(AE$6,WTB!$A:$A,),2)</f>
        <v>Salaries and Wages</v>
      </c>
      <c r="AF5" s="74" t="str">
        <f>INDEX(WTB!$A:$B,MATCH(AF$6,WTB!$A:$A,),2)</f>
        <v>Marketing Expense</v>
      </c>
      <c r="AG5" s="74" t="str">
        <f>INDEX(WTB!$A:$B,MATCH(AG$6,WTB!$A:$A,),2)</f>
        <v>Miscellaneous</v>
      </c>
      <c r="AH5" s="74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 x14ac:dyDescent="0.2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8"/>
      <c r="J6" s="148"/>
      <c r="K6" s="148"/>
      <c r="L6" s="148"/>
      <c r="M6" s="148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5">
        <v>6211</v>
      </c>
      <c r="AB6" s="75">
        <v>6223</v>
      </c>
      <c r="AC6" s="75">
        <v>6231</v>
      </c>
      <c r="AD6" s="75">
        <v>6230</v>
      </c>
      <c r="AE6" s="75">
        <v>6101</v>
      </c>
      <c r="AF6" s="75">
        <v>6317</v>
      </c>
      <c r="AG6" s="75">
        <v>6999</v>
      </c>
      <c r="AH6" s="75">
        <v>6109</v>
      </c>
      <c r="AI6" s="8"/>
      <c r="AJ6" s="7">
        <v>1111</v>
      </c>
      <c r="AK6" s="8"/>
    </row>
    <row r="7" spans="1:37" x14ac:dyDescent="0.2">
      <c r="A7" s="9">
        <v>43497</v>
      </c>
      <c r="B7" s="10" t="s">
        <v>587</v>
      </c>
      <c r="C7" s="11">
        <v>139842</v>
      </c>
      <c r="D7" s="11"/>
      <c r="E7" s="12" t="s">
        <v>728</v>
      </c>
      <c r="F7" s="12" t="s">
        <v>742</v>
      </c>
      <c r="G7" s="10" t="s">
        <v>752</v>
      </c>
      <c r="H7" s="10"/>
      <c r="I7" s="13"/>
      <c r="J7" s="13"/>
      <c r="K7" s="13"/>
      <c r="L7" s="13">
        <v>180</v>
      </c>
      <c r="M7" s="13">
        <f>I7+J7+K7+L7/1.12</f>
        <v>160.71428571428569</v>
      </c>
      <c r="N7" s="10"/>
      <c r="O7" s="138"/>
      <c r="P7" s="10"/>
      <c r="Q7" s="13">
        <v>19.285714285714281</v>
      </c>
      <c r="R7" s="13">
        <v>0</v>
      </c>
      <c r="S7" s="13"/>
      <c r="T7" s="13">
        <v>160.71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-179.99571428571429</v>
      </c>
      <c r="AK7" s="104"/>
    </row>
    <row r="8" spans="1:37" x14ac:dyDescent="0.2">
      <c r="A8" s="9">
        <v>43497</v>
      </c>
      <c r="B8" s="10" t="s">
        <v>588</v>
      </c>
      <c r="C8" s="11">
        <v>2903</v>
      </c>
      <c r="D8" s="11"/>
      <c r="E8" s="12" t="s">
        <v>731</v>
      </c>
      <c r="F8" s="12" t="s">
        <v>745</v>
      </c>
      <c r="G8" s="10" t="s">
        <v>806</v>
      </c>
      <c r="H8" s="10"/>
      <c r="I8" s="13"/>
      <c r="J8" s="13"/>
      <c r="K8" s="13">
        <v>1335</v>
      </c>
      <c r="L8" s="13"/>
      <c r="M8" s="13">
        <f t="shared" ref="M8:M71" si="0">I8+J8+K8+L8/1.12</f>
        <v>1335</v>
      </c>
      <c r="N8" s="10"/>
      <c r="O8" s="138"/>
      <c r="P8" s="10"/>
      <c r="Q8" s="13">
        <v>0</v>
      </c>
      <c r="R8" s="13">
        <v>0</v>
      </c>
      <c r="S8" s="13">
        <v>1335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3">
        <f t="shared" ref="AJ8:AJ71" si="1">-SUM(P8:AI8)</f>
        <v>-1335</v>
      </c>
      <c r="AK8" s="104"/>
    </row>
    <row r="9" spans="1:37" x14ac:dyDescent="0.2">
      <c r="A9" s="9">
        <v>43497</v>
      </c>
      <c r="B9" s="10" t="s">
        <v>589</v>
      </c>
      <c r="C9" s="11"/>
      <c r="D9" s="11"/>
      <c r="E9" s="12" t="s">
        <v>732</v>
      </c>
      <c r="F9" s="12"/>
      <c r="G9" s="10" t="s">
        <v>758</v>
      </c>
      <c r="H9" s="10"/>
      <c r="I9" s="13">
        <v>100</v>
      </c>
      <c r="J9" s="13"/>
      <c r="K9" s="13"/>
      <c r="L9" s="13"/>
      <c r="M9" s="13">
        <f t="shared" si="0"/>
        <v>100</v>
      </c>
      <c r="N9" s="10"/>
      <c r="O9" s="138"/>
      <c r="P9" s="10"/>
      <c r="Q9" s="13">
        <v>0</v>
      </c>
      <c r="R9" s="13">
        <v>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>
        <v>100</v>
      </c>
      <c r="AE9" s="13"/>
      <c r="AF9" s="13"/>
      <c r="AG9" s="13"/>
      <c r="AH9" s="13"/>
      <c r="AJ9" s="13">
        <f t="shared" si="1"/>
        <v>-100</v>
      </c>
      <c r="AK9" s="104"/>
    </row>
    <row r="10" spans="1:37" x14ac:dyDescent="0.2">
      <c r="A10" s="9">
        <v>43498</v>
      </c>
      <c r="B10" s="10" t="s">
        <v>590</v>
      </c>
      <c r="C10" s="11">
        <v>3614</v>
      </c>
      <c r="D10" s="11"/>
      <c r="E10" s="12" t="s">
        <v>775</v>
      </c>
      <c r="F10" s="12" t="s">
        <v>776</v>
      </c>
      <c r="G10" s="10" t="s">
        <v>807</v>
      </c>
      <c r="H10" s="10"/>
      <c r="I10" s="13"/>
      <c r="J10" s="13"/>
      <c r="K10" s="13"/>
      <c r="L10" s="13">
        <v>1500</v>
      </c>
      <c r="M10" s="13">
        <f t="shared" si="0"/>
        <v>1339.2857142857142</v>
      </c>
      <c r="N10" s="10"/>
      <c r="O10" s="138"/>
      <c r="P10" s="10"/>
      <c r="Q10" s="13">
        <v>160.71428571428569</v>
      </c>
      <c r="R10" s="13">
        <v>0</v>
      </c>
      <c r="S10" s="13"/>
      <c r="T10" s="13"/>
      <c r="U10" s="13"/>
      <c r="V10" s="13"/>
      <c r="W10" s="13"/>
      <c r="X10" s="13"/>
      <c r="Y10" s="13"/>
      <c r="Z10" s="13"/>
      <c r="AA10" s="13"/>
      <c r="AB10" s="13">
        <v>1339.29</v>
      </c>
      <c r="AC10" s="13"/>
      <c r="AD10" s="13"/>
      <c r="AE10" s="13"/>
      <c r="AF10" s="13"/>
      <c r="AG10" s="13"/>
      <c r="AH10" s="13"/>
      <c r="AJ10" s="13">
        <f t="shared" si="1"/>
        <v>-1500.0042857142857</v>
      </c>
      <c r="AK10" s="104"/>
    </row>
    <row r="11" spans="1:37" x14ac:dyDescent="0.2">
      <c r="A11" s="9">
        <v>43498</v>
      </c>
      <c r="B11" s="10" t="s">
        <v>591</v>
      </c>
      <c r="C11" s="11">
        <v>34023</v>
      </c>
      <c r="D11" s="11"/>
      <c r="E11" s="12" t="s">
        <v>727</v>
      </c>
      <c r="F11" s="12" t="s">
        <v>741</v>
      </c>
      <c r="G11" s="10" t="s">
        <v>808</v>
      </c>
      <c r="H11" s="10"/>
      <c r="I11" s="13"/>
      <c r="J11" s="13"/>
      <c r="K11" s="13"/>
      <c r="L11" s="13">
        <v>353.84</v>
      </c>
      <c r="M11" s="13">
        <f t="shared" si="0"/>
        <v>315.92857142857139</v>
      </c>
      <c r="N11" s="10"/>
      <c r="O11" s="138"/>
      <c r="P11" s="10"/>
      <c r="Q11" s="13">
        <v>37.911428571428566</v>
      </c>
      <c r="R11" s="13">
        <v>0</v>
      </c>
      <c r="S11" s="13">
        <v>315.93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-353.84142857142859</v>
      </c>
      <c r="AK11" s="104"/>
    </row>
    <row r="12" spans="1:37" x14ac:dyDescent="0.2">
      <c r="A12" s="9">
        <v>43498</v>
      </c>
      <c r="B12" s="10" t="s">
        <v>592</v>
      </c>
      <c r="C12" s="11">
        <v>145675</v>
      </c>
      <c r="D12" s="11"/>
      <c r="E12" s="12" t="s">
        <v>728</v>
      </c>
      <c r="F12" s="12" t="s">
        <v>742</v>
      </c>
      <c r="G12" s="10" t="s">
        <v>752</v>
      </c>
      <c r="H12" s="10"/>
      <c r="I12" s="13"/>
      <c r="J12" s="13"/>
      <c r="K12" s="13"/>
      <c r="L12" s="13">
        <v>90</v>
      </c>
      <c r="M12" s="13">
        <f t="shared" si="0"/>
        <v>80.357142857142847</v>
      </c>
      <c r="N12" s="10"/>
      <c r="O12" s="138"/>
      <c r="P12" s="10"/>
      <c r="Q12" s="13">
        <v>9.6428571428571406</v>
      </c>
      <c r="R12" s="13">
        <v>0</v>
      </c>
      <c r="S12" s="13"/>
      <c r="T12" s="13">
        <v>80.36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-90.002857142857138</v>
      </c>
      <c r="AK12" s="104"/>
    </row>
    <row r="13" spans="1:37" x14ac:dyDescent="0.2">
      <c r="A13" s="9">
        <v>43500</v>
      </c>
      <c r="B13" s="10" t="s">
        <v>593</v>
      </c>
      <c r="C13" s="11"/>
      <c r="D13" s="11"/>
      <c r="E13" s="12" t="s">
        <v>733</v>
      </c>
      <c r="F13" s="12"/>
      <c r="G13" s="10" t="s">
        <v>809</v>
      </c>
      <c r="H13" s="10"/>
      <c r="I13" s="13">
        <v>40</v>
      </c>
      <c r="J13" s="13"/>
      <c r="K13" s="13"/>
      <c r="L13" s="13"/>
      <c r="M13" s="13">
        <f t="shared" si="0"/>
        <v>40</v>
      </c>
      <c r="N13" s="10"/>
      <c r="O13" s="138"/>
      <c r="P13" s="10"/>
      <c r="Q13" s="13">
        <v>0</v>
      </c>
      <c r="R13" s="13"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40</v>
      </c>
      <c r="AE13" s="13"/>
      <c r="AF13" s="13"/>
      <c r="AG13" s="13"/>
      <c r="AH13" s="13"/>
      <c r="AJ13" s="13">
        <f t="shared" si="1"/>
        <v>-40</v>
      </c>
      <c r="AK13" s="104"/>
    </row>
    <row r="14" spans="1:37" x14ac:dyDescent="0.2">
      <c r="A14" s="9">
        <v>43500</v>
      </c>
      <c r="B14" s="10" t="s">
        <v>594</v>
      </c>
      <c r="C14" s="11">
        <v>148536</v>
      </c>
      <c r="D14" s="11"/>
      <c r="E14" s="12" t="s">
        <v>728</v>
      </c>
      <c r="F14" s="12" t="s">
        <v>742</v>
      </c>
      <c r="G14" s="10" t="s">
        <v>752</v>
      </c>
      <c r="H14" s="10"/>
      <c r="I14" s="13"/>
      <c r="J14" s="13"/>
      <c r="K14" s="13"/>
      <c r="L14" s="13">
        <v>180</v>
      </c>
      <c r="M14" s="13">
        <f t="shared" si="0"/>
        <v>160.71428571428569</v>
      </c>
      <c r="N14" s="10"/>
      <c r="O14" s="138"/>
      <c r="P14" s="10"/>
      <c r="Q14" s="13">
        <v>19.285714285714281</v>
      </c>
      <c r="R14" s="13">
        <v>0</v>
      </c>
      <c r="S14" s="13"/>
      <c r="T14" s="13">
        <v>160.71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-179.99571428571429</v>
      </c>
      <c r="AK14" s="104"/>
    </row>
    <row r="15" spans="1:37" x14ac:dyDescent="0.2">
      <c r="A15" s="9">
        <v>43500</v>
      </c>
      <c r="B15" s="10" t="s">
        <v>595</v>
      </c>
      <c r="C15" s="11">
        <v>136781</v>
      </c>
      <c r="D15" s="11"/>
      <c r="E15" s="12" t="s">
        <v>729</v>
      </c>
      <c r="F15" s="12" t="s">
        <v>743</v>
      </c>
      <c r="G15" s="10" t="s">
        <v>810</v>
      </c>
      <c r="H15" s="10"/>
      <c r="I15" s="13"/>
      <c r="J15" s="13"/>
      <c r="K15" s="13"/>
      <c r="L15" s="13">
        <v>1184.6300000000001</v>
      </c>
      <c r="M15" s="13">
        <f t="shared" si="0"/>
        <v>1057.7053571428571</v>
      </c>
      <c r="N15" s="10"/>
      <c r="O15" s="138"/>
      <c r="P15" s="10"/>
      <c r="Q15" s="13">
        <v>126.92464285714284</v>
      </c>
      <c r="R15" s="13">
        <v>0</v>
      </c>
      <c r="S15" s="13">
        <v>1057.71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-1184.6346428571428</v>
      </c>
      <c r="AK15" s="104"/>
    </row>
    <row r="16" spans="1:37" x14ac:dyDescent="0.2">
      <c r="A16" s="9">
        <v>43500</v>
      </c>
      <c r="B16" s="10" t="s">
        <v>596</v>
      </c>
      <c r="C16" s="11">
        <v>136781</v>
      </c>
      <c r="D16" s="11"/>
      <c r="E16" s="12" t="s">
        <v>729</v>
      </c>
      <c r="F16" s="12" t="s">
        <v>743</v>
      </c>
      <c r="G16" s="10" t="s">
        <v>811</v>
      </c>
      <c r="H16" s="10"/>
      <c r="I16" s="13"/>
      <c r="J16" s="13"/>
      <c r="K16" s="13">
        <v>186.1</v>
      </c>
      <c r="L16" s="13"/>
      <c r="M16" s="13">
        <f t="shared" si="0"/>
        <v>186.1</v>
      </c>
      <c r="N16" s="10"/>
      <c r="O16" s="138"/>
      <c r="P16" s="10"/>
      <c r="Q16" s="13">
        <v>0</v>
      </c>
      <c r="R16" s="13">
        <v>0</v>
      </c>
      <c r="S16" s="13">
        <v>186.1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-186.1</v>
      </c>
      <c r="AK16" s="104"/>
    </row>
    <row r="17" spans="1:37" x14ac:dyDescent="0.2">
      <c r="A17" s="9">
        <v>43500</v>
      </c>
      <c r="B17" s="10" t="s">
        <v>597</v>
      </c>
      <c r="C17" s="11">
        <v>147975</v>
      </c>
      <c r="D17" s="11"/>
      <c r="E17" s="12" t="s">
        <v>729</v>
      </c>
      <c r="F17" s="12" t="s">
        <v>743</v>
      </c>
      <c r="G17" s="10" t="s">
        <v>812</v>
      </c>
      <c r="H17" s="10"/>
      <c r="I17" s="13"/>
      <c r="J17" s="13"/>
      <c r="K17" s="13"/>
      <c r="L17" s="13">
        <v>1719.65</v>
      </c>
      <c r="M17" s="13">
        <f t="shared" si="0"/>
        <v>1535.4017857142856</v>
      </c>
      <c r="N17" s="10"/>
      <c r="O17" s="138"/>
      <c r="P17" s="10"/>
      <c r="Q17" s="13">
        <v>184.24821428571425</v>
      </c>
      <c r="R17" s="13">
        <v>0</v>
      </c>
      <c r="S17" s="13">
        <v>1535.4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J17" s="13">
        <f t="shared" si="1"/>
        <v>-1719.6482142857144</v>
      </c>
      <c r="AK17" s="104"/>
    </row>
    <row r="18" spans="1:37" x14ac:dyDescent="0.2">
      <c r="A18" s="9">
        <v>43502</v>
      </c>
      <c r="B18" s="10" t="s">
        <v>598</v>
      </c>
      <c r="C18" s="11">
        <v>130020</v>
      </c>
      <c r="D18" s="11"/>
      <c r="E18" s="12" t="s">
        <v>728</v>
      </c>
      <c r="F18" s="12" t="s">
        <v>742</v>
      </c>
      <c r="G18" s="10" t="s">
        <v>752</v>
      </c>
      <c r="H18" s="10"/>
      <c r="I18" s="13"/>
      <c r="J18" s="13"/>
      <c r="K18" s="13"/>
      <c r="L18" s="13">
        <v>180</v>
      </c>
      <c r="M18" s="13">
        <f t="shared" si="0"/>
        <v>160.71428571428569</v>
      </c>
      <c r="N18" s="10"/>
      <c r="O18" s="138"/>
      <c r="P18" s="10"/>
      <c r="Q18" s="13">
        <v>19.285714285714281</v>
      </c>
      <c r="R18" s="13">
        <v>0</v>
      </c>
      <c r="S18" s="13"/>
      <c r="T18" s="13">
        <v>160.71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-179.99571428571429</v>
      </c>
      <c r="AK18" s="104"/>
    </row>
    <row r="19" spans="1:37" x14ac:dyDescent="0.2">
      <c r="A19" s="9">
        <v>43502</v>
      </c>
      <c r="B19" s="10" t="s">
        <v>599</v>
      </c>
      <c r="C19" s="11"/>
      <c r="D19" s="11"/>
      <c r="E19" s="12" t="s">
        <v>739</v>
      </c>
      <c r="F19" s="12"/>
      <c r="G19" s="10" t="s">
        <v>813</v>
      </c>
      <c r="H19" s="10"/>
      <c r="I19" s="13">
        <v>3222</v>
      </c>
      <c r="J19" s="13"/>
      <c r="K19" s="13"/>
      <c r="L19" s="13"/>
      <c r="M19" s="13">
        <f t="shared" si="0"/>
        <v>3222</v>
      </c>
      <c r="N19" s="10"/>
      <c r="O19" s="138"/>
      <c r="P19" s="10"/>
      <c r="Q19" s="13">
        <v>0</v>
      </c>
      <c r="R19" s="13">
        <v>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3222</v>
      </c>
      <c r="AF19" s="13"/>
      <c r="AG19" s="13"/>
      <c r="AH19" s="13"/>
      <c r="AJ19" s="13">
        <f t="shared" si="1"/>
        <v>-3222</v>
      </c>
      <c r="AK19" s="104"/>
    </row>
    <row r="20" spans="1:37" x14ac:dyDescent="0.2">
      <c r="A20" s="9">
        <v>43502</v>
      </c>
      <c r="B20" s="10" t="s">
        <v>600</v>
      </c>
      <c r="C20" s="11">
        <v>108595</v>
      </c>
      <c r="D20" s="11"/>
      <c r="E20" s="12" t="s">
        <v>777</v>
      </c>
      <c r="F20" s="12" t="s">
        <v>774</v>
      </c>
      <c r="G20" s="10" t="s">
        <v>756</v>
      </c>
      <c r="H20" s="10"/>
      <c r="I20" s="13"/>
      <c r="J20" s="13"/>
      <c r="K20" s="13"/>
      <c r="L20" s="13">
        <v>2507.9899999999998</v>
      </c>
      <c r="M20" s="13">
        <f t="shared" si="0"/>
        <v>2239.2767857142853</v>
      </c>
      <c r="N20" s="10"/>
      <c r="O20" s="138">
        <v>0.01</v>
      </c>
      <c r="P20" s="10"/>
      <c r="Q20" s="13">
        <v>268.71321428571423</v>
      </c>
      <c r="R20" s="13">
        <v>-22.392767857142854</v>
      </c>
      <c r="S20" s="13">
        <v>2239.2800000000002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-2485.6004464285716</v>
      </c>
      <c r="AK20" s="104"/>
    </row>
    <row r="21" spans="1:37" x14ac:dyDescent="0.2">
      <c r="A21" s="9">
        <v>43503</v>
      </c>
      <c r="B21" s="10" t="s">
        <v>601</v>
      </c>
      <c r="C21" s="11">
        <v>147917</v>
      </c>
      <c r="D21" s="11"/>
      <c r="E21" s="12" t="s">
        <v>728</v>
      </c>
      <c r="F21" s="12" t="s">
        <v>742</v>
      </c>
      <c r="G21" s="10" t="s">
        <v>752</v>
      </c>
      <c r="H21" s="10"/>
      <c r="I21" s="13"/>
      <c r="J21" s="13"/>
      <c r="K21" s="13"/>
      <c r="L21" s="13">
        <v>180</v>
      </c>
      <c r="M21" s="13">
        <f t="shared" si="0"/>
        <v>160.71428571428569</v>
      </c>
      <c r="N21" s="10"/>
      <c r="O21" s="138"/>
      <c r="P21" s="10"/>
      <c r="Q21" s="13">
        <v>19.285714285714281</v>
      </c>
      <c r="R21" s="13">
        <v>0</v>
      </c>
      <c r="S21" s="13"/>
      <c r="T21" s="13">
        <v>160.71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-179.99571428571429</v>
      </c>
      <c r="AK21" s="104"/>
    </row>
    <row r="22" spans="1:37" x14ac:dyDescent="0.2">
      <c r="A22" s="9">
        <v>43503</v>
      </c>
      <c r="B22" s="10" t="s">
        <v>602</v>
      </c>
      <c r="C22" s="11">
        <v>156039</v>
      </c>
      <c r="D22" s="11"/>
      <c r="E22" s="12" t="s">
        <v>729</v>
      </c>
      <c r="F22" s="12" t="s">
        <v>743</v>
      </c>
      <c r="G22" s="10" t="s">
        <v>814</v>
      </c>
      <c r="H22" s="10"/>
      <c r="I22" s="13"/>
      <c r="J22" s="13"/>
      <c r="K22" s="13"/>
      <c r="L22" s="13">
        <v>990.35</v>
      </c>
      <c r="M22" s="13">
        <f t="shared" si="0"/>
        <v>884.24107142857133</v>
      </c>
      <c r="N22" s="10"/>
      <c r="O22" s="138"/>
      <c r="P22" s="10"/>
      <c r="Q22" s="13">
        <v>106.10892857142855</v>
      </c>
      <c r="R22" s="13">
        <v>0</v>
      </c>
      <c r="S22" s="13">
        <v>884.24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-990.34892857142859</v>
      </c>
      <c r="AK22" s="104"/>
    </row>
    <row r="23" spans="1:37" x14ac:dyDescent="0.2">
      <c r="A23" s="9">
        <v>43503</v>
      </c>
      <c r="B23" s="10" t="s">
        <v>603</v>
      </c>
      <c r="C23" s="11">
        <v>2913</v>
      </c>
      <c r="D23" s="11"/>
      <c r="E23" s="12" t="s">
        <v>731</v>
      </c>
      <c r="F23" s="12" t="s">
        <v>745</v>
      </c>
      <c r="G23" s="10" t="s">
        <v>806</v>
      </c>
      <c r="H23" s="10"/>
      <c r="I23" s="13"/>
      <c r="J23" s="13"/>
      <c r="K23" s="13">
        <v>1710</v>
      </c>
      <c r="L23" s="13"/>
      <c r="M23" s="13">
        <f t="shared" si="0"/>
        <v>1710</v>
      </c>
      <c r="N23" s="10"/>
      <c r="O23" s="138"/>
      <c r="P23" s="10"/>
      <c r="Q23" s="13">
        <v>0</v>
      </c>
      <c r="R23" s="13">
        <v>0</v>
      </c>
      <c r="S23" s="13">
        <v>1710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-1710</v>
      </c>
      <c r="AK23" s="104"/>
    </row>
    <row r="24" spans="1:37" x14ac:dyDescent="0.2">
      <c r="A24" s="9">
        <v>43503</v>
      </c>
      <c r="B24" s="10" t="s">
        <v>604</v>
      </c>
      <c r="C24" s="11"/>
      <c r="D24" s="11"/>
      <c r="E24" s="12" t="s">
        <v>732</v>
      </c>
      <c r="F24" s="12"/>
      <c r="G24" s="10" t="s">
        <v>815</v>
      </c>
      <c r="H24" s="10"/>
      <c r="I24" s="13">
        <v>100</v>
      </c>
      <c r="J24" s="13"/>
      <c r="K24" s="13"/>
      <c r="L24" s="13"/>
      <c r="M24" s="13">
        <f t="shared" si="0"/>
        <v>100</v>
      </c>
      <c r="N24" s="10"/>
      <c r="O24" s="138"/>
      <c r="P24" s="10"/>
      <c r="Q24" s="13">
        <v>0</v>
      </c>
      <c r="R24" s="13">
        <v>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100</v>
      </c>
      <c r="AE24" s="13"/>
      <c r="AF24" s="13"/>
      <c r="AG24" s="13"/>
      <c r="AH24" s="13"/>
      <c r="AJ24" s="13">
        <f t="shared" si="1"/>
        <v>-100</v>
      </c>
      <c r="AK24" s="104"/>
    </row>
    <row r="25" spans="1:37" x14ac:dyDescent="0.2">
      <c r="A25" s="9">
        <v>43504</v>
      </c>
      <c r="B25" s="10" t="s">
        <v>605</v>
      </c>
      <c r="C25" s="11">
        <v>136568</v>
      </c>
      <c r="D25" s="11"/>
      <c r="E25" s="12" t="s">
        <v>728</v>
      </c>
      <c r="F25" s="12" t="s">
        <v>742</v>
      </c>
      <c r="G25" s="10" t="s">
        <v>752</v>
      </c>
      <c r="H25" s="10"/>
      <c r="I25" s="13"/>
      <c r="J25" s="13"/>
      <c r="K25" s="13"/>
      <c r="L25" s="13">
        <v>180</v>
      </c>
      <c r="M25" s="13">
        <f t="shared" si="0"/>
        <v>160.71428571428569</v>
      </c>
      <c r="N25" s="10"/>
      <c r="O25" s="138"/>
      <c r="P25" s="10"/>
      <c r="Q25" s="13">
        <v>19.285714285714281</v>
      </c>
      <c r="R25" s="13">
        <v>0</v>
      </c>
      <c r="S25" s="13"/>
      <c r="T25" s="13">
        <v>160.71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-179.99571428571429</v>
      </c>
      <c r="AK25" s="104"/>
    </row>
    <row r="26" spans="1:37" x14ac:dyDescent="0.2">
      <c r="A26" s="9">
        <v>43504</v>
      </c>
      <c r="B26" s="10" t="s">
        <v>606</v>
      </c>
      <c r="C26" s="11">
        <v>12791</v>
      </c>
      <c r="D26" s="11"/>
      <c r="E26" s="12" t="s">
        <v>730</v>
      </c>
      <c r="F26" s="12" t="s">
        <v>778</v>
      </c>
      <c r="G26" s="10" t="s">
        <v>816</v>
      </c>
      <c r="H26" s="10"/>
      <c r="I26" s="13"/>
      <c r="J26" s="13"/>
      <c r="K26" s="13"/>
      <c r="L26" s="13">
        <v>678.42</v>
      </c>
      <c r="M26" s="13">
        <f t="shared" si="0"/>
        <v>605.73214285714278</v>
      </c>
      <c r="N26" s="10"/>
      <c r="O26" s="138"/>
      <c r="P26" s="10"/>
      <c r="Q26" s="13">
        <v>72.687857142857126</v>
      </c>
      <c r="R26" s="13">
        <v>0</v>
      </c>
      <c r="S26" s="13">
        <v>605.73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-678.4178571428572</v>
      </c>
      <c r="AK26" s="104"/>
    </row>
    <row r="27" spans="1:37" x14ac:dyDescent="0.2">
      <c r="A27" s="9">
        <v>43504</v>
      </c>
      <c r="B27" s="10" t="s">
        <v>607</v>
      </c>
      <c r="C27" s="11">
        <v>12793</v>
      </c>
      <c r="D27" s="11"/>
      <c r="E27" s="12" t="s">
        <v>730</v>
      </c>
      <c r="F27" s="12" t="s">
        <v>778</v>
      </c>
      <c r="G27" s="10" t="s">
        <v>755</v>
      </c>
      <c r="H27" s="10"/>
      <c r="I27" s="13"/>
      <c r="J27" s="13"/>
      <c r="K27" s="13"/>
      <c r="L27" s="13">
        <v>418.72</v>
      </c>
      <c r="M27" s="13">
        <f t="shared" si="0"/>
        <v>373.85714285714283</v>
      </c>
      <c r="N27" s="10"/>
      <c r="O27" s="138"/>
      <c r="P27" s="10"/>
      <c r="Q27" s="13">
        <v>44.862857142857138</v>
      </c>
      <c r="R27" s="13">
        <v>0</v>
      </c>
      <c r="S27" s="13">
        <v>373.86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-418.72285714285715</v>
      </c>
      <c r="AK27" s="104"/>
    </row>
    <row r="28" spans="1:37" x14ac:dyDescent="0.2">
      <c r="A28" s="9">
        <v>43505</v>
      </c>
      <c r="B28" s="10" t="s">
        <v>608</v>
      </c>
      <c r="C28" s="11">
        <v>2918</v>
      </c>
      <c r="D28" s="11"/>
      <c r="E28" s="12" t="s">
        <v>731</v>
      </c>
      <c r="F28" s="12" t="s">
        <v>745</v>
      </c>
      <c r="G28" s="10" t="s">
        <v>806</v>
      </c>
      <c r="H28" s="10"/>
      <c r="I28" s="13"/>
      <c r="J28" s="13"/>
      <c r="K28" s="13">
        <v>2220</v>
      </c>
      <c r="L28" s="13"/>
      <c r="M28" s="13">
        <f t="shared" si="0"/>
        <v>2220</v>
      </c>
      <c r="N28" s="10"/>
      <c r="O28" s="138"/>
      <c r="P28" s="10"/>
      <c r="Q28" s="13">
        <v>0</v>
      </c>
      <c r="R28" s="13">
        <v>0</v>
      </c>
      <c r="S28" s="13">
        <v>2220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-2220</v>
      </c>
      <c r="AK28" s="104"/>
    </row>
    <row r="29" spans="1:37" x14ac:dyDescent="0.2">
      <c r="A29" s="9">
        <v>43505</v>
      </c>
      <c r="B29" s="10" t="s">
        <v>609</v>
      </c>
      <c r="C29" s="11"/>
      <c r="D29" s="11"/>
      <c r="E29" s="12" t="s">
        <v>732</v>
      </c>
      <c r="F29" s="12"/>
      <c r="G29" s="10" t="s">
        <v>815</v>
      </c>
      <c r="H29" s="10"/>
      <c r="I29" s="13">
        <v>100</v>
      </c>
      <c r="J29" s="13"/>
      <c r="K29" s="13"/>
      <c r="L29" s="13"/>
      <c r="M29" s="13">
        <f t="shared" si="0"/>
        <v>100</v>
      </c>
      <c r="N29" s="10"/>
      <c r="O29" s="138"/>
      <c r="P29" s="10"/>
      <c r="Q29" s="13">
        <v>0</v>
      </c>
      <c r="R29" s="13"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>
        <v>100</v>
      </c>
      <c r="AE29" s="13"/>
      <c r="AF29" s="13"/>
      <c r="AG29" s="13"/>
      <c r="AH29" s="13"/>
      <c r="AJ29" s="13">
        <f t="shared" si="1"/>
        <v>-100</v>
      </c>
      <c r="AK29" s="104"/>
    </row>
    <row r="30" spans="1:37" x14ac:dyDescent="0.2">
      <c r="A30" s="9">
        <v>43505</v>
      </c>
      <c r="B30" s="10" t="s">
        <v>610</v>
      </c>
      <c r="C30" s="11"/>
      <c r="D30" s="11"/>
      <c r="E30" s="12" t="s">
        <v>735</v>
      </c>
      <c r="F30" s="12"/>
      <c r="G30" s="10" t="s">
        <v>754</v>
      </c>
      <c r="H30" s="10"/>
      <c r="I30" s="13"/>
      <c r="J30" s="13"/>
      <c r="K30" s="13">
        <v>1605</v>
      </c>
      <c r="L30" s="13"/>
      <c r="M30" s="13">
        <f t="shared" si="0"/>
        <v>1605</v>
      </c>
      <c r="N30" s="10"/>
      <c r="O30" s="138"/>
      <c r="P30" s="10"/>
      <c r="Q30" s="13">
        <v>0</v>
      </c>
      <c r="R30" s="13">
        <v>0</v>
      </c>
      <c r="S30" s="13">
        <v>1605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-1605</v>
      </c>
      <c r="AK30" s="104"/>
    </row>
    <row r="31" spans="1:37" x14ac:dyDescent="0.2">
      <c r="A31" s="9">
        <v>43505</v>
      </c>
      <c r="B31" s="10" t="s">
        <v>611</v>
      </c>
      <c r="C31" s="11"/>
      <c r="D31" s="11"/>
      <c r="E31" s="12" t="s">
        <v>732</v>
      </c>
      <c r="F31" s="12"/>
      <c r="G31" s="10" t="s">
        <v>817</v>
      </c>
      <c r="H31" s="10"/>
      <c r="I31" s="13">
        <v>50</v>
      </c>
      <c r="J31" s="13"/>
      <c r="K31" s="13"/>
      <c r="L31" s="13"/>
      <c r="M31" s="13">
        <f t="shared" si="0"/>
        <v>50</v>
      </c>
      <c r="N31" s="10"/>
      <c r="O31" s="138"/>
      <c r="P31" s="10"/>
      <c r="Q31" s="13">
        <v>0</v>
      </c>
      <c r="R31" s="13">
        <v>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>
        <v>50</v>
      </c>
      <c r="AE31" s="13"/>
      <c r="AF31" s="13"/>
      <c r="AG31" s="13"/>
      <c r="AH31" s="13"/>
      <c r="AJ31" s="13">
        <f t="shared" si="1"/>
        <v>-50</v>
      </c>
      <c r="AK31" s="104"/>
    </row>
    <row r="32" spans="1:37" x14ac:dyDescent="0.2">
      <c r="A32" s="9">
        <v>43505</v>
      </c>
      <c r="B32" s="10" t="s">
        <v>612</v>
      </c>
      <c r="C32" s="11">
        <v>27102</v>
      </c>
      <c r="D32" s="11"/>
      <c r="E32" s="12" t="s">
        <v>779</v>
      </c>
      <c r="F32" s="12" t="s">
        <v>780</v>
      </c>
      <c r="G32" s="10" t="s">
        <v>818</v>
      </c>
      <c r="H32" s="10"/>
      <c r="I32" s="13"/>
      <c r="J32" s="13"/>
      <c r="K32" s="13">
        <v>750</v>
      </c>
      <c r="L32" s="13"/>
      <c r="M32" s="13">
        <f t="shared" si="0"/>
        <v>750</v>
      </c>
      <c r="N32" s="10"/>
      <c r="O32" s="138"/>
      <c r="P32" s="10"/>
      <c r="Q32" s="13">
        <v>0</v>
      </c>
      <c r="R32" s="13">
        <v>0</v>
      </c>
      <c r="S32" s="13"/>
      <c r="T32" s="13"/>
      <c r="U32" s="13"/>
      <c r="V32" s="13"/>
      <c r="W32" s="13"/>
      <c r="X32" s="13"/>
      <c r="Y32" s="13">
        <v>750</v>
      </c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-750</v>
      </c>
      <c r="AK32" s="104"/>
    </row>
    <row r="33" spans="1:37" x14ac:dyDescent="0.2">
      <c r="A33" s="9">
        <v>43505</v>
      </c>
      <c r="B33" s="10" t="s">
        <v>613</v>
      </c>
      <c r="C33" s="11">
        <v>33397</v>
      </c>
      <c r="D33" s="11"/>
      <c r="E33" s="12" t="s">
        <v>781</v>
      </c>
      <c r="F33" s="12" t="s">
        <v>782</v>
      </c>
      <c r="G33" s="10" t="s">
        <v>819</v>
      </c>
      <c r="H33" s="10"/>
      <c r="I33" s="13"/>
      <c r="J33" s="13"/>
      <c r="K33" s="13"/>
      <c r="L33" s="13">
        <v>300</v>
      </c>
      <c r="M33" s="13">
        <f t="shared" si="0"/>
        <v>267.85714285714283</v>
      </c>
      <c r="N33" s="10"/>
      <c r="O33" s="138"/>
      <c r="P33" s="10"/>
      <c r="Q33" s="13">
        <v>32.142857142857139</v>
      </c>
      <c r="R33" s="13">
        <v>0</v>
      </c>
      <c r="S33" s="13"/>
      <c r="T33" s="13"/>
      <c r="U33" s="13">
        <v>267.86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-300.00285714285712</v>
      </c>
      <c r="AK33" s="104"/>
    </row>
    <row r="34" spans="1:37" x14ac:dyDescent="0.2">
      <c r="A34" s="9">
        <v>43505</v>
      </c>
      <c r="B34" s="10" t="s">
        <v>614</v>
      </c>
      <c r="C34" s="11"/>
      <c r="D34" s="11"/>
      <c r="E34" s="12" t="s">
        <v>738</v>
      </c>
      <c r="F34" s="12"/>
      <c r="G34" s="10" t="s">
        <v>757</v>
      </c>
      <c r="H34" s="10"/>
      <c r="I34" s="13">
        <v>137</v>
      </c>
      <c r="J34" s="13"/>
      <c r="K34" s="13"/>
      <c r="L34" s="13"/>
      <c r="M34" s="13">
        <f t="shared" si="0"/>
        <v>137</v>
      </c>
      <c r="N34" s="10"/>
      <c r="O34" s="138"/>
      <c r="P34" s="10"/>
      <c r="Q34" s="13">
        <v>0</v>
      </c>
      <c r="R34" s="13">
        <v>0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>
        <v>137</v>
      </c>
      <c r="AE34" s="13"/>
      <c r="AF34" s="13"/>
      <c r="AG34" s="13"/>
      <c r="AH34" s="13"/>
      <c r="AJ34" s="13">
        <f t="shared" si="1"/>
        <v>-137</v>
      </c>
      <c r="AK34" s="104"/>
    </row>
    <row r="35" spans="1:37" x14ac:dyDescent="0.2">
      <c r="A35" s="9">
        <v>43507</v>
      </c>
      <c r="B35" s="10" t="s">
        <v>615</v>
      </c>
      <c r="C35" s="11"/>
      <c r="D35" s="11"/>
      <c r="E35" s="12" t="s">
        <v>783</v>
      </c>
      <c r="F35" s="12"/>
      <c r="G35" s="10" t="s">
        <v>820</v>
      </c>
      <c r="H35" s="10"/>
      <c r="I35" s="13">
        <v>100</v>
      </c>
      <c r="J35" s="13"/>
      <c r="K35" s="13"/>
      <c r="L35" s="13"/>
      <c r="M35" s="13">
        <f t="shared" si="0"/>
        <v>100</v>
      </c>
      <c r="N35" s="10"/>
      <c r="O35" s="138"/>
      <c r="P35" s="10"/>
      <c r="Q35" s="13">
        <v>0</v>
      </c>
      <c r="R35" s="13">
        <v>0</v>
      </c>
      <c r="S35" s="13">
        <v>100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-100</v>
      </c>
      <c r="AK35" s="104"/>
    </row>
    <row r="36" spans="1:37" x14ac:dyDescent="0.2">
      <c r="A36" s="9">
        <v>43507</v>
      </c>
      <c r="B36" s="10" t="s">
        <v>616</v>
      </c>
      <c r="C36" s="11">
        <v>162910</v>
      </c>
      <c r="D36" s="11"/>
      <c r="E36" s="12" t="s">
        <v>728</v>
      </c>
      <c r="F36" s="12" t="s">
        <v>742</v>
      </c>
      <c r="G36" s="10" t="s">
        <v>752</v>
      </c>
      <c r="H36" s="10"/>
      <c r="I36" s="13"/>
      <c r="J36" s="13"/>
      <c r="K36" s="13"/>
      <c r="L36" s="13">
        <v>180</v>
      </c>
      <c r="M36" s="13">
        <f t="shared" si="0"/>
        <v>160.71428571428569</v>
      </c>
      <c r="N36" s="10"/>
      <c r="O36" s="138"/>
      <c r="P36" s="10"/>
      <c r="Q36" s="13">
        <v>19.285714285714281</v>
      </c>
      <c r="R36" s="13">
        <v>0</v>
      </c>
      <c r="S36" s="13"/>
      <c r="T36" s="13">
        <v>160.71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-179.99571428571429</v>
      </c>
      <c r="AK36" s="104"/>
    </row>
    <row r="37" spans="1:37" x14ac:dyDescent="0.2">
      <c r="A37" s="9">
        <v>43507</v>
      </c>
      <c r="B37" s="10" t="s">
        <v>617</v>
      </c>
      <c r="C37" s="11">
        <v>34126</v>
      </c>
      <c r="D37" s="11"/>
      <c r="E37" s="12" t="s">
        <v>727</v>
      </c>
      <c r="F37" s="12" t="s">
        <v>741</v>
      </c>
      <c r="G37" s="10" t="s">
        <v>821</v>
      </c>
      <c r="H37" s="10"/>
      <c r="I37" s="13"/>
      <c r="J37" s="13"/>
      <c r="K37" s="13"/>
      <c r="L37" s="13">
        <v>286.5</v>
      </c>
      <c r="M37" s="13">
        <f t="shared" si="0"/>
        <v>255.80357142857142</v>
      </c>
      <c r="N37" s="10"/>
      <c r="O37" s="138"/>
      <c r="P37" s="10"/>
      <c r="Q37" s="13">
        <v>30.696428571428569</v>
      </c>
      <c r="R37" s="13">
        <v>0</v>
      </c>
      <c r="S37" s="13">
        <v>255.8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-286.49642857142857</v>
      </c>
      <c r="AK37" s="104"/>
    </row>
    <row r="38" spans="1:37" x14ac:dyDescent="0.2">
      <c r="A38" s="9">
        <v>43508</v>
      </c>
      <c r="B38" s="10" t="s">
        <v>618</v>
      </c>
      <c r="C38" s="11"/>
      <c r="D38" s="11"/>
      <c r="E38" s="12" t="s">
        <v>733</v>
      </c>
      <c r="F38" s="12"/>
      <c r="G38" s="10" t="s">
        <v>822</v>
      </c>
      <c r="H38" s="10"/>
      <c r="I38" s="13">
        <v>40</v>
      </c>
      <c r="J38" s="13"/>
      <c r="K38" s="13"/>
      <c r="L38" s="13"/>
      <c r="M38" s="13">
        <f t="shared" si="0"/>
        <v>40</v>
      </c>
      <c r="N38" s="10"/>
      <c r="O38" s="138"/>
      <c r="P38" s="10"/>
      <c r="Q38" s="13">
        <v>0</v>
      </c>
      <c r="R38" s="13"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>
        <v>40</v>
      </c>
      <c r="AE38" s="13"/>
      <c r="AF38" s="13"/>
      <c r="AG38" s="13"/>
      <c r="AH38" s="13"/>
      <c r="AJ38" s="13">
        <f t="shared" si="1"/>
        <v>-40</v>
      </c>
      <c r="AK38" s="104"/>
    </row>
    <row r="39" spans="1:37" x14ac:dyDescent="0.2">
      <c r="A39" s="9">
        <v>43508</v>
      </c>
      <c r="B39" s="10" t="s">
        <v>619</v>
      </c>
      <c r="C39" s="11">
        <v>146346</v>
      </c>
      <c r="D39" s="11"/>
      <c r="E39" s="12" t="s">
        <v>729</v>
      </c>
      <c r="F39" s="12" t="s">
        <v>743</v>
      </c>
      <c r="G39" s="10" t="s">
        <v>823</v>
      </c>
      <c r="H39" s="10"/>
      <c r="I39" s="13"/>
      <c r="J39" s="13"/>
      <c r="K39" s="13"/>
      <c r="L39" s="13">
        <v>1133.8999999999999</v>
      </c>
      <c r="M39" s="13">
        <f t="shared" si="0"/>
        <v>1012.4107142857141</v>
      </c>
      <c r="N39" s="10"/>
      <c r="O39" s="138"/>
      <c r="P39" s="10"/>
      <c r="Q39" s="13">
        <v>121.48928571428569</v>
      </c>
      <c r="R39" s="13">
        <v>0</v>
      </c>
      <c r="S39" s="13">
        <v>1012.41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-1133.8992857142857</v>
      </c>
      <c r="AK39" s="104"/>
    </row>
    <row r="40" spans="1:37" x14ac:dyDescent="0.2">
      <c r="A40" s="9">
        <v>43508</v>
      </c>
      <c r="B40" s="10" t="s">
        <v>620</v>
      </c>
      <c r="C40" s="11">
        <v>146346</v>
      </c>
      <c r="D40" s="11"/>
      <c r="E40" s="12" t="s">
        <v>729</v>
      </c>
      <c r="F40" s="12" t="s">
        <v>743</v>
      </c>
      <c r="G40" s="10" t="s">
        <v>824</v>
      </c>
      <c r="H40" s="10"/>
      <c r="I40" s="13"/>
      <c r="J40" s="13"/>
      <c r="K40" s="13">
        <v>302.64999999999998</v>
      </c>
      <c r="L40" s="13"/>
      <c r="M40" s="13">
        <f t="shared" si="0"/>
        <v>302.64999999999998</v>
      </c>
      <c r="N40" s="10"/>
      <c r="O40" s="138"/>
      <c r="P40" s="10"/>
      <c r="Q40" s="13">
        <v>0</v>
      </c>
      <c r="R40" s="13">
        <v>0</v>
      </c>
      <c r="S40" s="13">
        <v>302.64999999999998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-302.64999999999998</v>
      </c>
      <c r="AK40" s="104"/>
    </row>
    <row r="41" spans="1:37" x14ac:dyDescent="0.2">
      <c r="A41" s="9">
        <v>43508</v>
      </c>
      <c r="B41" s="10" t="s">
        <v>621</v>
      </c>
      <c r="C41" s="11">
        <v>162960</v>
      </c>
      <c r="D41" s="11"/>
      <c r="E41" s="12" t="s">
        <v>728</v>
      </c>
      <c r="F41" s="12" t="s">
        <v>742</v>
      </c>
      <c r="G41" s="10" t="s">
        <v>752</v>
      </c>
      <c r="H41" s="10"/>
      <c r="I41" s="13"/>
      <c r="J41" s="13"/>
      <c r="K41" s="13"/>
      <c r="L41" s="13">
        <v>180</v>
      </c>
      <c r="M41" s="13">
        <f t="shared" si="0"/>
        <v>160.71428571428569</v>
      </c>
      <c r="N41" s="10"/>
      <c r="O41" s="138"/>
      <c r="P41" s="10"/>
      <c r="Q41" s="13">
        <v>19.285714285714281</v>
      </c>
      <c r="R41" s="13">
        <v>0</v>
      </c>
      <c r="S41" s="13"/>
      <c r="T41" s="13">
        <v>160.71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-179.99571428571429</v>
      </c>
      <c r="AK41" s="104"/>
    </row>
    <row r="42" spans="1:37" x14ac:dyDescent="0.2">
      <c r="A42" s="9">
        <v>43508</v>
      </c>
      <c r="B42" s="10" t="s">
        <v>622</v>
      </c>
      <c r="C42" s="11">
        <v>34151</v>
      </c>
      <c r="D42" s="11"/>
      <c r="E42" s="12" t="s">
        <v>727</v>
      </c>
      <c r="F42" s="12" t="s">
        <v>741</v>
      </c>
      <c r="G42" s="10" t="s">
        <v>825</v>
      </c>
      <c r="H42" s="10"/>
      <c r="I42" s="13"/>
      <c r="J42" s="13"/>
      <c r="K42" s="13"/>
      <c r="L42" s="13">
        <v>106.5</v>
      </c>
      <c r="M42" s="13">
        <f t="shared" si="0"/>
        <v>95.089285714285708</v>
      </c>
      <c r="N42" s="10"/>
      <c r="O42" s="138"/>
      <c r="P42" s="10"/>
      <c r="Q42" s="13">
        <v>11.410714285714285</v>
      </c>
      <c r="R42" s="13">
        <v>0</v>
      </c>
      <c r="S42" s="13">
        <v>95.09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-106.50071428571428</v>
      </c>
      <c r="AK42" s="104"/>
    </row>
    <row r="43" spans="1:37" x14ac:dyDescent="0.2">
      <c r="A43" s="9">
        <v>43508</v>
      </c>
      <c r="B43" s="10" t="s">
        <v>623</v>
      </c>
      <c r="C43" s="11">
        <v>34151</v>
      </c>
      <c r="D43" s="11"/>
      <c r="E43" s="12" t="s">
        <v>727</v>
      </c>
      <c r="F43" s="12" t="s">
        <v>741</v>
      </c>
      <c r="G43" s="10" t="s">
        <v>826</v>
      </c>
      <c r="H43" s="10"/>
      <c r="I43" s="13"/>
      <c r="J43" s="13"/>
      <c r="K43" s="13"/>
      <c r="L43" s="13">
        <v>79</v>
      </c>
      <c r="M43" s="13">
        <f t="shared" si="0"/>
        <v>70.535714285714278</v>
      </c>
      <c r="N43" s="10"/>
      <c r="O43" s="138"/>
      <c r="P43" s="10"/>
      <c r="Q43" s="13">
        <v>8.4642857142857135</v>
      </c>
      <c r="R43" s="13">
        <v>0</v>
      </c>
      <c r="S43" s="13"/>
      <c r="T43" s="13"/>
      <c r="U43" s="13"/>
      <c r="V43" s="13"/>
      <c r="W43" s="13"/>
      <c r="X43" s="13">
        <v>70.540000000000006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-79.004285714285714</v>
      </c>
      <c r="AK43" s="104"/>
    </row>
    <row r="44" spans="1:37" x14ac:dyDescent="0.2">
      <c r="A44" s="9">
        <v>43508</v>
      </c>
      <c r="B44" s="10" t="s">
        <v>624</v>
      </c>
      <c r="C44" s="11">
        <v>3752</v>
      </c>
      <c r="D44" s="11"/>
      <c r="E44" s="12" t="s">
        <v>784</v>
      </c>
      <c r="F44" s="12" t="s">
        <v>785</v>
      </c>
      <c r="G44" s="10" t="s">
        <v>827</v>
      </c>
      <c r="H44" s="10"/>
      <c r="I44" s="13"/>
      <c r="J44" s="13"/>
      <c r="K44" s="13"/>
      <c r="L44" s="13">
        <v>982.91</v>
      </c>
      <c r="M44" s="13">
        <f t="shared" si="0"/>
        <v>877.59821428571422</v>
      </c>
      <c r="N44" s="10"/>
      <c r="O44" s="138"/>
      <c r="P44" s="10"/>
      <c r="Q44" s="13">
        <v>105.3117857142857</v>
      </c>
      <c r="R44" s="13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>
        <v>877.6</v>
      </c>
      <c r="AD44" s="13"/>
      <c r="AE44" s="13"/>
      <c r="AF44" s="13"/>
      <c r="AG44" s="13"/>
      <c r="AH44" s="13"/>
      <c r="AJ44" s="13">
        <f t="shared" si="1"/>
        <v>-982.91178571428577</v>
      </c>
      <c r="AK44" s="104"/>
    </row>
    <row r="45" spans="1:37" x14ac:dyDescent="0.2">
      <c r="A45" s="9">
        <v>43508</v>
      </c>
      <c r="B45" s="10" t="s">
        <v>625</v>
      </c>
      <c r="C45" s="11">
        <v>692286</v>
      </c>
      <c r="D45" s="11"/>
      <c r="E45" s="12" t="s">
        <v>740</v>
      </c>
      <c r="F45" s="12" t="s">
        <v>747</v>
      </c>
      <c r="G45" s="10" t="s">
        <v>828</v>
      </c>
      <c r="H45" s="10"/>
      <c r="I45" s="13"/>
      <c r="J45" s="13"/>
      <c r="K45" s="13"/>
      <c r="L45" s="13">
        <v>257</v>
      </c>
      <c r="M45" s="13">
        <f t="shared" si="0"/>
        <v>229.46428571428569</v>
      </c>
      <c r="N45" s="10"/>
      <c r="O45" s="138"/>
      <c r="P45" s="10"/>
      <c r="Q45" s="13">
        <v>27.535714285714281</v>
      </c>
      <c r="R45" s="13">
        <v>0</v>
      </c>
      <c r="S45" s="13"/>
      <c r="T45" s="13"/>
      <c r="U45" s="13"/>
      <c r="V45" s="13"/>
      <c r="W45" s="13">
        <v>229.46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J45" s="13">
        <f t="shared" si="1"/>
        <v>-256.99571428571431</v>
      </c>
      <c r="AK45" s="104"/>
    </row>
    <row r="46" spans="1:37" x14ac:dyDescent="0.2">
      <c r="A46" s="9">
        <v>43509</v>
      </c>
      <c r="B46" s="10" t="s">
        <v>626</v>
      </c>
      <c r="C46" s="11"/>
      <c r="D46" s="11"/>
      <c r="E46" s="12" t="s">
        <v>733</v>
      </c>
      <c r="F46" s="12"/>
      <c r="G46" s="10" t="s">
        <v>829</v>
      </c>
      <c r="H46" s="10"/>
      <c r="I46" s="13">
        <v>40</v>
      </c>
      <c r="J46" s="13"/>
      <c r="K46" s="13"/>
      <c r="L46" s="13"/>
      <c r="M46" s="13">
        <f t="shared" si="0"/>
        <v>40</v>
      </c>
      <c r="N46" s="10"/>
      <c r="O46" s="138"/>
      <c r="P46" s="10"/>
      <c r="Q46" s="13">
        <v>0</v>
      </c>
      <c r="R46" s="13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>
        <v>40</v>
      </c>
      <c r="AE46" s="13"/>
      <c r="AF46" s="13"/>
      <c r="AG46" s="13"/>
      <c r="AH46" s="13"/>
      <c r="AJ46" s="13">
        <f t="shared" si="1"/>
        <v>-40</v>
      </c>
      <c r="AK46" s="104"/>
    </row>
    <row r="47" spans="1:37" x14ac:dyDescent="0.2">
      <c r="A47" s="9">
        <v>43509</v>
      </c>
      <c r="B47" s="10" t="s">
        <v>627</v>
      </c>
      <c r="C47" s="11"/>
      <c r="D47" s="11"/>
      <c r="E47" s="12" t="s">
        <v>733</v>
      </c>
      <c r="F47" s="12"/>
      <c r="G47" s="10" t="s">
        <v>830</v>
      </c>
      <c r="H47" s="10"/>
      <c r="I47" s="13">
        <v>40</v>
      </c>
      <c r="J47" s="13"/>
      <c r="K47" s="13"/>
      <c r="L47" s="13"/>
      <c r="M47" s="13">
        <f t="shared" si="0"/>
        <v>40</v>
      </c>
      <c r="N47" s="10"/>
      <c r="O47" s="138"/>
      <c r="P47" s="10"/>
      <c r="Q47" s="13">
        <v>0</v>
      </c>
      <c r="R47" s="13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>
        <v>40</v>
      </c>
      <c r="AE47" s="13"/>
      <c r="AF47" s="13"/>
      <c r="AG47" s="13"/>
      <c r="AH47" s="13"/>
      <c r="AJ47" s="13">
        <f t="shared" si="1"/>
        <v>-40</v>
      </c>
      <c r="AK47" s="104"/>
    </row>
    <row r="48" spans="1:37" x14ac:dyDescent="0.2">
      <c r="A48" s="9">
        <v>43509</v>
      </c>
      <c r="B48" s="10" t="s">
        <v>628</v>
      </c>
      <c r="C48" s="11">
        <v>18894</v>
      </c>
      <c r="D48" s="11"/>
      <c r="E48" s="12" t="s">
        <v>786</v>
      </c>
      <c r="F48" s="12" t="s">
        <v>787</v>
      </c>
      <c r="G48" s="10" t="s">
        <v>831</v>
      </c>
      <c r="H48" s="10"/>
      <c r="I48" s="13"/>
      <c r="J48" s="13"/>
      <c r="K48" s="13"/>
      <c r="L48" s="13">
        <v>221.4</v>
      </c>
      <c r="M48" s="13">
        <f t="shared" si="0"/>
        <v>197.67857142857142</v>
      </c>
      <c r="N48" s="10"/>
      <c r="O48" s="138"/>
      <c r="P48" s="10"/>
      <c r="Q48" s="13">
        <v>23.721428571428568</v>
      </c>
      <c r="R48" s="13">
        <v>0</v>
      </c>
      <c r="S48" s="13"/>
      <c r="T48" s="13"/>
      <c r="U48" s="13"/>
      <c r="V48" s="13"/>
      <c r="W48" s="13"/>
      <c r="X48" s="13">
        <v>197.68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-221.40142857142857</v>
      </c>
      <c r="AK48" s="104"/>
    </row>
    <row r="49" spans="1:37" x14ac:dyDescent="0.2">
      <c r="A49" s="9">
        <v>43509</v>
      </c>
      <c r="B49" s="10" t="s">
        <v>629</v>
      </c>
      <c r="C49" s="11">
        <v>169993</v>
      </c>
      <c r="D49" s="11"/>
      <c r="E49" s="12" t="s">
        <v>788</v>
      </c>
      <c r="F49" s="12" t="s">
        <v>749</v>
      </c>
      <c r="G49" s="10" t="s">
        <v>832</v>
      </c>
      <c r="H49" s="10"/>
      <c r="I49" s="13"/>
      <c r="J49" s="13"/>
      <c r="K49" s="13"/>
      <c r="L49" s="13">
        <v>330</v>
      </c>
      <c r="M49" s="13">
        <f t="shared" si="0"/>
        <v>294.64285714285711</v>
      </c>
      <c r="N49" s="10"/>
      <c r="O49" s="138"/>
      <c r="P49" s="10"/>
      <c r="Q49" s="13">
        <v>35.357142857142854</v>
      </c>
      <c r="R49" s="13">
        <v>0</v>
      </c>
      <c r="S49" s="13"/>
      <c r="T49" s="13"/>
      <c r="U49" s="13"/>
      <c r="V49" s="13">
        <v>294.64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-329.99714285714282</v>
      </c>
      <c r="AK49" s="104"/>
    </row>
    <row r="50" spans="1:37" x14ac:dyDescent="0.2">
      <c r="A50" s="9">
        <v>43509</v>
      </c>
      <c r="B50" s="10" t="s">
        <v>630</v>
      </c>
      <c r="C50" s="11">
        <v>163005</v>
      </c>
      <c r="D50" s="11"/>
      <c r="E50" s="12" t="s">
        <v>728</v>
      </c>
      <c r="F50" s="12" t="s">
        <v>742</v>
      </c>
      <c r="G50" s="10" t="s">
        <v>752</v>
      </c>
      <c r="H50" s="10"/>
      <c r="I50" s="13"/>
      <c r="J50" s="13"/>
      <c r="K50" s="13"/>
      <c r="L50" s="13">
        <v>180</v>
      </c>
      <c r="M50" s="13">
        <f t="shared" si="0"/>
        <v>160.71428571428569</v>
      </c>
      <c r="N50" s="10"/>
      <c r="O50" s="138"/>
      <c r="P50" s="10"/>
      <c r="Q50" s="13">
        <v>19.285714285714281</v>
      </c>
      <c r="R50" s="13">
        <v>0</v>
      </c>
      <c r="S50" s="13"/>
      <c r="T50" s="13">
        <v>160.71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-179.99571428571429</v>
      </c>
      <c r="AK50" s="104"/>
    </row>
    <row r="51" spans="1:37" x14ac:dyDescent="0.2">
      <c r="A51" s="9">
        <v>43509</v>
      </c>
      <c r="B51" s="10" t="s">
        <v>631</v>
      </c>
      <c r="C51" s="11">
        <v>112526</v>
      </c>
      <c r="D51" s="11"/>
      <c r="E51" s="12" t="s">
        <v>789</v>
      </c>
      <c r="F51" s="12" t="s">
        <v>790</v>
      </c>
      <c r="G51" s="10" t="s">
        <v>833</v>
      </c>
      <c r="H51" s="10"/>
      <c r="I51" s="13"/>
      <c r="J51" s="13"/>
      <c r="K51" s="13"/>
      <c r="L51" s="13">
        <v>2950</v>
      </c>
      <c r="M51" s="13">
        <f t="shared" si="0"/>
        <v>2633.9285714285711</v>
      </c>
      <c r="N51" s="10"/>
      <c r="O51" s="138"/>
      <c r="P51" s="10"/>
      <c r="Q51" s="13">
        <v>316.0714285714285</v>
      </c>
      <c r="R51" s="13">
        <v>0</v>
      </c>
      <c r="S51" s="13"/>
      <c r="T51" s="13">
        <v>2633.93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-2950.0014285714283</v>
      </c>
      <c r="AK51" s="104"/>
    </row>
    <row r="52" spans="1:37" x14ac:dyDescent="0.2">
      <c r="A52" s="9">
        <v>43509</v>
      </c>
      <c r="B52" s="10" t="s">
        <v>632</v>
      </c>
      <c r="C52" s="11">
        <v>141592</v>
      </c>
      <c r="D52" s="11"/>
      <c r="E52" s="12" t="s">
        <v>729</v>
      </c>
      <c r="F52" s="12" t="s">
        <v>743</v>
      </c>
      <c r="G52" s="10" t="s">
        <v>834</v>
      </c>
      <c r="H52" s="10"/>
      <c r="I52" s="13"/>
      <c r="J52" s="13"/>
      <c r="K52" s="13">
        <v>363.35</v>
      </c>
      <c r="L52" s="13"/>
      <c r="M52" s="13">
        <f t="shared" si="0"/>
        <v>363.35</v>
      </c>
      <c r="N52" s="10"/>
      <c r="O52" s="138"/>
      <c r="P52" s="10"/>
      <c r="Q52" s="13">
        <v>0</v>
      </c>
      <c r="R52" s="13">
        <v>0</v>
      </c>
      <c r="S52" s="13">
        <v>363.35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-363.35</v>
      </c>
      <c r="AK52" s="104"/>
    </row>
    <row r="53" spans="1:37" x14ac:dyDescent="0.2">
      <c r="A53" s="9">
        <v>43509</v>
      </c>
      <c r="B53" s="10" t="s">
        <v>633</v>
      </c>
      <c r="C53" s="11">
        <v>141592</v>
      </c>
      <c r="D53" s="11"/>
      <c r="E53" s="12" t="s">
        <v>729</v>
      </c>
      <c r="F53" s="12" t="s">
        <v>743</v>
      </c>
      <c r="G53" s="10" t="s">
        <v>835</v>
      </c>
      <c r="H53" s="10"/>
      <c r="I53" s="13"/>
      <c r="J53" s="13"/>
      <c r="K53" s="13"/>
      <c r="L53" s="13">
        <v>219.75</v>
      </c>
      <c r="M53" s="13">
        <f t="shared" si="0"/>
        <v>196.20535714285711</v>
      </c>
      <c r="N53" s="10"/>
      <c r="O53" s="138"/>
      <c r="P53" s="10"/>
      <c r="Q53" s="13">
        <v>23.544642857142854</v>
      </c>
      <c r="R53" s="13">
        <v>0</v>
      </c>
      <c r="S53" s="13">
        <v>196.21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-219.75464285714287</v>
      </c>
      <c r="AK53" s="104"/>
    </row>
    <row r="54" spans="1:37" x14ac:dyDescent="0.2">
      <c r="A54" s="9">
        <v>43509</v>
      </c>
      <c r="B54" s="10" t="s">
        <v>634</v>
      </c>
      <c r="C54" s="11">
        <v>400</v>
      </c>
      <c r="D54" s="11"/>
      <c r="E54" s="12" t="s">
        <v>791</v>
      </c>
      <c r="F54" s="12" t="s">
        <v>792</v>
      </c>
      <c r="G54" s="10" t="s">
        <v>836</v>
      </c>
      <c r="H54" s="10"/>
      <c r="I54" s="13"/>
      <c r="J54" s="13"/>
      <c r="K54" s="13"/>
      <c r="L54" s="13">
        <v>2233.35</v>
      </c>
      <c r="M54" s="13">
        <f t="shared" si="0"/>
        <v>1994.0624999999998</v>
      </c>
      <c r="N54" s="10"/>
      <c r="O54" s="138"/>
      <c r="P54" s="10"/>
      <c r="Q54" s="13">
        <v>239.28749999999997</v>
      </c>
      <c r="R54" s="13">
        <v>0</v>
      </c>
      <c r="S54" s="13">
        <v>1994.06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-2233.3474999999999</v>
      </c>
      <c r="AK54" s="104"/>
    </row>
    <row r="55" spans="1:37" x14ac:dyDescent="0.2">
      <c r="A55" s="9">
        <v>43509</v>
      </c>
      <c r="B55" s="10" t="s">
        <v>635</v>
      </c>
      <c r="C55" s="11">
        <v>92814</v>
      </c>
      <c r="D55" s="11"/>
      <c r="E55" s="12" t="s">
        <v>727</v>
      </c>
      <c r="F55" s="12" t="s">
        <v>741</v>
      </c>
      <c r="G55" s="10" t="s">
        <v>837</v>
      </c>
      <c r="H55" s="10"/>
      <c r="I55" s="13"/>
      <c r="J55" s="13"/>
      <c r="K55" s="13"/>
      <c r="L55" s="13">
        <v>163.34</v>
      </c>
      <c r="M55" s="13">
        <f t="shared" si="0"/>
        <v>145.83928571428569</v>
      </c>
      <c r="N55" s="10"/>
      <c r="O55" s="138"/>
      <c r="P55" s="10"/>
      <c r="Q55" s="13">
        <v>17.500714285714281</v>
      </c>
      <c r="R55" s="13">
        <v>0</v>
      </c>
      <c r="S55" s="13">
        <v>145.84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-163.34071428571428</v>
      </c>
      <c r="AK55" s="104"/>
    </row>
    <row r="56" spans="1:37" x14ac:dyDescent="0.2">
      <c r="A56" s="9">
        <v>43509</v>
      </c>
      <c r="B56" s="10" t="s">
        <v>636</v>
      </c>
      <c r="C56" s="11"/>
      <c r="D56" s="11"/>
      <c r="E56" s="12" t="s">
        <v>732</v>
      </c>
      <c r="F56" s="12"/>
      <c r="G56" s="10" t="s">
        <v>838</v>
      </c>
      <c r="H56" s="10"/>
      <c r="I56" s="13">
        <v>50</v>
      </c>
      <c r="J56" s="13"/>
      <c r="K56" s="13"/>
      <c r="L56" s="13"/>
      <c r="M56" s="13">
        <f t="shared" si="0"/>
        <v>50</v>
      </c>
      <c r="N56" s="10"/>
      <c r="O56" s="138"/>
      <c r="P56" s="10"/>
      <c r="Q56" s="13">
        <v>0</v>
      </c>
      <c r="R56" s="13">
        <v>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>
        <v>50</v>
      </c>
      <c r="AE56" s="13"/>
      <c r="AF56" s="13"/>
      <c r="AG56" s="13"/>
      <c r="AH56" s="13"/>
      <c r="AJ56" s="13">
        <f t="shared" si="1"/>
        <v>-50</v>
      </c>
      <c r="AK56" s="104"/>
    </row>
    <row r="57" spans="1:37" x14ac:dyDescent="0.2">
      <c r="A57" s="9">
        <v>43510</v>
      </c>
      <c r="B57" s="10" t="s">
        <v>637</v>
      </c>
      <c r="C57" s="11">
        <v>882100</v>
      </c>
      <c r="D57" s="11"/>
      <c r="E57" s="12" t="s">
        <v>729</v>
      </c>
      <c r="F57" s="12" t="s">
        <v>743</v>
      </c>
      <c r="G57" s="10" t="s">
        <v>839</v>
      </c>
      <c r="H57" s="10"/>
      <c r="I57" s="13"/>
      <c r="J57" s="13"/>
      <c r="K57" s="13"/>
      <c r="L57" s="13">
        <v>897.7</v>
      </c>
      <c r="M57" s="13">
        <f t="shared" si="0"/>
        <v>801.51785714285711</v>
      </c>
      <c r="N57" s="10"/>
      <c r="O57" s="138"/>
      <c r="P57" s="10"/>
      <c r="Q57" s="13">
        <v>96.18214285714285</v>
      </c>
      <c r="R57" s="13">
        <v>0</v>
      </c>
      <c r="S57" s="13">
        <v>801.52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-897.7021428571428</v>
      </c>
      <c r="AK57" s="104"/>
    </row>
    <row r="58" spans="1:37" x14ac:dyDescent="0.2">
      <c r="A58" s="9">
        <v>43510</v>
      </c>
      <c r="B58" s="10" t="s">
        <v>638</v>
      </c>
      <c r="C58" s="11">
        <v>183104</v>
      </c>
      <c r="D58" s="11"/>
      <c r="E58" s="12" t="s">
        <v>728</v>
      </c>
      <c r="F58" s="12" t="s">
        <v>742</v>
      </c>
      <c r="G58" s="10" t="s">
        <v>752</v>
      </c>
      <c r="H58" s="10"/>
      <c r="I58" s="13"/>
      <c r="J58" s="13"/>
      <c r="K58" s="13"/>
      <c r="L58" s="13">
        <v>180</v>
      </c>
      <c r="M58" s="13">
        <f t="shared" si="0"/>
        <v>160.71428571428569</v>
      </c>
      <c r="N58" s="10"/>
      <c r="O58" s="138"/>
      <c r="P58" s="10"/>
      <c r="Q58" s="13">
        <v>19.285714285714281</v>
      </c>
      <c r="R58" s="13">
        <v>0</v>
      </c>
      <c r="S58" s="13"/>
      <c r="T58" s="13">
        <v>160.71</v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-179.99571428571429</v>
      </c>
      <c r="AK58" s="104"/>
    </row>
    <row r="59" spans="1:37" x14ac:dyDescent="0.2">
      <c r="A59" s="9">
        <v>43510</v>
      </c>
      <c r="B59" s="10" t="s">
        <v>639</v>
      </c>
      <c r="C59" s="11"/>
      <c r="D59" s="11"/>
      <c r="E59" s="12" t="s">
        <v>733</v>
      </c>
      <c r="F59" s="12"/>
      <c r="G59" s="10" t="s">
        <v>822</v>
      </c>
      <c r="H59" s="10"/>
      <c r="I59" s="13">
        <v>40</v>
      </c>
      <c r="J59" s="13"/>
      <c r="K59" s="13"/>
      <c r="L59" s="13"/>
      <c r="M59" s="13">
        <f t="shared" si="0"/>
        <v>40</v>
      </c>
      <c r="N59" s="10"/>
      <c r="O59" s="138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>
        <v>40</v>
      </c>
      <c r="AE59" s="13"/>
      <c r="AF59" s="13"/>
      <c r="AG59" s="13"/>
      <c r="AH59" s="13"/>
      <c r="AJ59" s="13">
        <f t="shared" si="1"/>
        <v>-40</v>
      </c>
      <c r="AK59" s="104"/>
    </row>
    <row r="60" spans="1:37" x14ac:dyDescent="0.2">
      <c r="A60" s="9">
        <v>43510</v>
      </c>
      <c r="B60" s="10" t="s">
        <v>640</v>
      </c>
      <c r="C60" s="11">
        <v>563</v>
      </c>
      <c r="D60" s="11"/>
      <c r="E60" s="12" t="s">
        <v>793</v>
      </c>
      <c r="F60" s="12" t="s">
        <v>794</v>
      </c>
      <c r="G60" s="10" t="s">
        <v>840</v>
      </c>
      <c r="H60" s="10"/>
      <c r="I60" s="13"/>
      <c r="J60" s="13"/>
      <c r="K60" s="13"/>
      <c r="L60" s="13">
        <v>300</v>
      </c>
      <c r="M60" s="13">
        <f t="shared" si="0"/>
        <v>267.85714285714283</v>
      </c>
      <c r="N60" s="10"/>
      <c r="O60" s="138"/>
      <c r="P60" s="10"/>
      <c r="Q60" s="13">
        <v>32.142857142857139</v>
      </c>
      <c r="R60" s="13">
        <v>0</v>
      </c>
      <c r="S60" s="13"/>
      <c r="T60" s="13"/>
      <c r="U60" s="13"/>
      <c r="V60" s="13">
        <v>267.86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13">
        <f t="shared" si="1"/>
        <v>-300.00285714285712</v>
      </c>
      <c r="AK60" s="104"/>
    </row>
    <row r="61" spans="1:37" x14ac:dyDescent="0.2">
      <c r="A61" s="9">
        <v>43510</v>
      </c>
      <c r="B61" s="10" t="s">
        <v>641</v>
      </c>
      <c r="C61" s="11">
        <v>692924</v>
      </c>
      <c r="D61" s="11"/>
      <c r="E61" s="12" t="s">
        <v>740</v>
      </c>
      <c r="F61" s="12" t="s">
        <v>747</v>
      </c>
      <c r="G61" s="10" t="s">
        <v>841</v>
      </c>
      <c r="H61" s="10"/>
      <c r="I61" s="13"/>
      <c r="J61" s="13"/>
      <c r="K61" s="13"/>
      <c r="L61" s="13">
        <v>520.25</v>
      </c>
      <c r="M61" s="13">
        <f t="shared" si="0"/>
        <v>464.50892857142856</v>
      </c>
      <c r="N61" s="10"/>
      <c r="O61" s="138"/>
      <c r="P61" s="10"/>
      <c r="Q61" s="13">
        <v>55.741071428571423</v>
      </c>
      <c r="R61" s="13">
        <v>0</v>
      </c>
      <c r="S61" s="13"/>
      <c r="T61" s="13"/>
      <c r="U61" s="13"/>
      <c r="V61" s="13"/>
      <c r="W61" s="13">
        <v>464.51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-520.25107142857144</v>
      </c>
      <c r="AK61" s="104"/>
    </row>
    <row r="62" spans="1:37" x14ac:dyDescent="0.2">
      <c r="A62" s="9">
        <v>43510</v>
      </c>
      <c r="B62" s="10" t="s">
        <v>642</v>
      </c>
      <c r="C62" s="11">
        <v>171216</v>
      </c>
      <c r="D62" s="11"/>
      <c r="E62" s="12" t="s">
        <v>795</v>
      </c>
      <c r="F62" s="12" t="s">
        <v>796</v>
      </c>
      <c r="G62" s="10" t="s">
        <v>842</v>
      </c>
      <c r="H62" s="10"/>
      <c r="I62" s="13"/>
      <c r="J62" s="13"/>
      <c r="K62" s="13"/>
      <c r="L62" s="13">
        <v>199.5</v>
      </c>
      <c r="M62" s="13">
        <f t="shared" si="0"/>
        <v>178.12499999999997</v>
      </c>
      <c r="N62" s="10"/>
      <c r="O62" s="138"/>
      <c r="P62" s="10"/>
      <c r="Q62" s="13">
        <v>21.374999999999996</v>
      </c>
      <c r="R62" s="13">
        <v>0</v>
      </c>
      <c r="S62" s="13"/>
      <c r="T62" s="13"/>
      <c r="U62" s="13"/>
      <c r="V62" s="13"/>
      <c r="W62" s="13"/>
      <c r="X62" s="13"/>
      <c r="Y62" s="13">
        <v>178.13</v>
      </c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-199.505</v>
      </c>
      <c r="AK62" s="104"/>
    </row>
    <row r="63" spans="1:37" x14ac:dyDescent="0.2">
      <c r="A63" s="9">
        <v>43510</v>
      </c>
      <c r="B63" s="10" t="s">
        <v>643</v>
      </c>
      <c r="C63" s="11"/>
      <c r="D63" s="11"/>
      <c r="E63" s="12" t="s">
        <v>739</v>
      </c>
      <c r="F63" s="12"/>
      <c r="G63" s="10" t="s">
        <v>843</v>
      </c>
      <c r="H63" s="10"/>
      <c r="I63" s="13">
        <v>537</v>
      </c>
      <c r="J63" s="13"/>
      <c r="K63" s="13"/>
      <c r="L63" s="13"/>
      <c r="M63" s="13">
        <f t="shared" si="0"/>
        <v>537</v>
      </c>
      <c r="N63" s="10"/>
      <c r="O63" s="138"/>
      <c r="P63" s="10"/>
      <c r="Q63" s="13">
        <v>0</v>
      </c>
      <c r="R63" s="13">
        <v>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>
        <v>537</v>
      </c>
      <c r="AF63" s="13"/>
      <c r="AG63" s="13"/>
      <c r="AH63" s="13"/>
      <c r="AJ63" s="13">
        <f t="shared" si="1"/>
        <v>-537</v>
      </c>
      <c r="AK63" s="104"/>
    </row>
    <row r="64" spans="1:37" x14ac:dyDescent="0.2">
      <c r="A64" s="9">
        <v>43511</v>
      </c>
      <c r="B64" s="10" t="s">
        <v>644</v>
      </c>
      <c r="C64" s="11">
        <v>34239</v>
      </c>
      <c r="D64" s="11"/>
      <c r="E64" s="12" t="s">
        <v>727</v>
      </c>
      <c r="F64" s="12" t="s">
        <v>741</v>
      </c>
      <c r="G64" s="10" t="s">
        <v>844</v>
      </c>
      <c r="H64" s="10"/>
      <c r="I64" s="13"/>
      <c r="J64" s="13"/>
      <c r="K64" s="13"/>
      <c r="L64" s="13">
        <v>413.21</v>
      </c>
      <c r="M64" s="13">
        <f t="shared" si="0"/>
        <v>368.93749999999994</v>
      </c>
      <c r="N64" s="10"/>
      <c r="O64" s="138"/>
      <c r="P64" s="10"/>
      <c r="Q64" s="13">
        <v>44.272499999999994</v>
      </c>
      <c r="R64" s="13">
        <v>0</v>
      </c>
      <c r="S64" s="13">
        <v>368.94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-413.21249999999998</v>
      </c>
      <c r="AK64" s="104"/>
    </row>
    <row r="65" spans="1:37" x14ac:dyDescent="0.2">
      <c r="A65" s="9">
        <v>43511</v>
      </c>
      <c r="B65" s="10" t="s">
        <v>645</v>
      </c>
      <c r="C65" s="11">
        <v>20802</v>
      </c>
      <c r="D65" s="11"/>
      <c r="E65" s="12" t="s">
        <v>734</v>
      </c>
      <c r="F65" s="12" t="s">
        <v>746</v>
      </c>
      <c r="G65" s="10" t="s">
        <v>753</v>
      </c>
      <c r="H65" s="10"/>
      <c r="I65" s="13"/>
      <c r="J65" s="13"/>
      <c r="K65" s="13"/>
      <c r="L65" s="13">
        <v>1320</v>
      </c>
      <c r="M65" s="13">
        <f t="shared" si="0"/>
        <v>1178.5714285714284</v>
      </c>
      <c r="N65" s="10"/>
      <c r="O65" s="138"/>
      <c r="P65" s="10"/>
      <c r="Q65" s="13">
        <v>141.42857142857142</v>
      </c>
      <c r="R65" s="13">
        <v>0</v>
      </c>
      <c r="S65" s="13"/>
      <c r="T65" s="13">
        <v>1178.57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-1319.9985714285713</v>
      </c>
      <c r="AK65" s="104"/>
    </row>
    <row r="66" spans="1:37" x14ac:dyDescent="0.2">
      <c r="A66" s="9">
        <v>43511</v>
      </c>
      <c r="B66" s="10" t="s">
        <v>646</v>
      </c>
      <c r="C66" s="11">
        <v>183149</v>
      </c>
      <c r="D66" s="11"/>
      <c r="E66" s="12" t="s">
        <v>728</v>
      </c>
      <c r="F66" s="12" t="s">
        <v>742</v>
      </c>
      <c r="G66" s="10" t="s">
        <v>752</v>
      </c>
      <c r="H66" s="10"/>
      <c r="I66" s="13"/>
      <c r="J66" s="13"/>
      <c r="K66" s="13"/>
      <c r="L66" s="13">
        <v>180</v>
      </c>
      <c r="M66" s="13">
        <f t="shared" si="0"/>
        <v>160.71428571428569</v>
      </c>
      <c r="N66" s="10"/>
      <c r="O66" s="138"/>
      <c r="P66" s="10"/>
      <c r="Q66" s="13">
        <v>19.285714285714281</v>
      </c>
      <c r="R66" s="13">
        <v>0</v>
      </c>
      <c r="S66" s="13"/>
      <c r="T66" s="13">
        <v>160.71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-179.99571428571429</v>
      </c>
      <c r="AK66" s="104"/>
    </row>
    <row r="67" spans="1:37" x14ac:dyDescent="0.2">
      <c r="A67" s="9">
        <v>43511</v>
      </c>
      <c r="B67" s="10" t="s">
        <v>647</v>
      </c>
      <c r="C67" s="11">
        <v>72572</v>
      </c>
      <c r="D67" s="11"/>
      <c r="E67" s="12" t="s">
        <v>729</v>
      </c>
      <c r="F67" s="12" t="s">
        <v>743</v>
      </c>
      <c r="G67" s="10" t="s">
        <v>845</v>
      </c>
      <c r="H67" s="10"/>
      <c r="I67" s="13"/>
      <c r="J67" s="13"/>
      <c r="K67" s="13"/>
      <c r="L67" s="13">
        <v>1142.5999999999999</v>
      </c>
      <c r="M67" s="13">
        <f t="shared" si="0"/>
        <v>1020.1785714285712</v>
      </c>
      <c r="N67" s="10"/>
      <c r="O67" s="138"/>
      <c r="P67" s="10"/>
      <c r="Q67" s="13">
        <v>122.42142857142854</v>
      </c>
      <c r="R67" s="13">
        <v>0</v>
      </c>
      <c r="S67" s="13"/>
      <c r="T67" s="13"/>
      <c r="U67" s="13"/>
      <c r="V67" s="13"/>
      <c r="W67" s="13"/>
      <c r="X67" s="13"/>
      <c r="Y67" s="13"/>
      <c r="Z67" s="13"/>
      <c r="AA67" s="13">
        <v>1020.18</v>
      </c>
      <c r="AB67" s="13"/>
      <c r="AC67" s="13"/>
      <c r="AD67" s="13"/>
      <c r="AE67" s="13"/>
      <c r="AF67" s="13"/>
      <c r="AG67" s="13"/>
      <c r="AH67" s="13"/>
      <c r="AJ67" s="13">
        <f t="shared" si="1"/>
        <v>-1142.6014285714284</v>
      </c>
      <c r="AK67" s="104"/>
    </row>
    <row r="68" spans="1:37" x14ac:dyDescent="0.2">
      <c r="A68" s="9">
        <v>43511</v>
      </c>
      <c r="B68" s="10" t="s">
        <v>648</v>
      </c>
      <c r="C68" s="11">
        <v>625960</v>
      </c>
      <c r="D68" s="11"/>
      <c r="E68" s="12" t="s">
        <v>740</v>
      </c>
      <c r="F68" s="12" t="s">
        <v>747</v>
      </c>
      <c r="G68" s="10" t="s">
        <v>846</v>
      </c>
      <c r="H68" s="10"/>
      <c r="I68" s="13"/>
      <c r="J68" s="13"/>
      <c r="K68" s="13"/>
      <c r="L68" s="13">
        <v>78</v>
      </c>
      <c r="M68" s="13">
        <f t="shared" si="0"/>
        <v>69.642857142857139</v>
      </c>
      <c r="N68" s="10"/>
      <c r="O68" s="138"/>
      <c r="P68" s="10"/>
      <c r="Q68" s="13">
        <v>8.3571428571428559</v>
      </c>
      <c r="R68" s="13">
        <v>0</v>
      </c>
      <c r="S68" s="13"/>
      <c r="T68" s="13"/>
      <c r="U68" s="13"/>
      <c r="V68" s="13"/>
      <c r="W68" s="13"/>
      <c r="X68" s="13"/>
      <c r="Y68" s="13">
        <v>69.64</v>
      </c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-77.997142857142862</v>
      </c>
      <c r="AK68" s="104"/>
    </row>
    <row r="69" spans="1:37" x14ac:dyDescent="0.2">
      <c r="A69" s="9">
        <v>43511</v>
      </c>
      <c r="B69" s="10" t="s">
        <v>649</v>
      </c>
      <c r="C69" s="11"/>
      <c r="D69" s="11"/>
      <c r="E69" s="12" t="s">
        <v>738</v>
      </c>
      <c r="F69" s="12"/>
      <c r="G69" s="10" t="s">
        <v>847</v>
      </c>
      <c r="H69" s="10"/>
      <c r="I69" s="13">
        <v>100</v>
      </c>
      <c r="J69" s="13"/>
      <c r="K69" s="13"/>
      <c r="L69" s="13"/>
      <c r="M69" s="13">
        <f t="shared" si="0"/>
        <v>100</v>
      </c>
      <c r="N69" s="10"/>
      <c r="O69" s="138"/>
      <c r="P69" s="10"/>
      <c r="Q69" s="13">
        <v>0</v>
      </c>
      <c r="R69" s="13">
        <v>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>
        <v>100</v>
      </c>
      <c r="AE69" s="13"/>
      <c r="AF69" s="13"/>
      <c r="AG69" s="13"/>
      <c r="AH69" s="13"/>
      <c r="AJ69" s="13">
        <f t="shared" si="1"/>
        <v>-100</v>
      </c>
      <c r="AK69" s="104"/>
    </row>
    <row r="70" spans="1:37" x14ac:dyDescent="0.2">
      <c r="A70" s="9">
        <v>43511</v>
      </c>
      <c r="B70" s="10" t="s">
        <v>650</v>
      </c>
      <c r="C70" s="11"/>
      <c r="D70" s="11"/>
      <c r="E70" s="12" t="s">
        <v>732</v>
      </c>
      <c r="F70" s="12"/>
      <c r="G70" s="10" t="s">
        <v>848</v>
      </c>
      <c r="H70" s="10"/>
      <c r="I70" s="13">
        <v>50</v>
      </c>
      <c r="J70" s="13"/>
      <c r="K70" s="13"/>
      <c r="L70" s="13"/>
      <c r="M70" s="13">
        <f t="shared" si="0"/>
        <v>50</v>
      </c>
      <c r="N70" s="10"/>
      <c r="O70" s="138"/>
      <c r="P70" s="10"/>
      <c r="Q70" s="13">
        <v>0</v>
      </c>
      <c r="R70" s="13">
        <v>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>
        <v>50</v>
      </c>
      <c r="AE70" s="13"/>
      <c r="AF70" s="13"/>
      <c r="AG70" s="13"/>
      <c r="AH70" s="13"/>
      <c r="AJ70" s="13">
        <f t="shared" si="1"/>
        <v>-50</v>
      </c>
      <c r="AK70" s="104"/>
    </row>
    <row r="71" spans="1:37" x14ac:dyDescent="0.2">
      <c r="A71" s="9">
        <v>43511</v>
      </c>
      <c r="B71" s="10" t="s">
        <v>651</v>
      </c>
      <c r="C71" s="11">
        <v>34249</v>
      </c>
      <c r="D71" s="11"/>
      <c r="E71" s="12" t="s">
        <v>727</v>
      </c>
      <c r="F71" s="12" t="s">
        <v>741</v>
      </c>
      <c r="G71" s="10" t="s">
        <v>849</v>
      </c>
      <c r="H71" s="10"/>
      <c r="I71" s="13"/>
      <c r="J71" s="13"/>
      <c r="K71" s="13"/>
      <c r="L71" s="13">
        <v>398</v>
      </c>
      <c r="M71" s="13">
        <f t="shared" si="0"/>
        <v>355.35714285714283</v>
      </c>
      <c r="N71" s="10"/>
      <c r="O71" s="138"/>
      <c r="P71" s="10"/>
      <c r="Q71" s="13">
        <v>42.642857142857139</v>
      </c>
      <c r="R71" s="13">
        <v>0</v>
      </c>
      <c r="S71" s="13"/>
      <c r="T71" s="13">
        <v>355.36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-398.00285714285712</v>
      </c>
      <c r="AK71" s="104"/>
    </row>
    <row r="72" spans="1:37" x14ac:dyDescent="0.2">
      <c r="A72" s="9">
        <v>43511</v>
      </c>
      <c r="B72" s="10" t="s">
        <v>652</v>
      </c>
      <c r="C72" s="11"/>
      <c r="D72" s="11"/>
      <c r="E72" s="12" t="s">
        <v>797</v>
      </c>
      <c r="F72" s="12"/>
      <c r="G72" s="10" t="s">
        <v>850</v>
      </c>
      <c r="H72" s="10"/>
      <c r="I72" s="13">
        <v>1074</v>
      </c>
      <c r="J72" s="13"/>
      <c r="K72" s="13"/>
      <c r="L72" s="13"/>
      <c r="M72" s="13">
        <f t="shared" ref="M72:M135" si="2">I72+J72+K72+L72/1.12</f>
        <v>1074</v>
      </c>
      <c r="N72" s="10"/>
      <c r="O72" s="138"/>
      <c r="P72" s="10"/>
      <c r="Q72" s="13">
        <v>0</v>
      </c>
      <c r="R72" s="13">
        <v>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>
        <v>1074</v>
      </c>
      <c r="AF72" s="13"/>
      <c r="AG72" s="13"/>
      <c r="AH72" s="13"/>
      <c r="AJ72" s="13">
        <f t="shared" ref="AJ72:AJ135" si="3">-SUM(P72:AI72)</f>
        <v>-1074</v>
      </c>
      <c r="AK72" s="104"/>
    </row>
    <row r="73" spans="1:37" x14ac:dyDescent="0.2">
      <c r="A73" s="9">
        <v>43512</v>
      </c>
      <c r="B73" s="10" t="s">
        <v>653</v>
      </c>
      <c r="C73" s="11">
        <v>113376</v>
      </c>
      <c r="D73" s="11"/>
      <c r="E73" s="12" t="s">
        <v>729</v>
      </c>
      <c r="F73" s="12" t="s">
        <v>743</v>
      </c>
      <c r="G73" s="10" t="s">
        <v>851</v>
      </c>
      <c r="H73" s="10"/>
      <c r="I73" s="13"/>
      <c r="J73" s="13"/>
      <c r="K73" s="13">
        <v>437.7</v>
      </c>
      <c r="L73" s="13"/>
      <c r="M73" s="13">
        <f t="shared" si="2"/>
        <v>437.7</v>
      </c>
      <c r="N73" s="10"/>
      <c r="O73" s="138"/>
      <c r="P73" s="10"/>
      <c r="Q73" s="13">
        <v>0</v>
      </c>
      <c r="R73" s="13">
        <v>0</v>
      </c>
      <c r="S73" s="13">
        <v>437.7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-437.7</v>
      </c>
      <c r="AK73" s="104"/>
    </row>
    <row r="74" spans="1:37" x14ac:dyDescent="0.2">
      <c r="A74" s="9">
        <v>43512</v>
      </c>
      <c r="B74" s="10" t="s">
        <v>654</v>
      </c>
      <c r="C74" s="11">
        <v>113376</v>
      </c>
      <c r="D74" s="11"/>
      <c r="E74" s="12" t="s">
        <v>729</v>
      </c>
      <c r="F74" s="12" t="s">
        <v>743</v>
      </c>
      <c r="G74" s="10" t="s">
        <v>852</v>
      </c>
      <c r="H74" s="10"/>
      <c r="I74" s="13"/>
      <c r="J74" s="13"/>
      <c r="K74" s="13"/>
      <c r="L74" s="13">
        <v>248</v>
      </c>
      <c r="M74" s="13">
        <f t="shared" si="2"/>
        <v>221.42857142857142</v>
      </c>
      <c r="N74" s="10"/>
      <c r="O74" s="138"/>
      <c r="P74" s="10"/>
      <c r="Q74" s="13">
        <v>26.571428571428569</v>
      </c>
      <c r="R74" s="13">
        <v>0</v>
      </c>
      <c r="S74" s="13">
        <v>221.43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-248.00142857142856</v>
      </c>
      <c r="AK74" s="104"/>
    </row>
    <row r="75" spans="1:37" x14ac:dyDescent="0.2">
      <c r="A75" s="9">
        <v>43512</v>
      </c>
      <c r="B75" s="10" t="s">
        <v>655</v>
      </c>
      <c r="C75" s="11">
        <v>34251</v>
      </c>
      <c r="D75" s="11"/>
      <c r="E75" s="12" t="s">
        <v>727</v>
      </c>
      <c r="F75" s="12" t="s">
        <v>741</v>
      </c>
      <c r="G75" s="10" t="s">
        <v>853</v>
      </c>
      <c r="H75" s="10"/>
      <c r="I75" s="13"/>
      <c r="J75" s="13"/>
      <c r="K75" s="13"/>
      <c r="L75" s="13">
        <v>264</v>
      </c>
      <c r="M75" s="13">
        <f t="shared" si="2"/>
        <v>235.71428571428569</v>
      </c>
      <c r="N75" s="10"/>
      <c r="O75" s="138"/>
      <c r="P75" s="10"/>
      <c r="Q75" s="13">
        <v>28.285714285714281</v>
      </c>
      <c r="R75" s="13">
        <v>0</v>
      </c>
      <c r="S75" s="13"/>
      <c r="T75" s="13">
        <v>235.71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J75" s="13">
        <f t="shared" si="3"/>
        <v>-263.99571428571431</v>
      </c>
      <c r="AK75" s="104"/>
    </row>
    <row r="76" spans="1:37" x14ac:dyDescent="0.2">
      <c r="A76" s="9">
        <v>43512</v>
      </c>
      <c r="B76" s="10" t="s">
        <v>656</v>
      </c>
      <c r="C76" s="11">
        <v>34250</v>
      </c>
      <c r="D76" s="11"/>
      <c r="E76" s="12" t="s">
        <v>727</v>
      </c>
      <c r="F76" s="12" t="s">
        <v>741</v>
      </c>
      <c r="G76" s="10" t="s">
        <v>854</v>
      </c>
      <c r="H76" s="10"/>
      <c r="I76" s="13"/>
      <c r="J76" s="13"/>
      <c r="K76" s="13"/>
      <c r="L76" s="13">
        <v>138</v>
      </c>
      <c r="M76" s="13">
        <f t="shared" si="2"/>
        <v>123.21428571428571</v>
      </c>
      <c r="N76" s="10"/>
      <c r="O76" s="138"/>
      <c r="P76" s="10"/>
      <c r="Q76" s="13">
        <v>14.785714285714285</v>
      </c>
      <c r="R76" s="13">
        <v>0</v>
      </c>
      <c r="S76" s="13"/>
      <c r="T76" s="13">
        <v>123.21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-137.99571428571429</v>
      </c>
      <c r="AK76" s="104"/>
    </row>
    <row r="77" spans="1:37" x14ac:dyDescent="0.2">
      <c r="A77" s="9">
        <v>43512</v>
      </c>
      <c r="B77" s="10" t="s">
        <v>657</v>
      </c>
      <c r="C77" s="11">
        <v>34252</v>
      </c>
      <c r="D77" s="11"/>
      <c r="E77" s="12" t="s">
        <v>727</v>
      </c>
      <c r="F77" s="12" t="s">
        <v>741</v>
      </c>
      <c r="G77" s="10" t="s">
        <v>855</v>
      </c>
      <c r="H77" s="10"/>
      <c r="I77" s="13"/>
      <c r="J77" s="13"/>
      <c r="K77" s="13"/>
      <c r="L77" s="13">
        <v>135.91999999999999</v>
      </c>
      <c r="M77" s="13">
        <f t="shared" si="2"/>
        <v>121.35714285714283</v>
      </c>
      <c r="N77" s="10"/>
      <c r="O77" s="138"/>
      <c r="P77" s="10"/>
      <c r="Q77" s="13">
        <v>14.562857142857139</v>
      </c>
      <c r="R77" s="13">
        <v>0</v>
      </c>
      <c r="S77" s="13">
        <v>121.36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-135.92285714285714</v>
      </c>
      <c r="AK77" s="104"/>
    </row>
    <row r="78" spans="1:37" x14ac:dyDescent="0.2">
      <c r="A78" s="9">
        <v>43512</v>
      </c>
      <c r="B78" s="10" t="s">
        <v>658</v>
      </c>
      <c r="C78" s="11">
        <v>43239</v>
      </c>
      <c r="D78" s="11"/>
      <c r="E78" s="12" t="s">
        <v>727</v>
      </c>
      <c r="F78" s="12" t="s">
        <v>741</v>
      </c>
      <c r="G78" s="10" t="s">
        <v>849</v>
      </c>
      <c r="H78" s="10"/>
      <c r="I78" s="13"/>
      <c r="J78" s="13"/>
      <c r="K78" s="13"/>
      <c r="L78" s="13">
        <v>199</v>
      </c>
      <c r="M78" s="13">
        <f t="shared" si="2"/>
        <v>177.67857142857142</v>
      </c>
      <c r="N78" s="10"/>
      <c r="O78" s="34"/>
      <c r="P78" s="10"/>
      <c r="Q78" s="13">
        <v>21.321428571428569</v>
      </c>
      <c r="R78" s="13">
        <v>0</v>
      </c>
      <c r="S78" s="13"/>
      <c r="T78" s="13">
        <v>177.68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-199.00142857142856</v>
      </c>
      <c r="AK78" s="104"/>
    </row>
    <row r="79" spans="1:37" x14ac:dyDescent="0.2">
      <c r="A79" s="9">
        <v>43512</v>
      </c>
      <c r="B79" s="10" t="s">
        <v>659</v>
      </c>
      <c r="C79" s="11">
        <v>1736</v>
      </c>
      <c r="D79" s="11"/>
      <c r="E79" s="12" t="s">
        <v>736</v>
      </c>
      <c r="F79" s="12" t="s">
        <v>751</v>
      </c>
      <c r="G79" s="10" t="s">
        <v>856</v>
      </c>
      <c r="H79" s="10"/>
      <c r="I79" s="13"/>
      <c r="J79" s="13"/>
      <c r="K79" s="13"/>
      <c r="L79" s="13">
        <v>144.69</v>
      </c>
      <c r="M79" s="13">
        <f t="shared" si="2"/>
        <v>129.18749999999997</v>
      </c>
      <c r="N79" s="10"/>
      <c r="O79" s="34"/>
      <c r="P79" s="10"/>
      <c r="Q79" s="13">
        <v>15.502499999999996</v>
      </c>
      <c r="R79" s="13">
        <v>0</v>
      </c>
      <c r="S79" s="13">
        <v>129.19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-144.6925</v>
      </c>
      <c r="AK79" s="104"/>
    </row>
    <row r="80" spans="1:37" x14ac:dyDescent="0.2">
      <c r="A80" s="9">
        <v>43512</v>
      </c>
      <c r="B80" s="10" t="s">
        <v>660</v>
      </c>
      <c r="C80" s="11"/>
      <c r="D80" s="11"/>
      <c r="E80" s="12" t="s">
        <v>739</v>
      </c>
      <c r="F80" s="12"/>
      <c r="G80" s="10" t="s">
        <v>843</v>
      </c>
      <c r="H80" s="10"/>
      <c r="I80" s="13">
        <v>537</v>
      </c>
      <c r="J80" s="13"/>
      <c r="K80" s="13"/>
      <c r="L80" s="13"/>
      <c r="M80" s="13">
        <f t="shared" si="2"/>
        <v>537</v>
      </c>
      <c r="N80" s="10"/>
      <c r="O80" s="34"/>
      <c r="P80" s="10"/>
      <c r="Q80" s="13">
        <v>0</v>
      </c>
      <c r="R80" s="13">
        <v>0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>
        <v>537</v>
      </c>
      <c r="AF80" s="13"/>
      <c r="AG80" s="13"/>
      <c r="AH80" s="13"/>
      <c r="AJ80" s="13">
        <f t="shared" si="3"/>
        <v>-537</v>
      </c>
      <c r="AK80" s="104"/>
    </row>
    <row r="81" spans="1:37" x14ac:dyDescent="0.2">
      <c r="A81" s="9">
        <v>43512</v>
      </c>
      <c r="B81" s="10" t="s">
        <v>661</v>
      </c>
      <c r="C81" s="11"/>
      <c r="D81" s="11"/>
      <c r="E81" s="12" t="s">
        <v>798</v>
      </c>
      <c r="F81" s="12"/>
      <c r="G81" s="10" t="s">
        <v>843</v>
      </c>
      <c r="H81" s="10"/>
      <c r="I81" s="13">
        <v>537</v>
      </c>
      <c r="J81" s="13"/>
      <c r="K81" s="13"/>
      <c r="L81" s="13"/>
      <c r="M81" s="13">
        <f t="shared" si="2"/>
        <v>537</v>
      </c>
      <c r="N81" s="10"/>
      <c r="O81" s="34"/>
      <c r="P81" s="10"/>
      <c r="Q81" s="13">
        <v>0</v>
      </c>
      <c r="R81" s="13">
        <v>0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>
        <v>537</v>
      </c>
      <c r="AF81" s="13"/>
      <c r="AG81" s="13"/>
      <c r="AH81" s="13"/>
      <c r="AJ81" s="13">
        <f t="shared" si="3"/>
        <v>-537</v>
      </c>
      <c r="AK81" s="104"/>
    </row>
    <row r="82" spans="1:37" x14ac:dyDescent="0.2">
      <c r="A82" s="9">
        <v>43512</v>
      </c>
      <c r="B82" s="10" t="s">
        <v>662</v>
      </c>
      <c r="C82" s="11">
        <v>182637</v>
      </c>
      <c r="D82" s="11"/>
      <c r="E82" s="12" t="s">
        <v>728</v>
      </c>
      <c r="F82" s="12" t="s">
        <v>742</v>
      </c>
      <c r="G82" s="10" t="s">
        <v>752</v>
      </c>
      <c r="H82" s="10"/>
      <c r="I82" s="13"/>
      <c r="J82" s="13"/>
      <c r="K82" s="13"/>
      <c r="L82" s="13">
        <v>180</v>
      </c>
      <c r="M82" s="13">
        <f t="shared" si="2"/>
        <v>160.71428571428569</v>
      </c>
      <c r="N82" s="10"/>
      <c r="O82" s="34"/>
      <c r="P82" s="10"/>
      <c r="Q82" s="13">
        <v>19.285714285714281</v>
      </c>
      <c r="R82" s="13">
        <v>0</v>
      </c>
      <c r="S82" s="13"/>
      <c r="T82" s="13">
        <v>160.71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J82" s="13">
        <f t="shared" si="3"/>
        <v>-179.99571428571429</v>
      </c>
      <c r="AK82" s="104"/>
    </row>
    <row r="83" spans="1:37" x14ac:dyDescent="0.2">
      <c r="A83" s="9">
        <v>43512</v>
      </c>
      <c r="B83" s="10" t="s">
        <v>663</v>
      </c>
      <c r="C83" s="11"/>
      <c r="D83" s="11"/>
      <c r="E83" s="12" t="s">
        <v>799</v>
      </c>
      <c r="F83" s="12"/>
      <c r="G83" s="10" t="s">
        <v>857</v>
      </c>
      <c r="H83" s="10"/>
      <c r="I83" s="13">
        <v>2020</v>
      </c>
      <c r="J83" s="13"/>
      <c r="K83" s="13"/>
      <c r="L83" s="13"/>
      <c r="M83" s="13">
        <f t="shared" si="2"/>
        <v>2020</v>
      </c>
      <c r="N83" s="10"/>
      <c r="O83" s="34"/>
      <c r="P83" s="10"/>
      <c r="Q83" s="13">
        <v>0</v>
      </c>
      <c r="R83" s="13">
        <v>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>
        <v>2020</v>
      </c>
      <c r="AE83" s="13"/>
      <c r="AF83" s="13"/>
      <c r="AG83" s="13"/>
      <c r="AH83" s="13"/>
      <c r="AJ83" s="13">
        <f t="shared" si="3"/>
        <v>-2020</v>
      </c>
      <c r="AK83" s="104"/>
    </row>
    <row r="84" spans="1:37" x14ac:dyDescent="0.2">
      <c r="A84" s="9">
        <v>43512</v>
      </c>
      <c r="B84" s="10" t="s">
        <v>664</v>
      </c>
      <c r="C84" s="11"/>
      <c r="D84" s="11"/>
      <c r="E84" s="12" t="s">
        <v>800</v>
      </c>
      <c r="F84" s="12"/>
      <c r="G84" s="10" t="s">
        <v>858</v>
      </c>
      <c r="H84" s="10"/>
      <c r="I84" s="13">
        <v>236</v>
      </c>
      <c r="J84" s="13"/>
      <c r="K84" s="13"/>
      <c r="L84" s="13"/>
      <c r="M84" s="13">
        <f t="shared" si="2"/>
        <v>236</v>
      </c>
      <c r="N84" s="10"/>
      <c r="O84" s="34"/>
      <c r="P84" s="10"/>
      <c r="Q84" s="13">
        <v>0</v>
      </c>
      <c r="R84" s="13">
        <v>0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>
        <v>236</v>
      </c>
      <c r="AE84" s="13"/>
      <c r="AF84" s="13"/>
      <c r="AG84" s="13"/>
      <c r="AH84" s="13"/>
      <c r="AJ84" s="13">
        <f t="shared" si="3"/>
        <v>-236</v>
      </c>
      <c r="AK84" s="104"/>
    </row>
    <row r="85" spans="1:37" x14ac:dyDescent="0.2">
      <c r="A85" s="9">
        <v>43512</v>
      </c>
      <c r="B85" s="10" t="s">
        <v>665</v>
      </c>
      <c r="C85" s="11"/>
      <c r="D85" s="11"/>
      <c r="E85" s="12" t="s">
        <v>799</v>
      </c>
      <c r="F85" s="12"/>
      <c r="G85" s="10" t="s">
        <v>859</v>
      </c>
      <c r="H85" s="10"/>
      <c r="I85" s="13">
        <v>50</v>
      </c>
      <c r="J85" s="13"/>
      <c r="K85" s="13"/>
      <c r="L85" s="13"/>
      <c r="M85" s="13">
        <f t="shared" si="2"/>
        <v>50</v>
      </c>
      <c r="N85" s="10"/>
      <c r="O85" s="34"/>
      <c r="P85" s="10"/>
      <c r="Q85" s="13">
        <v>0</v>
      </c>
      <c r="R85" s="13">
        <v>0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50</v>
      </c>
      <c r="AE85" s="13"/>
      <c r="AF85" s="13"/>
      <c r="AG85" s="13"/>
      <c r="AH85" s="13"/>
      <c r="AJ85" s="13">
        <f t="shared" si="3"/>
        <v>-50</v>
      </c>
      <c r="AK85" s="104"/>
    </row>
    <row r="86" spans="1:37" x14ac:dyDescent="0.2">
      <c r="A86" s="9">
        <v>43514</v>
      </c>
      <c r="B86" s="10" t="s">
        <v>666</v>
      </c>
      <c r="C86" s="11"/>
      <c r="D86" s="11"/>
      <c r="E86" s="12" t="s">
        <v>783</v>
      </c>
      <c r="F86" s="12"/>
      <c r="G86" s="10" t="s">
        <v>820</v>
      </c>
      <c r="H86" s="10"/>
      <c r="I86" s="13"/>
      <c r="J86" s="13"/>
      <c r="K86" s="13">
        <v>100</v>
      </c>
      <c r="L86" s="13"/>
      <c r="M86" s="13">
        <f t="shared" si="2"/>
        <v>100</v>
      </c>
      <c r="N86" s="10"/>
      <c r="O86" s="34"/>
      <c r="P86" s="10"/>
      <c r="Q86" s="13">
        <v>0</v>
      </c>
      <c r="R86" s="13">
        <v>0</v>
      </c>
      <c r="S86" s="13">
        <v>100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-100</v>
      </c>
      <c r="AK86" s="104"/>
    </row>
    <row r="87" spans="1:37" x14ac:dyDescent="0.2">
      <c r="A87" s="9">
        <v>43514</v>
      </c>
      <c r="B87" s="10" t="s">
        <v>667</v>
      </c>
      <c r="C87" s="11"/>
      <c r="D87" s="11"/>
      <c r="E87" s="12" t="s">
        <v>732</v>
      </c>
      <c r="F87" s="12"/>
      <c r="G87" s="10" t="s">
        <v>860</v>
      </c>
      <c r="H87" s="10"/>
      <c r="I87" s="13">
        <v>50</v>
      </c>
      <c r="J87" s="13"/>
      <c r="K87" s="13"/>
      <c r="L87" s="13"/>
      <c r="M87" s="13">
        <f t="shared" si="2"/>
        <v>50</v>
      </c>
      <c r="N87" s="10"/>
      <c r="O87" s="34"/>
      <c r="P87" s="10"/>
      <c r="Q87" s="13">
        <v>0</v>
      </c>
      <c r="R87" s="13">
        <v>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>
        <v>50</v>
      </c>
      <c r="AE87" s="13"/>
      <c r="AF87" s="13"/>
      <c r="AG87" s="13"/>
      <c r="AH87" s="13"/>
      <c r="AJ87" s="13">
        <f t="shared" si="3"/>
        <v>-50</v>
      </c>
      <c r="AK87" s="104"/>
    </row>
    <row r="88" spans="1:37" x14ac:dyDescent="0.2">
      <c r="A88" s="9">
        <v>43514</v>
      </c>
      <c r="B88" s="10" t="s">
        <v>668</v>
      </c>
      <c r="C88" s="11"/>
      <c r="D88" s="11"/>
      <c r="E88" s="12" t="s">
        <v>735</v>
      </c>
      <c r="F88" s="12"/>
      <c r="G88" s="10" t="s">
        <v>754</v>
      </c>
      <c r="H88" s="10"/>
      <c r="I88" s="13"/>
      <c r="J88" s="13"/>
      <c r="K88" s="13">
        <v>1048</v>
      </c>
      <c r="L88" s="13"/>
      <c r="M88" s="13">
        <f t="shared" si="2"/>
        <v>1048</v>
      </c>
      <c r="N88" s="10"/>
      <c r="O88" s="34"/>
      <c r="P88" s="10"/>
      <c r="Q88" s="13">
        <v>0</v>
      </c>
      <c r="R88" s="13">
        <v>0</v>
      </c>
      <c r="S88" s="13">
        <v>1048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J88" s="13">
        <f t="shared" si="3"/>
        <v>-1048</v>
      </c>
      <c r="AK88" s="104"/>
    </row>
    <row r="89" spans="1:37" x14ac:dyDescent="0.2">
      <c r="A89" s="9">
        <v>43514</v>
      </c>
      <c r="B89" s="10" t="s">
        <v>669</v>
      </c>
      <c r="C89" s="11">
        <v>182650</v>
      </c>
      <c r="D89" s="11"/>
      <c r="E89" s="12" t="s">
        <v>728</v>
      </c>
      <c r="F89" s="12" t="s">
        <v>742</v>
      </c>
      <c r="G89" s="10" t="s">
        <v>752</v>
      </c>
      <c r="H89" s="10"/>
      <c r="I89" s="13"/>
      <c r="J89" s="13"/>
      <c r="K89" s="13"/>
      <c r="L89" s="13">
        <v>180</v>
      </c>
      <c r="M89" s="13">
        <f t="shared" si="2"/>
        <v>160.71428571428569</v>
      </c>
      <c r="N89" s="10"/>
      <c r="O89" s="34"/>
      <c r="P89" s="10"/>
      <c r="Q89" s="13">
        <v>19.285714285714281</v>
      </c>
      <c r="R89" s="13">
        <v>0</v>
      </c>
      <c r="S89" s="13"/>
      <c r="T89" s="13">
        <v>160.71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-179.99571428571429</v>
      </c>
      <c r="AK89" s="104"/>
    </row>
    <row r="90" spans="1:37" x14ac:dyDescent="0.2">
      <c r="A90" s="9">
        <v>43515</v>
      </c>
      <c r="B90" s="10" t="s">
        <v>670</v>
      </c>
      <c r="C90" s="11">
        <v>184383</v>
      </c>
      <c r="D90" s="11"/>
      <c r="E90" s="12" t="s">
        <v>728</v>
      </c>
      <c r="F90" s="12" t="s">
        <v>742</v>
      </c>
      <c r="G90" s="10" t="s">
        <v>752</v>
      </c>
      <c r="H90" s="10"/>
      <c r="I90" s="13"/>
      <c r="J90" s="13"/>
      <c r="K90" s="13"/>
      <c r="L90" s="13">
        <v>180</v>
      </c>
      <c r="M90" s="13">
        <f t="shared" si="2"/>
        <v>160.71428571428569</v>
      </c>
      <c r="N90" s="10"/>
      <c r="O90" s="34"/>
      <c r="P90" s="10"/>
      <c r="Q90" s="13">
        <v>19.285714285714281</v>
      </c>
      <c r="R90" s="13">
        <v>0</v>
      </c>
      <c r="S90" s="13"/>
      <c r="T90" s="13">
        <v>160.71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-179.99571428571429</v>
      </c>
      <c r="AK90" s="104"/>
    </row>
    <row r="91" spans="1:37" x14ac:dyDescent="0.2">
      <c r="A91" s="9">
        <v>43515</v>
      </c>
      <c r="B91" s="10" t="s">
        <v>671</v>
      </c>
      <c r="C91" s="11">
        <v>142700</v>
      </c>
      <c r="D91" s="11"/>
      <c r="E91" s="12" t="s">
        <v>729</v>
      </c>
      <c r="F91" s="12" t="s">
        <v>743</v>
      </c>
      <c r="G91" s="10" t="s">
        <v>861</v>
      </c>
      <c r="H91" s="10"/>
      <c r="I91" s="13"/>
      <c r="J91" s="13"/>
      <c r="K91" s="13"/>
      <c r="L91" s="13">
        <v>976.45</v>
      </c>
      <c r="M91" s="13">
        <f t="shared" si="2"/>
        <v>871.83035714285711</v>
      </c>
      <c r="N91" s="10"/>
      <c r="O91" s="34"/>
      <c r="P91" s="10"/>
      <c r="Q91" s="13">
        <v>104.61964285714285</v>
      </c>
      <c r="R91" s="13">
        <v>0</v>
      </c>
      <c r="S91" s="13">
        <v>871.83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-976.44964285714286</v>
      </c>
      <c r="AK91" s="104"/>
    </row>
    <row r="92" spans="1:37" x14ac:dyDescent="0.2">
      <c r="A92" s="9">
        <v>43515</v>
      </c>
      <c r="B92" s="10" t="s">
        <v>672</v>
      </c>
      <c r="C92" s="11">
        <v>142700</v>
      </c>
      <c r="D92" s="11"/>
      <c r="E92" s="12" t="s">
        <v>729</v>
      </c>
      <c r="F92" s="12" t="s">
        <v>743</v>
      </c>
      <c r="G92" s="10" t="s">
        <v>862</v>
      </c>
      <c r="H92" s="10"/>
      <c r="I92" s="13"/>
      <c r="J92" s="13"/>
      <c r="K92" s="13">
        <v>285.25</v>
      </c>
      <c r="L92" s="13"/>
      <c r="M92" s="13">
        <f t="shared" si="2"/>
        <v>285.25</v>
      </c>
      <c r="N92" s="10"/>
      <c r="O92" s="34"/>
      <c r="P92" s="10"/>
      <c r="Q92" s="13">
        <v>0</v>
      </c>
      <c r="R92" s="13">
        <v>0</v>
      </c>
      <c r="S92" s="13">
        <v>285.25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-285.25</v>
      </c>
      <c r="AK92" s="104"/>
    </row>
    <row r="93" spans="1:37" x14ac:dyDescent="0.2">
      <c r="A93" s="9">
        <v>43515</v>
      </c>
      <c r="B93" s="10" t="s">
        <v>673</v>
      </c>
      <c r="C93" s="11">
        <v>163798</v>
      </c>
      <c r="D93" s="11"/>
      <c r="E93" s="12" t="s">
        <v>737</v>
      </c>
      <c r="F93" s="12" t="s">
        <v>748</v>
      </c>
      <c r="G93" s="10" t="s">
        <v>863</v>
      </c>
      <c r="H93" s="10"/>
      <c r="I93" s="13"/>
      <c r="J93" s="13"/>
      <c r="K93" s="13"/>
      <c r="L93" s="13">
        <v>150</v>
      </c>
      <c r="M93" s="13">
        <f t="shared" si="2"/>
        <v>133.92857142857142</v>
      </c>
      <c r="N93" s="10"/>
      <c r="O93" s="34"/>
      <c r="P93" s="10"/>
      <c r="Q93" s="13">
        <v>16.071428571428569</v>
      </c>
      <c r="R93" s="13">
        <v>0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>
        <v>133.93</v>
      </c>
      <c r="AD93" s="13"/>
      <c r="AE93" s="13"/>
      <c r="AF93" s="13"/>
      <c r="AG93" s="13"/>
      <c r="AH93" s="13"/>
      <c r="AJ93" s="13">
        <f t="shared" si="3"/>
        <v>-150.00142857142856</v>
      </c>
      <c r="AK93" s="104"/>
    </row>
    <row r="94" spans="1:37" x14ac:dyDescent="0.2">
      <c r="A94" s="9">
        <v>43515</v>
      </c>
      <c r="B94" s="10" t="s">
        <v>674</v>
      </c>
      <c r="C94" s="11">
        <v>34303</v>
      </c>
      <c r="D94" s="11"/>
      <c r="E94" s="12" t="s">
        <v>727</v>
      </c>
      <c r="F94" s="12" t="s">
        <v>741</v>
      </c>
      <c r="G94" s="10" t="s">
        <v>864</v>
      </c>
      <c r="H94" s="10"/>
      <c r="I94" s="13"/>
      <c r="J94" s="13"/>
      <c r="K94" s="13"/>
      <c r="L94" s="13">
        <v>430.5</v>
      </c>
      <c r="M94" s="13">
        <f t="shared" si="2"/>
        <v>384.37499999999994</v>
      </c>
      <c r="N94" s="10"/>
      <c r="O94" s="34"/>
      <c r="P94" s="10"/>
      <c r="Q94" s="13">
        <v>46.124999999999993</v>
      </c>
      <c r="R94" s="13">
        <v>0</v>
      </c>
      <c r="S94" s="13"/>
      <c r="T94" s="13"/>
      <c r="U94" s="13"/>
      <c r="V94" s="13">
        <v>384.38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-430.505</v>
      </c>
      <c r="AK94" s="104"/>
    </row>
    <row r="95" spans="1:37" x14ac:dyDescent="0.2">
      <c r="A95" s="9">
        <v>43516</v>
      </c>
      <c r="B95" s="10" t="s">
        <v>675</v>
      </c>
      <c r="C95" s="11">
        <v>189185</v>
      </c>
      <c r="D95" s="11"/>
      <c r="E95" s="12" t="s">
        <v>728</v>
      </c>
      <c r="F95" s="12" t="s">
        <v>742</v>
      </c>
      <c r="G95" s="10" t="s">
        <v>752</v>
      </c>
      <c r="H95" s="10"/>
      <c r="I95" s="13"/>
      <c r="J95" s="13"/>
      <c r="K95" s="13"/>
      <c r="L95" s="13">
        <v>180</v>
      </c>
      <c r="M95" s="13">
        <f t="shared" si="2"/>
        <v>160.71428571428569</v>
      </c>
      <c r="N95" s="10"/>
      <c r="O95" s="34"/>
      <c r="P95" s="10"/>
      <c r="Q95" s="13">
        <v>19.285714285714281</v>
      </c>
      <c r="R95" s="13">
        <v>0</v>
      </c>
      <c r="S95" s="13"/>
      <c r="T95" s="13">
        <v>160.71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J95" s="13">
        <f t="shared" si="3"/>
        <v>-179.99571428571429</v>
      </c>
      <c r="AK95" s="104"/>
    </row>
    <row r="96" spans="1:37" x14ac:dyDescent="0.2">
      <c r="A96" s="9">
        <v>43511</v>
      </c>
      <c r="B96" s="10" t="s">
        <v>676</v>
      </c>
      <c r="C96" s="11">
        <v>2566458</v>
      </c>
      <c r="D96" s="11"/>
      <c r="E96" s="12" t="s">
        <v>801</v>
      </c>
      <c r="F96" s="12" t="s">
        <v>802</v>
      </c>
      <c r="G96" s="10" t="s">
        <v>865</v>
      </c>
      <c r="H96" s="10"/>
      <c r="I96" s="13"/>
      <c r="J96" s="13"/>
      <c r="K96" s="13"/>
      <c r="L96" s="13">
        <v>564.29</v>
      </c>
      <c r="M96" s="13">
        <f t="shared" si="2"/>
        <v>503.83035714285705</v>
      </c>
      <c r="N96" s="10"/>
      <c r="O96" s="34"/>
      <c r="P96" s="10"/>
      <c r="Q96" s="13">
        <v>60.459642857142846</v>
      </c>
      <c r="R96" s="13">
        <v>0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503.83</v>
      </c>
      <c r="AJ96" s="13">
        <f t="shared" si="3"/>
        <v>-564.28964285714278</v>
      </c>
      <c r="AK96" s="104"/>
    </row>
    <row r="97" spans="1:37" x14ac:dyDescent="0.2">
      <c r="A97" s="9">
        <v>43516</v>
      </c>
      <c r="B97" s="10" t="s">
        <v>677</v>
      </c>
      <c r="C97" s="11">
        <v>56149</v>
      </c>
      <c r="D97" s="11"/>
      <c r="E97" s="12" t="s">
        <v>730</v>
      </c>
      <c r="F97" s="12" t="s">
        <v>744</v>
      </c>
      <c r="G97" s="10" t="s">
        <v>866</v>
      </c>
      <c r="H97" s="10"/>
      <c r="I97" s="13"/>
      <c r="J97" s="13"/>
      <c r="K97" s="13"/>
      <c r="L97" s="13">
        <v>907.01</v>
      </c>
      <c r="M97" s="13">
        <f t="shared" si="2"/>
        <v>809.83035714285711</v>
      </c>
      <c r="N97" s="10"/>
      <c r="O97" s="34"/>
      <c r="P97" s="10"/>
      <c r="Q97" s="13">
        <v>97.179642857142852</v>
      </c>
      <c r="R97" s="13">
        <v>0</v>
      </c>
      <c r="S97" s="13">
        <v>809.83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-907.00964285714292</v>
      </c>
      <c r="AK97" s="104"/>
    </row>
    <row r="98" spans="1:37" x14ac:dyDescent="0.2">
      <c r="A98" s="9">
        <v>43516</v>
      </c>
      <c r="B98" s="10" t="s">
        <v>678</v>
      </c>
      <c r="C98" s="11">
        <v>2945</v>
      </c>
      <c r="D98" s="11"/>
      <c r="E98" s="12" t="s">
        <v>731</v>
      </c>
      <c r="F98" s="12" t="s">
        <v>745</v>
      </c>
      <c r="G98" s="10" t="s">
        <v>867</v>
      </c>
      <c r="H98" s="10"/>
      <c r="I98" s="13"/>
      <c r="J98" s="13"/>
      <c r="K98" s="13">
        <v>1040</v>
      </c>
      <c r="L98" s="13"/>
      <c r="M98" s="13">
        <f t="shared" si="2"/>
        <v>1040</v>
      </c>
      <c r="N98" s="10"/>
      <c r="O98" s="34"/>
      <c r="P98" s="10"/>
      <c r="Q98" s="13">
        <v>0</v>
      </c>
      <c r="R98" s="13">
        <v>0</v>
      </c>
      <c r="S98" s="13">
        <v>1040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-1040</v>
      </c>
      <c r="AK98" s="104"/>
    </row>
    <row r="99" spans="1:37" x14ac:dyDescent="0.2">
      <c r="A99" s="9">
        <v>43516</v>
      </c>
      <c r="B99" s="10" t="s">
        <v>679</v>
      </c>
      <c r="C99" s="11"/>
      <c r="D99" s="11"/>
      <c r="E99" s="12" t="s">
        <v>732</v>
      </c>
      <c r="F99" s="12"/>
      <c r="G99" s="10" t="s">
        <v>868</v>
      </c>
      <c r="H99" s="10"/>
      <c r="I99" s="13">
        <v>100</v>
      </c>
      <c r="J99" s="13"/>
      <c r="K99" s="13"/>
      <c r="L99" s="13"/>
      <c r="M99" s="13">
        <f t="shared" si="2"/>
        <v>100</v>
      </c>
      <c r="N99" s="10"/>
      <c r="O99" s="34"/>
      <c r="P99" s="10"/>
      <c r="Q99" s="13">
        <v>0</v>
      </c>
      <c r="R99" s="13">
        <v>0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>
        <v>100</v>
      </c>
      <c r="AE99" s="13"/>
      <c r="AF99" s="13"/>
      <c r="AG99" s="13"/>
      <c r="AH99" s="13"/>
      <c r="AJ99" s="13">
        <f t="shared" si="3"/>
        <v>-100</v>
      </c>
      <c r="AK99" s="104"/>
    </row>
    <row r="100" spans="1:37" x14ac:dyDescent="0.2">
      <c r="A100" s="9">
        <v>43516</v>
      </c>
      <c r="B100" s="10" t="s">
        <v>680</v>
      </c>
      <c r="C100" s="11">
        <v>124973</v>
      </c>
      <c r="D100" s="11"/>
      <c r="E100" s="12" t="s">
        <v>803</v>
      </c>
      <c r="F100" s="12" t="s">
        <v>804</v>
      </c>
      <c r="G100" s="10" t="s">
        <v>869</v>
      </c>
      <c r="H100" s="10"/>
      <c r="I100" s="13"/>
      <c r="J100" s="13"/>
      <c r="K100" s="13"/>
      <c r="L100" s="13">
        <v>506</v>
      </c>
      <c r="M100" s="13">
        <f t="shared" si="2"/>
        <v>451.78571428571422</v>
      </c>
      <c r="N100" s="10"/>
      <c r="O100" s="34"/>
      <c r="P100" s="10"/>
      <c r="Q100" s="13">
        <v>54.214285714285701</v>
      </c>
      <c r="R100" s="13">
        <v>0</v>
      </c>
      <c r="S100" s="13">
        <v>451.79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-506.00428571428574</v>
      </c>
      <c r="AK100" s="104"/>
    </row>
    <row r="101" spans="1:37" x14ac:dyDescent="0.2">
      <c r="A101" s="9">
        <v>43517</v>
      </c>
      <c r="B101" s="10" t="s">
        <v>681</v>
      </c>
      <c r="C101" s="11">
        <v>175629</v>
      </c>
      <c r="D101" s="11"/>
      <c r="E101" s="12" t="s">
        <v>728</v>
      </c>
      <c r="F101" s="12" t="s">
        <v>742</v>
      </c>
      <c r="G101" s="10" t="s">
        <v>752</v>
      </c>
      <c r="H101" s="10"/>
      <c r="I101" s="13"/>
      <c r="J101" s="13"/>
      <c r="K101" s="13"/>
      <c r="L101" s="13">
        <v>180</v>
      </c>
      <c r="M101" s="13">
        <f t="shared" si="2"/>
        <v>160.71428571428569</v>
      </c>
      <c r="N101" s="10"/>
      <c r="O101" s="34"/>
      <c r="P101" s="10"/>
      <c r="Q101" s="13">
        <v>19.285714285714281</v>
      </c>
      <c r="R101" s="13">
        <v>0</v>
      </c>
      <c r="S101" s="13"/>
      <c r="T101" s="13">
        <v>160.71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-179.99571428571429</v>
      </c>
      <c r="AK101" s="104"/>
    </row>
    <row r="102" spans="1:37" x14ac:dyDescent="0.2">
      <c r="A102" s="9">
        <v>43518</v>
      </c>
      <c r="B102" s="10" t="s">
        <v>682</v>
      </c>
      <c r="C102" s="11">
        <v>189228</v>
      </c>
      <c r="D102" s="11"/>
      <c r="E102" s="12" t="s">
        <v>728</v>
      </c>
      <c r="F102" s="12" t="s">
        <v>742</v>
      </c>
      <c r="G102" s="10" t="s">
        <v>752</v>
      </c>
      <c r="H102" s="10"/>
      <c r="I102" s="13"/>
      <c r="J102" s="13"/>
      <c r="K102" s="13"/>
      <c r="L102" s="13">
        <v>180</v>
      </c>
      <c r="M102" s="13">
        <f t="shared" si="2"/>
        <v>160.71428571428569</v>
      </c>
      <c r="N102" s="10"/>
      <c r="O102" s="34"/>
      <c r="P102" s="10"/>
      <c r="Q102" s="13">
        <v>19.285714285714281</v>
      </c>
      <c r="R102" s="13">
        <v>0</v>
      </c>
      <c r="S102" s="13"/>
      <c r="T102" s="13">
        <v>160.71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-179.99571428571429</v>
      </c>
      <c r="AK102" s="104"/>
    </row>
    <row r="103" spans="1:37" x14ac:dyDescent="0.2">
      <c r="A103" s="9">
        <v>43519</v>
      </c>
      <c r="B103" s="10" t="s">
        <v>683</v>
      </c>
      <c r="C103" s="11">
        <v>34373</v>
      </c>
      <c r="D103" s="11"/>
      <c r="E103" s="12" t="s">
        <v>805</v>
      </c>
      <c r="F103" s="12" t="s">
        <v>750</v>
      </c>
      <c r="G103" s="10" t="s">
        <v>870</v>
      </c>
      <c r="H103" s="10"/>
      <c r="I103" s="13"/>
      <c r="J103" s="13"/>
      <c r="K103" s="13"/>
      <c r="L103" s="13">
        <v>388.4</v>
      </c>
      <c r="M103" s="13">
        <f t="shared" si="2"/>
        <v>346.78571428571422</v>
      </c>
      <c r="N103" s="10"/>
      <c r="O103" s="34"/>
      <c r="P103" s="10"/>
      <c r="Q103" s="13">
        <v>41.614285714285707</v>
      </c>
      <c r="R103" s="13">
        <v>0</v>
      </c>
      <c r="S103" s="13">
        <v>346.79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-388.40428571428572</v>
      </c>
      <c r="AK103" s="104"/>
    </row>
    <row r="104" spans="1:37" x14ac:dyDescent="0.2">
      <c r="A104" s="9">
        <v>43522</v>
      </c>
      <c r="B104" s="10" t="s">
        <v>684</v>
      </c>
      <c r="C104" s="11">
        <v>34383</v>
      </c>
      <c r="D104" s="11"/>
      <c r="E104" s="12" t="s">
        <v>805</v>
      </c>
      <c r="F104" s="12" t="s">
        <v>750</v>
      </c>
      <c r="G104" s="10" t="s">
        <v>871</v>
      </c>
      <c r="H104" s="10"/>
      <c r="I104" s="13"/>
      <c r="J104" s="13"/>
      <c r="K104" s="13"/>
      <c r="L104" s="13">
        <v>401</v>
      </c>
      <c r="M104" s="13">
        <f t="shared" si="2"/>
        <v>358.03571428571428</v>
      </c>
      <c r="N104" s="10"/>
      <c r="O104" s="34"/>
      <c r="P104" s="10"/>
      <c r="Q104" s="13">
        <v>42.964285714285708</v>
      </c>
      <c r="R104" s="13">
        <v>0</v>
      </c>
      <c r="S104" s="13">
        <v>358.04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-401.00428571428574</v>
      </c>
      <c r="AK104" s="104"/>
    </row>
    <row r="105" spans="1:37" x14ac:dyDescent="0.2">
      <c r="A105" s="9">
        <v>43522</v>
      </c>
      <c r="B105" s="10" t="s">
        <v>685</v>
      </c>
      <c r="C105" s="11">
        <v>188236</v>
      </c>
      <c r="D105" s="11"/>
      <c r="E105" s="12" t="s">
        <v>728</v>
      </c>
      <c r="F105" s="12" t="s">
        <v>742</v>
      </c>
      <c r="G105" s="10" t="s">
        <v>752</v>
      </c>
      <c r="H105" s="10"/>
      <c r="I105" s="13"/>
      <c r="J105" s="13"/>
      <c r="K105" s="13"/>
      <c r="L105" s="13">
        <v>180</v>
      </c>
      <c r="M105" s="13">
        <f t="shared" si="2"/>
        <v>160.71428571428569</v>
      </c>
      <c r="N105" s="10"/>
      <c r="O105" s="34"/>
      <c r="P105" s="10"/>
      <c r="Q105" s="13">
        <v>19.285714285714281</v>
      </c>
      <c r="R105" s="13">
        <v>0</v>
      </c>
      <c r="S105" s="13"/>
      <c r="T105" s="13">
        <v>160.71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-179.99571428571429</v>
      </c>
      <c r="AK105" s="104"/>
    </row>
    <row r="106" spans="1:37" x14ac:dyDescent="0.2">
      <c r="A106" s="9">
        <v>43523</v>
      </c>
      <c r="B106" s="10" t="s">
        <v>486</v>
      </c>
      <c r="C106" s="11">
        <v>175682</v>
      </c>
      <c r="D106" s="11"/>
      <c r="E106" s="12" t="s">
        <v>728</v>
      </c>
      <c r="F106" s="12" t="s">
        <v>742</v>
      </c>
      <c r="G106" s="10" t="s">
        <v>752</v>
      </c>
      <c r="H106" s="10"/>
      <c r="I106" s="13"/>
      <c r="J106" s="13"/>
      <c r="K106" s="13"/>
      <c r="L106" s="13">
        <v>180</v>
      </c>
      <c r="M106" s="13">
        <f t="shared" si="2"/>
        <v>160.71428571428569</v>
      </c>
      <c r="N106" s="10"/>
      <c r="O106" s="34"/>
      <c r="P106" s="10"/>
      <c r="Q106" s="13">
        <v>19.285714285714281</v>
      </c>
      <c r="R106" s="13">
        <v>0</v>
      </c>
      <c r="S106" s="13"/>
      <c r="T106" s="13">
        <v>160.71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-179.99571428571429</v>
      </c>
      <c r="AK106" s="104"/>
    </row>
    <row r="107" spans="1:37" x14ac:dyDescent="0.2">
      <c r="A107" s="9">
        <v>43523</v>
      </c>
      <c r="B107" s="10" t="s">
        <v>487</v>
      </c>
      <c r="C107" s="11"/>
      <c r="D107" s="11"/>
      <c r="E107" s="12" t="s">
        <v>735</v>
      </c>
      <c r="F107" s="12"/>
      <c r="G107" s="10" t="s">
        <v>754</v>
      </c>
      <c r="H107" s="10"/>
      <c r="I107" s="10"/>
      <c r="J107" s="10"/>
      <c r="K107" s="10">
        <v>1123</v>
      </c>
      <c r="L107" s="10"/>
      <c r="M107" s="13">
        <f t="shared" si="2"/>
        <v>1123</v>
      </c>
      <c r="N107" s="10"/>
      <c r="O107" s="34"/>
      <c r="P107" s="10"/>
      <c r="Q107" s="13">
        <v>0</v>
      </c>
      <c r="R107" s="13">
        <v>0</v>
      </c>
      <c r="S107" s="13">
        <v>1123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-1123</v>
      </c>
      <c r="AK107" s="104"/>
    </row>
    <row r="108" spans="1:37" x14ac:dyDescent="0.2">
      <c r="A108" s="9">
        <v>43523</v>
      </c>
      <c r="B108" s="10" t="s">
        <v>488</v>
      </c>
      <c r="C108" s="11"/>
      <c r="D108" s="11"/>
      <c r="E108" s="12" t="s">
        <v>732</v>
      </c>
      <c r="F108" s="12"/>
      <c r="G108" s="10" t="s">
        <v>860</v>
      </c>
      <c r="H108" s="10"/>
      <c r="I108" s="10">
        <v>50</v>
      </c>
      <c r="J108" s="10"/>
      <c r="K108" s="10"/>
      <c r="L108" s="10"/>
      <c r="M108" s="13">
        <f t="shared" si="2"/>
        <v>50</v>
      </c>
      <c r="N108" s="10"/>
      <c r="O108" s="34"/>
      <c r="P108" s="10"/>
      <c r="Q108" s="13">
        <v>0</v>
      </c>
      <c r="R108" s="13">
        <v>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>
        <v>50</v>
      </c>
      <c r="AE108" s="13"/>
      <c r="AF108" s="13"/>
      <c r="AG108" s="13"/>
      <c r="AH108" s="13"/>
      <c r="AJ108" s="13">
        <f t="shared" si="3"/>
        <v>-50</v>
      </c>
      <c r="AK108" s="104"/>
    </row>
    <row r="109" spans="1:37" x14ac:dyDescent="0.2">
      <c r="A109" s="9">
        <v>43523</v>
      </c>
      <c r="B109" s="10" t="s">
        <v>489</v>
      </c>
      <c r="C109" s="11"/>
      <c r="D109" s="11"/>
      <c r="E109" s="12" t="s">
        <v>732</v>
      </c>
      <c r="F109" s="12"/>
      <c r="G109" s="10" t="s">
        <v>872</v>
      </c>
      <c r="H109" s="10"/>
      <c r="I109" s="10"/>
      <c r="J109" s="10"/>
      <c r="K109" s="10">
        <v>100</v>
      </c>
      <c r="L109" s="10"/>
      <c r="M109" s="13">
        <f t="shared" si="2"/>
        <v>100</v>
      </c>
      <c r="N109" s="10"/>
      <c r="O109" s="34"/>
      <c r="P109" s="10"/>
      <c r="Q109" s="13">
        <v>0</v>
      </c>
      <c r="R109" s="13">
        <v>0</v>
      </c>
      <c r="S109" s="13">
        <v>100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-100</v>
      </c>
      <c r="AK109" s="104"/>
    </row>
    <row r="110" spans="1:37" x14ac:dyDescent="0.2">
      <c r="A110" s="9">
        <v>43523</v>
      </c>
      <c r="B110" s="10" t="s">
        <v>490</v>
      </c>
      <c r="C110" s="11">
        <v>140725</v>
      </c>
      <c r="D110" s="11"/>
      <c r="E110" s="12" t="s">
        <v>729</v>
      </c>
      <c r="F110" s="12" t="s">
        <v>743</v>
      </c>
      <c r="G110" s="10" t="s">
        <v>873</v>
      </c>
      <c r="H110" s="10"/>
      <c r="I110" s="10"/>
      <c r="J110" s="10"/>
      <c r="K110" s="10"/>
      <c r="L110" s="10">
        <v>836.1</v>
      </c>
      <c r="M110" s="13">
        <f t="shared" si="2"/>
        <v>746.51785714285711</v>
      </c>
      <c r="N110" s="10"/>
      <c r="O110" s="34"/>
      <c r="P110" s="10"/>
      <c r="Q110" s="13">
        <v>89.582142857142856</v>
      </c>
      <c r="R110" s="13">
        <v>0</v>
      </c>
      <c r="S110" s="13">
        <v>746.52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-836.10214285714278</v>
      </c>
      <c r="AK110" s="104"/>
    </row>
    <row r="111" spans="1:37" x14ac:dyDescent="0.2">
      <c r="A111" s="9">
        <v>43523</v>
      </c>
      <c r="B111" s="10" t="s">
        <v>491</v>
      </c>
      <c r="C111" s="11">
        <v>140725</v>
      </c>
      <c r="D111" s="11"/>
      <c r="E111" s="12" t="s">
        <v>729</v>
      </c>
      <c r="F111" s="12" t="s">
        <v>743</v>
      </c>
      <c r="G111" s="10" t="s">
        <v>874</v>
      </c>
      <c r="H111" s="10"/>
      <c r="I111" s="10"/>
      <c r="J111" s="10"/>
      <c r="K111" s="10">
        <v>260.7</v>
      </c>
      <c r="L111" s="10"/>
      <c r="M111" s="13">
        <f t="shared" si="2"/>
        <v>260.7</v>
      </c>
      <c r="N111" s="10"/>
      <c r="O111" s="34"/>
      <c r="P111" s="10"/>
      <c r="Q111" s="13">
        <v>0</v>
      </c>
      <c r="R111" s="13">
        <v>0</v>
      </c>
      <c r="S111" s="13">
        <v>260.7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-260.7</v>
      </c>
      <c r="AK111" s="104"/>
    </row>
    <row r="112" spans="1:37" x14ac:dyDescent="0.2">
      <c r="A112" s="9">
        <v>43523</v>
      </c>
      <c r="B112" s="10" t="s">
        <v>492</v>
      </c>
      <c r="C112" s="11">
        <v>136766</v>
      </c>
      <c r="D112" s="11"/>
      <c r="E112" s="12" t="s">
        <v>729</v>
      </c>
      <c r="F112" s="12" t="s">
        <v>743</v>
      </c>
      <c r="G112" s="10" t="s">
        <v>875</v>
      </c>
      <c r="H112" s="10"/>
      <c r="I112" s="10"/>
      <c r="J112" s="10"/>
      <c r="K112" s="10"/>
      <c r="L112" s="10">
        <v>714.5</v>
      </c>
      <c r="M112" s="13">
        <f t="shared" si="2"/>
        <v>637.94642857142856</v>
      </c>
      <c r="N112" s="10"/>
      <c r="O112" s="34"/>
      <c r="P112" s="10"/>
      <c r="Q112" s="13">
        <v>76.553571428571431</v>
      </c>
      <c r="R112" s="13">
        <v>0</v>
      </c>
      <c r="S112" s="13">
        <v>637.95000000000005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-714.50357142857149</v>
      </c>
      <c r="AK112" s="104"/>
    </row>
    <row r="113" spans="1:37" x14ac:dyDescent="0.2">
      <c r="A113" s="9">
        <v>43523</v>
      </c>
      <c r="B113" s="10" t="s">
        <v>493</v>
      </c>
      <c r="C113" s="11">
        <v>136766</v>
      </c>
      <c r="D113" s="11"/>
      <c r="E113" s="12" t="s">
        <v>729</v>
      </c>
      <c r="F113" s="12" t="s">
        <v>743</v>
      </c>
      <c r="G113" s="10" t="s">
        <v>876</v>
      </c>
      <c r="H113" s="10"/>
      <c r="I113" s="10"/>
      <c r="J113" s="10"/>
      <c r="K113" s="10">
        <v>129.9</v>
      </c>
      <c r="L113" s="10"/>
      <c r="M113" s="13">
        <f t="shared" si="2"/>
        <v>129.9</v>
      </c>
      <c r="N113" s="10"/>
      <c r="O113" s="34"/>
      <c r="P113" s="10"/>
      <c r="Q113" s="13">
        <v>0</v>
      </c>
      <c r="R113" s="13">
        <v>0</v>
      </c>
      <c r="S113" s="13">
        <v>129.9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-129.9</v>
      </c>
      <c r="AK113" s="104"/>
    </row>
    <row r="114" spans="1:37" x14ac:dyDescent="0.2">
      <c r="A114" s="9">
        <v>43523</v>
      </c>
      <c r="B114" s="10" t="s">
        <v>494</v>
      </c>
      <c r="C114" s="11">
        <v>154478</v>
      </c>
      <c r="D114" s="11"/>
      <c r="E114" s="12" t="s">
        <v>728</v>
      </c>
      <c r="F114" s="12" t="s">
        <v>742</v>
      </c>
      <c r="G114" s="10" t="s">
        <v>752</v>
      </c>
      <c r="H114" s="10"/>
      <c r="I114" s="10"/>
      <c r="J114" s="10"/>
      <c r="K114" s="10"/>
      <c r="L114" s="10">
        <v>180</v>
      </c>
      <c r="M114" s="13">
        <f t="shared" si="2"/>
        <v>160.71428571428569</v>
      </c>
      <c r="N114" s="10"/>
      <c r="O114" s="34"/>
      <c r="P114" s="10"/>
      <c r="Q114" s="13">
        <v>19.285714285714281</v>
      </c>
      <c r="R114" s="13">
        <v>0</v>
      </c>
      <c r="S114" s="13"/>
      <c r="T114" s="13">
        <v>160.71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-179.99571428571429</v>
      </c>
      <c r="AK114" s="104"/>
    </row>
    <row r="115" spans="1:37" x14ac:dyDescent="0.2">
      <c r="A115" s="9">
        <v>43524</v>
      </c>
      <c r="B115" s="10" t="s">
        <v>495</v>
      </c>
      <c r="C115" s="11">
        <v>2965</v>
      </c>
      <c r="D115" s="11"/>
      <c r="E115" s="12" t="s">
        <v>731</v>
      </c>
      <c r="F115" s="12" t="s">
        <v>745</v>
      </c>
      <c r="G115" s="10" t="s">
        <v>867</v>
      </c>
      <c r="H115" s="10"/>
      <c r="I115" s="10"/>
      <c r="J115" s="10"/>
      <c r="K115" s="10">
        <v>2135</v>
      </c>
      <c r="L115" s="10"/>
      <c r="M115" s="13">
        <f t="shared" si="2"/>
        <v>2135</v>
      </c>
      <c r="N115" s="10"/>
      <c r="O115" s="34"/>
      <c r="P115" s="10"/>
      <c r="Q115" s="13">
        <v>0</v>
      </c>
      <c r="R115" s="13">
        <v>0</v>
      </c>
      <c r="S115" s="13">
        <v>2135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-2135</v>
      </c>
      <c r="AK115" s="104"/>
    </row>
    <row r="116" spans="1:37" x14ac:dyDescent="0.2">
      <c r="A116" s="9">
        <v>43524</v>
      </c>
      <c r="B116" s="10" t="s">
        <v>496</v>
      </c>
      <c r="C116" s="11"/>
      <c r="D116" s="11"/>
      <c r="E116" s="12" t="s">
        <v>732</v>
      </c>
      <c r="F116" s="12"/>
      <c r="G116" s="10" t="s">
        <v>868</v>
      </c>
      <c r="H116" s="10"/>
      <c r="I116" s="10">
        <v>100</v>
      </c>
      <c r="J116" s="10"/>
      <c r="K116" s="10"/>
      <c r="L116" s="10"/>
      <c r="M116" s="13">
        <f t="shared" si="2"/>
        <v>100</v>
      </c>
      <c r="N116" s="10"/>
      <c r="O116" s="34"/>
      <c r="P116" s="10"/>
      <c r="Q116" s="13">
        <v>0</v>
      </c>
      <c r="R116" s="13"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100</v>
      </c>
      <c r="AE116" s="13"/>
      <c r="AF116" s="13"/>
      <c r="AG116" s="13"/>
      <c r="AH116" s="13"/>
      <c r="AJ116" s="13">
        <f t="shared" si="3"/>
        <v>-100</v>
      </c>
      <c r="AK116" s="104"/>
    </row>
    <row r="117" spans="1:37" x14ac:dyDescent="0.2">
      <c r="A117" s="9"/>
      <c r="B117" s="10" t="s">
        <v>497</v>
      </c>
      <c r="C117" s="11"/>
      <c r="D117" s="11"/>
      <c r="E117" s="12"/>
      <c r="F117" s="12"/>
      <c r="G117" s="10"/>
      <c r="H117" s="10"/>
      <c r="I117" s="10"/>
      <c r="J117" s="10"/>
      <c r="K117" s="10"/>
      <c r="L117" s="10"/>
      <c r="M117" s="13">
        <f t="shared" si="2"/>
        <v>0</v>
      </c>
      <c r="N117" s="10"/>
      <c r="O117" s="34"/>
      <c r="P117" s="10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0</v>
      </c>
      <c r="AK117" s="104"/>
    </row>
    <row r="118" spans="1:37" x14ac:dyDescent="0.2">
      <c r="A118" s="9"/>
      <c r="B118" s="10" t="s">
        <v>498</v>
      </c>
      <c r="C118" s="11"/>
      <c r="D118" s="11"/>
      <c r="E118" s="12"/>
      <c r="F118" s="12"/>
      <c r="G118" s="10"/>
      <c r="H118" s="10"/>
      <c r="I118" s="10"/>
      <c r="J118" s="10"/>
      <c r="K118" s="10"/>
      <c r="L118" s="10"/>
      <c r="M118" s="13">
        <f t="shared" si="2"/>
        <v>0</v>
      </c>
      <c r="N118" s="10"/>
      <c r="O118" s="34"/>
      <c r="P118" s="10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0</v>
      </c>
      <c r="AK118" s="104"/>
    </row>
    <row r="119" spans="1:37" x14ac:dyDescent="0.2">
      <c r="A119" s="9"/>
      <c r="B119" s="10" t="s">
        <v>499</v>
      </c>
      <c r="C119" s="11"/>
      <c r="D119" s="11"/>
      <c r="E119" s="12"/>
      <c r="F119" s="12"/>
      <c r="G119" s="10"/>
      <c r="H119" s="10"/>
      <c r="I119" s="10"/>
      <c r="J119" s="10"/>
      <c r="K119" s="10"/>
      <c r="L119" s="10"/>
      <c r="M119" s="13">
        <f t="shared" si="2"/>
        <v>0</v>
      </c>
      <c r="N119" s="10"/>
      <c r="O119" s="34"/>
      <c r="P119" s="10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0</v>
      </c>
      <c r="AK119" s="104"/>
    </row>
    <row r="120" spans="1:37" x14ac:dyDescent="0.2">
      <c r="A120" s="9"/>
      <c r="B120" s="10" t="s">
        <v>500</v>
      </c>
      <c r="C120" s="11"/>
      <c r="D120" s="11"/>
      <c r="E120" s="12"/>
      <c r="F120" s="12"/>
      <c r="G120" s="10"/>
      <c r="H120" s="10"/>
      <c r="I120" s="10"/>
      <c r="J120" s="10"/>
      <c r="K120" s="10"/>
      <c r="L120" s="10"/>
      <c r="M120" s="13">
        <f t="shared" si="2"/>
        <v>0</v>
      </c>
      <c r="N120" s="10"/>
      <c r="O120" s="34"/>
      <c r="P120" s="10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0</v>
      </c>
      <c r="AK120" s="104"/>
    </row>
    <row r="121" spans="1:37" x14ac:dyDescent="0.2">
      <c r="A121" s="9"/>
      <c r="B121" s="10" t="s">
        <v>281</v>
      </c>
      <c r="C121" s="11"/>
      <c r="D121" s="11"/>
      <c r="E121" s="12"/>
      <c r="F121" s="12"/>
      <c r="G121" s="10"/>
      <c r="H121" s="10"/>
      <c r="I121" s="10"/>
      <c r="J121" s="10"/>
      <c r="K121" s="10"/>
      <c r="L121" s="10"/>
      <c r="M121" s="13">
        <f t="shared" si="2"/>
        <v>0</v>
      </c>
      <c r="N121" s="10"/>
      <c r="O121" s="34"/>
      <c r="P121" s="10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0</v>
      </c>
      <c r="AK121" s="104"/>
    </row>
    <row r="122" spans="1:37" x14ac:dyDescent="0.2">
      <c r="A122" s="9"/>
      <c r="B122" s="10" t="s">
        <v>282</v>
      </c>
      <c r="C122" s="11"/>
      <c r="D122" s="11"/>
      <c r="E122" s="12"/>
      <c r="F122" s="12"/>
      <c r="G122" s="10"/>
      <c r="H122" s="10"/>
      <c r="I122" s="10"/>
      <c r="J122" s="10"/>
      <c r="K122" s="10"/>
      <c r="L122" s="10"/>
      <c r="M122" s="13">
        <f t="shared" si="2"/>
        <v>0</v>
      </c>
      <c r="N122" s="10"/>
      <c r="O122" s="34"/>
      <c r="P122" s="10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0</v>
      </c>
      <c r="AK122" s="104"/>
    </row>
    <row r="123" spans="1:37" x14ac:dyDescent="0.2">
      <c r="A123" s="9"/>
      <c r="B123" s="10" t="s">
        <v>283</v>
      </c>
      <c r="C123" s="11"/>
      <c r="D123" s="11"/>
      <c r="E123" s="12"/>
      <c r="F123" s="12"/>
      <c r="G123" s="10"/>
      <c r="H123" s="10"/>
      <c r="I123" s="10"/>
      <c r="J123" s="10"/>
      <c r="K123" s="10"/>
      <c r="L123" s="10"/>
      <c r="M123" s="13">
        <f t="shared" si="2"/>
        <v>0</v>
      </c>
      <c r="N123" s="10"/>
      <c r="O123" s="34"/>
      <c r="P123" s="10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0</v>
      </c>
      <c r="AK123" s="104"/>
    </row>
    <row r="124" spans="1:37" x14ac:dyDescent="0.2">
      <c r="A124" s="9"/>
      <c r="B124" s="10" t="s">
        <v>284</v>
      </c>
      <c r="C124" s="11"/>
      <c r="D124" s="11"/>
      <c r="E124" s="12"/>
      <c r="F124" s="12"/>
      <c r="G124" s="10"/>
      <c r="H124" s="10"/>
      <c r="I124" s="10"/>
      <c r="J124" s="10"/>
      <c r="K124" s="10"/>
      <c r="L124" s="10"/>
      <c r="M124" s="13">
        <f t="shared" si="2"/>
        <v>0</v>
      </c>
      <c r="N124" s="10"/>
      <c r="O124" s="34"/>
      <c r="P124" s="10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0</v>
      </c>
      <c r="AK124" s="104"/>
    </row>
    <row r="125" spans="1:37" x14ac:dyDescent="0.2">
      <c r="A125" s="9"/>
      <c r="B125" s="10" t="s">
        <v>285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  <c r="AK125" s="104"/>
    </row>
    <row r="126" spans="1:37" x14ac:dyDescent="0.2">
      <c r="A126" s="9"/>
      <c r="B126" s="10" t="s">
        <v>286</v>
      </c>
      <c r="C126" s="11"/>
      <c r="D126" s="11"/>
      <c r="E126" s="12"/>
      <c r="F126" s="12"/>
      <c r="G126" s="10"/>
      <c r="H126" s="10"/>
      <c r="I126" s="10"/>
      <c r="J126" s="10"/>
      <c r="K126" s="10"/>
      <c r="L126" s="10"/>
      <c r="M126" s="13">
        <f t="shared" si="2"/>
        <v>0</v>
      </c>
      <c r="N126" s="10"/>
      <c r="O126" s="34"/>
      <c r="P126" s="10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0</v>
      </c>
      <c r="AK126" s="104"/>
    </row>
    <row r="127" spans="1:37" x14ac:dyDescent="0.2">
      <c r="A127" s="9"/>
      <c r="B127" s="10" t="s">
        <v>287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  <c r="AK127" s="104"/>
    </row>
    <row r="128" spans="1:37" x14ac:dyDescent="0.2">
      <c r="A128" s="9"/>
      <c r="B128" s="10" t="s">
        <v>288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4"/>
    </row>
    <row r="129" spans="1:37" x14ac:dyDescent="0.2">
      <c r="A129" s="9"/>
      <c r="B129" s="10" t="s">
        <v>289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4"/>
    </row>
    <row r="130" spans="1:37" x14ac:dyDescent="0.2">
      <c r="A130" s="9"/>
      <c r="B130" s="10" t="s">
        <v>290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4"/>
    </row>
    <row r="131" spans="1:37" x14ac:dyDescent="0.2">
      <c r="A131" s="9"/>
      <c r="B131" s="10" t="s">
        <v>291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4"/>
    </row>
    <row r="132" spans="1:37" x14ac:dyDescent="0.2">
      <c r="A132" s="9"/>
      <c r="B132" s="10" t="s">
        <v>292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4"/>
    </row>
    <row r="133" spans="1:37" x14ac:dyDescent="0.2">
      <c r="A133" s="9"/>
      <c r="B133" s="10" t="s">
        <v>293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4"/>
    </row>
    <row r="134" spans="1:37" x14ac:dyDescent="0.2">
      <c r="A134" s="9"/>
      <c r="B134" s="10" t="s">
        <v>294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4"/>
    </row>
    <row r="135" spans="1:37" x14ac:dyDescent="0.2">
      <c r="A135" s="9"/>
      <c r="B135" s="10" t="s">
        <v>295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4"/>
    </row>
    <row r="136" spans="1:37" x14ac:dyDescent="0.2">
      <c r="A136" s="9"/>
      <c r="B136" s="10" t="s">
        <v>296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4"/>
    </row>
    <row r="137" spans="1:37" x14ac:dyDescent="0.2">
      <c r="A137" s="9"/>
      <c r="B137" s="10" t="s">
        <v>297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4"/>
    </row>
    <row r="138" spans="1:37" x14ac:dyDescent="0.2">
      <c r="A138" s="9"/>
      <c r="B138" s="10" t="s">
        <v>298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4"/>
    </row>
    <row r="139" spans="1:37" x14ac:dyDescent="0.2">
      <c r="A139" s="9"/>
      <c r="B139" s="10" t="s">
        <v>299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4"/>
    </row>
    <row r="140" spans="1:37" x14ac:dyDescent="0.2">
      <c r="A140" s="9"/>
      <c r="B140" s="10" t="s">
        <v>300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4"/>
    </row>
    <row r="141" spans="1:37" x14ac:dyDescent="0.2">
      <c r="A141" s="9"/>
      <c r="B141" s="10" t="s">
        <v>301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4"/>
    </row>
    <row r="142" spans="1:37" x14ac:dyDescent="0.2">
      <c r="A142" s="9"/>
      <c r="B142" s="10" t="s">
        <v>302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4"/>
    </row>
    <row r="143" spans="1:37" x14ac:dyDescent="0.2">
      <c r="A143" s="9"/>
      <c r="B143" s="10" t="s">
        <v>303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4"/>
    </row>
    <row r="144" spans="1:37" x14ac:dyDescent="0.2">
      <c r="A144" s="9"/>
      <c r="B144" s="10" t="s">
        <v>304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4"/>
    </row>
    <row r="145" spans="1:37" x14ac:dyDescent="0.2">
      <c r="A145" s="9"/>
      <c r="B145" s="10" t="s">
        <v>305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4"/>
    </row>
    <row r="146" spans="1:37" x14ac:dyDescent="0.2">
      <c r="A146" s="9"/>
      <c r="B146" s="10" t="s">
        <v>306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4"/>
    </row>
    <row r="147" spans="1:37" x14ac:dyDescent="0.2">
      <c r="A147" s="9"/>
      <c r="B147" s="10" t="s">
        <v>307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4"/>
    </row>
    <row r="148" spans="1:37" x14ac:dyDescent="0.2">
      <c r="A148" s="9"/>
      <c r="B148" s="10" t="s">
        <v>308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4"/>
    </row>
    <row r="149" spans="1:37" x14ac:dyDescent="0.2">
      <c r="A149" s="9"/>
      <c r="B149" s="10" t="s">
        <v>309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4"/>
    </row>
    <row r="150" spans="1:37" x14ac:dyDescent="0.2">
      <c r="A150" s="9"/>
      <c r="B150" s="10" t="s">
        <v>310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4"/>
    </row>
    <row r="151" spans="1:37" x14ac:dyDescent="0.2">
      <c r="A151" s="9"/>
      <c r="B151" s="10" t="s">
        <v>311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4"/>
    </row>
    <row r="152" spans="1:37" x14ac:dyDescent="0.2">
      <c r="A152" s="9"/>
      <c r="B152" s="10" t="s">
        <v>312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4"/>
    </row>
    <row r="153" spans="1:37" x14ac:dyDescent="0.2">
      <c r="A153" s="9"/>
      <c r="B153" s="10" t="s">
        <v>313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4"/>
    </row>
    <row r="154" spans="1:37" x14ac:dyDescent="0.2">
      <c r="A154" s="9"/>
      <c r="B154" s="10" t="s">
        <v>314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4"/>
    </row>
    <row r="155" spans="1:37" x14ac:dyDescent="0.2">
      <c r="A155" s="9"/>
      <c r="B155" s="10" t="s">
        <v>315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4"/>
    </row>
    <row r="156" spans="1:37" x14ac:dyDescent="0.2">
      <c r="A156" s="9"/>
      <c r="B156" s="10" t="s">
        <v>316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4"/>
    </row>
    <row r="157" spans="1:37" x14ac:dyDescent="0.2">
      <c r="A157" s="9"/>
      <c r="B157" s="10" t="s">
        <v>317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4"/>
    </row>
    <row r="158" spans="1:37" x14ac:dyDescent="0.2">
      <c r="A158" s="9"/>
      <c r="B158" s="10" t="s">
        <v>318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4"/>
    </row>
    <row r="159" spans="1:37" x14ac:dyDescent="0.2">
      <c r="A159" s="9"/>
      <c r="B159" s="10" t="s">
        <v>319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4"/>
    </row>
    <row r="160" spans="1:37" x14ac:dyDescent="0.2">
      <c r="A160" s="9"/>
      <c r="B160" s="10" t="s">
        <v>320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4"/>
    </row>
    <row r="161" spans="1:37" x14ac:dyDescent="0.2">
      <c r="A161" s="9"/>
      <c r="B161" s="10" t="s">
        <v>321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4"/>
    </row>
    <row r="162" spans="1:37" x14ac:dyDescent="0.2">
      <c r="A162" s="9"/>
      <c r="B162" s="10" t="s">
        <v>322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4"/>
    </row>
    <row r="163" spans="1:37" x14ac:dyDescent="0.2">
      <c r="A163" s="9"/>
      <c r="B163" s="10" t="s">
        <v>323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4"/>
    </row>
    <row r="164" spans="1:37" x14ac:dyDescent="0.2">
      <c r="A164" s="9"/>
      <c r="B164" s="10" t="s">
        <v>324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4"/>
    </row>
    <row r="165" spans="1:37" x14ac:dyDescent="0.2">
      <c r="A165" s="9"/>
      <c r="B165" s="10" t="s">
        <v>325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4"/>
    </row>
    <row r="166" spans="1:37" x14ac:dyDescent="0.2">
      <c r="A166" s="9"/>
      <c r="B166" s="10" t="s">
        <v>326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4"/>
    </row>
    <row r="167" spans="1:37" x14ac:dyDescent="0.2">
      <c r="A167" s="9"/>
      <c r="B167" s="10" t="s">
        <v>327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4"/>
    </row>
    <row r="168" spans="1:37" x14ac:dyDescent="0.2">
      <c r="A168" s="9"/>
      <c r="B168" s="10" t="s">
        <v>328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4"/>
    </row>
    <row r="169" spans="1:37" x14ac:dyDescent="0.2">
      <c r="A169" s="9"/>
      <c r="B169" s="10" t="s">
        <v>329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4"/>
    </row>
    <row r="170" spans="1:37" x14ac:dyDescent="0.2">
      <c r="A170" s="9"/>
      <c r="B170" s="10" t="s">
        <v>330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4"/>
    </row>
    <row r="171" spans="1:37" x14ac:dyDescent="0.2">
      <c r="A171" s="9"/>
      <c r="B171" s="10" t="s">
        <v>331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4"/>
    </row>
    <row r="172" spans="1:37" x14ac:dyDescent="0.2">
      <c r="A172" s="9"/>
      <c r="B172" s="10" t="s">
        <v>332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4"/>
    </row>
    <row r="173" spans="1:37" x14ac:dyDescent="0.2">
      <c r="A173" s="9"/>
      <c r="B173" s="10" t="s">
        <v>333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4"/>
    </row>
    <row r="174" spans="1:37" x14ac:dyDescent="0.2">
      <c r="A174" s="9"/>
      <c r="B174" s="10" t="s">
        <v>334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4"/>
    </row>
    <row r="175" spans="1:37" x14ac:dyDescent="0.2">
      <c r="A175" s="9"/>
      <c r="B175" s="10" t="s">
        <v>335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4"/>
    </row>
    <row r="176" spans="1:37" x14ac:dyDescent="0.2">
      <c r="A176" s="9"/>
      <c r="B176" s="10" t="s">
        <v>336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4"/>
    </row>
    <row r="177" spans="1:37" x14ac:dyDescent="0.2">
      <c r="A177" s="9"/>
      <c r="B177" s="10" t="s">
        <v>337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4"/>
    </row>
    <row r="178" spans="1:37" x14ac:dyDescent="0.2">
      <c r="A178" s="9"/>
      <c r="B178" s="10" t="s">
        <v>338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4"/>
    </row>
    <row r="179" spans="1:37" x14ac:dyDescent="0.2">
      <c r="A179" s="9"/>
      <c r="B179" s="10" t="s">
        <v>339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4"/>
    </row>
    <row r="180" spans="1:37" x14ac:dyDescent="0.2">
      <c r="A180" s="9"/>
      <c r="B180" s="10" t="s">
        <v>340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4"/>
    </row>
    <row r="181" spans="1:37" x14ac:dyDescent="0.2">
      <c r="A181" s="9"/>
      <c r="B181" s="10" t="s">
        <v>341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4"/>
    </row>
    <row r="182" spans="1:37" x14ac:dyDescent="0.2">
      <c r="A182" s="9"/>
      <c r="B182" s="10" t="s">
        <v>342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4"/>
    </row>
    <row r="183" spans="1:37" x14ac:dyDescent="0.2">
      <c r="A183" s="9"/>
      <c r="B183" s="10" t="s">
        <v>343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4"/>
    </row>
    <row r="184" spans="1:37" x14ac:dyDescent="0.2">
      <c r="A184" s="9"/>
      <c r="B184" s="10" t="s">
        <v>344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4"/>
    </row>
    <row r="185" spans="1:37" x14ac:dyDescent="0.2">
      <c r="A185" s="9"/>
      <c r="B185" s="10" t="s">
        <v>345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4"/>
    </row>
    <row r="186" spans="1:37" x14ac:dyDescent="0.2">
      <c r="A186" s="9"/>
      <c r="B186" s="10" t="s">
        <v>346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4"/>
    </row>
    <row r="187" spans="1:37" x14ac:dyDescent="0.2">
      <c r="A187" s="9"/>
      <c r="B187" s="10" t="s">
        <v>347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4"/>
    </row>
    <row r="188" spans="1:37" x14ac:dyDescent="0.2">
      <c r="A188" s="9"/>
      <c r="B188" s="10" t="s">
        <v>348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4"/>
    </row>
    <row r="189" spans="1:37" x14ac:dyDescent="0.2">
      <c r="A189" s="9"/>
      <c r="B189" s="10" t="s">
        <v>349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4"/>
    </row>
    <row r="190" spans="1:37" x14ac:dyDescent="0.2">
      <c r="A190" s="9"/>
      <c r="B190" s="10" t="s">
        <v>350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4"/>
    </row>
    <row r="191" spans="1:37" x14ac:dyDescent="0.2">
      <c r="A191" s="9"/>
      <c r="B191" s="10" t="s">
        <v>351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4"/>
    </row>
    <row r="192" spans="1:37" x14ac:dyDescent="0.2">
      <c r="A192" s="9"/>
      <c r="B192" s="10" t="s">
        <v>352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4"/>
    </row>
    <row r="193" spans="1:37" x14ac:dyDescent="0.2">
      <c r="A193" s="9"/>
      <c r="B193" s="10" t="s">
        <v>353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4"/>
    </row>
    <row r="194" spans="1:37" x14ac:dyDescent="0.2">
      <c r="A194" s="9"/>
      <c r="B194" s="10" t="s">
        <v>354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4"/>
    </row>
    <row r="195" spans="1:37" x14ac:dyDescent="0.2">
      <c r="A195" s="9"/>
      <c r="B195" s="10" t="s">
        <v>355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4"/>
    </row>
    <row r="196" spans="1:37" x14ac:dyDescent="0.2">
      <c r="A196" s="9"/>
      <c r="B196" s="10" t="s">
        <v>356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4"/>
    </row>
    <row r="197" spans="1:37" x14ac:dyDescent="0.2">
      <c r="A197" s="9"/>
      <c r="B197" s="10" t="s">
        <v>357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4"/>
    </row>
    <row r="198" spans="1:37" x14ac:dyDescent="0.2">
      <c r="A198" s="9"/>
      <c r="B198" s="10" t="s">
        <v>358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4"/>
    </row>
    <row r="199" spans="1:37" x14ac:dyDescent="0.2">
      <c r="A199" s="9"/>
      <c r="B199" s="10" t="s">
        <v>359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4"/>
    </row>
    <row r="200" spans="1:37" x14ac:dyDescent="0.2">
      <c r="A200" s="9"/>
      <c r="B200" s="10" t="s">
        <v>360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4"/>
    </row>
    <row r="201" spans="1:37" x14ac:dyDescent="0.2">
      <c r="A201" s="9"/>
      <c r="B201" s="10" t="s">
        <v>361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4"/>
    </row>
    <row r="202" spans="1:37" x14ac:dyDescent="0.2">
      <c r="A202" s="9"/>
      <c r="B202" s="10" t="s">
        <v>362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4"/>
    </row>
    <row r="203" spans="1:37" x14ac:dyDescent="0.2">
      <c r="A203" s="9"/>
      <c r="B203" s="10" t="s">
        <v>363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4"/>
    </row>
    <row r="204" spans="1:37" x14ac:dyDescent="0.2">
      <c r="A204" s="9"/>
      <c r="B204" s="10" t="s">
        <v>364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4"/>
    </row>
    <row r="205" spans="1:37" x14ac:dyDescent="0.2">
      <c r="A205" s="9"/>
      <c r="B205" s="10" t="s">
        <v>365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4"/>
    </row>
    <row r="206" spans="1:37" x14ac:dyDescent="0.2">
      <c r="A206" s="9"/>
      <c r="B206" s="10" t="s">
        <v>366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4"/>
    </row>
    <row r="207" spans="1:37" x14ac:dyDescent="0.2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2" thickBot="1" x14ac:dyDescent="0.25">
      <c r="A208" s="23" t="s">
        <v>9</v>
      </c>
      <c r="B208" s="23"/>
      <c r="C208" s="24"/>
      <c r="D208" s="24"/>
      <c r="E208" s="23"/>
      <c r="F208" s="23"/>
      <c r="G208" s="23"/>
      <c r="H208" s="23"/>
      <c r="I208" s="25">
        <f t="shared" ref="I208:M208" si="8">SUM(I7:I207)</f>
        <v>9500</v>
      </c>
      <c r="J208" s="25">
        <f t="shared" si="8"/>
        <v>0</v>
      </c>
      <c r="K208" s="25">
        <f t="shared" si="8"/>
        <v>15131.650000000001</v>
      </c>
      <c r="L208" s="25">
        <f t="shared" si="8"/>
        <v>34400.369999999995</v>
      </c>
      <c r="M208" s="25">
        <f t="shared" si="8"/>
        <v>55346.266071428545</v>
      </c>
      <c r="N208" s="23"/>
      <c r="O208" s="35"/>
      <c r="P208" s="23"/>
      <c r="Q208" s="25">
        <f t="shared" ref="Q208:AH208" si="9">SUM(Q7:Q207)</f>
        <v>3685.7539285714274</v>
      </c>
      <c r="R208" s="25">
        <f t="shared" si="9"/>
        <v>-22.392767857142854</v>
      </c>
      <c r="S208" s="25">
        <f t="shared" si="9"/>
        <v>31058.400000000009</v>
      </c>
      <c r="T208" s="25">
        <f t="shared" si="9"/>
        <v>7838.31</v>
      </c>
      <c r="U208" s="25">
        <f t="shared" si="9"/>
        <v>267.86</v>
      </c>
      <c r="V208" s="25">
        <f t="shared" si="9"/>
        <v>946.88</v>
      </c>
      <c r="W208" s="25">
        <f t="shared" si="9"/>
        <v>693.97</v>
      </c>
      <c r="X208" s="25">
        <f t="shared" si="9"/>
        <v>268.22000000000003</v>
      </c>
      <c r="Y208" s="25">
        <f t="shared" si="9"/>
        <v>997.77</v>
      </c>
      <c r="Z208" s="25">
        <f t="shared" si="9"/>
        <v>0</v>
      </c>
      <c r="AA208" s="25">
        <f t="shared" si="9"/>
        <v>1020.18</v>
      </c>
      <c r="AB208" s="25">
        <f t="shared" si="9"/>
        <v>1339.29</v>
      </c>
      <c r="AC208" s="25">
        <f t="shared" si="9"/>
        <v>1011.53</v>
      </c>
      <c r="AD208" s="25">
        <f t="shared" si="9"/>
        <v>3493</v>
      </c>
      <c r="AE208" s="25">
        <f t="shared" si="9"/>
        <v>5907</v>
      </c>
      <c r="AF208" s="25">
        <f t="shared" si="9"/>
        <v>0</v>
      </c>
      <c r="AG208" s="25">
        <f t="shared" si="9"/>
        <v>0</v>
      </c>
      <c r="AH208" s="25">
        <f t="shared" si="9"/>
        <v>503.83</v>
      </c>
      <c r="AJ208" s="25">
        <f>SUM(AJ7:AJ207)</f>
        <v>-59009.601160714286</v>
      </c>
    </row>
    <row r="209" spans="36:36" ht="12" thickTop="1" x14ac:dyDescent="0.2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pane xSplit="1" ySplit="6" topLeftCell="E207" activePane="bottomRight" state="frozen"/>
      <selection pane="topRight" activeCell="B1" sqref="B1"/>
      <selection pane="bottomLeft" activeCell="A7" sqref="A7"/>
      <selection pane="bottomRight" activeCell="I244" sqref="I244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4.7109375" style="2" customWidth="1"/>
    <col min="4" max="4" width="36.7109375" style="2" bestFit="1" customWidth="1"/>
    <col min="5" max="5" width="36.7109375" style="2" customWidth="1"/>
    <col min="6" max="6" width="0.5703125" style="2" customWidth="1"/>
    <col min="7" max="8" width="13" style="2" customWidth="1"/>
    <col min="9" max="16384" width="8.85546875" style="2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171</v>
      </c>
    </row>
    <row r="5" spans="1:8" s="6" customFormat="1" ht="14.45" customHeight="1" x14ac:dyDescent="0.2">
      <c r="A5" s="3"/>
      <c r="B5" s="3"/>
      <c r="C5" s="149" t="s">
        <v>13</v>
      </c>
      <c r="D5" s="150"/>
      <c r="E5" s="153" t="s">
        <v>175</v>
      </c>
      <c r="F5" s="3"/>
      <c r="G5" s="147" t="s">
        <v>173</v>
      </c>
      <c r="H5" s="147" t="s">
        <v>174</v>
      </c>
    </row>
    <row r="6" spans="1:8" x14ac:dyDescent="0.2">
      <c r="A6" s="75" t="s">
        <v>3</v>
      </c>
      <c r="B6" s="75" t="s">
        <v>172</v>
      </c>
      <c r="C6" s="151"/>
      <c r="D6" s="152"/>
      <c r="E6" s="154"/>
      <c r="F6" s="75"/>
      <c r="G6" s="148"/>
      <c r="H6" s="148"/>
    </row>
    <row r="7" spans="1:8" x14ac:dyDescent="0.2">
      <c r="A7" s="17"/>
      <c r="B7" s="14"/>
      <c r="C7" s="79"/>
      <c r="D7" s="80"/>
      <c r="E7" s="80"/>
      <c r="F7" s="14"/>
      <c r="G7" s="16"/>
      <c r="H7" s="16"/>
    </row>
    <row r="8" spans="1:8" x14ac:dyDescent="0.2">
      <c r="A8" s="17">
        <v>43322</v>
      </c>
      <c r="B8" s="14" t="s">
        <v>388</v>
      </c>
      <c r="C8" s="79">
        <v>6101</v>
      </c>
      <c r="D8" s="80" t="str">
        <f>INDEX(WTB!A:B,MATCH(C8,WTB!A:A,),2)</f>
        <v>Salaries and Wages</v>
      </c>
      <c r="E8" s="80" t="s">
        <v>176</v>
      </c>
      <c r="F8" s="14"/>
      <c r="G8" s="16"/>
      <c r="H8" s="16"/>
    </row>
    <row r="9" spans="1:8" x14ac:dyDescent="0.2">
      <c r="A9" s="17"/>
      <c r="B9" s="14"/>
      <c r="C9" s="79">
        <v>6101</v>
      </c>
      <c r="D9" s="80" t="str">
        <f>INDEX(WTB!A:B,MATCH(C9,WTB!A:A,),2)</f>
        <v>Salaries and Wages</v>
      </c>
      <c r="E9" s="80" t="s">
        <v>177</v>
      </c>
      <c r="F9" s="14"/>
      <c r="G9" s="16"/>
      <c r="H9" s="16"/>
    </row>
    <row r="10" spans="1:8" x14ac:dyDescent="0.2">
      <c r="A10" s="17"/>
      <c r="B10" s="14"/>
      <c r="C10" s="79">
        <v>6102</v>
      </c>
      <c r="D10" s="80" t="str">
        <f>INDEX(WTB!A:B,MATCH(C10,WTB!A:A,),2)</f>
        <v>Allowances</v>
      </c>
      <c r="E10" s="80" t="s">
        <v>178</v>
      </c>
      <c r="F10" s="14"/>
      <c r="G10" s="16"/>
      <c r="H10" s="16"/>
    </row>
    <row r="11" spans="1:8" x14ac:dyDescent="0.2">
      <c r="A11" s="17"/>
      <c r="B11" s="14"/>
      <c r="C11" s="79">
        <v>6103</v>
      </c>
      <c r="D11" s="80" t="str">
        <f>INDEX(WTB!A:B,MATCH(C11,WTB!A:A,),2)</f>
        <v>Overtime Pay</v>
      </c>
      <c r="E11" s="80" t="s">
        <v>183</v>
      </c>
      <c r="F11" s="14"/>
      <c r="G11" s="16"/>
      <c r="H11" s="16"/>
    </row>
    <row r="12" spans="1:8" x14ac:dyDescent="0.2">
      <c r="A12" s="17"/>
      <c r="B12" s="14"/>
      <c r="C12" s="79">
        <v>6104</v>
      </c>
      <c r="D12" s="80" t="str">
        <f>INDEX(WTB!A:B,MATCH(C12,WTB!A:A,),2)</f>
        <v>Holiday Pay</v>
      </c>
      <c r="E12" s="80" t="s">
        <v>184</v>
      </c>
      <c r="F12" s="14"/>
      <c r="G12" s="16"/>
      <c r="H12" s="16"/>
    </row>
    <row r="13" spans="1:8" x14ac:dyDescent="0.2">
      <c r="A13" s="17"/>
      <c r="B13" s="14"/>
      <c r="C13" s="79">
        <v>6104</v>
      </c>
      <c r="D13" s="80" t="str">
        <f>INDEX(WTB!A:B,MATCH(C13,WTB!A:A,),2)</f>
        <v>Holiday Pay</v>
      </c>
      <c r="E13" s="80" t="s">
        <v>185</v>
      </c>
      <c r="F13" s="14"/>
      <c r="G13" s="16"/>
      <c r="H13" s="16"/>
    </row>
    <row r="14" spans="1:8" x14ac:dyDescent="0.2">
      <c r="A14" s="17"/>
      <c r="B14" s="14"/>
      <c r="C14" s="79">
        <v>6103</v>
      </c>
      <c r="D14" s="80" t="str">
        <f>INDEX(WTB!A:B,MATCH(C14,WTB!A:A,),2)</f>
        <v>Overtime Pay</v>
      </c>
      <c r="E14" s="80" t="s">
        <v>186</v>
      </c>
      <c r="F14" s="14"/>
      <c r="G14" s="16"/>
      <c r="H14" s="16"/>
    </row>
    <row r="15" spans="1:8" x14ac:dyDescent="0.2">
      <c r="A15" s="17"/>
      <c r="B15" s="14"/>
      <c r="C15" s="79">
        <v>6101</v>
      </c>
      <c r="D15" s="80" t="str">
        <f>INDEX(WTB!A:B,MATCH(C15,WTB!A:A,),2)</f>
        <v>Salaries and Wages</v>
      </c>
      <c r="E15" s="80" t="s">
        <v>377</v>
      </c>
      <c r="F15" s="14"/>
      <c r="G15" s="16"/>
      <c r="H15" s="16"/>
    </row>
    <row r="16" spans="1:8" x14ac:dyDescent="0.2">
      <c r="A16" s="17"/>
      <c r="B16" s="14"/>
      <c r="C16" s="79">
        <v>6101</v>
      </c>
      <c r="D16" s="80" t="str">
        <f>INDEX(WTB!A:B,MATCH(C16,WTB!A:A,),2)</f>
        <v>Salaries and Wages</v>
      </c>
      <c r="E16" s="80" t="s">
        <v>197</v>
      </c>
      <c r="F16" s="14"/>
      <c r="G16" s="16"/>
      <c r="H16" s="16"/>
    </row>
    <row r="17" spans="1:9" x14ac:dyDescent="0.2">
      <c r="A17" s="17"/>
      <c r="B17" s="14"/>
      <c r="C17" s="79">
        <v>6101</v>
      </c>
      <c r="D17" s="80" t="str">
        <f>INDEX(WTB!A:B,MATCH(C17,WTB!A:A,),2)</f>
        <v>Salaries and Wages</v>
      </c>
      <c r="E17" s="80" t="s">
        <v>379</v>
      </c>
      <c r="F17" s="14"/>
      <c r="G17" s="16"/>
      <c r="H17" s="16"/>
    </row>
    <row r="18" spans="1:9" x14ac:dyDescent="0.2">
      <c r="A18" s="17"/>
      <c r="B18" s="14"/>
      <c r="C18" s="79">
        <v>2302</v>
      </c>
      <c r="D18" s="80" t="str">
        <f>INDEX(WTB!A:B,MATCH(C18,WTB!A:A,),2)</f>
        <v>SSS Loan Payable</v>
      </c>
      <c r="E18" s="80"/>
      <c r="F18" s="14"/>
      <c r="G18" s="16"/>
      <c r="H18" s="16"/>
    </row>
    <row r="19" spans="1:9" x14ac:dyDescent="0.2">
      <c r="A19" s="17"/>
      <c r="B19" s="14"/>
      <c r="C19" s="79">
        <v>2304</v>
      </c>
      <c r="D19" s="80" t="str">
        <f>INDEX(WTB!A:B,MATCH(C19,WTB!A:A,),2)</f>
        <v>HDMF Premium Payable</v>
      </c>
      <c r="E19" s="80"/>
      <c r="F19" s="14"/>
      <c r="G19" s="16"/>
      <c r="H19" s="16"/>
    </row>
    <row r="20" spans="1:9" x14ac:dyDescent="0.2">
      <c r="A20" s="17"/>
      <c r="B20" s="14"/>
      <c r="C20" s="79">
        <v>2305</v>
      </c>
      <c r="D20" s="80" t="str">
        <f>INDEX(WTB!A:B,MATCH(C20,WTB!A:A,),2)</f>
        <v>HDMF Loan Payable</v>
      </c>
      <c r="E20" s="80"/>
      <c r="F20" s="14"/>
      <c r="G20" s="16"/>
      <c r="H20" s="16"/>
    </row>
    <row r="21" spans="1:9" x14ac:dyDescent="0.2">
      <c r="A21" s="18"/>
      <c r="B21" s="19"/>
      <c r="C21" s="81">
        <v>6102</v>
      </c>
      <c r="D21" s="82" t="str">
        <f>INDEX(WTB!A:B,MATCH(C21,WTB!A:A,),2)</f>
        <v>Allowances</v>
      </c>
      <c r="E21" s="82"/>
      <c r="F21" s="19"/>
      <c r="G21" s="21"/>
      <c r="H21" s="21"/>
    </row>
    <row r="22" spans="1:9" x14ac:dyDescent="0.2">
      <c r="A22" s="18"/>
      <c r="B22" s="19"/>
      <c r="C22" s="81">
        <v>1250</v>
      </c>
      <c r="D22" s="82" t="str">
        <f>INDEX(WTB!A:B,MATCH(C22,WTB!A:A,),2)</f>
        <v>Advances to Employees</v>
      </c>
      <c r="E22" s="82" t="s">
        <v>194</v>
      </c>
      <c r="F22" s="19"/>
      <c r="G22" s="21"/>
      <c r="H22" s="21"/>
    </row>
    <row r="23" spans="1:9" x14ac:dyDescent="0.2">
      <c r="A23" s="18"/>
      <c r="B23" s="19"/>
      <c r="C23" s="81">
        <v>2306</v>
      </c>
      <c r="D23" s="82" t="str">
        <f>INDEX(WTB!A:B,MATCH(C23,WTB!A:A,),2)</f>
        <v>Employee Bank Loan</v>
      </c>
      <c r="E23" s="82"/>
      <c r="F23" s="19"/>
      <c r="G23" s="21"/>
      <c r="H23" s="21"/>
    </row>
    <row r="24" spans="1:9" ht="12" thickBot="1" x14ac:dyDescent="0.25">
      <c r="A24" s="18"/>
      <c r="B24" s="19"/>
      <c r="C24" s="81">
        <v>2300</v>
      </c>
      <c r="D24" s="82" t="str">
        <f>INDEX(WTB!A:B,MATCH(C24,WTB!A:A,),2)</f>
        <v>Salaries Payable</v>
      </c>
      <c r="E24" s="82"/>
      <c r="F24" s="19"/>
      <c r="G24" s="21"/>
      <c r="H24" s="21"/>
    </row>
    <row r="25" spans="1:9" x14ac:dyDescent="0.2">
      <c r="A25" s="85"/>
      <c r="B25" s="86"/>
      <c r="C25" s="93"/>
      <c r="D25" s="94" t="s">
        <v>373</v>
      </c>
      <c r="E25" s="86"/>
      <c r="F25" s="86"/>
      <c r="G25" s="87"/>
      <c r="H25" s="88"/>
    </row>
    <row r="26" spans="1:9" ht="12" thickBot="1" x14ac:dyDescent="0.25">
      <c r="A26" s="89"/>
      <c r="B26" s="90"/>
      <c r="C26" s="95"/>
      <c r="D26" s="96"/>
      <c r="E26" s="90"/>
      <c r="F26" s="90"/>
      <c r="G26" s="91">
        <f>SUM(G7:G25)</f>
        <v>0</v>
      </c>
      <c r="H26" s="92">
        <f>SUM(H7:H25)</f>
        <v>0</v>
      </c>
      <c r="I26" s="104"/>
    </row>
    <row r="27" spans="1:9" x14ac:dyDescent="0.2">
      <c r="A27" s="9"/>
      <c r="B27" s="10"/>
      <c r="C27" s="84"/>
      <c r="D27" s="12"/>
      <c r="E27" s="12"/>
      <c r="F27" s="10"/>
      <c r="G27" s="13"/>
      <c r="H27" s="13"/>
    </row>
    <row r="28" spans="1:9" x14ac:dyDescent="0.2">
      <c r="A28" s="17">
        <v>43337</v>
      </c>
      <c r="B28" s="14" t="s">
        <v>389</v>
      </c>
      <c r="C28" s="79">
        <v>6101</v>
      </c>
      <c r="D28" s="80" t="str">
        <f>INDEX(WTB!A:B,MATCH(C28,WTB!A:A,),2)</f>
        <v>Salaries and Wages</v>
      </c>
      <c r="E28" s="80" t="s">
        <v>176</v>
      </c>
      <c r="F28" s="14"/>
      <c r="G28" s="16"/>
      <c r="H28" s="16"/>
    </row>
    <row r="29" spans="1:9" x14ac:dyDescent="0.2">
      <c r="A29" s="17"/>
      <c r="B29" s="14"/>
      <c r="C29" s="79">
        <v>6101</v>
      </c>
      <c r="D29" s="80" t="str">
        <f>INDEX(WTB!A:B,MATCH(C29,WTB!A:A,),2)</f>
        <v>Salaries and Wages</v>
      </c>
      <c r="E29" s="80" t="s">
        <v>177</v>
      </c>
      <c r="F29" s="14"/>
      <c r="G29" s="16"/>
      <c r="H29" s="16"/>
    </row>
    <row r="30" spans="1:9" x14ac:dyDescent="0.2">
      <c r="A30" s="17"/>
      <c r="B30" s="14"/>
      <c r="C30" s="79">
        <v>6102</v>
      </c>
      <c r="D30" s="80" t="str">
        <f>INDEX(WTB!A:B,MATCH(C30,WTB!A:A,),2)</f>
        <v>Allowances</v>
      </c>
      <c r="E30" s="80" t="s">
        <v>178</v>
      </c>
      <c r="F30" s="14"/>
      <c r="G30" s="16"/>
      <c r="H30" s="16"/>
    </row>
    <row r="31" spans="1:9" x14ac:dyDescent="0.2">
      <c r="A31" s="17"/>
      <c r="B31" s="14"/>
      <c r="C31" s="79">
        <v>6103</v>
      </c>
      <c r="D31" s="80" t="str">
        <f>INDEX(WTB!A:B,MATCH(C31,WTB!A:A,),2)</f>
        <v>Overtime Pay</v>
      </c>
      <c r="E31" s="80" t="s">
        <v>183</v>
      </c>
      <c r="F31" s="14"/>
      <c r="G31" s="16"/>
      <c r="H31" s="16"/>
    </row>
    <row r="32" spans="1:9" x14ac:dyDescent="0.2">
      <c r="A32" s="17"/>
      <c r="B32" s="14"/>
      <c r="C32" s="79">
        <v>6104</v>
      </c>
      <c r="D32" s="80" t="str">
        <f>INDEX(WTB!A:B,MATCH(C32,WTB!A:A,),2)</f>
        <v>Holiday Pay</v>
      </c>
      <c r="E32" s="80" t="s">
        <v>184</v>
      </c>
      <c r="F32" s="14"/>
      <c r="G32" s="16"/>
      <c r="H32" s="16"/>
    </row>
    <row r="33" spans="1:8" x14ac:dyDescent="0.2">
      <c r="A33" s="17"/>
      <c r="B33" s="14"/>
      <c r="C33" s="79">
        <v>6103</v>
      </c>
      <c r="D33" s="80" t="str">
        <f>INDEX(WTB!A:B,MATCH(C33,WTB!A:A,),2)</f>
        <v>Overtime Pay</v>
      </c>
      <c r="E33" s="80" t="s">
        <v>186</v>
      </c>
      <c r="F33" s="14"/>
      <c r="G33" s="16"/>
      <c r="H33" s="16"/>
    </row>
    <row r="34" spans="1:8" x14ac:dyDescent="0.2">
      <c r="A34" s="17"/>
      <c r="B34" s="14"/>
      <c r="C34" s="79">
        <v>6101</v>
      </c>
      <c r="D34" s="80" t="str">
        <f>INDEX(WTB!A:B,MATCH(C34,WTB!A:A,),2)</f>
        <v>Salaries and Wages</v>
      </c>
      <c r="E34" s="80" t="s">
        <v>378</v>
      </c>
      <c r="F34" s="14"/>
      <c r="G34" s="16"/>
      <c r="H34" s="16"/>
    </row>
    <row r="35" spans="1:8" x14ac:dyDescent="0.2">
      <c r="A35" s="17"/>
      <c r="B35" s="14"/>
      <c r="C35" s="79">
        <v>6101</v>
      </c>
      <c r="D35" s="80" t="str">
        <f>INDEX(WTB!A:B,MATCH(C35,WTB!A:A,),2)</f>
        <v>Salaries and Wages</v>
      </c>
      <c r="E35" s="80" t="s">
        <v>197</v>
      </c>
      <c r="F35" s="14"/>
      <c r="G35" s="16"/>
      <c r="H35" s="16"/>
    </row>
    <row r="36" spans="1:8" x14ac:dyDescent="0.2">
      <c r="A36" s="17"/>
      <c r="B36" s="14"/>
      <c r="C36" s="79">
        <v>6101</v>
      </c>
      <c r="D36" s="80" t="str">
        <f>INDEX(WTB!A:B,MATCH(C36,WTB!A:A,),2)</f>
        <v>Salaries and Wages</v>
      </c>
      <c r="E36" s="80" t="s">
        <v>379</v>
      </c>
      <c r="F36" s="14"/>
      <c r="G36" s="16"/>
      <c r="H36" s="16"/>
    </row>
    <row r="37" spans="1:8" x14ac:dyDescent="0.2">
      <c r="A37" s="17"/>
      <c r="B37" s="14"/>
      <c r="C37" s="79">
        <v>2301</v>
      </c>
      <c r="D37" s="80" t="str">
        <f>INDEX(WTB!A:B,MATCH(C37,WTB!A:A,),2)</f>
        <v>SSS Premium Payable</v>
      </c>
      <c r="E37" s="80"/>
      <c r="F37" s="14"/>
      <c r="G37" s="16"/>
      <c r="H37" s="16"/>
    </row>
    <row r="38" spans="1:8" x14ac:dyDescent="0.2">
      <c r="A38" s="17"/>
      <c r="B38" s="14"/>
      <c r="C38" s="79">
        <v>2302</v>
      </c>
      <c r="D38" s="80" t="str">
        <f>INDEX(WTB!A:B,MATCH(C38,WTB!A:A,),2)</f>
        <v>SSS Loan Payable</v>
      </c>
      <c r="E38" s="80"/>
      <c r="F38" s="14"/>
      <c r="G38" s="16"/>
      <c r="H38" s="16"/>
    </row>
    <row r="39" spans="1:8" x14ac:dyDescent="0.2">
      <c r="A39" s="17"/>
      <c r="B39" s="14"/>
      <c r="C39" s="79">
        <v>2303</v>
      </c>
      <c r="D39" s="80" t="str">
        <f>INDEX(WTB!A:B,MATCH(C39,WTB!A:A,),2)</f>
        <v>PHIC Premium Payable</v>
      </c>
      <c r="E39" s="80"/>
      <c r="F39" s="14"/>
      <c r="G39" s="16"/>
      <c r="H39" s="16"/>
    </row>
    <row r="40" spans="1:8" x14ac:dyDescent="0.2">
      <c r="A40" s="17"/>
      <c r="B40" s="14"/>
      <c r="C40" s="79">
        <v>2305</v>
      </c>
      <c r="D40" s="80" t="str">
        <f>INDEX(WTB!A:B,MATCH(C40,WTB!A:A,),2)</f>
        <v>HDMF Loan Payable</v>
      </c>
      <c r="E40" s="80"/>
      <c r="F40" s="14"/>
      <c r="G40" s="16"/>
      <c r="H40" s="16"/>
    </row>
    <row r="41" spans="1:8" x14ac:dyDescent="0.2">
      <c r="A41" s="18"/>
      <c r="B41" s="19"/>
      <c r="C41" s="81">
        <v>6102</v>
      </c>
      <c r="D41" s="82" t="str">
        <f>INDEX(WTB!A:B,MATCH(C41,WTB!A:A,),2)</f>
        <v>Allowances</v>
      </c>
      <c r="E41" s="82"/>
      <c r="F41" s="19"/>
      <c r="G41" s="21"/>
      <c r="H41" s="21"/>
    </row>
    <row r="42" spans="1:8" x14ac:dyDescent="0.2">
      <c r="A42" s="18"/>
      <c r="B42" s="19"/>
      <c r="C42" s="81">
        <v>1250</v>
      </c>
      <c r="D42" s="82" t="str">
        <f>INDEX(WTB!A:B,MATCH(C42,WTB!A:A,),2)</f>
        <v>Advances to Employees</v>
      </c>
      <c r="E42" s="82" t="s">
        <v>367</v>
      </c>
      <c r="F42" s="19"/>
      <c r="G42" s="21"/>
      <c r="H42" s="21"/>
    </row>
    <row r="43" spans="1:8" x14ac:dyDescent="0.2">
      <c r="A43" s="18"/>
      <c r="B43" s="19"/>
      <c r="C43" s="81">
        <v>2306</v>
      </c>
      <c r="D43" s="82" t="str">
        <f>INDEX(WTB!A:B,MATCH(C43,WTB!A:A,),2)</f>
        <v>Employee Bank Loan</v>
      </c>
      <c r="E43" s="82"/>
      <c r="F43" s="19"/>
      <c r="G43" s="21"/>
      <c r="H43" s="21"/>
    </row>
    <row r="44" spans="1:8" ht="12" thickBot="1" x14ac:dyDescent="0.25">
      <c r="A44" s="18"/>
      <c r="B44" s="19"/>
      <c r="C44" s="81">
        <v>2300</v>
      </c>
      <c r="D44" s="82" t="str">
        <f>INDEX(WTB!A:B,MATCH(C44,WTB!A:A,),2)</f>
        <v>Salaries Payable</v>
      </c>
      <c r="E44" s="82"/>
      <c r="F44" s="19"/>
      <c r="G44" s="21"/>
      <c r="H44" s="21"/>
    </row>
    <row r="45" spans="1:8" x14ac:dyDescent="0.2">
      <c r="A45" s="85"/>
      <c r="B45" s="86"/>
      <c r="C45" s="93"/>
      <c r="D45" s="94" t="s">
        <v>374</v>
      </c>
      <c r="E45" s="86"/>
      <c r="F45" s="86"/>
      <c r="G45" s="87"/>
      <c r="H45" s="88"/>
    </row>
    <row r="46" spans="1:8" ht="12" thickBot="1" x14ac:dyDescent="0.25">
      <c r="A46" s="89"/>
      <c r="B46" s="90"/>
      <c r="C46" s="95"/>
      <c r="D46" s="96"/>
      <c r="E46" s="90"/>
      <c r="F46" s="90"/>
      <c r="G46" s="91">
        <f>SUM(G27:G45)</f>
        <v>0</v>
      </c>
      <c r="H46" s="92">
        <f>SUM(H27:H45)</f>
        <v>0</v>
      </c>
    </row>
    <row r="47" spans="1:8" x14ac:dyDescent="0.2">
      <c r="A47" s="17"/>
      <c r="B47" s="14"/>
      <c r="C47" s="79"/>
      <c r="D47" s="80"/>
      <c r="E47" s="80"/>
      <c r="F47" s="14"/>
      <c r="G47" s="16"/>
      <c r="H47" s="16"/>
    </row>
    <row r="48" spans="1:8" x14ac:dyDescent="0.2">
      <c r="A48" s="17">
        <v>43343</v>
      </c>
      <c r="B48" s="14" t="s">
        <v>390</v>
      </c>
      <c r="C48" s="79">
        <v>6106</v>
      </c>
      <c r="D48" s="80" t="str">
        <f>INDEX(WTB!A:B,MATCH(C48,WTB!A:A,),2)</f>
        <v>SSS Premium Expense</v>
      </c>
      <c r="E48" s="80"/>
      <c r="F48" s="14"/>
      <c r="G48" s="16"/>
      <c r="H48" s="16"/>
    </row>
    <row r="49" spans="1:8" x14ac:dyDescent="0.2">
      <c r="A49" s="17"/>
      <c r="B49" s="14"/>
      <c r="C49" s="79">
        <v>6107</v>
      </c>
      <c r="D49" s="80" t="str">
        <f>INDEX(WTB!A:B,MATCH(C49,WTB!A:A,),2)</f>
        <v>PHIC Premium Expense</v>
      </c>
      <c r="E49" s="80"/>
      <c r="F49" s="14"/>
      <c r="G49" s="16"/>
      <c r="H49" s="16"/>
    </row>
    <row r="50" spans="1:8" x14ac:dyDescent="0.2">
      <c r="A50" s="17"/>
      <c r="B50" s="14"/>
      <c r="C50" s="79">
        <v>6108</v>
      </c>
      <c r="D50" s="80" t="str">
        <f>INDEX(WTB!A:B,MATCH(C50,WTB!A:A,),2)</f>
        <v>HDMF Premium Expense</v>
      </c>
      <c r="E50" s="80"/>
      <c r="F50" s="14"/>
      <c r="G50" s="16"/>
      <c r="H50" s="16"/>
    </row>
    <row r="51" spans="1:8" x14ac:dyDescent="0.2">
      <c r="A51" s="17"/>
      <c r="B51" s="14"/>
      <c r="C51" s="79">
        <v>2301</v>
      </c>
      <c r="D51" s="80" t="str">
        <f>INDEX(WTB!A:B,MATCH(C51,WTB!A:A,),2)</f>
        <v>SSS Premium Payable</v>
      </c>
      <c r="E51" s="80"/>
      <c r="F51" s="14"/>
      <c r="G51" s="16"/>
      <c r="H51" s="16">
        <f>+G48</f>
        <v>0</v>
      </c>
    </row>
    <row r="52" spans="1:8" x14ac:dyDescent="0.2">
      <c r="A52" s="17"/>
      <c r="B52" s="14"/>
      <c r="C52" s="79">
        <v>2303</v>
      </c>
      <c r="D52" s="80" t="str">
        <f>INDEX(WTB!A:B,MATCH(C52,WTB!A:A,),2)</f>
        <v>PHIC Premium Payable</v>
      </c>
      <c r="E52" s="80"/>
      <c r="F52" s="14"/>
      <c r="G52" s="16"/>
      <c r="H52" s="16">
        <f>+G49</f>
        <v>0</v>
      </c>
    </row>
    <row r="53" spans="1:8" ht="12" thickBot="1" x14ac:dyDescent="0.25">
      <c r="A53" s="17"/>
      <c r="B53" s="14"/>
      <c r="C53" s="79">
        <v>2304</v>
      </c>
      <c r="D53" s="80" t="str">
        <f>INDEX(WTB!A:B,MATCH(C53,WTB!A:A,),2)</f>
        <v>HDMF Premium Payable</v>
      </c>
      <c r="E53" s="80"/>
      <c r="F53" s="14"/>
      <c r="G53" s="16"/>
      <c r="H53" s="16">
        <f>+G50</f>
        <v>0</v>
      </c>
    </row>
    <row r="54" spans="1:8" x14ac:dyDescent="0.2">
      <c r="A54" s="85"/>
      <c r="B54" s="86"/>
      <c r="C54" s="93"/>
      <c r="D54" s="94" t="s">
        <v>372</v>
      </c>
      <c r="E54" s="86"/>
      <c r="F54" s="86"/>
      <c r="G54" s="87"/>
      <c r="H54" s="88"/>
    </row>
    <row r="55" spans="1:8" ht="12" thickBot="1" x14ac:dyDescent="0.25">
      <c r="A55" s="89"/>
      <c r="B55" s="90"/>
      <c r="C55" s="95"/>
      <c r="D55" s="96"/>
      <c r="E55" s="90"/>
      <c r="F55" s="90"/>
      <c r="G55" s="91">
        <f>SUM(G48:G54)</f>
        <v>0</v>
      </c>
      <c r="H55" s="92">
        <f>SUM(H48:H54)</f>
        <v>0</v>
      </c>
    </row>
    <row r="56" spans="1:8" x14ac:dyDescent="0.2">
      <c r="A56" s="17"/>
      <c r="B56" s="14"/>
      <c r="C56" s="79"/>
      <c r="D56" s="80"/>
      <c r="E56" s="80"/>
      <c r="F56" s="14"/>
      <c r="G56" s="16"/>
      <c r="H56" s="16"/>
    </row>
    <row r="57" spans="1:8" x14ac:dyDescent="0.2">
      <c r="A57" s="17">
        <v>43343</v>
      </c>
      <c r="B57" s="14" t="s">
        <v>391</v>
      </c>
      <c r="C57" s="79">
        <v>6901</v>
      </c>
      <c r="D57" s="80" t="str">
        <f>INDEX(WTB!A:B,MATCH(C57,WTB!A:A,),2)</f>
        <v>Loss on Spoilages</v>
      </c>
      <c r="E57" s="80"/>
      <c r="F57" s="14"/>
      <c r="G57" s="16">
        <f>+H58+H59</f>
        <v>0</v>
      </c>
      <c r="H57" s="16"/>
    </row>
    <row r="58" spans="1:8" x14ac:dyDescent="0.2">
      <c r="A58" s="17"/>
      <c r="B58" s="14"/>
      <c r="C58" s="79" t="s">
        <v>198</v>
      </c>
      <c r="D58" s="80" t="str">
        <f>INDEX(WTB!A:B,MATCH(C58,WTB!A:A,),2)</f>
        <v>Food Spoilages</v>
      </c>
      <c r="E58" s="80"/>
      <c r="F58" s="14"/>
      <c r="G58" s="16"/>
      <c r="H58" s="16"/>
    </row>
    <row r="59" spans="1:8" ht="12" thickBot="1" x14ac:dyDescent="0.25">
      <c r="A59" s="17"/>
      <c r="B59" s="14"/>
      <c r="C59" s="79" t="s">
        <v>199</v>
      </c>
      <c r="D59" s="80" t="str">
        <f>INDEX(WTB!A:B,MATCH(C59,WTB!A:A,),2)</f>
        <v>Beverage Spoilages</v>
      </c>
      <c r="E59" s="80"/>
      <c r="F59" s="14"/>
      <c r="G59" s="16"/>
      <c r="H59" s="16"/>
    </row>
    <row r="60" spans="1:8" x14ac:dyDescent="0.2">
      <c r="A60" s="85"/>
      <c r="B60" s="86"/>
      <c r="C60" s="93"/>
      <c r="D60" s="94" t="s">
        <v>371</v>
      </c>
      <c r="E60" s="86"/>
      <c r="F60" s="86"/>
      <c r="G60" s="87"/>
      <c r="H60" s="88"/>
    </row>
    <row r="61" spans="1:8" ht="12" thickBot="1" x14ac:dyDescent="0.25">
      <c r="A61" s="89"/>
      <c r="B61" s="90"/>
      <c r="C61" s="95"/>
      <c r="D61" s="96"/>
      <c r="E61" s="90"/>
      <c r="F61" s="90"/>
      <c r="G61" s="91">
        <f>SUM(G57:G60)</f>
        <v>0</v>
      </c>
      <c r="H61" s="92">
        <f>SUM(H57:H60)</f>
        <v>0</v>
      </c>
    </row>
    <row r="62" spans="1:8" x14ac:dyDescent="0.2">
      <c r="A62" s="17"/>
      <c r="B62" s="14"/>
      <c r="C62" s="79"/>
      <c r="D62" s="80"/>
      <c r="E62" s="80"/>
      <c r="F62" s="14"/>
      <c r="G62" s="16"/>
      <c r="H62" s="16"/>
    </row>
    <row r="63" spans="1:8" x14ac:dyDescent="0.2">
      <c r="A63" s="17">
        <v>43327</v>
      </c>
      <c r="B63" s="14" t="s">
        <v>392</v>
      </c>
      <c r="C63" s="79">
        <v>2402</v>
      </c>
      <c r="D63" s="80" t="str">
        <f>INDEX(WTB!A:B,MATCH(C63,WTB!A:A,),2)</f>
        <v>Provision for Loss</v>
      </c>
      <c r="E63" s="80"/>
      <c r="F63" s="14"/>
      <c r="G63" s="16"/>
      <c r="H63" s="16"/>
    </row>
    <row r="64" spans="1:8" ht="12" thickBot="1" x14ac:dyDescent="0.25">
      <c r="A64" s="17"/>
      <c r="B64" s="14"/>
      <c r="C64" s="79">
        <v>2401</v>
      </c>
      <c r="D64" s="80" t="str">
        <f>INDEX(WTB!A:B,MATCH(C64,WTB!A:A,),2)</f>
        <v>Service Charge Payable</v>
      </c>
      <c r="E64" s="80"/>
      <c r="F64" s="14"/>
      <c r="G64" s="16"/>
      <c r="H64" s="16">
        <f>+G63</f>
        <v>0</v>
      </c>
    </row>
    <row r="65" spans="1:8" x14ac:dyDescent="0.2">
      <c r="A65" s="85"/>
      <c r="B65" s="86"/>
      <c r="C65" s="93"/>
      <c r="D65" s="94" t="s">
        <v>375</v>
      </c>
      <c r="E65" s="86"/>
      <c r="F65" s="86"/>
      <c r="G65" s="87"/>
      <c r="H65" s="88"/>
    </row>
    <row r="66" spans="1:8" ht="12" thickBot="1" x14ac:dyDescent="0.25">
      <c r="A66" s="89"/>
      <c r="B66" s="90"/>
      <c r="C66" s="95"/>
      <c r="D66" s="96"/>
      <c r="E66" s="90"/>
      <c r="F66" s="90"/>
      <c r="G66" s="91">
        <f>SUM(G63:G65)</f>
        <v>0</v>
      </c>
      <c r="H66" s="92">
        <f>SUM(H63:H65)</f>
        <v>0</v>
      </c>
    </row>
    <row r="67" spans="1:8" x14ac:dyDescent="0.2">
      <c r="A67" s="17"/>
      <c r="B67" s="14"/>
      <c r="C67" s="79"/>
      <c r="D67" s="80"/>
      <c r="E67" s="80"/>
      <c r="F67" s="14"/>
      <c r="G67" s="16"/>
      <c r="H67" s="16"/>
    </row>
    <row r="68" spans="1:8" x14ac:dyDescent="0.2">
      <c r="A68" s="17">
        <v>43343</v>
      </c>
      <c r="B68" s="14" t="s">
        <v>393</v>
      </c>
      <c r="C68" s="79">
        <v>2402</v>
      </c>
      <c r="D68" s="80" t="str">
        <f>INDEX(WTB!A:B,MATCH(C68,WTB!A:A,),2)</f>
        <v>Provision for Loss</v>
      </c>
      <c r="E68" s="80"/>
      <c r="F68" s="14"/>
      <c r="G68" s="16"/>
      <c r="H68" s="16"/>
    </row>
    <row r="69" spans="1:8" ht="12" thickBot="1" x14ac:dyDescent="0.25">
      <c r="A69" s="17"/>
      <c r="B69" s="14"/>
      <c r="C69" s="79">
        <v>2401</v>
      </c>
      <c r="D69" s="80" t="str">
        <f>INDEX(WTB!A:B,MATCH(C69,WTB!A:A,),2)</f>
        <v>Service Charge Payable</v>
      </c>
      <c r="E69" s="80"/>
      <c r="F69" s="14"/>
      <c r="G69" s="16"/>
      <c r="H69" s="16"/>
    </row>
    <row r="70" spans="1:8" x14ac:dyDescent="0.2">
      <c r="A70" s="85"/>
      <c r="B70" s="86"/>
      <c r="C70" s="93"/>
      <c r="D70" s="94" t="s">
        <v>376</v>
      </c>
      <c r="E70" s="86"/>
      <c r="F70" s="86"/>
      <c r="G70" s="87"/>
      <c r="H70" s="88"/>
    </row>
    <row r="71" spans="1:8" ht="12" thickBot="1" x14ac:dyDescent="0.25">
      <c r="A71" s="89"/>
      <c r="B71" s="90"/>
      <c r="C71" s="95"/>
      <c r="D71" s="96"/>
      <c r="E71" s="90"/>
      <c r="F71" s="90"/>
      <c r="G71" s="91">
        <f>SUM(G68:G70)</f>
        <v>0</v>
      </c>
      <c r="H71" s="92">
        <f>SUM(H68:H70)</f>
        <v>0</v>
      </c>
    </row>
    <row r="72" spans="1:8" x14ac:dyDescent="0.2">
      <c r="A72" s="17"/>
      <c r="B72" s="14"/>
      <c r="C72" s="79"/>
      <c r="D72" s="80"/>
      <c r="E72" s="80"/>
      <c r="F72" s="14"/>
      <c r="G72" s="16"/>
      <c r="H72" s="16"/>
    </row>
    <row r="73" spans="1:8" x14ac:dyDescent="0.2">
      <c r="A73" s="17">
        <v>43343</v>
      </c>
      <c r="B73" s="14" t="s">
        <v>394</v>
      </c>
      <c r="C73" s="79">
        <v>2204</v>
      </c>
      <c r="D73" s="80" t="str">
        <f>INDEX(WTB!A:B,MATCH(C73,WTB!A:A,),2)</f>
        <v>Output Tax</v>
      </c>
      <c r="E73" s="80"/>
      <c r="F73" s="14"/>
      <c r="G73" s="16"/>
      <c r="H73" s="16"/>
    </row>
    <row r="74" spans="1:8" x14ac:dyDescent="0.2">
      <c r="A74" s="17"/>
      <c r="B74" s="14"/>
      <c r="C74" s="79">
        <v>1501</v>
      </c>
      <c r="D74" s="80" t="str">
        <f>INDEX(WTB!A:B,MATCH(C74,WTB!A:A,),2)</f>
        <v>Input Tax</v>
      </c>
      <c r="E74" s="80"/>
      <c r="F74" s="14"/>
      <c r="G74" s="16"/>
      <c r="H74" s="16"/>
    </row>
    <row r="75" spans="1:8" ht="12" thickBot="1" x14ac:dyDescent="0.25">
      <c r="A75" s="17"/>
      <c r="B75" s="14"/>
      <c r="C75" s="79">
        <v>2205</v>
      </c>
      <c r="D75" s="80" t="str">
        <f>INDEX(WTB!A:B,MATCH(C75,WTB!A:A,),2)</f>
        <v>VAT Payable</v>
      </c>
      <c r="E75" s="80"/>
      <c r="F75" s="14"/>
      <c r="G75" s="16"/>
      <c r="H75" s="16"/>
    </row>
    <row r="76" spans="1:8" x14ac:dyDescent="0.2">
      <c r="A76" s="85"/>
      <c r="B76" s="86"/>
      <c r="C76" s="93"/>
      <c r="D76" s="94" t="s">
        <v>370</v>
      </c>
      <c r="E76" s="86"/>
      <c r="F76" s="86"/>
      <c r="G76" s="87"/>
      <c r="H76" s="88"/>
    </row>
    <row r="77" spans="1:8" ht="12" thickBot="1" x14ac:dyDescent="0.25">
      <c r="A77" s="89"/>
      <c r="B77" s="90"/>
      <c r="C77" s="95"/>
      <c r="D77" s="96"/>
      <c r="E77" s="90"/>
      <c r="F77" s="90"/>
      <c r="G77" s="91">
        <f>SUM(G73:G76)</f>
        <v>0</v>
      </c>
      <c r="H77" s="92">
        <f>SUM(H73:H76)</f>
        <v>0</v>
      </c>
    </row>
    <row r="78" spans="1:8" x14ac:dyDescent="0.2">
      <c r="A78" s="17"/>
      <c r="B78" s="14"/>
      <c r="C78" s="79"/>
      <c r="D78" s="80"/>
      <c r="E78" s="80"/>
      <c r="F78" s="14"/>
      <c r="G78" s="16"/>
      <c r="H78" s="16"/>
    </row>
    <row r="79" spans="1:8" x14ac:dyDescent="0.2">
      <c r="A79" s="17">
        <v>43343</v>
      </c>
      <c r="B79" s="14" t="s">
        <v>395</v>
      </c>
      <c r="C79" s="79">
        <v>1250</v>
      </c>
      <c r="D79" s="80" t="str">
        <f>INDEX(WTB!A:B,MATCH(C79,WTB!A:A,),2)</f>
        <v>Advances to Employees</v>
      </c>
      <c r="E79" s="80"/>
      <c r="F79" s="14"/>
      <c r="G79" s="16"/>
      <c r="H79" s="16"/>
    </row>
    <row r="80" spans="1:8" x14ac:dyDescent="0.2">
      <c r="A80" s="17"/>
      <c r="B80" s="14"/>
      <c r="C80" s="79">
        <v>6317</v>
      </c>
      <c r="D80" s="80" t="str">
        <f>INDEX(WTB!A:B,MATCH(C80,WTB!A:A,),2)</f>
        <v>Marketing Expense</v>
      </c>
      <c r="E80" s="80"/>
      <c r="F80" s="14"/>
      <c r="G80" s="16"/>
      <c r="H80" s="16"/>
    </row>
    <row r="81" spans="1:8" ht="12" thickBot="1" x14ac:dyDescent="0.25">
      <c r="A81" s="17"/>
      <c r="B81" s="14"/>
      <c r="C81" s="79">
        <v>4999</v>
      </c>
      <c r="D81" s="80" t="str">
        <f>INDEX(WTB!A:B,MATCH(C81,WTB!A:A,),2)</f>
        <v>Other Income</v>
      </c>
      <c r="E81" s="80"/>
      <c r="F81" s="14"/>
      <c r="G81" s="16"/>
      <c r="H81" s="16">
        <f>+G79+G80</f>
        <v>0</v>
      </c>
    </row>
    <row r="82" spans="1:8" x14ac:dyDescent="0.2">
      <c r="A82" s="85"/>
      <c r="B82" s="86"/>
      <c r="C82" s="93"/>
      <c r="D82" s="94" t="s">
        <v>259</v>
      </c>
      <c r="E82" s="86"/>
      <c r="F82" s="86"/>
      <c r="G82" s="87"/>
      <c r="H82" s="88"/>
    </row>
    <row r="83" spans="1:8" ht="12" thickBot="1" x14ac:dyDescent="0.25">
      <c r="A83" s="89"/>
      <c r="B83" s="90"/>
      <c r="C83" s="95"/>
      <c r="D83" s="96"/>
      <c r="E83" s="90"/>
      <c r="F83" s="90"/>
      <c r="G83" s="91">
        <f>SUM(G79:G82)</f>
        <v>0</v>
      </c>
      <c r="H83" s="92">
        <f>SUM(H79:H82)</f>
        <v>0</v>
      </c>
    </row>
    <row r="84" spans="1:8" x14ac:dyDescent="0.2">
      <c r="A84" s="17"/>
      <c r="B84" s="14"/>
      <c r="C84" s="79"/>
      <c r="D84" s="80"/>
      <c r="E84" s="80"/>
      <c r="F84" s="14"/>
      <c r="G84" s="16"/>
      <c r="H84" s="16"/>
    </row>
    <row r="85" spans="1:8" x14ac:dyDescent="0.2">
      <c r="A85" s="17">
        <v>43343</v>
      </c>
      <c r="B85" s="14" t="s">
        <v>396</v>
      </c>
      <c r="C85" s="79">
        <v>6200</v>
      </c>
      <c r="D85" s="80" t="str">
        <f>INDEX(WTB!A:B,MATCH(C85,WTB!A:A,),2)</f>
        <v>Officer Charge Expense</v>
      </c>
      <c r="E85" s="80"/>
      <c r="F85" s="14"/>
      <c r="G85" s="16">
        <f>G79*0.3</f>
        <v>0</v>
      </c>
      <c r="H85" s="16"/>
    </row>
    <row r="86" spans="1:8" x14ac:dyDescent="0.2">
      <c r="A86" s="17"/>
      <c r="B86" s="14"/>
      <c r="C86" s="79">
        <v>6317</v>
      </c>
      <c r="D86" s="80" t="str">
        <f>INDEX(WTB!A:B,MATCH(C86,WTB!A:A,),2)</f>
        <v>Marketing Expense</v>
      </c>
      <c r="E86" s="80"/>
      <c r="F86" s="14"/>
      <c r="G86" s="16">
        <f>+G80*0.3</f>
        <v>0</v>
      </c>
      <c r="H86" s="16"/>
    </row>
    <row r="87" spans="1:8" ht="12" thickBot="1" x14ac:dyDescent="0.25">
      <c r="A87" s="17"/>
      <c r="B87" s="14"/>
      <c r="C87" s="79">
        <v>5003</v>
      </c>
      <c r="D87" s="80" t="str">
        <f>INDEX(WTB!A:B,MATCH(C87,WTB!A:A,),2)</f>
        <v>OC and Marketing Adjustment</v>
      </c>
      <c r="E87" s="80"/>
      <c r="F87" s="14"/>
      <c r="G87" s="16"/>
      <c r="H87" s="16">
        <f>+G85+G86</f>
        <v>0</v>
      </c>
    </row>
    <row r="88" spans="1:8" x14ac:dyDescent="0.2">
      <c r="A88" s="85"/>
      <c r="B88" s="86"/>
      <c r="C88" s="93"/>
      <c r="D88" s="94" t="s">
        <v>369</v>
      </c>
      <c r="E88" s="86"/>
      <c r="F88" s="86"/>
      <c r="G88" s="87"/>
      <c r="H88" s="88"/>
    </row>
    <row r="89" spans="1:8" ht="12" thickBot="1" x14ac:dyDescent="0.25">
      <c r="A89" s="89"/>
      <c r="B89" s="90"/>
      <c r="C89" s="95"/>
      <c r="D89" s="96"/>
      <c r="E89" s="90"/>
      <c r="F89" s="90"/>
      <c r="G89" s="91">
        <f>SUM(G85:G88)</f>
        <v>0</v>
      </c>
      <c r="H89" s="92">
        <f>SUM(H85:H88)</f>
        <v>0</v>
      </c>
    </row>
    <row r="90" spans="1:8" x14ac:dyDescent="0.2">
      <c r="A90" s="139"/>
      <c r="B90" s="19"/>
      <c r="C90" s="81"/>
      <c r="D90" s="82"/>
      <c r="E90" s="82"/>
      <c r="F90" s="19"/>
      <c r="G90" s="21"/>
      <c r="H90" s="140"/>
    </row>
    <row r="91" spans="1:8" x14ac:dyDescent="0.2">
      <c r="A91" s="17">
        <v>43343</v>
      </c>
      <c r="B91" s="14" t="s">
        <v>397</v>
      </c>
      <c r="C91" s="79">
        <v>1250</v>
      </c>
      <c r="D91" s="80" t="str">
        <f>INDEX(WTB!A:B,MATCH(C91,WTB!A:A,),2)</f>
        <v>Advances to Employees</v>
      </c>
      <c r="E91" s="80"/>
      <c r="F91" s="14"/>
      <c r="G91" s="16"/>
      <c r="H91" s="16"/>
    </row>
    <row r="92" spans="1:8" x14ac:dyDescent="0.2">
      <c r="A92" s="17"/>
      <c r="B92" s="14"/>
      <c r="C92" s="79">
        <v>5003</v>
      </c>
      <c r="D92" s="80" t="str">
        <f>INDEX(WTB!A:B,MATCH(C92,WTB!A:A,),2)</f>
        <v>OC and Marketing Adjustment</v>
      </c>
      <c r="E92" s="80"/>
      <c r="F92" s="14"/>
      <c r="G92" s="16"/>
      <c r="H92" s="16">
        <f>+G91*0.3</f>
        <v>0</v>
      </c>
    </row>
    <row r="93" spans="1:8" ht="12" thickBot="1" x14ac:dyDescent="0.25">
      <c r="A93" s="17"/>
      <c r="B93" s="14"/>
      <c r="C93" s="79">
        <v>4999</v>
      </c>
      <c r="D93" s="80" t="str">
        <f>INDEX(WTB!A:B,MATCH(C93,WTB!A:A,),2)</f>
        <v>Other Income</v>
      </c>
      <c r="E93" s="80"/>
      <c r="F93" s="14"/>
      <c r="G93" s="16"/>
      <c r="H93" s="16">
        <f>+G91-H92</f>
        <v>0</v>
      </c>
    </row>
    <row r="94" spans="1:8" x14ac:dyDescent="0.2">
      <c r="A94" s="85"/>
      <c r="B94" s="86"/>
      <c r="C94" s="93"/>
      <c r="D94" s="94" t="s">
        <v>259</v>
      </c>
      <c r="E94" s="86"/>
      <c r="F94" s="86"/>
      <c r="G94" s="87"/>
      <c r="H94" s="88"/>
    </row>
    <row r="95" spans="1:8" ht="12" thickBot="1" x14ac:dyDescent="0.25">
      <c r="A95" s="89"/>
      <c r="B95" s="90"/>
      <c r="C95" s="95"/>
      <c r="D95" s="96"/>
      <c r="E95" s="90"/>
      <c r="F95" s="90"/>
      <c r="G95" s="91">
        <f>SUM(G91:G94)</f>
        <v>0</v>
      </c>
      <c r="H95" s="92">
        <f>SUM(H91:H94)</f>
        <v>0</v>
      </c>
    </row>
    <row r="96" spans="1:8" x14ac:dyDescent="0.2">
      <c r="A96" s="17"/>
      <c r="B96" s="14"/>
      <c r="C96" s="79"/>
      <c r="D96" s="80"/>
      <c r="E96" s="80"/>
      <c r="F96" s="14"/>
      <c r="G96" s="16"/>
      <c r="H96" s="16"/>
    </row>
    <row r="97" spans="1:8" x14ac:dyDescent="0.2">
      <c r="A97" s="17">
        <v>43343</v>
      </c>
      <c r="B97" s="14" t="s">
        <v>398</v>
      </c>
      <c r="C97" s="79">
        <v>3004</v>
      </c>
      <c r="D97" s="80" t="str">
        <f>INDEX(WTB!A:B,MATCH(C97,WTB!A:A,),2)</f>
        <v>Income Summary</v>
      </c>
      <c r="E97" s="80"/>
      <c r="F97" s="14"/>
      <c r="G97" s="16"/>
      <c r="H97" s="16"/>
    </row>
    <row r="98" spans="1:8" x14ac:dyDescent="0.2">
      <c r="A98" s="17"/>
      <c r="B98" s="14"/>
      <c r="C98" s="79">
        <v>1401</v>
      </c>
      <c r="D98" s="80" t="str">
        <f>INDEX(WTB!A:B,MATCH(C98,WTB!A:A,),2)</f>
        <v>Inventories</v>
      </c>
      <c r="E98" s="80"/>
      <c r="F98" s="14"/>
      <c r="G98" s="16"/>
      <c r="H98" s="16">
        <f>+G97</f>
        <v>0</v>
      </c>
    </row>
    <row r="99" spans="1:8" x14ac:dyDescent="0.2">
      <c r="A99" s="17"/>
      <c r="B99" s="14"/>
      <c r="C99" s="79"/>
      <c r="D99" s="80"/>
      <c r="E99" s="80"/>
      <c r="F99" s="14"/>
      <c r="G99" s="16"/>
      <c r="H99" s="16"/>
    </row>
    <row r="100" spans="1:8" x14ac:dyDescent="0.2">
      <c r="A100" s="17">
        <v>43343</v>
      </c>
      <c r="B100" s="14" t="s">
        <v>399</v>
      </c>
      <c r="C100" s="79">
        <v>6220</v>
      </c>
      <c r="D100" s="80" t="str">
        <f>INDEX(WTB!A:B,MATCH(C100,WTB!A:A,),2)</f>
        <v>PACKAGING SUPPLIES</v>
      </c>
      <c r="E100" s="80"/>
      <c r="F100" s="14"/>
      <c r="G100" s="102"/>
      <c r="H100" s="16"/>
    </row>
    <row r="101" spans="1:8" x14ac:dyDescent="0.2">
      <c r="A101" s="17"/>
      <c r="B101" s="14"/>
      <c r="C101" s="79">
        <v>6218</v>
      </c>
      <c r="D101" s="80" t="str">
        <f>INDEX(WTB!A:B,MATCH(C101,WTB!A:A,),2)</f>
        <v>DINING SUPPLIES</v>
      </c>
      <c r="E101" s="80"/>
      <c r="F101" s="14"/>
      <c r="G101" s="102"/>
      <c r="H101" s="16"/>
    </row>
    <row r="102" spans="1:8" x14ac:dyDescent="0.2">
      <c r="A102" s="17"/>
      <c r="B102" s="14"/>
      <c r="C102" s="79">
        <v>6219</v>
      </c>
      <c r="D102" s="80" t="str">
        <f>INDEX(WTB!A:B,MATCH(C102,WTB!A:A,),2)</f>
        <v>CLEANING SUPPLIES</v>
      </c>
      <c r="E102" s="80"/>
      <c r="F102" s="14"/>
      <c r="G102" s="102"/>
      <c r="H102" s="16"/>
    </row>
    <row r="103" spans="1:8" x14ac:dyDescent="0.2">
      <c r="A103" s="17"/>
      <c r="B103" s="14"/>
      <c r="C103" s="79">
        <v>6229</v>
      </c>
      <c r="D103" s="80" t="str">
        <f>INDEX(WTB!A:B,MATCH(C103,WTB!A:A,),2)</f>
        <v>MEDICAL SUPPLIES</v>
      </c>
      <c r="E103" s="80"/>
      <c r="F103" s="14"/>
      <c r="G103" s="102"/>
      <c r="H103" s="16"/>
    </row>
    <row r="104" spans="1:8" x14ac:dyDescent="0.2">
      <c r="A104" s="17"/>
      <c r="B104" s="14"/>
      <c r="C104" s="79">
        <v>6212</v>
      </c>
      <c r="D104" s="80" t="str">
        <f>INDEX(WTB!A:B,MATCH(C104,WTB!A:A,),2)</f>
        <v>OFFICE SUPPLIES</v>
      </c>
      <c r="E104" s="80"/>
      <c r="F104" s="14"/>
      <c r="G104" s="102"/>
      <c r="H104" s="16"/>
    </row>
    <row r="105" spans="1:8" x14ac:dyDescent="0.2">
      <c r="A105" s="17"/>
      <c r="B105" s="14"/>
      <c r="C105" s="79">
        <v>1402</v>
      </c>
      <c r="D105" s="80" t="str">
        <f>INDEX(WTB!A:B,MATCH(C105,WTB!A:A,),2)</f>
        <v>Supplies Inventories</v>
      </c>
      <c r="E105" s="80"/>
      <c r="F105" s="14"/>
      <c r="G105" s="16"/>
      <c r="H105" s="16">
        <f>SUM(G100:G104)</f>
        <v>0</v>
      </c>
    </row>
    <row r="106" spans="1:8" x14ac:dyDescent="0.2">
      <c r="A106" s="17"/>
      <c r="B106" s="14"/>
      <c r="C106" s="79"/>
      <c r="D106" s="80"/>
      <c r="E106" s="80"/>
      <c r="F106" s="14"/>
      <c r="G106" s="16"/>
      <c r="H106" s="16"/>
    </row>
    <row r="107" spans="1:8" x14ac:dyDescent="0.2">
      <c r="A107" s="17"/>
      <c r="B107" s="14"/>
      <c r="C107" s="79">
        <v>1401</v>
      </c>
      <c r="D107" s="80" t="str">
        <f>INDEX(WTB!A:B,MATCH(C107,WTB!A:A,),2)</f>
        <v>Inventories</v>
      </c>
      <c r="E107" s="80"/>
      <c r="F107" s="14"/>
      <c r="G107" s="16"/>
      <c r="H107" s="16"/>
    </row>
    <row r="108" spans="1:8" x14ac:dyDescent="0.2">
      <c r="A108" s="17"/>
      <c r="B108" s="14"/>
      <c r="C108" s="79">
        <v>3004</v>
      </c>
      <c r="D108" s="80" t="str">
        <f>INDEX(WTB!A:B,MATCH(C108,WTB!A:A,),2)</f>
        <v>Income Summary</v>
      </c>
      <c r="E108" s="80"/>
      <c r="F108" s="14"/>
      <c r="G108" s="16"/>
      <c r="H108" s="16">
        <f>+G107</f>
        <v>0</v>
      </c>
    </row>
    <row r="109" spans="1:8" x14ac:dyDescent="0.2">
      <c r="A109" s="17"/>
      <c r="B109" s="14"/>
      <c r="C109" s="79"/>
      <c r="D109" s="80"/>
      <c r="E109" s="80"/>
      <c r="F109" s="14"/>
      <c r="G109" s="16"/>
      <c r="H109" s="16"/>
    </row>
    <row r="110" spans="1:8" x14ac:dyDescent="0.2">
      <c r="A110" s="17"/>
      <c r="B110" s="14"/>
      <c r="C110" s="79">
        <v>1402</v>
      </c>
      <c r="D110" s="80" t="str">
        <f>INDEX(WTB!A:B,MATCH(C110,WTB!A:A,),2)</f>
        <v>Supplies Inventories</v>
      </c>
      <c r="E110" s="80"/>
      <c r="F110" s="14"/>
      <c r="G110" s="16">
        <f>SUM(H111:H115)</f>
        <v>0</v>
      </c>
      <c r="H110" s="16"/>
    </row>
    <row r="111" spans="1:8" x14ac:dyDescent="0.2">
      <c r="A111" s="17"/>
      <c r="B111" s="14"/>
      <c r="C111" s="79">
        <v>6220</v>
      </c>
      <c r="D111" s="80" t="str">
        <f>INDEX(WTB!A:B,MATCH(C111,WTB!A:A,),2)</f>
        <v>PACKAGING SUPPLIES</v>
      </c>
      <c r="E111" s="80"/>
      <c r="F111" s="14"/>
      <c r="G111" s="16"/>
      <c r="H111" s="16"/>
    </row>
    <row r="112" spans="1:8" x14ac:dyDescent="0.2">
      <c r="A112" s="17"/>
      <c r="B112" s="14"/>
      <c r="C112" s="79">
        <v>6218</v>
      </c>
      <c r="D112" s="80" t="str">
        <f>INDEX(WTB!A:B,MATCH(C112,WTB!A:A,),2)</f>
        <v>DINING SUPPLIES</v>
      </c>
      <c r="E112" s="80"/>
      <c r="F112" s="14"/>
      <c r="G112" s="16"/>
      <c r="H112" s="16"/>
    </row>
    <row r="113" spans="1:8" x14ac:dyDescent="0.2">
      <c r="A113" s="17"/>
      <c r="B113" s="14"/>
      <c r="C113" s="79">
        <v>6219</v>
      </c>
      <c r="D113" s="80" t="str">
        <f>INDEX(WTB!A:B,MATCH(C113,WTB!A:A,),2)</f>
        <v>CLEANING SUPPLIES</v>
      </c>
      <c r="E113" s="80"/>
      <c r="F113" s="14"/>
      <c r="G113" s="16"/>
      <c r="H113" s="16"/>
    </row>
    <row r="114" spans="1:8" x14ac:dyDescent="0.2">
      <c r="A114" s="17"/>
      <c r="B114" s="14"/>
      <c r="C114" s="79">
        <v>6229</v>
      </c>
      <c r="D114" s="80" t="str">
        <f>INDEX(WTB!A:B,MATCH(C114,WTB!A:A,),2)</f>
        <v>MEDICAL SUPPLIES</v>
      </c>
      <c r="E114" s="80"/>
      <c r="F114" s="14"/>
      <c r="G114" s="16"/>
      <c r="H114" s="16"/>
    </row>
    <row r="115" spans="1:8" ht="12" thickBot="1" x14ac:dyDescent="0.25">
      <c r="A115" s="17"/>
      <c r="B115" s="14"/>
      <c r="C115" s="79">
        <v>6212</v>
      </c>
      <c r="D115" s="80" t="str">
        <f>INDEX(WTB!A:B,MATCH(C115,WTB!A:A,),2)</f>
        <v>OFFICE SUPPLIES</v>
      </c>
      <c r="E115" s="80"/>
      <c r="F115" s="14"/>
      <c r="G115" s="16"/>
      <c r="H115" s="16"/>
    </row>
    <row r="116" spans="1:8" x14ac:dyDescent="0.2">
      <c r="A116" s="85"/>
      <c r="B116" s="86"/>
      <c r="C116" s="93"/>
      <c r="D116" s="94" t="s">
        <v>368</v>
      </c>
      <c r="E116" s="86"/>
      <c r="F116" s="86"/>
      <c r="G116" s="87"/>
      <c r="H116" s="88"/>
    </row>
    <row r="117" spans="1:8" ht="12" thickBot="1" x14ac:dyDescent="0.25">
      <c r="A117" s="89"/>
      <c r="B117" s="90"/>
      <c r="C117" s="95"/>
      <c r="D117" s="96"/>
      <c r="E117" s="90"/>
      <c r="F117" s="90"/>
      <c r="G117" s="91">
        <f>SUM(G97:G116)</f>
        <v>0</v>
      </c>
      <c r="H117" s="92">
        <f>SUM(H97:H116)</f>
        <v>0</v>
      </c>
    </row>
    <row r="118" spans="1:8" x14ac:dyDescent="0.2">
      <c r="A118" s="17"/>
      <c r="B118" s="14"/>
      <c r="C118" s="79"/>
      <c r="D118" s="80"/>
      <c r="E118" s="80"/>
      <c r="F118" s="14"/>
      <c r="G118" s="16"/>
      <c r="H118" s="16"/>
    </row>
    <row r="119" spans="1:8" x14ac:dyDescent="0.2">
      <c r="A119" s="17"/>
      <c r="B119" s="14"/>
      <c r="C119" s="79"/>
      <c r="D119" s="80"/>
      <c r="E119" s="80"/>
      <c r="F119" s="14"/>
      <c r="G119" s="16"/>
      <c r="H119" s="16"/>
    </row>
    <row r="120" spans="1:8" x14ac:dyDescent="0.2">
      <c r="A120" s="17"/>
      <c r="B120" s="14"/>
      <c r="C120" s="79"/>
      <c r="D120" s="80"/>
      <c r="E120" s="80"/>
      <c r="F120" s="14"/>
      <c r="G120" s="16"/>
      <c r="H120" s="16"/>
    </row>
    <row r="121" spans="1:8" x14ac:dyDescent="0.2">
      <c r="A121" s="17"/>
      <c r="B121" s="14"/>
      <c r="C121" s="79"/>
      <c r="D121" s="80"/>
      <c r="E121" s="80"/>
      <c r="F121" s="14"/>
      <c r="G121" s="16"/>
      <c r="H121" s="16"/>
    </row>
    <row r="122" spans="1:8" x14ac:dyDescent="0.2">
      <c r="A122" s="17"/>
      <c r="B122" s="14"/>
      <c r="C122" s="79"/>
      <c r="D122" s="80"/>
      <c r="E122" s="80"/>
      <c r="F122" s="14"/>
      <c r="G122" s="16"/>
      <c r="H122" s="16"/>
    </row>
    <row r="123" spans="1:8" x14ac:dyDescent="0.2">
      <c r="A123" s="18"/>
      <c r="B123" s="14"/>
      <c r="C123" s="81"/>
      <c r="D123" s="82"/>
      <c r="E123" s="82"/>
      <c r="F123" s="19"/>
      <c r="G123" s="21"/>
      <c r="H123" s="21"/>
    </row>
    <row r="124" spans="1:8" x14ac:dyDescent="0.2">
      <c r="A124" s="18"/>
      <c r="B124" s="14"/>
      <c r="C124" s="81"/>
      <c r="D124" s="82"/>
      <c r="E124" s="82"/>
      <c r="F124" s="19"/>
      <c r="G124" s="21"/>
      <c r="H124" s="21"/>
    </row>
    <row r="125" spans="1:8" x14ac:dyDescent="0.2">
      <c r="A125" s="18"/>
      <c r="B125" s="14"/>
      <c r="C125" s="81"/>
      <c r="D125" s="82"/>
      <c r="E125" s="82"/>
      <c r="F125" s="19"/>
      <c r="G125" s="21"/>
      <c r="H125" s="21"/>
    </row>
    <row r="126" spans="1:8" x14ac:dyDescent="0.2">
      <c r="A126" s="18"/>
      <c r="B126" s="14"/>
      <c r="C126" s="81"/>
      <c r="D126" s="82"/>
      <c r="E126" s="82"/>
      <c r="F126" s="19"/>
      <c r="G126" s="21"/>
      <c r="H126" s="21"/>
    </row>
    <row r="127" spans="1:8" x14ac:dyDescent="0.2">
      <c r="A127" s="18"/>
      <c r="B127" s="14"/>
      <c r="C127" s="81"/>
      <c r="D127" s="82"/>
      <c r="E127" s="82"/>
      <c r="F127" s="19"/>
      <c r="G127" s="21"/>
      <c r="H127" s="21"/>
    </row>
    <row r="128" spans="1:8" x14ac:dyDescent="0.2">
      <c r="A128" s="18"/>
      <c r="B128" s="14"/>
      <c r="C128" s="81"/>
      <c r="D128" s="82"/>
      <c r="E128" s="82"/>
      <c r="F128" s="19"/>
      <c r="G128" s="21"/>
      <c r="H128" s="21"/>
    </row>
    <row r="129" spans="1:8" x14ac:dyDescent="0.2">
      <c r="A129" s="18"/>
      <c r="B129" s="14"/>
      <c r="C129" s="81"/>
      <c r="D129" s="82"/>
      <c r="E129" s="82"/>
      <c r="F129" s="19"/>
      <c r="G129" s="21"/>
      <c r="H129" s="21"/>
    </row>
    <row r="130" spans="1:8" x14ac:dyDescent="0.2">
      <c r="A130" s="18"/>
      <c r="B130" s="14"/>
      <c r="C130" s="81"/>
      <c r="D130" s="82"/>
      <c r="E130" s="82"/>
      <c r="F130" s="19"/>
      <c r="G130" s="21"/>
      <c r="H130" s="21"/>
    </row>
    <row r="131" spans="1:8" x14ac:dyDescent="0.2">
      <c r="A131" s="18"/>
      <c r="B131" s="14"/>
      <c r="C131" s="81"/>
      <c r="D131" s="82"/>
      <c r="E131" s="82"/>
      <c r="F131" s="19"/>
      <c r="G131" s="21"/>
      <c r="H131" s="21"/>
    </row>
    <row r="132" spans="1:8" x14ac:dyDescent="0.2">
      <c r="A132" s="18"/>
      <c r="B132" s="14"/>
      <c r="C132" s="81"/>
      <c r="D132" s="82"/>
      <c r="E132" s="82"/>
      <c r="F132" s="19"/>
      <c r="G132" s="21"/>
      <c r="H132" s="21"/>
    </row>
    <row r="133" spans="1:8" x14ac:dyDescent="0.2">
      <c r="A133" s="18"/>
      <c r="B133" s="14"/>
      <c r="C133" s="81"/>
      <c r="D133" s="82"/>
      <c r="E133" s="82"/>
      <c r="F133" s="19"/>
      <c r="G133" s="21"/>
      <c r="H133" s="21"/>
    </row>
    <row r="134" spans="1:8" x14ac:dyDescent="0.2">
      <c r="A134" s="18"/>
      <c r="B134" s="14"/>
      <c r="C134" s="81"/>
      <c r="D134" s="82"/>
      <c r="E134" s="82"/>
      <c r="F134" s="19"/>
      <c r="G134" s="21"/>
      <c r="H134" s="21"/>
    </row>
    <row r="135" spans="1:8" x14ac:dyDescent="0.2">
      <c r="A135" s="18"/>
      <c r="B135" s="14"/>
      <c r="C135" s="81"/>
      <c r="D135" s="82"/>
      <c r="E135" s="82"/>
      <c r="F135" s="19"/>
      <c r="G135" s="21"/>
      <c r="H135" s="21"/>
    </row>
    <row r="136" spans="1:8" x14ac:dyDescent="0.2">
      <c r="A136" s="18"/>
      <c r="B136" s="14"/>
      <c r="C136" s="81"/>
      <c r="D136" s="82"/>
      <c r="E136" s="82"/>
      <c r="F136" s="19"/>
      <c r="G136" s="21"/>
      <c r="H136" s="21"/>
    </row>
    <row r="137" spans="1:8" x14ac:dyDescent="0.2">
      <c r="A137" s="18"/>
      <c r="B137" s="14"/>
      <c r="C137" s="81"/>
      <c r="D137" s="82"/>
      <c r="E137" s="82"/>
      <c r="F137" s="19"/>
      <c r="G137" s="21"/>
      <c r="H137" s="21"/>
    </row>
    <row r="138" spans="1:8" x14ac:dyDescent="0.2">
      <c r="A138" s="18"/>
      <c r="B138" s="14"/>
      <c r="C138" s="81"/>
      <c r="D138" s="82"/>
      <c r="E138" s="82"/>
      <c r="F138" s="19"/>
      <c r="G138" s="21"/>
      <c r="H138" s="21"/>
    </row>
    <row r="139" spans="1:8" x14ac:dyDescent="0.2">
      <c r="A139" s="18"/>
      <c r="B139" s="14"/>
      <c r="C139" s="81"/>
      <c r="D139" s="82"/>
      <c r="E139" s="82"/>
      <c r="F139" s="19"/>
      <c r="G139" s="21"/>
      <c r="H139" s="21"/>
    </row>
    <row r="140" spans="1:8" x14ac:dyDescent="0.2">
      <c r="A140" s="18"/>
      <c r="B140" s="14"/>
      <c r="C140" s="81"/>
      <c r="D140" s="82"/>
      <c r="E140" s="82"/>
      <c r="F140" s="19"/>
      <c r="G140" s="21"/>
      <c r="H140" s="21"/>
    </row>
    <row r="141" spans="1:8" x14ac:dyDescent="0.2">
      <c r="A141" s="18"/>
      <c r="B141" s="14"/>
      <c r="C141" s="81"/>
      <c r="D141" s="82"/>
      <c r="E141" s="82"/>
      <c r="F141" s="19"/>
      <c r="G141" s="21"/>
      <c r="H141" s="21"/>
    </row>
    <row r="142" spans="1:8" x14ac:dyDescent="0.2">
      <c r="A142" s="18"/>
      <c r="B142" s="14"/>
      <c r="C142" s="81"/>
      <c r="D142" s="82"/>
      <c r="E142" s="82"/>
      <c r="F142" s="19"/>
      <c r="G142" s="21"/>
      <c r="H142" s="21"/>
    </row>
    <row r="143" spans="1:8" x14ac:dyDescent="0.2">
      <c r="A143" s="18"/>
      <c r="B143" s="14"/>
      <c r="C143" s="81"/>
      <c r="D143" s="82"/>
      <c r="E143" s="82"/>
      <c r="F143" s="19"/>
      <c r="G143" s="21"/>
      <c r="H143" s="21"/>
    </row>
    <row r="144" spans="1:8" x14ac:dyDescent="0.2">
      <c r="A144" s="18"/>
      <c r="B144" s="14"/>
      <c r="C144" s="81"/>
      <c r="D144" s="82"/>
      <c r="E144" s="82"/>
      <c r="F144" s="19"/>
      <c r="G144" s="21"/>
      <c r="H144" s="21"/>
    </row>
    <row r="145" spans="1:8" x14ac:dyDescent="0.2">
      <c r="A145" s="18"/>
      <c r="B145" s="14"/>
      <c r="C145" s="81"/>
      <c r="D145" s="82"/>
      <c r="E145" s="82"/>
      <c r="F145" s="19"/>
      <c r="G145" s="21"/>
      <c r="H145" s="21"/>
    </row>
    <row r="146" spans="1:8" x14ac:dyDescent="0.2">
      <c r="A146" s="18"/>
      <c r="B146" s="14"/>
      <c r="C146" s="81"/>
      <c r="D146" s="82"/>
      <c r="E146" s="82"/>
      <c r="F146" s="19"/>
      <c r="G146" s="21"/>
      <c r="H146" s="21"/>
    </row>
    <row r="147" spans="1:8" x14ac:dyDescent="0.2">
      <c r="A147" s="18"/>
      <c r="B147" s="14"/>
      <c r="C147" s="81"/>
      <c r="D147" s="82"/>
      <c r="E147" s="82"/>
      <c r="F147" s="19"/>
      <c r="G147" s="21"/>
      <c r="H147" s="21"/>
    </row>
    <row r="148" spans="1:8" x14ac:dyDescent="0.2">
      <c r="A148" s="18"/>
      <c r="B148" s="14"/>
      <c r="C148" s="81"/>
      <c r="D148" s="82"/>
      <c r="E148" s="82"/>
      <c r="F148" s="19"/>
      <c r="G148" s="21"/>
      <c r="H148" s="21"/>
    </row>
    <row r="149" spans="1:8" x14ac:dyDescent="0.2">
      <c r="A149" s="18"/>
      <c r="B149" s="14"/>
      <c r="C149" s="81"/>
      <c r="D149" s="82"/>
      <c r="E149" s="82"/>
      <c r="F149" s="19"/>
      <c r="G149" s="21"/>
      <c r="H149" s="21"/>
    </row>
    <row r="150" spans="1:8" x14ac:dyDescent="0.2">
      <c r="A150" s="18"/>
      <c r="B150" s="14"/>
      <c r="C150" s="81"/>
      <c r="D150" s="82"/>
      <c r="E150" s="82"/>
      <c r="F150" s="19"/>
      <c r="G150" s="21"/>
      <c r="H150" s="21"/>
    </row>
    <row r="151" spans="1:8" x14ac:dyDescent="0.2">
      <c r="A151" s="18"/>
      <c r="B151" s="14"/>
      <c r="C151" s="81"/>
      <c r="D151" s="82"/>
      <c r="E151" s="82"/>
      <c r="F151" s="19"/>
      <c r="G151" s="21"/>
      <c r="H151" s="21"/>
    </row>
    <row r="152" spans="1:8" x14ac:dyDescent="0.2">
      <c r="A152" s="18"/>
      <c r="B152" s="14"/>
      <c r="C152" s="81"/>
      <c r="D152" s="82"/>
      <c r="E152" s="82"/>
      <c r="F152" s="19"/>
      <c r="G152" s="21"/>
      <c r="H152" s="21"/>
    </row>
    <row r="153" spans="1:8" x14ac:dyDescent="0.2">
      <c r="A153" s="18"/>
      <c r="B153" s="14"/>
      <c r="C153" s="81"/>
      <c r="D153" s="82"/>
      <c r="E153" s="82"/>
      <c r="F153" s="19"/>
      <c r="G153" s="21"/>
      <c r="H153" s="21"/>
    </row>
    <row r="154" spans="1:8" x14ac:dyDescent="0.2">
      <c r="A154" s="18"/>
      <c r="B154" s="14"/>
      <c r="C154" s="81"/>
      <c r="D154" s="82"/>
      <c r="E154" s="82"/>
      <c r="F154" s="19"/>
      <c r="G154" s="21"/>
      <c r="H154" s="21"/>
    </row>
    <row r="155" spans="1:8" x14ac:dyDescent="0.2">
      <c r="A155" s="18"/>
      <c r="B155" s="14"/>
      <c r="C155" s="81"/>
      <c r="D155" s="82"/>
      <c r="E155" s="82"/>
      <c r="F155" s="19"/>
      <c r="G155" s="21"/>
      <c r="H155" s="21"/>
    </row>
    <row r="156" spans="1:8" x14ac:dyDescent="0.2">
      <c r="A156" s="18"/>
      <c r="B156" s="14"/>
      <c r="C156" s="81"/>
      <c r="D156" s="82"/>
      <c r="E156" s="82"/>
      <c r="F156" s="19"/>
      <c r="G156" s="21"/>
      <c r="H156" s="21"/>
    </row>
    <row r="157" spans="1:8" x14ac:dyDescent="0.2">
      <c r="A157" s="18"/>
      <c r="B157" s="14"/>
      <c r="C157" s="81"/>
      <c r="D157" s="82"/>
      <c r="E157" s="82"/>
      <c r="F157" s="19"/>
      <c r="G157" s="21"/>
      <c r="H157" s="21"/>
    </row>
    <row r="158" spans="1:8" x14ac:dyDescent="0.2">
      <c r="A158" s="18"/>
      <c r="B158" s="14"/>
      <c r="C158" s="81"/>
      <c r="D158" s="82"/>
      <c r="E158" s="82"/>
      <c r="F158" s="19"/>
      <c r="G158" s="21"/>
      <c r="H158" s="21"/>
    </row>
    <row r="159" spans="1:8" x14ac:dyDescent="0.2">
      <c r="A159" s="18"/>
      <c r="B159" s="14"/>
      <c r="C159" s="81"/>
      <c r="D159" s="82"/>
      <c r="E159" s="82"/>
      <c r="F159" s="19"/>
      <c r="G159" s="21"/>
      <c r="H159" s="21"/>
    </row>
    <row r="160" spans="1:8" x14ac:dyDescent="0.2">
      <c r="A160" s="18"/>
      <c r="B160" s="14"/>
      <c r="C160" s="81"/>
      <c r="D160" s="82"/>
      <c r="E160" s="82"/>
      <c r="F160" s="19"/>
      <c r="G160" s="21"/>
      <c r="H160" s="21"/>
    </row>
    <row r="161" spans="1:8" x14ac:dyDescent="0.2">
      <c r="A161" s="18"/>
      <c r="B161" s="14"/>
      <c r="C161" s="81"/>
      <c r="D161" s="82"/>
      <c r="E161" s="82"/>
      <c r="F161" s="19"/>
      <c r="G161" s="21"/>
      <c r="H161" s="21"/>
    </row>
    <row r="162" spans="1:8" x14ac:dyDescent="0.2">
      <c r="A162" s="18"/>
      <c r="B162" s="14"/>
      <c r="C162" s="81"/>
      <c r="D162" s="82"/>
      <c r="E162" s="82"/>
      <c r="F162" s="19"/>
      <c r="G162" s="21"/>
      <c r="H162" s="21"/>
    </row>
    <row r="163" spans="1:8" x14ac:dyDescent="0.2">
      <c r="A163" s="18"/>
      <c r="B163" s="14"/>
      <c r="C163" s="81"/>
      <c r="D163" s="82"/>
      <c r="E163" s="82"/>
      <c r="F163" s="19"/>
      <c r="G163" s="21"/>
      <c r="H163" s="21"/>
    </row>
    <row r="164" spans="1:8" x14ac:dyDescent="0.2">
      <c r="A164" s="18"/>
      <c r="B164" s="14"/>
      <c r="C164" s="81"/>
      <c r="D164" s="82"/>
      <c r="E164" s="82"/>
      <c r="F164" s="19"/>
      <c r="G164" s="21"/>
      <c r="H164" s="21"/>
    </row>
    <row r="165" spans="1:8" x14ac:dyDescent="0.2">
      <c r="A165" s="18"/>
      <c r="B165" s="14"/>
      <c r="C165" s="81"/>
      <c r="D165" s="82"/>
      <c r="E165" s="82"/>
      <c r="F165" s="19"/>
      <c r="G165" s="21"/>
      <c r="H165" s="21"/>
    </row>
    <row r="166" spans="1:8" x14ac:dyDescent="0.2">
      <c r="A166" s="18"/>
      <c r="B166" s="14"/>
      <c r="C166" s="81"/>
      <c r="D166" s="82"/>
      <c r="E166" s="82"/>
      <c r="F166" s="19"/>
      <c r="G166" s="21"/>
      <c r="H166" s="21"/>
    </row>
    <row r="167" spans="1:8" x14ac:dyDescent="0.2">
      <c r="A167" s="18"/>
      <c r="B167" s="14"/>
      <c r="C167" s="81"/>
      <c r="D167" s="82"/>
      <c r="E167" s="82"/>
      <c r="F167" s="19"/>
      <c r="G167" s="21"/>
      <c r="H167" s="21"/>
    </row>
    <row r="168" spans="1:8" x14ac:dyDescent="0.2">
      <c r="A168" s="18"/>
      <c r="B168" s="14"/>
      <c r="C168" s="81"/>
      <c r="D168" s="82"/>
      <c r="E168" s="82"/>
      <c r="F168" s="19"/>
      <c r="G168" s="21"/>
      <c r="H168" s="21"/>
    </row>
    <row r="169" spans="1:8" x14ac:dyDescent="0.2">
      <c r="A169" s="18"/>
      <c r="B169" s="14"/>
      <c r="C169" s="81"/>
      <c r="D169" s="82"/>
      <c r="E169" s="82"/>
      <c r="F169" s="19"/>
      <c r="G169" s="21"/>
      <c r="H169" s="21"/>
    </row>
    <row r="170" spans="1:8" x14ac:dyDescent="0.2">
      <c r="A170" s="18"/>
      <c r="B170" s="14"/>
      <c r="C170" s="81"/>
      <c r="D170" s="82"/>
      <c r="E170" s="82"/>
      <c r="F170" s="19"/>
      <c r="G170" s="21"/>
      <c r="H170" s="21"/>
    </row>
    <row r="171" spans="1:8" x14ac:dyDescent="0.2">
      <c r="A171" s="18"/>
      <c r="B171" s="14"/>
      <c r="C171" s="81"/>
      <c r="D171" s="82"/>
      <c r="E171" s="82"/>
      <c r="F171" s="19"/>
      <c r="G171" s="21"/>
      <c r="H171" s="21"/>
    </row>
    <row r="172" spans="1:8" x14ac:dyDescent="0.2">
      <c r="A172" s="18"/>
      <c r="B172" s="14"/>
      <c r="C172" s="81"/>
      <c r="D172" s="82"/>
      <c r="E172" s="82"/>
      <c r="F172" s="19"/>
      <c r="G172" s="21"/>
      <c r="H172" s="21"/>
    </row>
    <row r="173" spans="1:8" x14ac:dyDescent="0.2">
      <c r="A173" s="18"/>
      <c r="B173" s="14"/>
      <c r="C173" s="81"/>
      <c r="D173" s="82"/>
      <c r="E173" s="82"/>
      <c r="F173" s="19"/>
      <c r="G173" s="21"/>
      <c r="H173" s="21"/>
    </row>
    <row r="174" spans="1:8" x14ac:dyDescent="0.2">
      <c r="A174" s="18"/>
      <c r="B174" s="14"/>
      <c r="C174" s="81"/>
      <c r="D174" s="82"/>
      <c r="E174" s="82"/>
      <c r="F174" s="19"/>
      <c r="G174" s="21"/>
      <c r="H174" s="21"/>
    </row>
    <row r="175" spans="1:8" x14ac:dyDescent="0.2">
      <c r="A175" s="18"/>
      <c r="B175" s="14"/>
      <c r="C175" s="81"/>
      <c r="D175" s="82"/>
      <c r="E175" s="82"/>
      <c r="F175" s="19"/>
      <c r="G175" s="21"/>
      <c r="H175" s="21"/>
    </row>
    <row r="176" spans="1:8" x14ac:dyDescent="0.2">
      <c r="A176" s="18"/>
      <c r="B176" s="14"/>
      <c r="C176" s="81"/>
      <c r="D176" s="82"/>
      <c r="E176" s="82"/>
      <c r="F176" s="19"/>
      <c r="G176" s="21"/>
      <c r="H176" s="21"/>
    </row>
    <row r="177" spans="1:8" x14ac:dyDescent="0.2">
      <c r="A177" s="18"/>
      <c r="B177" s="14"/>
      <c r="C177" s="81"/>
      <c r="D177" s="82"/>
      <c r="E177" s="82"/>
      <c r="F177" s="19"/>
      <c r="G177" s="21"/>
      <c r="H177" s="21"/>
    </row>
    <row r="178" spans="1:8" x14ac:dyDescent="0.2">
      <c r="A178" s="18"/>
      <c r="B178" s="14"/>
      <c r="C178" s="81"/>
      <c r="D178" s="82"/>
      <c r="E178" s="82"/>
      <c r="F178" s="19"/>
      <c r="G178" s="21"/>
      <c r="H178" s="21"/>
    </row>
    <row r="179" spans="1:8" x14ac:dyDescent="0.2">
      <c r="A179" s="18"/>
      <c r="B179" s="14"/>
      <c r="C179" s="81"/>
      <c r="D179" s="82"/>
      <c r="E179" s="82"/>
      <c r="F179" s="19"/>
      <c r="G179" s="21"/>
      <c r="H179" s="21"/>
    </row>
    <row r="180" spans="1:8" x14ac:dyDescent="0.2">
      <c r="A180" s="18"/>
      <c r="B180" s="14"/>
      <c r="C180" s="81"/>
      <c r="D180" s="82"/>
      <c r="E180" s="82"/>
      <c r="F180" s="19"/>
      <c r="G180" s="21"/>
      <c r="H180" s="21"/>
    </row>
    <row r="181" spans="1:8" x14ac:dyDescent="0.2">
      <c r="A181" s="18"/>
      <c r="B181" s="14"/>
      <c r="C181" s="81"/>
      <c r="D181" s="82"/>
      <c r="E181" s="82"/>
      <c r="F181" s="19"/>
      <c r="G181" s="21"/>
      <c r="H181" s="21"/>
    </row>
    <row r="182" spans="1:8" x14ac:dyDescent="0.2">
      <c r="A182" s="18"/>
      <c r="B182" s="14"/>
      <c r="C182" s="81"/>
      <c r="D182" s="82"/>
      <c r="E182" s="82"/>
      <c r="F182" s="19"/>
      <c r="G182" s="21"/>
      <c r="H182" s="21"/>
    </row>
    <row r="183" spans="1:8" x14ac:dyDescent="0.2">
      <c r="A183" s="18"/>
      <c r="B183" s="14"/>
      <c r="C183" s="81"/>
      <c r="D183" s="82"/>
      <c r="E183" s="82"/>
      <c r="F183" s="19"/>
      <c r="G183" s="21"/>
      <c r="H183" s="21"/>
    </row>
    <row r="184" spans="1:8" x14ac:dyDescent="0.2">
      <c r="A184" s="18"/>
      <c r="B184" s="14"/>
      <c r="C184" s="81"/>
      <c r="D184" s="82"/>
      <c r="E184" s="82"/>
      <c r="F184" s="19"/>
      <c r="G184" s="21"/>
      <c r="H184" s="21"/>
    </row>
    <row r="185" spans="1:8" x14ac:dyDescent="0.2">
      <c r="A185" s="18"/>
      <c r="B185" s="14"/>
      <c r="C185" s="81"/>
      <c r="D185" s="82"/>
      <c r="E185" s="82"/>
      <c r="F185" s="19"/>
      <c r="G185" s="21"/>
      <c r="H185" s="21"/>
    </row>
    <row r="186" spans="1:8" x14ac:dyDescent="0.2">
      <c r="A186" s="18"/>
      <c r="B186" s="14"/>
      <c r="C186" s="81"/>
      <c r="D186" s="82"/>
      <c r="E186" s="82"/>
      <c r="F186" s="19"/>
      <c r="G186" s="21"/>
      <c r="H186" s="21"/>
    </row>
    <row r="187" spans="1:8" x14ac:dyDescent="0.2">
      <c r="A187" s="18"/>
      <c r="B187" s="14"/>
      <c r="C187" s="81"/>
      <c r="D187" s="82"/>
      <c r="E187" s="82"/>
      <c r="F187" s="19"/>
      <c r="G187" s="21"/>
      <c r="H187" s="21"/>
    </row>
    <row r="188" spans="1:8" x14ac:dyDescent="0.2">
      <c r="A188" s="18"/>
      <c r="B188" s="14"/>
      <c r="C188" s="81"/>
      <c r="D188" s="82"/>
      <c r="E188" s="82"/>
      <c r="F188" s="19"/>
      <c r="G188" s="21"/>
      <c r="H188" s="21"/>
    </row>
    <row r="189" spans="1:8" x14ac:dyDescent="0.2">
      <c r="A189" s="18"/>
      <c r="B189" s="14"/>
      <c r="C189" s="81"/>
      <c r="D189" s="82"/>
      <c r="E189" s="82"/>
      <c r="F189" s="19"/>
      <c r="G189" s="21"/>
      <c r="H189" s="21"/>
    </row>
    <row r="190" spans="1:8" x14ac:dyDescent="0.2">
      <c r="A190" s="18"/>
      <c r="B190" s="14"/>
      <c r="C190" s="81"/>
      <c r="D190" s="82"/>
      <c r="E190" s="82"/>
      <c r="F190" s="19"/>
      <c r="G190" s="21"/>
      <c r="H190" s="21"/>
    </row>
    <row r="191" spans="1:8" x14ac:dyDescent="0.2">
      <c r="A191" s="18"/>
      <c r="B191" s="14"/>
      <c r="C191" s="81"/>
      <c r="D191" s="82"/>
      <c r="E191" s="82"/>
      <c r="F191" s="19"/>
      <c r="G191" s="21"/>
      <c r="H191" s="21"/>
    </row>
    <row r="192" spans="1:8" x14ac:dyDescent="0.2">
      <c r="A192" s="18"/>
      <c r="B192" s="14"/>
      <c r="C192" s="81"/>
      <c r="D192" s="82"/>
      <c r="E192" s="82"/>
      <c r="F192" s="19"/>
      <c r="G192" s="21"/>
      <c r="H192" s="21"/>
    </row>
    <row r="193" spans="1:8" x14ac:dyDescent="0.2">
      <c r="A193" s="18"/>
      <c r="B193" s="14"/>
      <c r="C193" s="81"/>
      <c r="D193" s="82"/>
      <c r="E193" s="82"/>
      <c r="F193" s="19"/>
      <c r="G193" s="21"/>
      <c r="H193" s="21"/>
    </row>
    <row r="194" spans="1:8" x14ac:dyDescent="0.2">
      <c r="A194" s="18"/>
      <c r="B194" s="14"/>
      <c r="C194" s="81"/>
      <c r="D194" s="82"/>
      <c r="E194" s="82"/>
      <c r="F194" s="19"/>
      <c r="G194" s="21"/>
      <c r="H194" s="21"/>
    </row>
    <row r="195" spans="1:8" x14ac:dyDescent="0.2">
      <c r="A195" s="18"/>
      <c r="B195" s="14"/>
      <c r="C195" s="81"/>
      <c r="D195" s="82"/>
      <c r="E195" s="82"/>
      <c r="F195" s="19"/>
      <c r="G195" s="21"/>
      <c r="H195" s="21"/>
    </row>
    <row r="196" spans="1:8" x14ac:dyDescent="0.2">
      <c r="A196" s="18"/>
      <c r="B196" s="14"/>
      <c r="C196" s="81"/>
      <c r="D196" s="82"/>
      <c r="E196" s="82"/>
      <c r="F196" s="19"/>
      <c r="G196" s="21"/>
      <c r="H196" s="21"/>
    </row>
    <row r="197" spans="1:8" x14ac:dyDescent="0.2">
      <c r="A197" s="18"/>
      <c r="B197" s="14"/>
      <c r="C197" s="81"/>
      <c r="D197" s="82"/>
      <c r="E197" s="82"/>
      <c r="F197" s="19"/>
      <c r="G197" s="21"/>
      <c r="H197" s="21"/>
    </row>
    <row r="198" spans="1:8" x14ac:dyDescent="0.2">
      <c r="A198" s="18"/>
      <c r="B198" s="14"/>
      <c r="C198" s="81"/>
      <c r="D198" s="82"/>
      <c r="E198" s="82"/>
      <c r="F198" s="19"/>
      <c r="G198" s="21"/>
      <c r="H198" s="21"/>
    </row>
    <row r="199" spans="1:8" x14ac:dyDescent="0.2">
      <c r="A199" s="18"/>
      <c r="B199" s="14"/>
      <c r="C199" s="81"/>
      <c r="D199" s="82"/>
      <c r="E199" s="82"/>
      <c r="F199" s="19"/>
      <c r="G199" s="21"/>
      <c r="H199" s="21"/>
    </row>
    <row r="200" spans="1:8" x14ac:dyDescent="0.2">
      <c r="A200" s="18"/>
      <c r="B200" s="14"/>
      <c r="C200" s="81"/>
      <c r="D200" s="82"/>
      <c r="E200" s="82"/>
      <c r="F200" s="19"/>
      <c r="G200" s="21"/>
      <c r="H200" s="21"/>
    </row>
    <row r="201" spans="1:8" x14ac:dyDescent="0.2">
      <c r="A201" s="18"/>
      <c r="B201" s="14"/>
      <c r="C201" s="81"/>
      <c r="D201" s="82"/>
      <c r="E201" s="82"/>
      <c r="F201" s="19"/>
      <c r="G201" s="21"/>
      <c r="H201" s="21"/>
    </row>
    <row r="202" spans="1:8" x14ac:dyDescent="0.2">
      <c r="A202" s="18"/>
      <c r="B202" s="14"/>
      <c r="C202" s="81"/>
      <c r="D202" s="82"/>
      <c r="E202" s="82"/>
      <c r="F202" s="19"/>
      <c r="G202" s="21"/>
      <c r="H202" s="21"/>
    </row>
    <row r="203" spans="1:8" x14ac:dyDescent="0.2">
      <c r="A203" s="18"/>
      <c r="B203" s="14"/>
      <c r="C203" s="81"/>
      <c r="D203" s="82"/>
      <c r="E203" s="82"/>
      <c r="F203" s="19"/>
      <c r="G203" s="21"/>
      <c r="H203" s="21"/>
    </row>
    <row r="204" spans="1:8" x14ac:dyDescent="0.2">
      <c r="A204" s="18"/>
      <c r="B204" s="14"/>
      <c r="C204" s="81"/>
      <c r="D204" s="82"/>
      <c r="E204" s="82"/>
      <c r="F204" s="19"/>
      <c r="G204" s="21"/>
      <c r="H204" s="21"/>
    </row>
    <row r="205" spans="1:8" x14ac:dyDescent="0.2">
      <c r="A205" s="18"/>
      <c r="B205" s="14"/>
      <c r="C205" s="81"/>
      <c r="D205" s="82"/>
      <c r="E205" s="82"/>
      <c r="F205" s="19"/>
      <c r="G205" s="21"/>
      <c r="H205" s="21"/>
    </row>
    <row r="206" spans="1:8" x14ac:dyDescent="0.2">
      <c r="A206" s="18"/>
      <c r="B206" s="14"/>
      <c r="C206" s="81"/>
      <c r="D206" s="82"/>
      <c r="E206" s="82"/>
      <c r="F206" s="19"/>
      <c r="G206" s="21"/>
      <c r="H206" s="21"/>
    </row>
    <row r="207" spans="1:8" x14ac:dyDescent="0.2">
      <c r="A207" s="18"/>
      <c r="B207" s="14"/>
      <c r="C207" s="81"/>
      <c r="D207" s="82"/>
      <c r="E207" s="82"/>
      <c r="F207" s="19"/>
      <c r="G207" s="21"/>
      <c r="H207" s="21"/>
    </row>
    <row r="208" spans="1:8" x14ac:dyDescent="0.2">
      <c r="A208" s="18"/>
      <c r="B208" s="14"/>
      <c r="C208" s="81"/>
      <c r="D208" s="82"/>
      <c r="E208" s="82"/>
      <c r="F208" s="19"/>
      <c r="G208" s="21"/>
      <c r="H208" s="21"/>
    </row>
    <row r="209" spans="1:8" x14ac:dyDescent="0.2">
      <c r="A209" s="18"/>
      <c r="B209" s="14"/>
      <c r="C209" s="81"/>
      <c r="D209" s="82"/>
      <c r="E209" s="82"/>
      <c r="F209" s="19"/>
      <c r="G209" s="21"/>
      <c r="H209" s="21"/>
    </row>
    <row r="210" spans="1:8" x14ac:dyDescent="0.2">
      <c r="A210" s="18"/>
      <c r="B210" s="14"/>
      <c r="C210" s="81"/>
      <c r="D210" s="82"/>
      <c r="E210" s="82"/>
      <c r="F210" s="19"/>
      <c r="G210" s="21"/>
      <c r="H210" s="21"/>
    </row>
    <row r="211" spans="1:8" x14ac:dyDescent="0.2">
      <c r="A211" s="18"/>
      <c r="B211" s="14"/>
      <c r="C211" s="81"/>
      <c r="D211" s="82"/>
      <c r="E211" s="82"/>
      <c r="F211" s="19"/>
      <c r="G211" s="21"/>
      <c r="H211" s="21"/>
    </row>
    <row r="212" spans="1:8" x14ac:dyDescent="0.2">
      <c r="A212" s="18"/>
      <c r="B212" s="14"/>
      <c r="C212" s="81"/>
      <c r="D212" s="82"/>
      <c r="E212" s="82"/>
      <c r="F212" s="19"/>
      <c r="G212" s="21"/>
      <c r="H212" s="21"/>
    </row>
    <row r="213" spans="1:8" x14ac:dyDescent="0.2">
      <c r="A213" s="18"/>
      <c r="B213" s="14"/>
      <c r="C213" s="81"/>
      <c r="D213" s="82"/>
      <c r="E213" s="82"/>
      <c r="F213" s="19"/>
      <c r="G213" s="21"/>
      <c r="H213" s="21"/>
    </row>
    <row r="214" spans="1:8" x14ac:dyDescent="0.2">
      <c r="A214" s="18"/>
      <c r="B214" s="14"/>
      <c r="C214" s="81"/>
      <c r="D214" s="82"/>
      <c r="E214" s="82"/>
      <c r="F214" s="19"/>
      <c r="G214" s="21"/>
      <c r="H214" s="21"/>
    </row>
    <row r="215" spans="1:8" x14ac:dyDescent="0.2">
      <c r="A215" s="18"/>
      <c r="B215" s="14"/>
      <c r="C215" s="81"/>
      <c r="D215" s="82"/>
      <c r="E215" s="82"/>
      <c r="F215" s="19"/>
      <c r="G215" s="21"/>
      <c r="H215" s="21"/>
    </row>
    <row r="216" spans="1:8" x14ac:dyDescent="0.2">
      <c r="A216" s="18"/>
      <c r="B216" s="14"/>
      <c r="C216" s="81"/>
      <c r="D216" s="82"/>
      <c r="E216" s="82"/>
      <c r="F216" s="19"/>
      <c r="G216" s="21"/>
      <c r="H216" s="21"/>
    </row>
    <row r="217" spans="1:8" x14ac:dyDescent="0.2">
      <c r="A217" s="18"/>
      <c r="B217" s="14"/>
      <c r="C217" s="81"/>
      <c r="D217" s="82"/>
      <c r="E217" s="82"/>
      <c r="F217" s="19"/>
      <c r="G217" s="21"/>
      <c r="H217" s="21"/>
    </row>
    <row r="218" spans="1:8" x14ac:dyDescent="0.2">
      <c r="A218" s="18"/>
      <c r="B218" s="14"/>
      <c r="C218" s="81"/>
      <c r="D218" s="82"/>
      <c r="E218" s="82"/>
      <c r="F218" s="19"/>
      <c r="G218" s="21"/>
      <c r="H218" s="21"/>
    </row>
    <row r="219" spans="1:8" x14ac:dyDescent="0.2">
      <c r="A219" s="18"/>
      <c r="B219" s="14"/>
      <c r="C219" s="81"/>
      <c r="D219" s="82"/>
      <c r="E219" s="82"/>
      <c r="F219" s="19"/>
      <c r="G219" s="21"/>
      <c r="H219" s="21"/>
    </row>
    <row r="220" spans="1:8" x14ac:dyDescent="0.2">
      <c r="A220" s="18"/>
      <c r="B220" s="14"/>
      <c r="C220" s="81"/>
      <c r="D220" s="82"/>
      <c r="E220" s="82"/>
      <c r="F220" s="19"/>
      <c r="G220" s="21"/>
      <c r="H220" s="21"/>
    </row>
    <row r="221" spans="1:8" x14ac:dyDescent="0.2">
      <c r="A221" s="18"/>
      <c r="B221" s="14"/>
      <c r="C221" s="81"/>
      <c r="D221" s="82"/>
      <c r="E221" s="82"/>
      <c r="F221" s="19"/>
      <c r="G221" s="21"/>
      <c r="H221" s="21"/>
    </row>
    <row r="222" spans="1:8" x14ac:dyDescent="0.2">
      <c r="A222" s="18"/>
      <c r="B222" s="14"/>
      <c r="C222" s="81"/>
      <c r="D222" s="82"/>
      <c r="E222" s="82"/>
      <c r="F222" s="19"/>
      <c r="G222" s="21"/>
      <c r="H222" s="21"/>
    </row>
    <row r="223" spans="1:8" x14ac:dyDescent="0.2">
      <c r="A223" s="18"/>
      <c r="B223" s="14"/>
      <c r="C223" s="81"/>
      <c r="D223" s="82"/>
      <c r="E223" s="82"/>
      <c r="F223" s="19"/>
      <c r="G223" s="21"/>
      <c r="H223" s="21"/>
    </row>
    <row r="224" spans="1:8" x14ac:dyDescent="0.2">
      <c r="A224" s="18"/>
      <c r="B224" s="14"/>
      <c r="C224" s="81"/>
      <c r="D224" s="82"/>
      <c r="E224" s="82"/>
      <c r="F224" s="19"/>
      <c r="G224" s="21"/>
      <c r="H224" s="21"/>
    </row>
    <row r="225" spans="1:8" x14ac:dyDescent="0.2">
      <c r="A225" s="18"/>
      <c r="B225" s="14"/>
      <c r="C225" s="81"/>
      <c r="D225" s="82"/>
      <c r="E225" s="82"/>
      <c r="F225" s="19"/>
      <c r="G225" s="21"/>
      <c r="H225" s="21"/>
    </row>
    <row r="226" spans="1:8" x14ac:dyDescent="0.2">
      <c r="A226" s="18"/>
      <c r="B226" s="14"/>
      <c r="C226" s="81"/>
      <c r="D226" s="82"/>
      <c r="E226" s="82"/>
      <c r="F226" s="19"/>
      <c r="G226" s="21"/>
      <c r="H226" s="21"/>
    </row>
    <row r="227" spans="1:8" x14ac:dyDescent="0.2">
      <c r="A227" s="18"/>
      <c r="B227" s="14"/>
      <c r="C227" s="81"/>
      <c r="D227" s="82"/>
      <c r="E227" s="82"/>
      <c r="F227" s="19"/>
      <c r="G227" s="21"/>
      <c r="H227" s="21"/>
    </row>
    <row r="228" spans="1:8" x14ac:dyDescent="0.2">
      <c r="A228" s="18"/>
      <c r="B228" s="14"/>
      <c r="C228" s="81"/>
      <c r="D228" s="82"/>
      <c r="E228" s="82"/>
      <c r="F228" s="19"/>
      <c r="G228" s="21"/>
      <c r="H228" s="21"/>
    </row>
    <row r="229" spans="1:8" x14ac:dyDescent="0.2">
      <c r="A229" s="18"/>
      <c r="B229" s="14"/>
      <c r="C229" s="81"/>
      <c r="D229" s="82"/>
      <c r="E229" s="82"/>
      <c r="F229" s="19"/>
      <c r="G229" s="21"/>
      <c r="H229" s="21"/>
    </row>
    <row r="230" spans="1:8" x14ac:dyDescent="0.2">
      <c r="A230" s="18"/>
      <c r="B230" s="14"/>
      <c r="C230" s="81"/>
      <c r="D230" s="82"/>
      <c r="E230" s="82"/>
      <c r="F230" s="19"/>
      <c r="G230" s="21"/>
      <c r="H230" s="21"/>
    </row>
    <row r="231" spans="1:8" x14ac:dyDescent="0.2">
      <c r="A231" s="18"/>
      <c r="B231" s="14"/>
      <c r="C231" s="81"/>
      <c r="D231" s="82"/>
      <c r="E231" s="82"/>
      <c r="F231" s="19"/>
      <c r="G231" s="21"/>
      <c r="H231" s="21"/>
    </row>
    <row r="232" spans="1:8" x14ac:dyDescent="0.2">
      <c r="A232" s="18"/>
      <c r="B232" s="14"/>
      <c r="C232" s="81"/>
      <c r="D232" s="82"/>
      <c r="E232" s="82"/>
      <c r="F232" s="19"/>
      <c r="G232" s="21"/>
      <c r="H232" s="21"/>
    </row>
    <row r="233" spans="1:8" x14ac:dyDescent="0.2">
      <c r="A233" s="18"/>
      <c r="B233" s="14"/>
      <c r="C233" s="81"/>
      <c r="D233" s="82"/>
      <c r="E233" s="82"/>
      <c r="F233" s="19"/>
      <c r="G233" s="21"/>
      <c r="H233" s="21"/>
    </row>
    <row r="234" spans="1:8" x14ac:dyDescent="0.2">
      <c r="A234" s="18"/>
      <c r="B234" s="14"/>
      <c r="C234" s="81"/>
      <c r="D234" s="82"/>
      <c r="E234" s="82"/>
      <c r="F234" s="19"/>
      <c r="G234" s="21"/>
      <c r="H234" s="21"/>
    </row>
    <row r="235" spans="1:8" x14ac:dyDescent="0.2">
      <c r="A235" s="18"/>
      <c r="B235" s="14"/>
      <c r="C235" s="81"/>
      <c r="D235" s="82"/>
      <c r="E235" s="82"/>
      <c r="F235" s="19"/>
      <c r="G235" s="21"/>
      <c r="H235" s="21"/>
    </row>
    <row r="236" spans="1:8" x14ac:dyDescent="0.2">
      <c r="A236" s="18"/>
      <c r="B236" s="14"/>
      <c r="C236" s="81"/>
      <c r="D236" s="82"/>
      <c r="E236" s="82"/>
      <c r="F236" s="19"/>
      <c r="G236" s="21"/>
      <c r="H236" s="21"/>
    </row>
    <row r="237" spans="1:8" x14ac:dyDescent="0.2">
      <c r="A237" s="18"/>
      <c r="B237" s="14"/>
      <c r="C237" s="81"/>
      <c r="D237" s="82"/>
      <c r="E237" s="82"/>
      <c r="F237" s="19"/>
      <c r="G237" s="21"/>
      <c r="H237" s="21"/>
    </row>
    <row r="238" spans="1:8" x14ac:dyDescent="0.2">
      <c r="A238" s="18"/>
      <c r="B238" s="14"/>
      <c r="C238" s="81"/>
      <c r="D238" s="82"/>
      <c r="E238" s="82"/>
      <c r="F238" s="19"/>
      <c r="G238" s="21"/>
      <c r="H238" s="21"/>
    </row>
    <row r="239" spans="1:8" x14ac:dyDescent="0.2">
      <c r="A239" s="18"/>
      <c r="B239" s="14"/>
      <c r="C239" s="81"/>
      <c r="D239" s="82"/>
      <c r="E239" s="82"/>
      <c r="F239" s="19"/>
      <c r="G239" s="21"/>
      <c r="H239" s="21"/>
    </row>
    <row r="240" spans="1:8" x14ac:dyDescent="0.2">
      <c r="A240" s="18"/>
      <c r="B240" s="14"/>
      <c r="C240" s="81"/>
      <c r="D240" s="82"/>
      <c r="E240" s="82"/>
      <c r="F240" s="19"/>
      <c r="G240" s="21"/>
      <c r="H240" s="21"/>
    </row>
    <row r="241" spans="1:8" x14ac:dyDescent="0.2">
      <c r="A241" s="18"/>
      <c r="B241" s="14"/>
      <c r="C241" s="81"/>
      <c r="D241" s="82"/>
      <c r="E241" s="82"/>
      <c r="F241" s="19"/>
      <c r="G241" s="21"/>
      <c r="H241" s="21"/>
    </row>
    <row r="242" spans="1:8" x14ac:dyDescent="0.2">
      <c r="A242" s="18"/>
      <c r="B242" s="19"/>
      <c r="C242" s="79"/>
      <c r="D242" s="80"/>
      <c r="E242" s="82"/>
      <c r="F242" s="19"/>
      <c r="G242" s="21"/>
      <c r="H242" s="21"/>
    </row>
    <row r="243" spans="1:8" ht="12" thickBot="1" x14ac:dyDescent="0.25">
      <c r="A243" s="22" t="s">
        <v>9</v>
      </c>
      <c r="B243" s="23"/>
      <c r="C243" s="23"/>
      <c r="D243" s="23"/>
      <c r="E243" s="23"/>
      <c r="F243" s="23"/>
      <c r="G243" s="23"/>
      <c r="H243" s="23"/>
    </row>
    <row r="244" spans="1:8" ht="12" thickTop="1" x14ac:dyDescent="0.2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4" workbookViewId="0">
      <selection activeCell="L48" sqref="L48"/>
    </sheetView>
  </sheetViews>
  <sheetFormatPr defaultColWidth="8.85546875" defaultRowHeight="11.25" x14ac:dyDescent="0.2"/>
  <cols>
    <col min="1" max="1" width="11.7109375" style="2" customWidth="1"/>
    <col min="2" max="2" width="26.7109375" style="2" customWidth="1"/>
    <col min="3" max="11" width="13.85546875" style="2" customWidth="1"/>
    <col min="12" max="12" width="9.85546875" style="2" bestFit="1" customWidth="1"/>
    <col min="13" max="16384" width="8.85546875" style="2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</row>
    <row r="5" spans="1:11" ht="14.45" customHeight="1" x14ac:dyDescent="0.2">
      <c r="A5" s="14"/>
      <c r="B5" s="153" t="s">
        <v>13</v>
      </c>
      <c r="C5" s="26">
        <v>43313</v>
      </c>
      <c r="D5" s="155" t="s">
        <v>81</v>
      </c>
      <c r="E5" s="155"/>
      <c r="F5" s="155"/>
      <c r="G5" s="155"/>
      <c r="H5" s="155"/>
      <c r="I5" s="155"/>
      <c r="J5" s="155"/>
      <c r="K5" s="155"/>
    </row>
    <row r="6" spans="1:11" ht="14.45" customHeight="1" x14ac:dyDescent="0.2">
      <c r="A6" s="38" t="s">
        <v>14</v>
      </c>
      <c r="B6" s="156"/>
      <c r="C6" s="157" t="s">
        <v>15</v>
      </c>
      <c r="D6" s="153" t="s">
        <v>18</v>
      </c>
      <c r="E6" s="153" t="s">
        <v>16</v>
      </c>
      <c r="F6" s="153" t="s">
        <v>10</v>
      </c>
      <c r="G6" s="153" t="s">
        <v>17</v>
      </c>
      <c r="H6" s="159" t="s">
        <v>19</v>
      </c>
      <c r="I6" s="160"/>
      <c r="J6" s="28" t="s">
        <v>20</v>
      </c>
      <c r="K6" s="28" t="s">
        <v>15</v>
      </c>
    </row>
    <row r="7" spans="1:11" x14ac:dyDescent="0.2">
      <c r="A7" s="39"/>
      <c r="B7" s="154"/>
      <c r="C7" s="158"/>
      <c r="D7" s="154"/>
      <c r="E7" s="154"/>
      <c r="F7" s="154"/>
      <c r="G7" s="154"/>
      <c r="H7" s="28" t="s">
        <v>686</v>
      </c>
      <c r="I7" s="28" t="s">
        <v>196</v>
      </c>
      <c r="J7" s="27"/>
      <c r="K7" s="27"/>
    </row>
    <row r="8" spans="1:11" x14ac:dyDescent="0.2">
      <c r="A8" s="29">
        <v>1101</v>
      </c>
      <c r="B8" s="14" t="s">
        <v>21</v>
      </c>
      <c r="C8" s="16"/>
      <c r="D8" s="16">
        <f>IFERROR(INDEX(SJ!$1:$1048576,MATCH("Total",SJ!$A:$A,),MATCH($A8,SJ!$6:$6,)),0)</f>
        <v>546486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546486</v>
      </c>
      <c r="K8" s="16">
        <f t="shared" ref="K8:K24" si="1">+C8+J8</f>
        <v>546486</v>
      </c>
    </row>
    <row r="9" spans="1:11" x14ac:dyDescent="0.2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-59009.601160714286</v>
      </c>
      <c r="I9" s="16">
        <f>SUMIF(GJ!C:C,A9,GJ!G:G)-SUMIF(GJ!C:C,A9,GJ!H:H)</f>
        <v>0</v>
      </c>
      <c r="J9" s="16">
        <f t="shared" si="0"/>
        <v>-59009.601160714286</v>
      </c>
      <c r="K9" s="16">
        <f t="shared" si="1"/>
        <v>-59009.601160714286</v>
      </c>
    </row>
    <row r="10" spans="1:11" x14ac:dyDescent="0.2">
      <c r="A10" s="29">
        <v>1250</v>
      </c>
      <c r="B10" s="14" t="s">
        <v>193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0</v>
      </c>
      <c r="J10" s="16">
        <f t="shared" si="0"/>
        <v>0</v>
      </c>
      <c r="K10" s="16">
        <f t="shared" si="1"/>
        <v>0</v>
      </c>
    </row>
    <row r="11" spans="1:11" x14ac:dyDescent="0.2">
      <c r="A11" s="29">
        <v>1301</v>
      </c>
      <c r="B11" s="14" t="s">
        <v>218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 x14ac:dyDescent="0.2">
      <c r="A12" s="29">
        <v>1302</v>
      </c>
      <c r="B12" s="14" t="s">
        <v>219</v>
      </c>
      <c r="C12" s="16"/>
      <c r="D12" s="16">
        <f>IFERROR(INDEX(SJ!$1:$1048576,MATCH("Total",SJ!$A:$A,),MATCH($A12,SJ!$6:$6,)),0)</f>
        <v>291253.55044499994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291253.55044499994</v>
      </c>
      <c r="K12" s="16">
        <f t="shared" si="1"/>
        <v>291253.55044499994</v>
      </c>
    </row>
    <row r="13" spans="1:11" x14ac:dyDescent="0.2">
      <c r="A13" s="29">
        <v>1303</v>
      </c>
      <c r="B13" s="14" t="s">
        <v>221</v>
      </c>
      <c r="C13" s="16"/>
      <c r="D13" s="16">
        <f>IFERROR(INDEX(SJ!$1:$1048576,MATCH("Total",SJ!$A:$A,),MATCH($A13,SJ!$6:$6,)),0)</f>
        <v>900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900</v>
      </c>
      <c r="K13" s="16">
        <f t="shared" si="1"/>
        <v>900</v>
      </c>
    </row>
    <row r="14" spans="1:11" x14ac:dyDescent="0.2">
      <c r="A14" s="29">
        <v>1304</v>
      </c>
      <c r="B14" s="14" t="s">
        <v>220</v>
      </c>
      <c r="C14" s="16"/>
      <c r="D14" s="16">
        <f>IFERROR(INDEX(SJ!$1:$1048576,MATCH("Total",SJ!$A:$A,),MATCH($A14,SJ!$6:$6,)),0)</f>
        <v>75322.25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75322.25</v>
      </c>
      <c r="K14" s="16">
        <f t="shared" si="1"/>
        <v>75322.25</v>
      </c>
    </row>
    <row r="15" spans="1:11" x14ac:dyDescent="0.2">
      <c r="A15" s="29">
        <v>1401</v>
      </c>
      <c r="B15" s="14" t="s">
        <v>273</v>
      </c>
      <c r="C15" s="16"/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0</v>
      </c>
      <c r="J15" s="16">
        <f t="shared" si="0"/>
        <v>0</v>
      </c>
      <c r="K15" s="16">
        <f t="shared" si="1"/>
        <v>0</v>
      </c>
    </row>
    <row r="16" spans="1:11" x14ac:dyDescent="0.2">
      <c r="A16" s="29">
        <v>1402</v>
      </c>
      <c r="B16" s="14" t="s">
        <v>280</v>
      </c>
      <c r="C16" s="137"/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0</v>
      </c>
      <c r="J16" s="16">
        <f t="shared" si="0"/>
        <v>0</v>
      </c>
      <c r="K16" s="16">
        <f t="shared" si="1"/>
        <v>0</v>
      </c>
    </row>
    <row r="17" spans="1:11" x14ac:dyDescent="0.2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39189.096428571422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3685.7539285714274</v>
      </c>
      <c r="I17" s="16">
        <f>SUMIF(GJ!C:C,A17,GJ!G:G)-SUMIF(GJ!C:C,A17,GJ!H:H)</f>
        <v>0</v>
      </c>
      <c r="J17" s="16">
        <f t="shared" si="0"/>
        <v>42874.850357142852</v>
      </c>
      <c r="K17" s="16">
        <f t="shared" si="1"/>
        <v>42874.850357142852</v>
      </c>
    </row>
    <row r="18" spans="1:11" x14ac:dyDescent="0.2">
      <c r="A18" s="29">
        <v>1502</v>
      </c>
      <c r="B18" s="14" t="s">
        <v>223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 x14ac:dyDescent="0.2">
      <c r="A19" s="29">
        <v>1503</v>
      </c>
      <c r="B19" s="14" t="s">
        <v>224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 x14ac:dyDescent="0.2">
      <c r="A20" s="29">
        <v>1504</v>
      </c>
      <c r="B20" s="14" t="s">
        <v>225</v>
      </c>
      <c r="C20" s="16"/>
      <c r="D20" s="16">
        <f>IFERROR(INDEX(SJ!$1:$1048576,MATCH("Total",SJ!$A:$A,),MATCH($A20,SJ!$6:$6,)),0)</f>
        <v>1495.9093499999997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1495.9093499999997</v>
      </c>
      <c r="K20" s="16">
        <f t="shared" si="1"/>
        <v>1495.9093499999997</v>
      </c>
    </row>
    <row r="21" spans="1:11" x14ac:dyDescent="0.2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-449726.77405357145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-449726.77405357145</v>
      </c>
      <c r="K21" s="16">
        <f t="shared" si="1"/>
        <v>-449726.77405357145</v>
      </c>
    </row>
    <row r="22" spans="1:11" x14ac:dyDescent="0.2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 x14ac:dyDescent="0.2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-14162.474517857143</v>
      </c>
      <c r="G23" s="42">
        <f>IFERROR(INDEX(CD!$1:$1048576,MATCH("Total",CD!$A:$A,),MATCH($A23,CD!$6:$6,)),0)</f>
        <v>0</v>
      </c>
      <c r="H23" s="42">
        <f>IFERROR(INDEX('GJ-PCF'!$1:$1048576,MATCH("Total",'GJ-PCF'!$A:$A,),MATCH($A23,'GJ-PCF'!$6:$6,)),0)</f>
        <v>-22.392767857142854</v>
      </c>
      <c r="I23" s="42">
        <f>SUMIF(GJ!C:C,A23,GJ!G:G)-SUMIF(GJ!C:C,A23,GJ!H:H)</f>
        <v>0</v>
      </c>
      <c r="J23" s="42">
        <f t="shared" si="0"/>
        <v>-14184.867285714286</v>
      </c>
      <c r="K23" s="42">
        <f t="shared" si="1"/>
        <v>-14184.867285714286</v>
      </c>
    </row>
    <row r="24" spans="1:11" s="103" customFormat="1" x14ac:dyDescent="0.2">
      <c r="A24" s="100">
        <v>2202</v>
      </c>
      <c r="B24" s="101" t="s">
        <v>230</v>
      </c>
      <c r="C24" s="102"/>
      <c r="D24" s="102">
        <f>IFERROR(INDEX(SJ!$1:$1048576,MATCH("Total",SJ!$A:$A,),MATCH($A24,SJ!$6:$6,)),0)</f>
        <v>0</v>
      </c>
      <c r="E24" s="102"/>
      <c r="F24" s="102">
        <f>IFERROR(INDEX(AP!$1:$1048576,MATCH("Total",AP!$A:$A,),MATCH($A24,AP!$6:$6,)),0)</f>
        <v>0</v>
      </c>
      <c r="G24" s="102">
        <f>IFERROR(INDEX(CD!$1:$1048576,MATCH("Total",CD!$A:$A,),MATCH($A24,CD!$6:$6,)),0)</f>
        <v>0</v>
      </c>
      <c r="H24" s="102">
        <f>IFERROR(INDEX('GJ-PCF'!$1:$1048576,MATCH("Total",'GJ-PCF'!$A:$A,),MATCH($A24,'GJ-PCF'!$6:$6,)),0)</f>
        <v>0</v>
      </c>
      <c r="I24" s="102">
        <f>SUMIF(GJ!C:C,A24,GJ!G:G)-SUMIF(GJ!C:C,A24,GJ!H:H)</f>
        <v>0</v>
      </c>
      <c r="J24" s="102">
        <f t="shared" si="0"/>
        <v>0</v>
      </c>
      <c r="K24" s="102">
        <f t="shared" si="1"/>
        <v>0</v>
      </c>
    </row>
    <row r="25" spans="1:11" s="103" customFormat="1" x14ac:dyDescent="0.2">
      <c r="A25" s="100">
        <v>2203</v>
      </c>
      <c r="B25" s="101" t="s">
        <v>231</v>
      </c>
      <c r="C25" s="102"/>
      <c r="D25" s="102">
        <f>IFERROR(INDEX(SJ!$1:$1048576,MATCH("Total",SJ!$A:$A,),MATCH($A25,SJ!$6:$6,)),0)</f>
        <v>0</v>
      </c>
      <c r="E25" s="102"/>
      <c r="F25" s="102">
        <f>IFERROR(INDEX(AP!$1:$1048576,MATCH("Total",AP!$A:$A,),MATCH($A25,AP!$6:$6,)),0)</f>
        <v>0</v>
      </c>
      <c r="G25" s="102">
        <f>IFERROR(INDEX(CD!$1:$1048576,MATCH("Total",CD!$A:$A,),MATCH($A25,CD!$6:$6,)),0)</f>
        <v>0</v>
      </c>
      <c r="H25" s="102">
        <f>IFERROR(INDEX('GJ-PCF'!$1:$1048576,MATCH("Total",'GJ-PCF'!$A:$A,),MATCH($A25,'GJ-PCF'!$6:$6,)),0)</f>
        <v>0</v>
      </c>
      <c r="I25" s="102">
        <f>SUMIF(GJ!C:C,A25,GJ!G:G)-SUMIF(GJ!C:C,A25,GJ!H:H)</f>
        <v>0</v>
      </c>
      <c r="J25" s="102">
        <f t="shared" ref="J25:J28" si="2">SUM(D25:I25)</f>
        <v>0</v>
      </c>
      <c r="K25" s="102">
        <f t="shared" ref="K25:K28" si="3">+C25+J25</f>
        <v>0</v>
      </c>
    </row>
    <row r="26" spans="1:11" s="103" customFormat="1" x14ac:dyDescent="0.2">
      <c r="A26" s="100">
        <v>2204</v>
      </c>
      <c r="B26" s="101" t="s">
        <v>78</v>
      </c>
      <c r="C26" s="102"/>
      <c r="D26" s="102">
        <f>IFERROR(INDEX(SJ!$1:$1048576,MATCH("Total",SJ!$A:$A,),MATCH($A26,SJ!$6:$6,)),0)</f>
        <v>-91684.779385714253</v>
      </c>
      <c r="E26" s="102"/>
      <c r="F26" s="102">
        <f>IFERROR(INDEX(AP!$1:$1048576,MATCH("Total",AP!$A:$A,),MATCH($A26,AP!$6:$6,)),0)</f>
        <v>0</v>
      </c>
      <c r="G26" s="102">
        <f>IFERROR(INDEX(CD!$1:$1048576,MATCH("Total",CD!$A:$A,),MATCH($A26,CD!$6:$6,)),0)</f>
        <v>0</v>
      </c>
      <c r="H26" s="102">
        <f>IFERROR(INDEX('GJ-PCF'!$1:$1048576,MATCH("Total",'GJ-PCF'!$A:$A,),MATCH($A26,'GJ-PCF'!$6:$6,)),0)</f>
        <v>0</v>
      </c>
      <c r="I26" s="102">
        <f>SUMIF(GJ!C:C,A26,GJ!G:G)-SUMIF(GJ!C:C,A26,GJ!H:H)</f>
        <v>0</v>
      </c>
      <c r="J26" s="102">
        <f t="shared" si="2"/>
        <v>-91684.779385714253</v>
      </c>
      <c r="K26" s="102">
        <f t="shared" si="3"/>
        <v>-91684.779385714253</v>
      </c>
    </row>
    <row r="27" spans="1:11" s="103" customFormat="1" x14ac:dyDescent="0.2">
      <c r="A27" s="100">
        <v>2205</v>
      </c>
      <c r="B27" s="101" t="s">
        <v>232</v>
      </c>
      <c r="C27" s="102"/>
      <c r="D27" s="102">
        <f>IFERROR(INDEX(SJ!$1:$1048576,MATCH("Total",SJ!$A:$A,),MATCH($A27,SJ!$6:$6,)),0)</f>
        <v>0</v>
      </c>
      <c r="E27" s="102"/>
      <c r="F27" s="102">
        <f>IFERROR(INDEX(AP!$1:$1048576,MATCH("Total",AP!$A:$A,),MATCH($A27,AP!$6:$6,)),0)</f>
        <v>0</v>
      </c>
      <c r="G27" s="102">
        <f>IFERROR(INDEX(CD!$1:$1048576,MATCH("Total",CD!$A:$A,),MATCH($A27,CD!$6:$6,)),0)</f>
        <v>0</v>
      </c>
      <c r="H27" s="102">
        <f>IFERROR(INDEX('GJ-PCF'!$1:$1048576,MATCH("Total",'GJ-PCF'!$A:$A,),MATCH($A27,'GJ-PCF'!$6:$6,)),0)</f>
        <v>0</v>
      </c>
      <c r="I27" s="102">
        <f>SUMIF(GJ!C:C,A27,GJ!G:G)-SUMIF(GJ!C:C,A27,GJ!H:H)</f>
        <v>0</v>
      </c>
      <c r="J27" s="102">
        <f t="shared" si="2"/>
        <v>0</v>
      </c>
      <c r="K27" s="102">
        <f t="shared" si="3"/>
        <v>0</v>
      </c>
    </row>
    <row r="28" spans="1:11" s="103" customFormat="1" x14ac:dyDescent="0.2">
      <c r="A28" s="100">
        <v>2206</v>
      </c>
      <c r="B28" s="101" t="s">
        <v>233</v>
      </c>
      <c r="C28" s="102"/>
      <c r="D28" s="102">
        <f>IFERROR(INDEX(SJ!$1:$1048576,MATCH("Total",SJ!$A:$A,),MATCH($A28,SJ!$6:$6,)),0)</f>
        <v>0</v>
      </c>
      <c r="E28" s="102"/>
      <c r="F28" s="102">
        <f>IFERROR(INDEX(AP!$1:$1048576,MATCH("Total",AP!$A:$A,),MATCH($A28,AP!$6:$6,)),0)</f>
        <v>0</v>
      </c>
      <c r="G28" s="102">
        <f>IFERROR(INDEX(CD!$1:$1048576,MATCH("Total",CD!$A:$A,),MATCH($A28,CD!$6:$6,)),0)</f>
        <v>0</v>
      </c>
      <c r="H28" s="102">
        <f>IFERROR(INDEX('GJ-PCF'!$1:$1048576,MATCH("Total",'GJ-PCF'!$A:$A,),MATCH($A28,'GJ-PCF'!$6:$6,)),0)</f>
        <v>0</v>
      </c>
      <c r="I28" s="102">
        <f>SUMIF(GJ!C:C,A28,GJ!G:G)-SUMIF(GJ!C:C,A28,GJ!H:H)</f>
        <v>0</v>
      </c>
      <c r="J28" s="102">
        <f t="shared" si="2"/>
        <v>0</v>
      </c>
      <c r="K28" s="102">
        <f t="shared" si="3"/>
        <v>0</v>
      </c>
    </row>
    <row r="29" spans="1:11" x14ac:dyDescent="0.2">
      <c r="A29" s="29">
        <v>2300</v>
      </c>
      <c r="B29" s="14" t="s">
        <v>192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0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0</v>
      </c>
      <c r="J29" s="16">
        <f t="shared" ref="J29:J36" si="4">SUM(D29:I29)</f>
        <v>0</v>
      </c>
      <c r="K29" s="16">
        <f t="shared" ref="K29:K36" si="5">+C29+J29</f>
        <v>0</v>
      </c>
    </row>
    <row r="30" spans="1:11" x14ac:dyDescent="0.2">
      <c r="A30" s="29">
        <v>2301</v>
      </c>
      <c r="B30" s="14" t="s">
        <v>187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0</v>
      </c>
      <c r="J30" s="16">
        <f t="shared" si="4"/>
        <v>0</v>
      </c>
      <c r="K30" s="16">
        <f t="shared" si="5"/>
        <v>0</v>
      </c>
    </row>
    <row r="31" spans="1:11" x14ac:dyDescent="0.2">
      <c r="A31" s="29">
        <v>2302</v>
      </c>
      <c r="B31" s="14" t="s">
        <v>188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0</v>
      </c>
      <c r="J31" s="16">
        <f t="shared" si="4"/>
        <v>0</v>
      </c>
      <c r="K31" s="16">
        <f t="shared" si="5"/>
        <v>0</v>
      </c>
    </row>
    <row r="32" spans="1:11" x14ac:dyDescent="0.2">
      <c r="A32" s="29">
        <v>2303</v>
      </c>
      <c r="B32" s="14" t="s">
        <v>189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0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0</v>
      </c>
      <c r="J32" s="16">
        <f t="shared" si="4"/>
        <v>0</v>
      </c>
      <c r="K32" s="16">
        <f t="shared" si="5"/>
        <v>0</v>
      </c>
    </row>
    <row r="33" spans="1:12" x14ac:dyDescent="0.2">
      <c r="A33" s="29">
        <v>2304</v>
      </c>
      <c r="B33" s="14" t="s">
        <v>190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0</v>
      </c>
      <c r="J33" s="16">
        <f t="shared" si="4"/>
        <v>0</v>
      </c>
      <c r="K33" s="16">
        <f t="shared" si="5"/>
        <v>0</v>
      </c>
    </row>
    <row r="34" spans="1:12" x14ac:dyDescent="0.2">
      <c r="A34" s="29">
        <v>2305</v>
      </c>
      <c r="B34" s="14" t="s">
        <v>191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0</v>
      </c>
      <c r="J34" s="16">
        <f t="shared" si="4"/>
        <v>0</v>
      </c>
      <c r="K34" s="16">
        <f t="shared" si="5"/>
        <v>0</v>
      </c>
    </row>
    <row r="35" spans="1:12" x14ac:dyDescent="0.2">
      <c r="A35" s="29">
        <v>2306</v>
      </c>
      <c r="B35" s="14" t="s">
        <v>195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0</v>
      </c>
      <c r="J35" s="16">
        <f t="shared" si="4"/>
        <v>0</v>
      </c>
      <c r="K35" s="16">
        <f t="shared" si="5"/>
        <v>0</v>
      </c>
    </row>
    <row r="36" spans="1:12" x14ac:dyDescent="0.2">
      <c r="A36" s="29">
        <v>2401</v>
      </c>
      <c r="B36" s="14" t="s">
        <v>203</v>
      </c>
      <c r="C36" s="16"/>
      <c r="D36" s="16">
        <f>IFERROR(INDEX(SJ!$1:$1048576,MATCH("Total",SJ!$A:$A,),MATCH($A36,SJ!$6:$6,)),0)</f>
        <v>-41534.182400000005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0</v>
      </c>
      <c r="J36" s="16">
        <f t="shared" si="4"/>
        <v>-41534.182400000005</v>
      </c>
      <c r="K36" s="16">
        <f t="shared" si="5"/>
        <v>-41534.182400000005</v>
      </c>
    </row>
    <row r="37" spans="1:12" x14ac:dyDescent="0.2">
      <c r="A37" s="29">
        <v>2402</v>
      </c>
      <c r="B37" s="14" t="s">
        <v>204</v>
      </c>
      <c r="C37" s="16"/>
      <c r="D37" s="16">
        <f>IFERROR(INDEX(SJ!$1:$1048576,MATCH("Total",SJ!$A:$A,),MATCH($A37,SJ!$6:$6,)),0)</f>
        <v>-7329.5616000000009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0</v>
      </c>
      <c r="J37" s="16">
        <f t="shared" ref="J37:J43" si="6">SUM(D37:I37)</f>
        <v>-7329.5616000000009</v>
      </c>
      <c r="K37" s="16">
        <f t="shared" ref="K37:K43" si="7">+C37+J37</f>
        <v>-7329.5616000000009</v>
      </c>
    </row>
    <row r="38" spans="1:12" x14ac:dyDescent="0.2">
      <c r="A38" s="29">
        <v>2403</v>
      </c>
      <c r="B38" s="14" t="s">
        <v>205</v>
      </c>
      <c r="C38" s="16"/>
      <c r="D38" s="16">
        <f>IFERROR(INDEX(SJ!$1:$1048576,MATCH("Total",SJ!$A:$A,),MATCH($A38,SJ!$6:$6,)),0)</f>
        <v>-12215.936000000002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-12215.936000000002</v>
      </c>
      <c r="K38" s="16">
        <f t="shared" si="7"/>
        <v>-12215.936000000002</v>
      </c>
    </row>
    <row r="39" spans="1:12" x14ac:dyDescent="0.2">
      <c r="A39" s="29">
        <v>3001</v>
      </c>
      <c r="B39" s="14" t="s">
        <v>211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2" x14ac:dyDescent="0.2">
      <c r="A40" s="29">
        <v>3002</v>
      </c>
      <c r="B40" s="14" t="s">
        <v>212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2" x14ac:dyDescent="0.2">
      <c r="A41" s="29">
        <v>3003</v>
      </c>
      <c r="B41" s="14" t="s">
        <v>213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2" x14ac:dyDescent="0.2">
      <c r="A42" s="29">
        <v>3004</v>
      </c>
      <c r="B42" s="14" t="s">
        <v>277</v>
      </c>
      <c r="C42" s="16">
        <f>-SUM(C8:C41)</f>
        <v>250000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0</v>
      </c>
      <c r="J42" s="16">
        <f t="shared" ref="J42" si="8">SUM(D42:I42)</f>
        <v>0</v>
      </c>
      <c r="K42" s="16">
        <f t="shared" ref="K42" si="9">+C42+J42</f>
        <v>250000</v>
      </c>
    </row>
    <row r="43" spans="1:12" x14ac:dyDescent="0.2">
      <c r="A43" s="29">
        <v>4001</v>
      </c>
      <c r="B43" s="14" t="s">
        <v>214</v>
      </c>
      <c r="C43" s="16"/>
      <c r="D43" s="16">
        <f>IFERROR(INDEX(SJ!$1:$1048576,MATCH("Total",SJ!$A:$A,),MATCH($A43,SJ!$6:$6,)),0)</f>
        <v>-774569.97999999986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-774569.97999999986</v>
      </c>
      <c r="K43" s="16">
        <f t="shared" si="7"/>
        <v>-774569.97999999986</v>
      </c>
    </row>
    <row r="44" spans="1:12" x14ac:dyDescent="0.2">
      <c r="A44" s="29">
        <v>4002</v>
      </c>
      <c r="B44" s="14" t="s">
        <v>215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2" x14ac:dyDescent="0.2">
      <c r="A45" s="29">
        <v>4003</v>
      </c>
      <c r="B45" s="14" t="s">
        <v>216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2" x14ac:dyDescent="0.2">
      <c r="A46" s="29">
        <v>4101</v>
      </c>
      <c r="B46" s="14" t="s">
        <v>226</v>
      </c>
      <c r="C46" s="16"/>
      <c r="D46" s="16">
        <f>IFERROR(INDEX(SJ!$1:$1048576,MATCH("Total",SJ!$A:$A,),MATCH($A46,SJ!$6:$6,)),0)</f>
        <v>3248.2142857142858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3248.2142857142858</v>
      </c>
      <c r="K46" s="16">
        <f t="shared" ref="K46:K49" si="13">+C46+J46</f>
        <v>3248.2142857142858</v>
      </c>
    </row>
    <row r="47" spans="1:12" x14ac:dyDescent="0.2">
      <c r="A47" s="29">
        <v>4102</v>
      </c>
      <c r="B47" s="14" t="s">
        <v>227</v>
      </c>
      <c r="C47" s="16"/>
      <c r="D47" s="16">
        <f>IFERROR(INDEX(SJ!$1:$1048576,MATCH("Total",SJ!$A:$A,),MATCH($A47,SJ!$6:$6,)),0)</f>
        <v>742.41071428571422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742.41071428571422</v>
      </c>
      <c r="K47" s="16">
        <f t="shared" si="13"/>
        <v>742.41071428571422</v>
      </c>
    </row>
    <row r="48" spans="1:12" x14ac:dyDescent="0.2">
      <c r="A48" s="29">
        <v>4103</v>
      </c>
      <c r="B48" s="14" t="s">
        <v>228</v>
      </c>
      <c r="C48" s="16"/>
      <c r="D48" s="16">
        <f>IFERROR(INDEX(SJ!$1:$1048576,MATCH("Total",SJ!$A:$A,),MATCH($A48,SJ!$6:$6,)),0)</f>
        <v>14.285714285714285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14.285714285714285</v>
      </c>
      <c r="K48" s="16">
        <f t="shared" si="13"/>
        <v>14.285714285714285</v>
      </c>
      <c r="L48" s="104">
        <f>-SUM(K43:K49)</f>
        <v>764039.82821428566</v>
      </c>
    </row>
    <row r="49" spans="1:11" x14ac:dyDescent="0.2">
      <c r="A49" s="29">
        <v>4104</v>
      </c>
      <c r="B49" s="14" t="s">
        <v>229</v>
      </c>
      <c r="C49" s="16"/>
      <c r="D49" s="16">
        <f>IFERROR(INDEX(SJ!$1:$1048576,MATCH("Total",SJ!$A:$A,),MATCH($A49,SJ!$6:$6,)),0)</f>
        <v>6525.2410714285716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6525.2410714285716</v>
      </c>
      <c r="K49" s="16">
        <f t="shared" si="13"/>
        <v>6525.2410714285716</v>
      </c>
    </row>
    <row r="50" spans="1:11" x14ac:dyDescent="0.2">
      <c r="A50" s="29">
        <v>4901</v>
      </c>
      <c r="B50" s="14" t="s">
        <v>217</v>
      </c>
      <c r="C50" s="16"/>
      <c r="D50" s="16">
        <f>IFERROR(INDEX(SJ!$1:$1048576,MATCH("Total",SJ!$A:$A,),MATCH($A50,SJ!$6:$6,)),0)</f>
        <v>-67.839999999998327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-67.839999999998327</v>
      </c>
      <c r="K50" s="16">
        <f t="shared" si="11"/>
        <v>-67.839999999998327</v>
      </c>
    </row>
    <row r="51" spans="1:11" x14ac:dyDescent="0.2">
      <c r="A51" s="29">
        <v>4999</v>
      </c>
      <c r="B51" s="14" t="s">
        <v>258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0</v>
      </c>
      <c r="J51" s="16">
        <f t="shared" ref="J51" si="14">SUM(D51:I51)</f>
        <v>0</v>
      </c>
      <c r="K51" s="16">
        <f t="shared" ref="K51" si="15">+C51+J51</f>
        <v>0</v>
      </c>
    </row>
    <row r="52" spans="1:11" x14ac:dyDescent="0.2">
      <c r="A52" s="29">
        <v>5001</v>
      </c>
      <c r="B52" s="14" t="s">
        <v>135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143271.7482142857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31058.400000000009</v>
      </c>
      <c r="I52" s="16">
        <f>SUMIF(GJ!C:C,A52,GJ!G:G)-SUMIF(GJ!C:C,A52,GJ!H:H)</f>
        <v>0</v>
      </c>
      <c r="J52" s="16">
        <f t="shared" ref="J52:J62" si="16">SUM(D52:I52)</f>
        <v>174330.14821428573</v>
      </c>
      <c r="K52" s="16">
        <f t="shared" ref="K52:K62" si="17">+C52+J52</f>
        <v>174330.14821428573</v>
      </c>
    </row>
    <row r="53" spans="1:11" x14ac:dyDescent="0.2">
      <c r="A53" s="29" t="s">
        <v>198</v>
      </c>
      <c r="B53" s="14" t="s">
        <v>200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0</v>
      </c>
      <c r="J53" s="16">
        <f t="shared" si="16"/>
        <v>0</v>
      </c>
      <c r="K53" s="16">
        <f t="shared" si="17"/>
        <v>0</v>
      </c>
    </row>
    <row r="54" spans="1:11" x14ac:dyDescent="0.2">
      <c r="A54" s="29">
        <v>5002</v>
      </c>
      <c r="B54" s="14" t="s">
        <v>136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10098.214285714284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7838.31</v>
      </c>
      <c r="I54" s="16">
        <f>SUMIF(GJ!C:C,A54,GJ!G:G)-SUMIF(GJ!C:C,A54,GJ!H:H)</f>
        <v>0</v>
      </c>
      <c r="J54" s="16">
        <f t="shared" si="16"/>
        <v>17936.524285714284</v>
      </c>
      <c r="K54" s="16">
        <f t="shared" si="17"/>
        <v>17936.524285714284</v>
      </c>
    </row>
    <row r="55" spans="1:11" x14ac:dyDescent="0.2">
      <c r="A55" s="29" t="s">
        <v>199</v>
      </c>
      <c r="B55" s="14" t="s">
        <v>201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0</v>
      </c>
      <c r="J55" s="16">
        <f t="shared" si="16"/>
        <v>0</v>
      </c>
      <c r="K55" s="16">
        <f t="shared" si="17"/>
        <v>0</v>
      </c>
    </row>
    <row r="56" spans="1:11" x14ac:dyDescent="0.2">
      <c r="A56" s="29">
        <v>5003</v>
      </c>
      <c r="B56" s="14" t="s">
        <v>261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0</v>
      </c>
      <c r="J56" s="16">
        <f t="shared" si="16"/>
        <v>0</v>
      </c>
      <c r="K56" s="16">
        <f t="shared" si="17"/>
        <v>0</v>
      </c>
    </row>
    <row r="57" spans="1:11" x14ac:dyDescent="0.2">
      <c r="A57" s="29">
        <v>5101</v>
      </c>
      <c r="B57" s="14" t="s">
        <v>152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5253.2678571428569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5253.2678571428569</v>
      </c>
      <c r="K57" s="16">
        <f t="shared" si="17"/>
        <v>5253.2678571428569</v>
      </c>
    </row>
    <row r="58" spans="1:11" x14ac:dyDescent="0.2">
      <c r="A58" s="29">
        <v>6101</v>
      </c>
      <c r="B58" s="14" t="s">
        <v>168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5907</v>
      </c>
      <c r="I58" s="16">
        <f>SUMIF(GJ!C:C,A58,GJ!G:G)-SUMIF(GJ!C:C,A58,GJ!H:H)</f>
        <v>0</v>
      </c>
      <c r="J58" s="16">
        <f t="shared" si="16"/>
        <v>5907</v>
      </c>
      <c r="K58" s="16">
        <f t="shared" si="17"/>
        <v>5907</v>
      </c>
    </row>
    <row r="59" spans="1:11" x14ac:dyDescent="0.2">
      <c r="A59" s="29">
        <v>6102</v>
      </c>
      <c r="B59" s="14" t="s">
        <v>179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0</v>
      </c>
      <c r="J59" s="16">
        <f t="shared" si="16"/>
        <v>0</v>
      </c>
      <c r="K59" s="16">
        <f t="shared" si="17"/>
        <v>0</v>
      </c>
    </row>
    <row r="60" spans="1:11" x14ac:dyDescent="0.2">
      <c r="A60" s="29">
        <v>6103</v>
      </c>
      <c r="B60" s="14" t="s">
        <v>180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0</v>
      </c>
      <c r="J60" s="16">
        <f t="shared" si="16"/>
        <v>0</v>
      </c>
      <c r="K60" s="16">
        <f t="shared" si="17"/>
        <v>0</v>
      </c>
    </row>
    <row r="61" spans="1:11" x14ac:dyDescent="0.2">
      <c r="A61" s="29">
        <v>6104</v>
      </c>
      <c r="B61" s="14" t="s">
        <v>181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 x14ac:dyDescent="0.2">
      <c r="A62" s="29">
        <v>6105</v>
      </c>
      <c r="B62" s="14" t="s">
        <v>182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 x14ac:dyDescent="0.2">
      <c r="A63" s="29">
        <v>6106</v>
      </c>
      <c r="B63" s="14" t="s">
        <v>206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0</v>
      </c>
      <c r="J63" s="16">
        <f t="shared" ref="J63:J65" si="18">SUM(D63:I63)</f>
        <v>0</v>
      </c>
      <c r="K63" s="16">
        <f t="shared" ref="K63:K65" si="19">+C63+J63</f>
        <v>0</v>
      </c>
    </row>
    <row r="64" spans="1:11" x14ac:dyDescent="0.2">
      <c r="A64" s="29">
        <v>6107</v>
      </c>
      <c r="B64" s="14" t="s">
        <v>207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0</v>
      </c>
      <c r="J64" s="16">
        <f t="shared" si="18"/>
        <v>0</v>
      </c>
      <c r="K64" s="16">
        <f t="shared" si="19"/>
        <v>0</v>
      </c>
    </row>
    <row r="65" spans="1:11" x14ac:dyDescent="0.2">
      <c r="A65" s="29">
        <v>6108</v>
      </c>
      <c r="B65" s="14" t="s">
        <v>208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0</v>
      </c>
      <c r="J65" s="16">
        <f t="shared" si="18"/>
        <v>0</v>
      </c>
      <c r="K65" s="16">
        <f t="shared" si="19"/>
        <v>0</v>
      </c>
    </row>
    <row r="66" spans="1:11" x14ac:dyDescent="0.2">
      <c r="A66" s="29">
        <v>6109</v>
      </c>
      <c r="B66" s="14" t="s">
        <v>143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6393.89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503.83</v>
      </c>
      <c r="I66" s="16">
        <f>SUMIF(GJ!C:C,A66,GJ!G:G)-SUMIF(GJ!C:C,A66,GJ!H:H)</f>
        <v>0</v>
      </c>
      <c r="J66" s="16">
        <f t="shared" ref="J66:J94" si="20">SUM(D66:I66)</f>
        <v>6897.72</v>
      </c>
      <c r="K66" s="16">
        <f t="shared" ref="K66:K94" si="21">+C66+J66</f>
        <v>6897.72</v>
      </c>
    </row>
    <row r="67" spans="1:11" x14ac:dyDescent="0.2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29015.38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29015.38</v>
      </c>
      <c r="K67" s="16">
        <f t="shared" si="21"/>
        <v>29015.38</v>
      </c>
    </row>
    <row r="68" spans="1:11" x14ac:dyDescent="0.2">
      <c r="A68" s="29">
        <v>6200</v>
      </c>
      <c r="B68" s="14" t="s">
        <v>260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0</v>
      </c>
      <c r="J68" s="16">
        <f t="shared" si="20"/>
        <v>0</v>
      </c>
      <c r="K68" s="16">
        <f t="shared" si="21"/>
        <v>0</v>
      </c>
    </row>
    <row r="69" spans="1:11" x14ac:dyDescent="0.2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 x14ac:dyDescent="0.2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 x14ac:dyDescent="0.2">
      <c r="A71" s="29">
        <v>6204</v>
      </c>
      <c r="B71" s="14" t="s">
        <v>149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 x14ac:dyDescent="0.2">
      <c r="A72" s="29">
        <v>6211</v>
      </c>
      <c r="B72" s="14" t="s">
        <v>151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1020.18</v>
      </c>
      <c r="I72" s="16">
        <f>SUMIF(GJ!C:C,A72,GJ!G:G)-SUMIF(GJ!C:C,A72,GJ!H:H)</f>
        <v>0</v>
      </c>
      <c r="J72" s="16">
        <f t="shared" si="20"/>
        <v>1020.18</v>
      </c>
      <c r="K72" s="16">
        <f t="shared" si="21"/>
        <v>1020.18</v>
      </c>
    </row>
    <row r="73" spans="1:11" x14ac:dyDescent="0.2">
      <c r="A73" s="29">
        <v>6212</v>
      </c>
      <c r="B73" s="14" t="s">
        <v>137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756.69642857142856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693.97</v>
      </c>
      <c r="I73" s="16">
        <f>SUMIF(GJ!C:C,A73,GJ!G:G)-SUMIF(GJ!C:C,A73,GJ!H:H)</f>
        <v>0</v>
      </c>
      <c r="J73" s="16">
        <f t="shared" si="20"/>
        <v>1450.6664285714287</v>
      </c>
      <c r="K73" s="16">
        <f t="shared" si="21"/>
        <v>1450.6664285714287</v>
      </c>
    </row>
    <row r="74" spans="1:11" x14ac:dyDescent="0.2">
      <c r="A74" s="29">
        <v>6214</v>
      </c>
      <c r="B74" s="14" t="s">
        <v>138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 x14ac:dyDescent="0.2">
      <c r="A75" s="29">
        <v>6217</v>
      </c>
      <c r="B75" s="14" t="s">
        <v>139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941.96428571428567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268.22000000000003</v>
      </c>
      <c r="I75" s="16">
        <f>SUMIF(GJ!C:C,A75,GJ!G:G)-SUMIF(GJ!C:C,A75,GJ!H:H)</f>
        <v>0</v>
      </c>
      <c r="J75" s="16">
        <f t="shared" si="20"/>
        <v>1210.1842857142856</v>
      </c>
      <c r="K75" s="16">
        <f t="shared" si="21"/>
        <v>1210.1842857142856</v>
      </c>
    </row>
    <row r="76" spans="1:11" x14ac:dyDescent="0.2">
      <c r="A76" s="29">
        <v>6218</v>
      </c>
      <c r="B76" s="14" t="s">
        <v>150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1964.285714285714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0"/>
        <v>1964.285714285714</v>
      </c>
      <c r="K76" s="16">
        <f t="shared" si="21"/>
        <v>1964.285714285714</v>
      </c>
    </row>
    <row r="77" spans="1:11" x14ac:dyDescent="0.2">
      <c r="A77" s="29">
        <v>6219</v>
      </c>
      <c r="B77" s="14" t="s">
        <v>140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1768.5446428571427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946.88</v>
      </c>
      <c r="I77" s="16">
        <f>SUMIF(GJ!C:C,A77,GJ!G:G)-SUMIF(GJ!C:C,A77,GJ!H:H)</f>
        <v>0</v>
      </c>
      <c r="J77" s="16">
        <f t="shared" si="20"/>
        <v>2715.4246428571428</v>
      </c>
      <c r="K77" s="16">
        <f t="shared" si="21"/>
        <v>2715.4246428571428</v>
      </c>
    </row>
    <row r="78" spans="1:11" x14ac:dyDescent="0.2">
      <c r="A78" s="29">
        <v>6220</v>
      </c>
      <c r="B78" s="14" t="s">
        <v>141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14731.026785714284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267.86</v>
      </c>
      <c r="I78" s="16">
        <f>SUMIF(GJ!C:C,A78,GJ!G:G)-SUMIF(GJ!C:C,A78,GJ!H:H)</f>
        <v>0</v>
      </c>
      <c r="J78" s="16">
        <f t="shared" si="20"/>
        <v>14998.886785714285</v>
      </c>
      <c r="K78" s="16">
        <f t="shared" si="21"/>
        <v>14998.886785714285</v>
      </c>
    </row>
    <row r="79" spans="1:11" x14ac:dyDescent="0.2">
      <c r="A79" s="29">
        <v>6223</v>
      </c>
      <c r="B79" s="14" t="s">
        <v>166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1339.29</v>
      </c>
      <c r="I79" s="16">
        <f>SUMIF(GJ!C:C,A79,GJ!G:G)-SUMIF(GJ!C:C,A79,GJ!H:H)</f>
        <v>0</v>
      </c>
      <c r="J79" s="16">
        <f t="shared" si="20"/>
        <v>1339.29</v>
      </c>
      <c r="K79" s="16">
        <f t="shared" si="21"/>
        <v>1339.29</v>
      </c>
    </row>
    <row r="80" spans="1:11" x14ac:dyDescent="0.2">
      <c r="A80" s="29">
        <v>6229</v>
      </c>
      <c r="B80" s="14" t="s">
        <v>142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0</v>
      </c>
      <c r="J80" s="16">
        <f t="shared" si="20"/>
        <v>0</v>
      </c>
      <c r="K80" s="16">
        <f t="shared" si="21"/>
        <v>0</v>
      </c>
    </row>
    <row r="81" spans="1:11" x14ac:dyDescent="0.2">
      <c r="A81" s="29">
        <v>6230</v>
      </c>
      <c r="B81" s="14" t="s">
        <v>164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3493</v>
      </c>
      <c r="I81" s="16">
        <f>SUMIF(GJ!C:C,A81,GJ!G:G)-SUMIF(GJ!C:C,A81,GJ!H:H)</f>
        <v>0</v>
      </c>
      <c r="J81" s="16">
        <f t="shared" si="20"/>
        <v>3493</v>
      </c>
      <c r="K81" s="16">
        <f t="shared" si="21"/>
        <v>3493</v>
      </c>
    </row>
    <row r="82" spans="1:11" x14ac:dyDescent="0.2">
      <c r="A82" s="29">
        <v>6231</v>
      </c>
      <c r="B82" s="14" t="s">
        <v>167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1011.53</v>
      </c>
      <c r="I82" s="16">
        <f>SUMIF(GJ!C:C,A82,GJ!G:G)-SUMIF(GJ!C:C,A82,GJ!H:H)</f>
        <v>0</v>
      </c>
      <c r="J82" s="16">
        <f t="shared" si="20"/>
        <v>1011.53</v>
      </c>
      <c r="K82" s="16">
        <f t="shared" si="21"/>
        <v>1011.53</v>
      </c>
    </row>
    <row r="83" spans="1:11" x14ac:dyDescent="0.2">
      <c r="A83" s="29">
        <v>6232</v>
      </c>
      <c r="B83" s="14" t="s">
        <v>165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997.77</v>
      </c>
      <c r="I83" s="16">
        <f>SUMIF(GJ!C:C,A83,GJ!G:G)-SUMIF(GJ!C:C,A83,GJ!H:H)</f>
        <v>0</v>
      </c>
      <c r="J83" s="16">
        <f t="shared" si="20"/>
        <v>997.77</v>
      </c>
      <c r="K83" s="16">
        <f t="shared" si="21"/>
        <v>997.77</v>
      </c>
    </row>
    <row r="84" spans="1:11" x14ac:dyDescent="0.2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 x14ac:dyDescent="0.2">
      <c r="A85" s="29">
        <v>6308</v>
      </c>
      <c r="B85" s="14" t="s">
        <v>144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 x14ac:dyDescent="0.2">
      <c r="A86" s="29">
        <v>6312</v>
      </c>
      <c r="B86" s="14" t="s">
        <v>145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 x14ac:dyDescent="0.2">
      <c r="A87" s="29">
        <v>6313</v>
      </c>
      <c r="B87" s="14" t="s">
        <v>146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 x14ac:dyDescent="0.2">
      <c r="A88" s="29">
        <v>6315</v>
      </c>
      <c r="B88" s="14" t="s">
        <v>147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 x14ac:dyDescent="0.2">
      <c r="A89" s="29">
        <v>6316</v>
      </c>
      <c r="B89" s="14" t="s">
        <v>148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 x14ac:dyDescent="0.2">
      <c r="A90" s="29">
        <v>6317</v>
      </c>
      <c r="B90" s="14" t="s">
        <v>169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0</v>
      </c>
      <c r="J90" s="16">
        <f t="shared" si="20"/>
        <v>0</v>
      </c>
      <c r="K90" s="16">
        <f t="shared" si="21"/>
        <v>0</v>
      </c>
    </row>
    <row r="91" spans="1:11" x14ac:dyDescent="0.2">
      <c r="A91" s="29">
        <v>6318</v>
      </c>
      <c r="B91" s="14" t="s">
        <v>222</v>
      </c>
      <c r="C91" s="16"/>
      <c r="D91" s="16">
        <f>IFERROR(INDEX(SJ!$1:$1048576,MATCH("Total",SJ!$A:$A,),MATCH($A91,SJ!$6:$6,)),0)</f>
        <v>6432.4102049999992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6432.4102049999992</v>
      </c>
      <c r="K91" s="16">
        <f t="shared" si="21"/>
        <v>6432.4102049999992</v>
      </c>
    </row>
    <row r="92" spans="1:11" x14ac:dyDescent="0.2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24004.0625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24004.0625</v>
      </c>
      <c r="K92" s="16">
        <f t="shared" si="21"/>
        <v>24004.0625</v>
      </c>
    </row>
    <row r="93" spans="1:11" x14ac:dyDescent="0.2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 x14ac:dyDescent="0.2">
      <c r="A94" s="29">
        <v>6901</v>
      </c>
      <c r="B94" s="14" t="s">
        <v>202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0</v>
      </c>
      <c r="J94" s="16">
        <f t="shared" si="20"/>
        <v>0</v>
      </c>
      <c r="K94" s="16">
        <f t="shared" si="21"/>
        <v>0</v>
      </c>
    </row>
    <row r="95" spans="1:11" x14ac:dyDescent="0.2">
      <c r="A95" s="29">
        <v>6902</v>
      </c>
      <c r="B95" s="14" t="s">
        <v>210</v>
      </c>
      <c r="C95" s="16"/>
      <c r="D95" s="16">
        <f>IFERROR(INDEX(SJ!$1:$1048576,MATCH("Total",SJ!$A:$A,),MATCH($A95,SJ!$6:$6,)),0)</f>
        <v>5.3699999999994361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5.3699999999994361</v>
      </c>
      <c r="K95" s="16">
        <f t="shared" ref="K95" si="23">+C95+J95</f>
        <v>5.3699999999994361</v>
      </c>
    </row>
    <row r="96" spans="1:11" x14ac:dyDescent="0.2">
      <c r="A96" s="29">
        <v>6999</v>
      </c>
      <c r="B96" s="14" t="s">
        <v>170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0</v>
      </c>
      <c r="I96" s="16">
        <f>SUMIF(GJ!C:C,A96,GJ!G:G)-SUMIF(GJ!C:C,A96,GJ!H:H)</f>
        <v>0</v>
      </c>
      <c r="J96" s="16">
        <f>SUM(D96:I96)</f>
        <v>0</v>
      </c>
      <c r="K96" s="16">
        <f>+C96+J96</f>
        <v>0</v>
      </c>
    </row>
    <row r="97" spans="1:11" x14ac:dyDescent="0.2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 x14ac:dyDescent="0.2">
      <c r="A99" s="1" t="s">
        <v>15</v>
      </c>
      <c r="B99" s="1"/>
      <c r="C99" s="30">
        <f t="shared" ref="C99:I99" si="24">SUM(C6:C98)</f>
        <v>0</v>
      </c>
      <c r="D99" s="30">
        <f t="shared" si="24"/>
        <v>5023.3624000000764</v>
      </c>
      <c r="E99" s="30">
        <f t="shared" si="24"/>
        <v>0</v>
      </c>
      <c r="F99" s="30">
        <f t="shared" si="24"/>
        <v>-4.5474735088646412E-11</v>
      </c>
      <c r="G99" s="30">
        <f t="shared" si="24"/>
        <v>0</v>
      </c>
      <c r="H99" s="30">
        <f t="shared" si="24"/>
        <v>1.1596057447604835E-11</v>
      </c>
      <c r="I99" s="30">
        <f t="shared" si="24"/>
        <v>0</v>
      </c>
      <c r="J99" s="30">
        <f t="shared" ref="J99:K99" si="25">SUM(J6:J98)</f>
        <v>5023.3623999999563</v>
      </c>
      <c r="K99" s="30">
        <f t="shared" si="25"/>
        <v>5023.3623999999563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B1" workbookViewId="0">
      <selection activeCell="B4" sqref="B4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7" customWidth="1"/>
    <col min="11" max="16384" width="8.85546875" style="8"/>
  </cols>
  <sheetData>
    <row r="1" spans="1:7" x14ac:dyDescent="0.2">
      <c r="B1" s="107" t="s">
        <v>0</v>
      </c>
    </row>
    <row r="2" spans="1:7" x14ac:dyDescent="0.2">
      <c r="B2" s="107" t="s">
        <v>1</v>
      </c>
    </row>
    <row r="3" spans="1:7" x14ac:dyDescent="0.2">
      <c r="B3" s="107" t="s">
        <v>235</v>
      </c>
    </row>
    <row r="4" spans="1:7" x14ac:dyDescent="0.2">
      <c r="B4" s="107" t="s">
        <v>236</v>
      </c>
    </row>
    <row r="7" spans="1:7" x14ac:dyDescent="0.2">
      <c r="B7" s="107" t="s">
        <v>237</v>
      </c>
    </row>
    <row r="8" spans="1:7" x14ac:dyDescent="0.2">
      <c r="B8" s="114" t="s">
        <v>238</v>
      </c>
    </row>
    <row r="9" spans="1:7" x14ac:dyDescent="0.2">
      <c r="A9" s="108">
        <v>1101</v>
      </c>
      <c r="B9" s="113" t="s">
        <v>21</v>
      </c>
      <c r="G9" s="77">
        <f>SUMIF(WTB!A:A,A9,WTB!K:K)</f>
        <v>546486</v>
      </c>
    </row>
    <row r="10" spans="1:7" x14ac:dyDescent="0.2">
      <c r="A10" s="108">
        <v>1111</v>
      </c>
      <c r="B10" s="113" t="s">
        <v>52</v>
      </c>
      <c r="G10" s="77">
        <f>SUMIF(WTB!A:A,A10,WTB!K:K)</f>
        <v>-59009.601160714286</v>
      </c>
    </row>
    <row r="11" spans="1:7" x14ac:dyDescent="0.2">
      <c r="A11" s="108">
        <v>1250</v>
      </c>
      <c r="B11" s="113" t="s">
        <v>193</v>
      </c>
      <c r="G11" s="77">
        <f>SUMIF(WTB!A:A,A11,WTB!K:K)</f>
        <v>0</v>
      </c>
    </row>
    <row r="12" spans="1:7" x14ac:dyDescent="0.2">
      <c r="A12" s="108">
        <v>1301</v>
      </c>
      <c r="B12" s="113" t="s">
        <v>218</v>
      </c>
      <c r="G12" s="77">
        <f>SUMIF(WTB!A:A,A12,WTB!K:K)</f>
        <v>0</v>
      </c>
    </row>
    <row r="13" spans="1:7" x14ac:dyDescent="0.2">
      <c r="A13" s="108">
        <v>1302</v>
      </c>
      <c r="B13" s="113" t="s">
        <v>219</v>
      </c>
      <c r="G13" s="77">
        <f>SUMIF(WTB!A:A,A13,WTB!K:K)</f>
        <v>291253.55044499994</v>
      </c>
    </row>
    <row r="14" spans="1:7" x14ac:dyDescent="0.2">
      <c r="A14" s="108">
        <v>1303</v>
      </c>
      <c r="B14" s="113" t="s">
        <v>221</v>
      </c>
      <c r="G14" s="77">
        <f>SUMIF(WTB!A:A,A14,WTB!K:K)</f>
        <v>900</v>
      </c>
    </row>
    <row r="15" spans="1:7" x14ac:dyDescent="0.2">
      <c r="A15" s="108">
        <v>1304</v>
      </c>
      <c r="B15" s="113" t="s">
        <v>220</v>
      </c>
      <c r="G15" s="77">
        <f>SUMIF(WTB!A:A,A15,WTB!K:K)</f>
        <v>75322.25</v>
      </c>
    </row>
    <row r="16" spans="1:7" x14ac:dyDescent="0.2">
      <c r="A16" s="108">
        <v>1401</v>
      </c>
      <c r="B16" s="113" t="s">
        <v>273</v>
      </c>
      <c r="G16" s="77">
        <f>SUMIF(WTB!A:A,A16,WTB!K:K)</f>
        <v>0</v>
      </c>
    </row>
    <row r="17" spans="1:7" x14ac:dyDescent="0.2">
      <c r="A17" s="108">
        <v>1402</v>
      </c>
      <c r="B17" s="113" t="s">
        <v>280</v>
      </c>
      <c r="G17" s="77">
        <f>SUMIF(WTB!A:A,A17,WTB!K:K)</f>
        <v>0</v>
      </c>
    </row>
    <row r="18" spans="1:7" x14ac:dyDescent="0.2">
      <c r="A18" s="108">
        <v>1501</v>
      </c>
      <c r="B18" s="113" t="s">
        <v>27</v>
      </c>
      <c r="G18" s="77">
        <f>SUMIF(WTB!A:A,A18,WTB!K:K)</f>
        <v>42874.850357142852</v>
      </c>
    </row>
    <row r="19" spans="1:7" x14ac:dyDescent="0.2">
      <c r="A19" s="108">
        <v>1502</v>
      </c>
      <c r="B19" s="113" t="s">
        <v>223</v>
      </c>
      <c r="G19" s="77">
        <f>SUMIF(WTB!A:A,A19,WTB!K:K)</f>
        <v>0</v>
      </c>
    </row>
    <row r="20" spans="1:7" x14ac:dyDescent="0.2">
      <c r="A20" s="108">
        <v>1503</v>
      </c>
      <c r="B20" s="113" t="s">
        <v>224</v>
      </c>
      <c r="G20" s="77">
        <f>SUMIF(WTB!A:A,A20,WTB!K:K)</f>
        <v>0</v>
      </c>
    </row>
    <row r="21" spans="1:7" x14ac:dyDescent="0.2">
      <c r="A21" s="108">
        <v>1504</v>
      </c>
      <c r="B21" s="113" t="s">
        <v>225</v>
      </c>
      <c r="G21" s="77">
        <f>SUMIF(WTB!A:A,A21,WTB!K:K)</f>
        <v>1495.9093499999997</v>
      </c>
    </row>
    <row r="22" spans="1:7" x14ac:dyDescent="0.2">
      <c r="A22" s="108"/>
      <c r="B22" s="115" t="s">
        <v>239</v>
      </c>
      <c r="G22" s="118">
        <f>SUM(G9:G21)</f>
        <v>899322.95899142849</v>
      </c>
    </row>
    <row r="23" spans="1:7" x14ac:dyDescent="0.2">
      <c r="A23" s="108"/>
      <c r="B23" s="113"/>
    </row>
    <row r="24" spans="1:7" x14ac:dyDescent="0.2">
      <c r="B24" s="114" t="s">
        <v>240</v>
      </c>
    </row>
    <row r="25" spans="1:7" x14ac:dyDescent="0.2">
      <c r="A25" s="108"/>
      <c r="B25" s="113" t="s">
        <v>241</v>
      </c>
      <c r="G25" s="77">
        <f>SUMIF(WTB!A:A,A25,WTB!K:K)</f>
        <v>0</v>
      </c>
    </row>
    <row r="26" spans="1:7" x14ac:dyDescent="0.2">
      <c r="A26" s="108"/>
      <c r="B26" s="113"/>
    </row>
    <row r="27" spans="1:7" x14ac:dyDescent="0.2">
      <c r="A27" s="108"/>
      <c r="B27" s="115" t="s">
        <v>239</v>
      </c>
      <c r="G27" s="118">
        <f>SUM(G24:G26)</f>
        <v>0</v>
      </c>
    </row>
    <row r="28" spans="1:7" x14ac:dyDescent="0.2">
      <c r="A28" s="108"/>
      <c r="B28" s="113"/>
    </row>
    <row r="29" spans="1:7" ht="12" thickBot="1" x14ac:dyDescent="0.25">
      <c r="B29" s="107" t="s">
        <v>243</v>
      </c>
      <c r="G29" s="119">
        <f>G22+G27</f>
        <v>899322.95899142849</v>
      </c>
    </row>
    <row r="30" spans="1:7" ht="12" thickTop="1" x14ac:dyDescent="0.2">
      <c r="A30" s="108"/>
      <c r="B30" s="113"/>
    </row>
    <row r="31" spans="1:7" x14ac:dyDescent="0.2">
      <c r="A31" s="108"/>
      <c r="B31" s="113"/>
    </row>
    <row r="32" spans="1:7" x14ac:dyDescent="0.2">
      <c r="B32" s="107" t="s">
        <v>242</v>
      </c>
    </row>
    <row r="33" spans="1:10" x14ac:dyDescent="0.2">
      <c r="B33" s="114" t="s">
        <v>244</v>
      </c>
    </row>
    <row r="34" spans="1:10" x14ac:dyDescent="0.2">
      <c r="A34" s="108">
        <v>2101</v>
      </c>
      <c r="B34" s="113" t="s">
        <v>12</v>
      </c>
      <c r="G34" s="77">
        <f>-SUMIF(WTB!A:A,A34,WTB!K:K)</f>
        <v>449726.77405357145</v>
      </c>
    </row>
    <row r="35" spans="1:10" x14ac:dyDescent="0.2">
      <c r="A35" s="108">
        <v>2110</v>
      </c>
      <c r="B35" s="113" t="s">
        <v>35</v>
      </c>
      <c r="G35" s="77">
        <f>-SUMIF(WTB!A:A,A35,WTB!K:K)</f>
        <v>0</v>
      </c>
    </row>
    <row r="36" spans="1:10" x14ac:dyDescent="0.2">
      <c r="A36" s="108"/>
      <c r="B36" s="115" t="s">
        <v>245</v>
      </c>
      <c r="G36" s="118">
        <f>SUM(G33:G35)</f>
        <v>449726.77405357145</v>
      </c>
    </row>
    <row r="37" spans="1:10" x14ac:dyDescent="0.2">
      <c r="B37" s="114" t="s">
        <v>246</v>
      </c>
    </row>
    <row r="38" spans="1:10" x14ac:dyDescent="0.2">
      <c r="A38" s="109">
        <v>2201</v>
      </c>
      <c r="B38" s="116" t="s">
        <v>28</v>
      </c>
      <c r="G38" s="77">
        <f>-SUMIF(WTB!A:A,A38,WTB!K:K)</f>
        <v>14184.867285714286</v>
      </c>
    </row>
    <row r="39" spans="1:10" s="110" customFormat="1" x14ac:dyDescent="0.2">
      <c r="A39" s="109">
        <v>2202</v>
      </c>
      <c r="B39" s="116" t="s">
        <v>230</v>
      </c>
      <c r="G39" s="77">
        <f>-SUMIF(WTB!A:A,A39,WTB!K:K)</f>
        <v>0</v>
      </c>
      <c r="H39" s="111"/>
      <c r="I39" s="111"/>
      <c r="J39" s="111"/>
    </row>
    <row r="40" spans="1:10" s="110" customFormat="1" x14ac:dyDescent="0.2">
      <c r="A40" s="109">
        <v>2203</v>
      </c>
      <c r="B40" s="116" t="s">
        <v>231</v>
      </c>
      <c r="G40" s="77">
        <f>-SUMIF(WTB!A:A,A40,WTB!K:K)</f>
        <v>0</v>
      </c>
      <c r="H40" s="111"/>
      <c r="I40" s="111"/>
      <c r="J40" s="111"/>
    </row>
    <row r="41" spans="1:10" s="110" customFormat="1" x14ac:dyDescent="0.2">
      <c r="A41" s="109">
        <v>2204</v>
      </c>
      <c r="B41" s="116" t="s">
        <v>78</v>
      </c>
      <c r="G41" s="77">
        <f>-SUMIF(WTB!A:A,A41,WTB!K:K)</f>
        <v>91684.779385714253</v>
      </c>
      <c r="H41" s="111"/>
      <c r="I41" s="111"/>
      <c r="J41" s="111"/>
    </row>
    <row r="42" spans="1:10" s="110" customFormat="1" x14ac:dyDescent="0.2">
      <c r="A42" s="109">
        <v>2205</v>
      </c>
      <c r="B42" s="116" t="s">
        <v>232</v>
      </c>
      <c r="G42" s="77">
        <f>-SUMIF(WTB!A:A,A42,WTB!K:K)</f>
        <v>0</v>
      </c>
      <c r="H42" s="111"/>
      <c r="I42" s="111"/>
      <c r="J42" s="111"/>
    </row>
    <row r="43" spans="1:10" s="110" customFormat="1" x14ac:dyDescent="0.2">
      <c r="A43" s="109">
        <v>2206</v>
      </c>
      <c r="B43" s="116" t="s">
        <v>233</v>
      </c>
      <c r="G43" s="77">
        <f>-SUMIF(WTB!A:A,A43,WTB!K:K)</f>
        <v>0</v>
      </c>
      <c r="H43" s="111"/>
      <c r="I43" s="111"/>
      <c r="J43" s="111"/>
    </row>
    <row r="44" spans="1:10" x14ac:dyDescent="0.2">
      <c r="A44" s="108"/>
      <c r="B44" s="115" t="s">
        <v>247</v>
      </c>
      <c r="G44" s="118">
        <f>SUM(G37:G43)</f>
        <v>105869.64667142853</v>
      </c>
    </row>
    <row r="45" spans="1:10" x14ac:dyDescent="0.2">
      <c r="B45" s="114" t="s">
        <v>248</v>
      </c>
    </row>
    <row r="46" spans="1:10" x14ac:dyDescent="0.2">
      <c r="A46" s="108">
        <v>2300</v>
      </c>
      <c r="B46" s="113" t="s">
        <v>192</v>
      </c>
      <c r="G46" s="77">
        <f>-SUMIF(WTB!A:A,A46,WTB!K:K)</f>
        <v>0</v>
      </c>
    </row>
    <row r="47" spans="1:10" x14ac:dyDescent="0.2">
      <c r="A47" s="108">
        <v>2301</v>
      </c>
      <c r="B47" s="113" t="s">
        <v>187</v>
      </c>
      <c r="G47" s="77">
        <f>-SUMIF(WTB!A:A,A47,WTB!K:K)</f>
        <v>0</v>
      </c>
    </row>
    <row r="48" spans="1:10" x14ac:dyDescent="0.2">
      <c r="A48" s="108">
        <v>2302</v>
      </c>
      <c r="B48" s="113" t="s">
        <v>188</v>
      </c>
      <c r="G48" s="77">
        <f>-SUMIF(WTB!A:A,A48,WTB!K:K)</f>
        <v>0</v>
      </c>
    </row>
    <row r="49" spans="1:7" x14ac:dyDescent="0.2">
      <c r="A49" s="108">
        <v>2303</v>
      </c>
      <c r="B49" s="113" t="s">
        <v>189</v>
      </c>
      <c r="G49" s="77">
        <f>-SUMIF(WTB!A:A,A49,WTB!K:K)</f>
        <v>0</v>
      </c>
    </row>
    <row r="50" spans="1:7" x14ac:dyDescent="0.2">
      <c r="A50" s="108">
        <v>2304</v>
      </c>
      <c r="B50" s="113" t="s">
        <v>190</v>
      </c>
      <c r="G50" s="77">
        <f>-SUMIF(WTB!A:A,A50,WTB!K:K)</f>
        <v>0</v>
      </c>
    </row>
    <row r="51" spans="1:7" x14ac:dyDescent="0.2">
      <c r="A51" s="108">
        <v>2305</v>
      </c>
      <c r="B51" s="113" t="s">
        <v>191</v>
      </c>
      <c r="G51" s="77">
        <f>-SUMIF(WTB!A:A,A51,WTB!K:K)</f>
        <v>0</v>
      </c>
    </row>
    <row r="52" spans="1:7" x14ac:dyDescent="0.2">
      <c r="A52" s="108">
        <v>2306</v>
      </c>
      <c r="B52" s="113" t="s">
        <v>195</v>
      </c>
      <c r="G52" s="77">
        <f>-SUMIF(WTB!A:A,A52,WTB!K:K)</f>
        <v>0</v>
      </c>
    </row>
    <row r="53" spans="1:7" x14ac:dyDescent="0.2">
      <c r="A53" s="108">
        <v>2401</v>
      </c>
      <c r="B53" s="113" t="s">
        <v>203</v>
      </c>
      <c r="G53" s="77">
        <f>-SUMIF(WTB!A:A,A53,WTB!K:K)</f>
        <v>41534.182400000005</v>
      </c>
    </row>
    <row r="54" spans="1:7" x14ac:dyDescent="0.2">
      <c r="A54" s="108"/>
      <c r="B54" s="115" t="s">
        <v>249</v>
      </c>
      <c r="G54" s="118">
        <f>SUM(G45:G53)</f>
        <v>41534.182400000005</v>
      </c>
    </row>
    <row r="55" spans="1:7" x14ac:dyDescent="0.2">
      <c r="B55" s="114" t="s">
        <v>250</v>
      </c>
    </row>
    <row r="56" spans="1:7" x14ac:dyDescent="0.2">
      <c r="A56" s="108">
        <v>2402</v>
      </c>
      <c r="B56" s="113" t="s">
        <v>204</v>
      </c>
      <c r="G56" s="77">
        <f>-SUMIF(WTB!A:A,A56,WTB!K:K)</f>
        <v>7329.5616000000009</v>
      </c>
    </row>
    <row r="57" spans="1:7" x14ac:dyDescent="0.2">
      <c r="A57" s="108">
        <v>2403</v>
      </c>
      <c r="B57" s="113" t="s">
        <v>205</v>
      </c>
      <c r="G57" s="77">
        <f>-SUMIF(WTB!A:A,A57,WTB!K:K)</f>
        <v>12215.936000000002</v>
      </c>
    </row>
    <row r="58" spans="1:7" x14ac:dyDescent="0.2">
      <c r="A58" s="108"/>
      <c r="B58" s="115" t="s">
        <v>251</v>
      </c>
      <c r="G58" s="118">
        <f>SUM(G55:G57)</f>
        <v>19545.497600000002</v>
      </c>
    </row>
    <row r="59" spans="1:7" x14ac:dyDescent="0.2">
      <c r="A59" s="108"/>
      <c r="B59" s="115"/>
      <c r="G59" s="120"/>
    </row>
    <row r="60" spans="1:7" x14ac:dyDescent="0.2">
      <c r="B60" s="107" t="s">
        <v>252</v>
      </c>
      <c r="G60" s="122">
        <f>G36+G44+G54+G58</f>
        <v>616676.10072500003</v>
      </c>
    </row>
    <row r="61" spans="1:7" x14ac:dyDescent="0.2">
      <c r="B61" s="107"/>
    </row>
    <row r="62" spans="1:7" x14ac:dyDescent="0.2">
      <c r="B62" s="107" t="s">
        <v>253</v>
      </c>
    </row>
    <row r="63" spans="1:7" x14ac:dyDescent="0.2">
      <c r="A63" s="108">
        <v>3001</v>
      </c>
      <c r="B63" s="112" t="s">
        <v>211</v>
      </c>
      <c r="G63" s="77">
        <f>-SUMIF(WTB!A:A,A63,WTB!K:K)</f>
        <v>250000</v>
      </c>
    </row>
    <row r="64" spans="1:7" x14ac:dyDescent="0.2">
      <c r="A64" s="108">
        <v>3003</v>
      </c>
      <c r="B64" s="112" t="s">
        <v>213</v>
      </c>
      <c r="G64" s="77">
        <f>-SUMIF(WTB!A:A,A64,WTB!K:K)</f>
        <v>0</v>
      </c>
    </row>
    <row r="65" spans="1:7" x14ac:dyDescent="0.2">
      <c r="A65" s="108">
        <v>3002</v>
      </c>
      <c r="B65" s="112" t="s">
        <v>255</v>
      </c>
      <c r="G65" s="77">
        <f>-SUMIF(WTB!A:A,A65,WTB!K:K)</f>
        <v>0</v>
      </c>
    </row>
    <row r="66" spans="1:7" x14ac:dyDescent="0.2">
      <c r="A66" s="108">
        <v>3005</v>
      </c>
      <c r="B66" s="112" t="s">
        <v>256</v>
      </c>
      <c r="G66" s="77">
        <f>-SUM(WTB!K42:K97)</f>
        <v>27623.495866428504</v>
      </c>
    </row>
    <row r="67" spans="1:7" x14ac:dyDescent="0.2">
      <c r="A67" s="108"/>
      <c r="G67" s="83"/>
    </row>
    <row r="68" spans="1:7" x14ac:dyDescent="0.2">
      <c r="B68" s="107" t="s">
        <v>254</v>
      </c>
      <c r="G68" s="122">
        <f>SUM(G62:G67)</f>
        <v>277623.49586642848</v>
      </c>
    </row>
    <row r="69" spans="1:7" x14ac:dyDescent="0.2">
      <c r="A69" s="108"/>
    </row>
    <row r="70" spans="1:7" ht="12" thickBot="1" x14ac:dyDescent="0.25">
      <c r="B70" s="107" t="s">
        <v>257</v>
      </c>
      <c r="G70" s="119">
        <f>G60+G68</f>
        <v>894299.5965914285</v>
      </c>
    </row>
    <row r="71" spans="1:7" ht="12" thickTop="1" x14ac:dyDescent="0.2">
      <c r="B71" s="107"/>
    </row>
    <row r="72" spans="1:7" x14ac:dyDescent="0.2">
      <c r="B72" s="107"/>
      <c r="G72" s="77">
        <f>G29-G70</f>
        <v>5023.3623999999836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B1" workbookViewId="0">
      <selection activeCell="G19" sqref="G19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7" customWidth="1"/>
    <col min="11" max="16384" width="8.85546875" style="8"/>
  </cols>
  <sheetData>
    <row r="1" spans="1:7" x14ac:dyDescent="0.2">
      <c r="B1" s="107" t="s">
        <v>0</v>
      </c>
    </row>
    <row r="2" spans="1:7" x14ac:dyDescent="0.2">
      <c r="B2" s="107" t="s">
        <v>1</v>
      </c>
    </row>
    <row r="3" spans="1:7" x14ac:dyDescent="0.2">
      <c r="B3" s="107" t="s">
        <v>380</v>
      </c>
    </row>
    <row r="4" spans="1:7" x14ac:dyDescent="0.2">
      <c r="B4" s="107" t="s">
        <v>381</v>
      </c>
    </row>
    <row r="7" spans="1:7" s="77" customFormat="1" x14ac:dyDescent="0.2">
      <c r="A7" s="8"/>
      <c r="B7" s="107" t="s">
        <v>262</v>
      </c>
      <c r="C7" s="8"/>
      <c r="D7" s="8"/>
      <c r="E7" s="8"/>
      <c r="F7" s="8"/>
    </row>
    <row r="8" spans="1:7" s="77" customFormat="1" x14ac:dyDescent="0.2">
      <c r="A8" s="8"/>
      <c r="B8" s="114" t="s">
        <v>73</v>
      </c>
      <c r="C8" s="8"/>
      <c r="D8" s="8"/>
      <c r="E8" s="8"/>
      <c r="F8" s="8"/>
    </row>
    <row r="9" spans="1:7" s="77" customFormat="1" x14ac:dyDescent="0.2">
      <c r="A9" s="108">
        <v>4001</v>
      </c>
      <c r="B9" s="113" t="s">
        <v>214</v>
      </c>
      <c r="C9" s="8"/>
      <c r="D9" s="8"/>
      <c r="E9" s="8"/>
      <c r="F9" s="8"/>
      <c r="G9" s="77">
        <f>-SUMIF(WTB!A:A,A9,WTB!K:K)</f>
        <v>774569.97999999986</v>
      </c>
    </row>
    <row r="10" spans="1:7" s="77" customFormat="1" x14ac:dyDescent="0.2">
      <c r="A10" s="108">
        <v>4002</v>
      </c>
      <c r="B10" s="113" t="s">
        <v>215</v>
      </c>
      <c r="C10" s="8"/>
      <c r="D10" s="8"/>
      <c r="E10" s="8"/>
      <c r="F10" s="8"/>
      <c r="G10" s="77">
        <f>-SUMIF(WTB!A:A,A10,WTB!K:K)</f>
        <v>0</v>
      </c>
    </row>
    <row r="11" spans="1:7" s="77" customFormat="1" x14ac:dyDescent="0.2">
      <c r="A11" s="108">
        <v>4003</v>
      </c>
      <c r="B11" s="113" t="s">
        <v>216</v>
      </c>
      <c r="C11" s="8"/>
      <c r="D11" s="8"/>
      <c r="E11" s="8"/>
      <c r="F11" s="8"/>
      <c r="G11" s="77">
        <f>-SUMIF(WTB!A:A,A11,WTB!K:K)</f>
        <v>0</v>
      </c>
    </row>
    <row r="12" spans="1:7" s="77" customFormat="1" x14ac:dyDescent="0.2">
      <c r="A12" s="8"/>
      <c r="B12" s="115" t="s">
        <v>263</v>
      </c>
      <c r="C12" s="8"/>
      <c r="D12" s="8"/>
      <c r="E12" s="8"/>
      <c r="F12" s="8"/>
      <c r="G12" s="118">
        <f>SUM(G9:G11)</f>
        <v>774569.97999999986</v>
      </c>
    </row>
    <row r="13" spans="1:7" s="77" customFormat="1" x14ac:dyDescent="0.2">
      <c r="A13" s="8"/>
      <c r="B13" s="114" t="s">
        <v>264</v>
      </c>
      <c r="C13" s="8"/>
      <c r="D13" s="8"/>
      <c r="E13" s="8"/>
      <c r="F13" s="8"/>
    </row>
    <row r="14" spans="1:7" s="77" customFormat="1" x14ac:dyDescent="0.2">
      <c r="A14" s="108">
        <v>4101</v>
      </c>
      <c r="B14" s="113" t="s">
        <v>226</v>
      </c>
      <c r="C14" s="8"/>
      <c r="D14" s="8"/>
      <c r="E14" s="8"/>
      <c r="F14" s="8"/>
      <c r="G14" s="77">
        <f>SUMIF(WTB!A:A,A14,WTB!K:K)</f>
        <v>3248.2142857142858</v>
      </c>
    </row>
    <row r="15" spans="1:7" s="77" customFormat="1" x14ac:dyDescent="0.2">
      <c r="A15" s="108">
        <v>4102</v>
      </c>
      <c r="B15" s="113" t="s">
        <v>227</v>
      </c>
      <c r="C15" s="8"/>
      <c r="D15" s="8"/>
      <c r="E15" s="8"/>
      <c r="F15" s="8"/>
      <c r="G15" s="77">
        <f>SUMIF(WTB!A:A,A15,WTB!K:K)</f>
        <v>742.41071428571422</v>
      </c>
    </row>
    <row r="16" spans="1:7" s="77" customFormat="1" x14ac:dyDescent="0.2">
      <c r="A16" s="108">
        <v>4103</v>
      </c>
      <c r="B16" s="113" t="s">
        <v>228</v>
      </c>
      <c r="C16" s="8"/>
      <c r="D16" s="8"/>
      <c r="E16" s="8"/>
      <c r="F16" s="8"/>
      <c r="G16" s="77">
        <f>SUMIF(WTB!A:A,A16,WTB!K:K)</f>
        <v>14.285714285714285</v>
      </c>
    </row>
    <row r="17" spans="1:7" s="77" customFormat="1" x14ac:dyDescent="0.2">
      <c r="A17" s="108">
        <v>4104</v>
      </c>
      <c r="B17" s="113" t="s">
        <v>229</v>
      </c>
      <c r="C17" s="8"/>
      <c r="D17" s="8"/>
      <c r="E17" s="8"/>
      <c r="F17" s="8"/>
      <c r="G17" s="77">
        <f>SUMIF(WTB!A:A,A17,WTB!K:K)</f>
        <v>6525.2410714285716</v>
      </c>
    </row>
    <row r="18" spans="1:7" s="77" customFormat="1" x14ac:dyDescent="0.2">
      <c r="A18" s="8"/>
      <c r="B18" s="115" t="s">
        <v>265</v>
      </c>
      <c r="C18" s="8"/>
      <c r="D18" s="8"/>
      <c r="E18" s="8"/>
      <c r="F18" s="8"/>
      <c r="G18" s="118">
        <f>SUM(G14:G17)</f>
        <v>10530.151785714286</v>
      </c>
    </row>
    <row r="19" spans="1:7" s="77" customFormat="1" x14ac:dyDescent="0.2">
      <c r="A19" s="8"/>
      <c r="B19" s="114" t="s">
        <v>266</v>
      </c>
      <c r="C19" s="8"/>
      <c r="D19" s="8"/>
      <c r="E19" s="8"/>
      <c r="F19" s="8"/>
      <c r="G19" s="118">
        <f>G12-G18</f>
        <v>764039.82821428555</v>
      </c>
    </row>
    <row r="20" spans="1:7" s="77" customFormat="1" x14ac:dyDescent="0.2">
      <c r="A20" s="8"/>
      <c r="B20" s="114" t="s">
        <v>258</v>
      </c>
      <c r="C20" s="8"/>
      <c r="D20" s="8"/>
      <c r="E20" s="8"/>
      <c r="F20" s="8"/>
    </row>
    <row r="21" spans="1:7" s="77" customFormat="1" x14ac:dyDescent="0.2">
      <c r="A21" s="108">
        <v>4901</v>
      </c>
      <c r="B21" s="113" t="s">
        <v>217</v>
      </c>
      <c r="C21" s="8"/>
      <c r="D21" s="8"/>
      <c r="E21" s="8"/>
      <c r="F21" s="8"/>
      <c r="G21" s="77">
        <f>-SUMIF(WTB!A:A,A21,WTB!K:K)</f>
        <v>67.839999999998327</v>
      </c>
    </row>
    <row r="22" spans="1:7" s="77" customFormat="1" x14ac:dyDescent="0.2">
      <c r="A22" s="108">
        <v>4999</v>
      </c>
      <c r="B22" s="113" t="s">
        <v>258</v>
      </c>
      <c r="C22" s="8"/>
      <c r="D22" s="8"/>
      <c r="E22" s="8"/>
      <c r="F22" s="8"/>
      <c r="G22" s="77">
        <f>-SUMIF(WTB!A:A,A22,WTB!K:K)</f>
        <v>0</v>
      </c>
    </row>
    <row r="23" spans="1:7" s="77" customFormat="1" x14ac:dyDescent="0.2">
      <c r="A23" s="8"/>
      <c r="B23" s="115" t="s">
        <v>268</v>
      </c>
      <c r="C23" s="8"/>
      <c r="D23" s="8"/>
      <c r="E23" s="8"/>
      <c r="F23" s="8"/>
      <c r="G23" s="118">
        <f>SUM(G21:G22)</f>
        <v>67.839999999998327</v>
      </c>
    </row>
    <row r="24" spans="1:7" s="77" customFormat="1" x14ac:dyDescent="0.2">
      <c r="A24" s="8"/>
      <c r="B24" s="107" t="s">
        <v>267</v>
      </c>
      <c r="C24" s="8"/>
      <c r="D24" s="8"/>
      <c r="E24" s="8"/>
      <c r="F24" s="8"/>
      <c r="G24" s="117">
        <f>G19+G23</f>
        <v>764107.66821428551</v>
      </c>
    </row>
    <row r="25" spans="1:7" s="77" customFormat="1" x14ac:dyDescent="0.2">
      <c r="A25" s="108"/>
      <c r="B25" s="113"/>
      <c r="C25" s="8"/>
      <c r="D25" s="8"/>
      <c r="E25" s="8"/>
      <c r="F25" s="8"/>
    </row>
    <row r="26" spans="1:7" s="77" customFormat="1" x14ac:dyDescent="0.2">
      <c r="A26" s="108"/>
      <c r="B26" s="113"/>
      <c r="C26" s="8"/>
      <c r="D26" s="8"/>
      <c r="E26" s="8"/>
      <c r="F26" s="8"/>
    </row>
    <row r="27" spans="1:7" s="77" customFormat="1" x14ac:dyDescent="0.2">
      <c r="A27" s="8"/>
      <c r="B27" s="107" t="s">
        <v>269</v>
      </c>
      <c r="C27" s="8"/>
      <c r="D27" s="8"/>
      <c r="E27" s="8"/>
      <c r="F27" s="8"/>
    </row>
    <row r="28" spans="1:7" s="77" customFormat="1" x14ac:dyDescent="0.2">
      <c r="A28" s="8"/>
      <c r="B28" s="113" t="s">
        <v>270</v>
      </c>
      <c r="C28" s="8"/>
      <c r="D28" s="8"/>
      <c r="E28" s="8"/>
      <c r="F28" s="8"/>
      <c r="G28" s="77">
        <f>+WTB!C15</f>
        <v>0</v>
      </c>
    </row>
    <row r="29" spans="1:7" s="77" customFormat="1" x14ac:dyDescent="0.2">
      <c r="A29" s="108">
        <v>5001</v>
      </c>
      <c r="B29" s="113" t="s">
        <v>135</v>
      </c>
      <c r="C29" s="8"/>
      <c r="D29" s="8"/>
      <c r="E29" s="8"/>
      <c r="F29" s="8"/>
      <c r="G29" s="77">
        <f>SUMIF(WTB!A:A,A29,WTB!K:K)</f>
        <v>174330.14821428573</v>
      </c>
    </row>
    <row r="30" spans="1:7" s="77" customFormat="1" x14ac:dyDescent="0.2">
      <c r="A30" s="108">
        <v>5002</v>
      </c>
      <c r="B30" s="113" t="s">
        <v>136</v>
      </c>
      <c r="C30" s="8"/>
      <c r="D30" s="8"/>
      <c r="E30" s="8"/>
      <c r="F30" s="8"/>
      <c r="G30" s="121">
        <f>SUMIF(WTB!A:A,A30,WTB!K:K)</f>
        <v>17936.524285714284</v>
      </c>
    </row>
    <row r="31" spans="1:7" s="77" customFormat="1" x14ac:dyDescent="0.2">
      <c r="A31" s="108"/>
      <c r="B31" s="123" t="s">
        <v>271</v>
      </c>
      <c r="C31" s="8"/>
      <c r="D31" s="8"/>
      <c r="E31" s="8"/>
      <c r="F31" s="8"/>
      <c r="G31" s="77">
        <f>SUM(G28:G30)</f>
        <v>192266.67250000002</v>
      </c>
    </row>
    <row r="32" spans="1:7" s="77" customFormat="1" x14ac:dyDescent="0.2">
      <c r="A32" s="108" t="s">
        <v>198</v>
      </c>
      <c r="B32" s="113" t="s">
        <v>200</v>
      </c>
      <c r="C32" s="8"/>
      <c r="D32" s="8"/>
      <c r="E32" s="8"/>
      <c r="F32" s="8"/>
      <c r="G32" s="77">
        <f>SUMIF(WTB!A:A,A32,WTB!K:K)</f>
        <v>0</v>
      </c>
    </row>
    <row r="33" spans="1:8" s="77" customFormat="1" x14ac:dyDescent="0.2">
      <c r="A33" s="108" t="s">
        <v>199</v>
      </c>
      <c r="B33" s="113" t="s">
        <v>201</v>
      </c>
      <c r="C33" s="8"/>
      <c r="D33" s="8"/>
      <c r="E33" s="8"/>
      <c r="F33" s="8"/>
      <c r="G33" s="77">
        <f>SUMIF(WTB!A:A,A33,WTB!K:K)</f>
        <v>0</v>
      </c>
    </row>
    <row r="34" spans="1:8" s="77" customFormat="1" x14ac:dyDescent="0.2">
      <c r="A34" s="108">
        <v>5003</v>
      </c>
      <c r="B34" s="113" t="s">
        <v>261</v>
      </c>
      <c r="C34" s="8"/>
      <c r="D34" s="8"/>
      <c r="E34" s="8"/>
      <c r="F34" s="8"/>
      <c r="G34" s="77">
        <f>SUMIF(WTB!A:A,A34,WTB!K:K)</f>
        <v>0</v>
      </c>
    </row>
    <row r="35" spans="1:8" s="77" customFormat="1" x14ac:dyDescent="0.2">
      <c r="A35" s="108">
        <v>1401</v>
      </c>
      <c r="B35" s="113" t="s">
        <v>272</v>
      </c>
      <c r="C35" s="8"/>
      <c r="D35" s="8"/>
      <c r="E35" s="8"/>
      <c r="F35" s="8"/>
      <c r="G35" s="77">
        <f>-WTB!K15</f>
        <v>0</v>
      </c>
      <c r="H35" s="125"/>
    </row>
    <row r="36" spans="1:8" s="77" customFormat="1" x14ac:dyDescent="0.2">
      <c r="A36" s="108"/>
      <c r="B36" s="124" t="s">
        <v>274</v>
      </c>
      <c r="C36" s="8"/>
      <c r="D36" s="8"/>
      <c r="E36" s="8"/>
      <c r="F36" s="8"/>
      <c r="G36" s="117">
        <f>SUM(G31:G35)</f>
        <v>192266.67250000002</v>
      </c>
      <c r="H36" s="125">
        <f>+G36/G12</f>
        <v>0.24822375958851395</v>
      </c>
    </row>
    <row r="37" spans="1:8" s="77" customFormat="1" x14ac:dyDescent="0.2">
      <c r="A37" s="108"/>
      <c r="B37" s="124"/>
      <c r="C37" s="8"/>
      <c r="D37" s="8"/>
      <c r="E37" s="8"/>
      <c r="F37" s="8"/>
    </row>
    <row r="38" spans="1:8" s="77" customFormat="1" x14ac:dyDescent="0.2">
      <c r="A38" s="108"/>
      <c r="B38" s="107" t="s">
        <v>275</v>
      </c>
      <c r="C38" s="8"/>
      <c r="D38" s="8"/>
      <c r="E38" s="8"/>
      <c r="F38" s="8"/>
      <c r="G38" s="122">
        <f>G24-G36</f>
        <v>571840.99571428553</v>
      </c>
    </row>
    <row r="39" spans="1:8" s="77" customFormat="1" x14ac:dyDescent="0.2">
      <c r="A39" s="108"/>
      <c r="B39" s="107"/>
      <c r="C39" s="8"/>
      <c r="D39" s="8"/>
      <c r="E39" s="8"/>
      <c r="F39" s="8"/>
    </row>
    <row r="40" spans="1:8" s="77" customFormat="1" x14ac:dyDescent="0.2">
      <c r="A40" s="108"/>
      <c r="B40" s="107" t="s">
        <v>276</v>
      </c>
      <c r="C40" s="8"/>
      <c r="D40" s="8"/>
      <c r="E40" s="8"/>
      <c r="F40" s="8"/>
    </row>
    <row r="41" spans="1:8" s="77" customFormat="1" x14ac:dyDescent="0.2">
      <c r="A41" s="108">
        <v>6101</v>
      </c>
      <c r="B41" s="113" t="s">
        <v>168</v>
      </c>
      <c r="C41" s="8"/>
      <c r="D41" s="8"/>
      <c r="E41" s="8"/>
      <c r="F41" s="8"/>
      <c r="G41" s="77">
        <f>SUMIF(WTB!A:A,A41,WTB!K:K)</f>
        <v>5907</v>
      </c>
    </row>
    <row r="42" spans="1:8" s="77" customFormat="1" x14ac:dyDescent="0.2">
      <c r="A42" s="108">
        <v>6102</v>
      </c>
      <c r="B42" s="113" t="s">
        <v>179</v>
      </c>
      <c r="C42" s="8"/>
      <c r="D42" s="8"/>
      <c r="E42" s="8"/>
      <c r="F42" s="8"/>
      <c r="G42" s="77">
        <f>SUMIF(WTB!A:A,A42,WTB!K:K)</f>
        <v>0</v>
      </c>
    </row>
    <row r="43" spans="1:8" s="77" customFormat="1" x14ac:dyDescent="0.2">
      <c r="A43" s="108">
        <v>6103</v>
      </c>
      <c r="B43" s="113" t="s">
        <v>180</v>
      </c>
      <c r="C43" s="8"/>
      <c r="D43" s="8"/>
      <c r="E43" s="8"/>
      <c r="F43" s="8"/>
      <c r="G43" s="77">
        <f>SUMIF(WTB!A:A,A43,WTB!K:K)</f>
        <v>0</v>
      </c>
    </row>
    <row r="44" spans="1:8" s="77" customFormat="1" x14ac:dyDescent="0.2">
      <c r="A44" s="108">
        <v>6104</v>
      </c>
      <c r="B44" s="113" t="s">
        <v>181</v>
      </c>
      <c r="C44" s="8"/>
      <c r="D44" s="8"/>
      <c r="E44" s="8"/>
      <c r="F44" s="8"/>
      <c r="G44" s="77">
        <f>SUMIF(WTB!A:A,A44,WTB!K:K)</f>
        <v>0</v>
      </c>
    </row>
    <row r="45" spans="1:8" s="77" customFormat="1" x14ac:dyDescent="0.2">
      <c r="A45" s="108">
        <v>6105</v>
      </c>
      <c r="B45" s="113" t="s">
        <v>182</v>
      </c>
      <c r="C45" s="8"/>
      <c r="D45" s="8"/>
      <c r="E45" s="8"/>
      <c r="F45" s="8"/>
      <c r="G45" s="77">
        <f>SUMIF(WTB!A:A,A45,WTB!K:K)</f>
        <v>0</v>
      </c>
    </row>
    <row r="46" spans="1:8" s="77" customFormat="1" x14ac:dyDescent="0.2">
      <c r="A46" s="108">
        <v>6106</v>
      </c>
      <c r="B46" s="113" t="s">
        <v>206</v>
      </c>
      <c r="C46" s="8"/>
      <c r="D46" s="8"/>
      <c r="E46" s="8"/>
      <c r="F46" s="8"/>
      <c r="G46" s="77">
        <f>SUMIF(WTB!A:A,A46,WTB!K:K)</f>
        <v>0</v>
      </c>
    </row>
    <row r="47" spans="1:8" s="77" customFormat="1" x14ac:dyDescent="0.2">
      <c r="A47" s="108">
        <v>6107</v>
      </c>
      <c r="B47" s="113" t="s">
        <v>207</v>
      </c>
      <c r="C47" s="8"/>
      <c r="D47" s="8"/>
      <c r="E47" s="8"/>
      <c r="F47" s="8"/>
      <c r="G47" s="77">
        <f>SUMIF(WTB!A:A,A47,WTB!K:K)</f>
        <v>0</v>
      </c>
    </row>
    <row r="48" spans="1:8" s="77" customFormat="1" x14ac:dyDescent="0.2">
      <c r="A48" s="108">
        <v>6108</v>
      </c>
      <c r="B48" s="113" t="s">
        <v>208</v>
      </c>
      <c r="C48" s="8"/>
      <c r="D48" s="8"/>
      <c r="E48" s="8"/>
      <c r="F48" s="8"/>
      <c r="G48" s="77">
        <f>SUMIF(WTB!A:A,A48,WTB!K:K)</f>
        <v>0</v>
      </c>
    </row>
    <row r="49" spans="1:7" s="77" customFormat="1" x14ac:dyDescent="0.2">
      <c r="A49" s="108">
        <v>6109</v>
      </c>
      <c r="B49" s="113" t="s">
        <v>143</v>
      </c>
      <c r="C49" s="8"/>
      <c r="D49" s="8"/>
      <c r="E49" s="8"/>
      <c r="F49" s="8"/>
      <c r="G49" s="77">
        <f>SUMIF(WTB!A:A,A49,WTB!K:K)</f>
        <v>6897.72</v>
      </c>
    </row>
    <row r="50" spans="1:7" s="77" customFormat="1" x14ac:dyDescent="0.2">
      <c r="A50" s="108">
        <v>6110</v>
      </c>
      <c r="B50" s="113" t="s">
        <v>37</v>
      </c>
      <c r="C50" s="8"/>
      <c r="D50" s="8"/>
      <c r="E50" s="8"/>
      <c r="F50" s="8"/>
      <c r="G50" s="77">
        <f>SUMIF(WTB!A:A,A50,WTB!K:K)</f>
        <v>29015.38</v>
      </c>
    </row>
    <row r="51" spans="1:7" s="77" customFormat="1" x14ac:dyDescent="0.2">
      <c r="A51" s="108">
        <v>6401</v>
      </c>
      <c r="B51" s="113" t="s">
        <v>36</v>
      </c>
      <c r="C51" s="8"/>
      <c r="D51" s="8"/>
      <c r="E51" s="8"/>
      <c r="F51" s="8"/>
      <c r="G51" s="77">
        <f>SUMIF(WTB!A:A,A51,WTB!K:K)</f>
        <v>24004.0625</v>
      </c>
    </row>
    <row r="52" spans="1:7" s="77" customFormat="1" x14ac:dyDescent="0.2">
      <c r="A52" s="108">
        <v>6402</v>
      </c>
      <c r="B52" s="113" t="s">
        <v>33</v>
      </c>
      <c r="C52" s="8"/>
      <c r="D52" s="8"/>
      <c r="E52" s="8"/>
      <c r="F52" s="8"/>
      <c r="G52" s="77">
        <f>SUMIF(WTB!A:A,A52,WTB!K:K)</f>
        <v>14999.999999999998</v>
      </c>
    </row>
    <row r="53" spans="1:7" s="77" customFormat="1" x14ac:dyDescent="0.2">
      <c r="A53" s="108">
        <v>6201</v>
      </c>
      <c r="B53" s="113" t="s">
        <v>30</v>
      </c>
      <c r="C53" s="8"/>
      <c r="D53" s="8"/>
      <c r="E53" s="8"/>
      <c r="F53" s="8"/>
      <c r="G53" s="77">
        <f>SUMIF(WTB!A:A,A53,WTB!K:K)</f>
        <v>168501.07142857142</v>
      </c>
    </row>
    <row r="54" spans="1:7" s="77" customFormat="1" x14ac:dyDescent="0.2">
      <c r="A54" s="108">
        <v>6202</v>
      </c>
      <c r="B54" s="113" t="s">
        <v>32</v>
      </c>
      <c r="C54" s="8"/>
      <c r="D54" s="8"/>
      <c r="E54" s="8"/>
      <c r="F54" s="8"/>
      <c r="G54" s="77">
        <f>SUMIF(WTB!A:A,A54,WTB!K:K)</f>
        <v>2999.9999999999995</v>
      </c>
    </row>
    <row r="55" spans="1:7" s="77" customFormat="1" x14ac:dyDescent="0.2">
      <c r="A55" s="108">
        <v>6204</v>
      </c>
      <c r="B55" s="113" t="s">
        <v>149</v>
      </c>
      <c r="C55" s="8"/>
      <c r="D55" s="8"/>
      <c r="E55" s="8"/>
      <c r="F55" s="8"/>
      <c r="G55" s="77">
        <f>SUMIF(WTB!A:A,A55,WTB!K:K)</f>
        <v>0</v>
      </c>
    </row>
    <row r="56" spans="1:7" s="77" customFormat="1" x14ac:dyDescent="0.2">
      <c r="A56" s="108">
        <v>5101</v>
      </c>
      <c r="B56" s="113" t="s">
        <v>152</v>
      </c>
      <c r="C56" s="8"/>
      <c r="D56" s="8"/>
      <c r="E56" s="8"/>
      <c r="F56" s="8"/>
      <c r="G56" s="77">
        <f>SUMIF(WTB!A:A,A56,WTB!K:K)</f>
        <v>5253.2678571428569</v>
      </c>
    </row>
    <row r="57" spans="1:7" s="77" customFormat="1" x14ac:dyDescent="0.2">
      <c r="A57" s="108">
        <v>6211</v>
      </c>
      <c r="B57" s="113" t="s">
        <v>151</v>
      </c>
      <c r="C57" s="8"/>
      <c r="D57" s="8"/>
      <c r="E57" s="8"/>
      <c r="F57" s="8"/>
      <c r="G57" s="77">
        <f>SUMIF(WTB!A:A,A57,WTB!K:K)</f>
        <v>1020.18</v>
      </c>
    </row>
    <row r="58" spans="1:7" s="77" customFormat="1" x14ac:dyDescent="0.2">
      <c r="A58" s="108">
        <v>6212</v>
      </c>
      <c r="B58" s="113" t="s">
        <v>137</v>
      </c>
      <c r="C58" s="8"/>
      <c r="D58" s="8"/>
      <c r="E58" s="8"/>
      <c r="F58" s="8"/>
      <c r="G58" s="77">
        <f>SUMIF(WTB!A:A,A58,WTB!K:K)</f>
        <v>1450.6664285714287</v>
      </c>
    </row>
    <row r="59" spans="1:7" s="77" customFormat="1" x14ac:dyDescent="0.2">
      <c r="A59" s="108">
        <v>6214</v>
      </c>
      <c r="B59" s="113" t="s">
        <v>138</v>
      </c>
      <c r="C59" s="8"/>
      <c r="D59" s="8"/>
      <c r="E59" s="8"/>
      <c r="F59" s="8"/>
      <c r="G59" s="77">
        <f>SUMIF(WTB!A:A,A59,WTB!K:K)</f>
        <v>0</v>
      </c>
    </row>
    <row r="60" spans="1:7" s="77" customFormat="1" x14ac:dyDescent="0.2">
      <c r="A60" s="108">
        <v>6217</v>
      </c>
      <c r="B60" s="113" t="s">
        <v>139</v>
      </c>
      <c r="C60" s="8"/>
      <c r="D60" s="8"/>
      <c r="E60" s="8"/>
      <c r="F60" s="8"/>
      <c r="G60" s="77">
        <f>SUMIF(WTB!A:A,A60,WTB!K:K)</f>
        <v>1210.1842857142856</v>
      </c>
    </row>
    <row r="61" spans="1:7" s="77" customFormat="1" x14ac:dyDescent="0.2">
      <c r="A61" s="108">
        <v>6218</v>
      </c>
      <c r="B61" s="113" t="s">
        <v>150</v>
      </c>
      <c r="C61" s="8"/>
      <c r="D61" s="8"/>
      <c r="E61" s="8"/>
      <c r="F61" s="8"/>
      <c r="G61" s="77">
        <f>SUMIF(WTB!A:A,A61,WTB!K:K)</f>
        <v>1964.285714285714</v>
      </c>
    </row>
    <row r="62" spans="1:7" s="77" customFormat="1" x14ac:dyDescent="0.2">
      <c r="A62" s="108">
        <v>6219</v>
      </c>
      <c r="B62" s="113" t="s">
        <v>140</v>
      </c>
      <c r="C62" s="8"/>
      <c r="D62" s="8"/>
      <c r="E62" s="8"/>
      <c r="F62" s="8"/>
      <c r="G62" s="77">
        <f>SUMIF(WTB!A:A,A62,WTB!K:K)</f>
        <v>2715.4246428571428</v>
      </c>
    </row>
    <row r="63" spans="1:7" s="77" customFormat="1" x14ac:dyDescent="0.2">
      <c r="A63" s="108">
        <v>6220</v>
      </c>
      <c r="B63" s="113" t="s">
        <v>141</v>
      </c>
      <c r="C63" s="8"/>
      <c r="D63" s="8"/>
      <c r="E63" s="8"/>
      <c r="F63" s="8"/>
      <c r="G63" s="77">
        <f>SUMIF(WTB!A:A,A63,WTB!K:K)</f>
        <v>14998.886785714285</v>
      </c>
    </row>
    <row r="64" spans="1:7" s="77" customFormat="1" x14ac:dyDescent="0.2">
      <c r="A64" s="108">
        <v>6223</v>
      </c>
      <c r="B64" s="113" t="s">
        <v>166</v>
      </c>
      <c r="C64" s="8"/>
      <c r="D64" s="8"/>
      <c r="E64" s="8"/>
      <c r="F64" s="8"/>
      <c r="G64" s="77">
        <f>SUMIF(WTB!A:A,A64,WTB!K:K)</f>
        <v>1339.29</v>
      </c>
    </row>
    <row r="65" spans="1:7" s="77" customFormat="1" x14ac:dyDescent="0.2">
      <c r="A65" s="108">
        <v>6229</v>
      </c>
      <c r="B65" s="113" t="s">
        <v>142</v>
      </c>
      <c r="C65" s="8"/>
      <c r="D65" s="8"/>
      <c r="E65" s="8"/>
      <c r="F65" s="8"/>
      <c r="G65" s="77">
        <f>SUMIF(WTB!A:A,A65,WTB!K:K)</f>
        <v>0</v>
      </c>
    </row>
    <row r="66" spans="1:7" s="77" customFormat="1" x14ac:dyDescent="0.2">
      <c r="A66" s="108">
        <v>6230</v>
      </c>
      <c r="B66" s="113" t="s">
        <v>164</v>
      </c>
      <c r="C66" s="8"/>
      <c r="D66" s="8"/>
      <c r="E66" s="8"/>
      <c r="F66" s="8"/>
      <c r="G66" s="77">
        <f>SUMIF(WTB!A:A,A66,WTB!K:K)</f>
        <v>3493</v>
      </c>
    </row>
    <row r="67" spans="1:7" s="77" customFormat="1" x14ac:dyDescent="0.2">
      <c r="A67" s="108">
        <v>6231</v>
      </c>
      <c r="B67" s="113" t="s">
        <v>167</v>
      </c>
      <c r="C67" s="8"/>
      <c r="D67" s="8"/>
      <c r="E67" s="8"/>
      <c r="F67" s="8"/>
      <c r="G67" s="77">
        <f>SUMIF(WTB!A:A,A67,WTB!K:K)</f>
        <v>1011.53</v>
      </c>
    </row>
    <row r="68" spans="1:7" s="77" customFormat="1" x14ac:dyDescent="0.2">
      <c r="A68" s="108">
        <v>6232</v>
      </c>
      <c r="B68" s="113" t="s">
        <v>165</v>
      </c>
      <c r="C68" s="8"/>
      <c r="D68" s="8"/>
      <c r="E68" s="8"/>
      <c r="F68" s="8"/>
      <c r="G68" s="77">
        <f>SUMIF(WTB!A:A,A68,WTB!K:K)</f>
        <v>997.77</v>
      </c>
    </row>
    <row r="69" spans="1:7" s="77" customFormat="1" x14ac:dyDescent="0.2">
      <c r="A69" s="108">
        <v>6308</v>
      </c>
      <c r="B69" s="113" t="s">
        <v>144</v>
      </c>
      <c r="C69" s="8"/>
      <c r="D69" s="8"/>
      <c r="E69" s="8"/>
      <c r="F69" s="8"/>
      <c r="G69" s="77">
        <f>SUMIF(WTB!A:A,A69,WTB!K:K)</f>
        <v>0</v>
      </c>
    </row>
    <row r="70" spans="1:7" s="77" customFormat="1" x14ac:dyDescent="0.2">
      <c r="A70" s="108">
        <v>6312</v>
      </c>
      <c r="B70" s="113" t="s">
        <v>145</v>
      </c>
      <c r="C70" s="8"/>
      <c r="D70" s="8"/>
      <c r="E70" s="8"/>
      <c r="F70" s="8"/>
      <c r="G70" s="77">
        <f>SUMIF(WTB!A:A,A70,WTB!K:K)</f>
        <v>0</v>
      </c>
    </row>
    <row r="71" spans="1:7" s="77" customFormat="1" x14ac:dyDescent="0.2">
      <c r="A71" s="108">
        <v>6313</v>
      </c>
      <c r="B71" s="113" t="s">
        <v>146</v>
      </c>
      <c r="C71" s="8"/>
      <c r="D71" s="8"/>
      <c r="E71" s="8"/>
      <c r="F71" s="8"/>
      <c r="G71" s="77">
        <f>SUMIF(WTB!A:A,A71,WTB!K:K)</f>
        <v>0</v>
      </c>
    </row>
    <row r="72" spans="1:7" s="77" customFormat="1" x14ac:dyDescent="0.2">
      <c r="A72" s="108">
        <v>6234</v>
      </c>
      <c r="B72" s="113" t="s">
        <v>31</v>
      </c>
      <c r="C72" s="8"/>
      <c r="D72" s="8"/>
      <c r="E72" s="8"/>
      <c r="F72" s="8"/>
      <c r="G72" s="77">
        <f>SUMIF(WTB!A:A,A72,WTB!K:K)</f>
        <v>0</v>
      </c>
    </row>
    <row r="73" spans="1:7" s="77" customFormat="1" x14ac:dyDescent="0.2">
      <c r="A73" s="108">
        <v>6315</v>
      </c>
      <c r="B73" s="113" t="s">
        <v>147</v>
      </c>
      <c r="C73" s="8"/>
      <c r="D73" s="8"/>
      <c r="E73" s="8"/>
      <c r="F73" s="8"/>
      <c r="G73" s="77">
        <f>SUMIF(WTB!A:A,A73,WTB!K:K)</f>
        <v>0</v>
      </c>
    </row>
    <row r="74" spans="1:7" s="77" customFormat="1" x14ac:dyDescent="0.2">
      <c r="A74" s="108">
        <v>6316</v>
      </c>
      <c r="B74" s="113" t="s">
        <v>148</v>
      </c>
      <c r="C74" s="8"/>
      <c r="D74" s="8"/>
      <c r="E74" s="8"/>
      <c r="F74" s="8"/>
      <c r="G74" s="77">
        <f>SUMIF(WTB!A:A,A74,WTB!K:K)</f>
        <v>0</v>
      </c>
    </row>
    <row r="75" spans="1:7" s="77" customFormat="1" x14ac:dyDescent="0.2">
      <c r="A75" s="108">
        <v>6317</v>
      </c>
      <c r="B75" s="113" t="s">
        <v>169</v>
      </c>
      <c r="C75" s="8"/>
      <c r="D75" s="8"/>
      <c r="E75" s="8"/>
      <c r="F75" s="8"/>
      <c r="G75" s="77">
        <f>SUMIF(WTB!A:A,A75,WTB!K:K)</f>
        <v>0</v>
      </c>
    </row>
    <row r="76" spans="1:7" s="77" customFormat="1" x14ac:dyDescent="0.2">
      <c r="A76" s="108">
        <v>6318</v>
      </c>
      <c r="B76" s="113" t="s">
        <v>222</v>
      </c>
      <c r="C76" s="8"/>
      <c r="D76" s="8"/>
      <c r="E76" s="8"/>
      <c r="F76" s="8"/>
      <c r="G76" s="77">
        <f>SUMIF(WTB!A:A,A76,WTB!K:K)</f>
        <v>6432.4102049999992</v>
      </c>
    </row>
    <row r="77" spans="1:7" s="77" customFormat="1" x14ac:dyDescent="0.2">
      <c r="A77" s="108">
        <v>6901</v>
      </c>
      <c r="B77" s="113" t="s">
        <v>202</v>
      </c>
      <c r="C77" s="8"/>
      <c r="D77" s="8"/>
      <c r="E77" s="8"/>
      <c r="F77" s="8"/>
      <c r="G77" s="77">
        <f>SUMIF(WTB!A:A,A77,WTB!K:K)</f>
        <v>0</v>
      </c>
    </row>
    <row r="78" spans="1:7" s="77" customFormat="1" x14ac:dyDescent="0.2">
      <c r="A78" s="108">
        <v>6902</v>
      </c>
      <c r="B78" s="113" t="s">
        <v>210</v>
      </c>
      <c r="C78" s="8"/>
      <c r="D78" s="8"/>
      <c r="E78" s="8"/>
      <c r="F78" s="8"/>
      <c r="G78" s="77">
        <f>SUMIF(WTB!A:A,A78,WTB!K:K)</f>
        <v>5.3699999999994361</v>
      </c>
    </row>
    <row r="79" spans="1:7" s="77" customFormat="1" x14ac:dyDescent="0.2">
      <c r="A79" s="108">
        <v>6999</v>
      </c>
      <c r="B79" s="113" t="s">
        <v>170</v>
      </c>
      <c r="C79" s="8"/>
      <c r="D79" s="8"/>
      <c r="E79" s="8"/>
      <c r="F79" s="8"/>
      <c r="G79" s="77">
        <f>SUMIF(WTB!A:A,A79,WTB!K:K)</f>
        <v>0</v>
      </c>
    </row>
    <row r="80" spans="1:7" s="77" customFormat="1" x14ac:dyDescent="0.2">
      <c r="A80" s="108"/>
      <c r="B80" s="107" t="s">
        <v>278</v>
      </c>
      <c r="C80" s="8"/>
      <c r="D80" s="8"/>
      <c r="E80" s="8"/>
      <c r="F80" s="8"/>
      <c r="G80" s="117">
        <f>+SUM(G41:G79)</f>
        <v>294217.49984785722</v>
      </c>
    </row>
    <row r="82" spans="1:7" s="77" customFormat="1" ht="12" thickBot="1" x14ac:dyDescent="0.25">
      <c r="A82" s="108"/>
      <c r="B82" s="107" t="s">
        <v>279</v>
      </c>
      <c r="C82" s="8"/>
      <c r="D82" s="8"/>
      <c r="E82" s="8"/>
      <c r="F82" s="8"/>
      <c r="G82" s="119">
        <f>G38-G80</f>
        <v>277623.4958664283</v>
      </c>
    </row>
    <row r="83" spans="1:7" ht="12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O8" sqref="O8"/>
    </sheetView>
  </sheetViews>
  <sheetFormatPr defaultRowHeight="15" x14ac:dyDescent="0.25"/>
  <cols>
    <col min="1" max="1" width="24.5703125" customWidth="1"/>
    <col min="2" max="5" width="12.7109375" hidden="1" customWidth="1"/>
    <col min="6" max="6" width="2.85546875" hidden="1" customWidth="1"/>
    <col min="7" max="9" width="13" hidden="1" customWidth="1"/>
    <col min="10" max="10" width="12.5703125" hidden="1" customWidth="1"/>
    <col min="11" max="11" width="8.85546875" hidden="1" customWidth="1"/>
    <col min="12" max="14" width="13" hidden="1" customWidth="1"/>
    <col min="15" max="15" width="12.5703125" bestFit="1" customWidth="1"/>
    <col min="17" max="17" width="10.140625" bestFit="1" customWidth="1"/>
  </cols>
  <sheetData>
    <row r="1" spans="1:15" x14ac:dyDescent="0.2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382</v>
      </c>
      <c r="M1" s="49" t="s">
        <v>383</v>
      </c>
      <c r="N1" s="49" t="s">
        <v>384</v>
      </c>
      <c r="O1" s="61" t="s">
        <v>766</v>
      </c>
    </row>
    <row r="2" spans="1:15" x14ac:dyDescent="0.2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141">
        <v>779906.2007142856</v>
      </c>
      <c r="M2" s="51">
        <v>764039.82821428566</v>
      </c>
      <c r="N2" s="51">
        <v>1077458.0432142857</v>
      </c>
      <c r="O2" s="51">
        <f>SUM(L2:N2)</f>
        <v>2621404.0721428571</v>
      </c>
    </row>
    <row r="3" spans="1:15" x14ac:dyDescent="0.2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 x14ac:dyDescent="0.2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 x14ac:dyDescent="0.2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SUM(G18:G20)</f>
        <v>173400.18749999997</v>
      </c>
      <c r="H5" s="52" t="e">
        <f>SUM(H18:H20)</f>
        <v>#REF!</v>
      </c>
      <c r="I5" s="52">
        <f>SUM(I18:I20)</f>
        <v>54898.035714285717</v>
      </c>
      <c r="J5" s="52" t="e">
        <f t="shared" ref="J5:J7" si="1">SUM(G5:I5)</f>
        <v>#REF!</v>
      </c>
      <c r="L5" s="52">
        <v>162273.91071428568</v>
      </c>
      <c r="M5" s="52">
        <v>146785.28571428571</v>
      </c>
      <c r="N5" s="52">
        <f>SUM(N18:N20)</f>
        <v>258292.02678571426</v>
      </c>
      <c r="O5" s="52">
        <f t="shared" ref="O5:O7" si="2">SUM(L5:N5)</f>
        <v>567351.22321428568</v>
      </c>
    </row>
    <row r="6" spans="1:15" x14ac:dyDescent="0.2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SUM(G22:G25)</f>
        <v>207267.07142857139</v>
      </c>
      <c r="H6" s="52" t="e">
        <f>SUM(H22:H25)</f>
        <v>#REF!</v>
      </c>
      <c r="I6" s="52">
        <f>SUM(I22:I25)</f>
        <v>209562.4375</v>
      </c>
      <c r="J6" s="52" t="e">
        <f t="shared" si="1"/>
        <v>#REF!</v>
      </c>
      <c r="L6" s="52">
        <v>213057.52678571429</v>
      </c>
      <c r="M6" s="52">
        <v>210505.13392857142</v>
      </c>
      <c r="N6" s="52">
        <f>SUM(N22:N25)</f>
        <v>209961.616071428</v>
      </c>
      <c r="O6" s="52">
        <f t="shared" si="2"/>
        <v>633524.27678571362</v>
      </c>
    </row>
    <row r="7" spans="1:15" x14ac:dyDescent="0.2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SUM(G27:G30)</f>
        <v>136124.87</v>
      </c>
      <c r="H7" s="52" t="e">
        <f>SUM(H27:H30)</f>
        <v>#REF!</v>
      </c>
      <c r="I7" s="52">
        <f>SUM(I27:I30)</f>
        <v>50671.94</v>
      </c>
      <c r="J7" s="52" t="e">
        <f t="shared" si="1"/>
        <v>#REF!</v>
      </c>
      <c r="L7" s="52">
        <v>116944.01999999999</v>
      </c>
      <c r="M7" s="52">
        <v>113747.06999999998</v>
      </c>
      <c r="N7" s="52">
        <f>SUM(N27:N30)</f>
        <v>148563.47</v>
      </c>
      <c r="O7" s="52">
        <f t="shared" si="2"/>
        <v>379254.55999999994</v>
      </c>
    </row>
    <row r="8" spans="1:15" x14ac:dyDescent="0.2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492275.45750000002</v>
      </c>
      <c r="M8" s="51">
        <f t="shared" si="5"/>
        <v>471037.48964285711</v>
      </c>
      <c r="N8" s="51">
        <f t="shared" si="5"/>
        <v>616817.11285714223</v>
      </c>
      <c r="O8" s="51">
        <f>SUM(O4:O7)</f>
        <v>1580130.0599999991</v>
      </c>
    </row>
    <row r="9" spans="1:15" x14ac:dyDescent="0.2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 x14ac:dyDescent="0.2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93588.744085714265</v>
      </c>
      <c r="M10" s="55">
        <f t="shared" ref="M10:O10" si="8">+M2*0.12</f>
        <v>91684.779385714282</v>
      </c>
      <c r="N10" s="55">
        <f t="shared" si="8"/>
        <v>129294.96518571429</v>
      </c>
      <c r="O10" s="55">
        <f t="shared" si="8"/>
        <v>314568.48865714285</v>
      </c>
    </row>
    <row r="11" spans="1:15" x14ac:dyDescent="0.2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45039.772499999999</v>
      </c>
      <c r="M11" s="56">
        <f t="shared" ref="M11:O11" si="11">SUM(M4:M6)*0.12</f>
        <v>42874.850357142859</v>
      </c>
      <c r="N11" s="56">
        <f t="shared" si="11"/>
        <v>56190.437142857067</v>
      </c>
      <c r="O11" s="56">
        <f t="shared" si="11"/>
        <v>144105.05999999991</v>
      </c>
    </row>
    <row r="12" spans="1:15" x14ac:dyDescent="0.2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.75" thickBot="1" x14ac:dyDescent="0.3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142">
        <f>ROUND(L10-L11,2)</f>
        <v>48548.97</v>
      </c>
      <c r="M13" s="58">
        <f>ROUND(M10-M11,2)</f>
        <v>48809.93</v>
      </c>
      <c r="N13" s="58">
        <f>ROUND(N10-N11,2)</f>
        <v>73104.53</v>
      </c>
      <c r="O13" s="55">
        <f>O10-O11</f>
        <v>170463.42865714294</v>
      </c>
    </row>
    <row r="14" spans="1:15" ht="15.75" thickTop="1" x14ac:dyDescent="0.25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97358.9</v>
      </c>
    </row>
    <row r="15" spans="1:15" ht="15.75" thickBot="1" x14ac:dyDescent="0.3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73104.528657142946</v>
      </c>
    </row>
    <row r="16" spans="1:15" ht="15.75" thickTop="1" x14ac:dyDescent="0.25"/>
    <row r="17" spans="1:17" x14ac:dyDescent="0.25">
      <c r="J17" s="60"/>
      <c r="O17" s="60"/>
    </row>
    <row r="18" spans="1:17" x14ac:dyDescent="0.25">
      <c r="A18" t="s">
        <v>84</v>
      </c>
      <c r="G18" s="60">
        <v>139776.99999999997</v>
      </c>
      <c r="H18" s="67" t="e">
        <f>SUM(AP!#REF!)/1.12</f>
        <v>#REF!</v>
      </c>
      <c r="I18" s="60"/>
      <c r="L18" s="60">
        <v>119028.2857142857</v>
      </c>
      <c r="M18" s="67">
        <v>116070.66964285714</v>
      </c>
      <c r="N18" s="60">
        <f>222144.96/1.12</f>
        <v>198343.71428571426</v>
      </c>
      <c r="Q18" s="67"/>
    </row>
    <row r="19" spans="1:17" x14ac:dyDescent="0.25">
      <c r="A19" t="s">
        <v>878</v>
      </c>
      <c r="G19" s="60"/>
      <c r="I19" s="60"/>
      <c r="L19" s="60">
        <f>135242.42/1.12-L18</f>
        <v>1723.8750000000146</v>
      </c>
      <c r="M19" s="67">
        <f>148059.32/1.12-M18</f>
        <v>16125.151785714275</v>
      </c>
      <c r="N19" s="145">
        <f>+L19+M19</f>
        <v>17849.02678571429</v>
      </c>
    </row>
    <row r="20" spans="1:17" x14ac:dyDescent="0.25">
      <c r="A20" t="s">
        <v>85</v>
      </c>
      <c r="G20" s="60">
        <v>33623.1875</v>
      </c>
      <c r="H20" s="67" t="e">
        <f>SUM(AP!#REF!)/1.12</f>
        <v>#REF!</v>
      </c>
      <c r="I20" s="60">
        <v>54898.035714285717</v>
      </c>
      <c r="L20" s="60">
        <v>43245.624999999993</v>
      </c>
      <c r="M20" s="67">
        <v>30714.616071428565</v>
      </c>
      <c r="N20" s="60">
        <f>47151.2/1.12</f>
        <v>42099.28571428571</v>
      </c>
      <c r="Q20" s="67"/>
    </row>
    <row r="21" spans="1:17" x14ac:dyDescent="0.25">
      <c r="G21" s="60"/>
      <c r="I21" s="60"/>
      <c r="L21" s="60"/>
      <c r="N21" s="60"/>
    </row>
    <row r="22" spans="1:17" x14ac:dyDescent="0.25">
      <c r="A22" t="s">
        <v>86</v>
      </c>
      <c r="G22" s="60"/>
      <c r="I22" s="60"/>
      <c r="L22" s="60"/>
      <c r="N22" s="60"/>
    </row>
    <row r="23" spans="1:17" x14ac:dyDescent="0.25">
      <c r="A23" t="s">
        <v>878</v>
      </c>
      <c r="G23" s="60"/>
      <c r="H23" s="67"/>
      <c r="I23" s="60"/>
      <c r="L23" s="60"/>
      <c r="M23" s="67"/>
      <c r="N23" s="60"/>
    </row>
    <row r="24" spans="1:17" x14ac:dyDescent="0.25">
      <c r="A24" t="s">
        <v>87</v>
      </c>
      <c r="G24" s="60">
        <v>1339.2857142857142</v>
      </c>
      <c r="I24" s="60"/>
      <c r="L24" s="60"/>
      <c r="N24" s="60"/>
    </row>
    <row r="25" spans="1:17" x14ac:dyDescent="0.25">
      <c r="A25" t="s">
        <v>88</v>
      </c>
      <c r="G25" s="60">
        <v>205927.78571428568</v>
      </c>
      <c r="H25" s="67" t="e">
        <f>SUM(AP!#REF!)/1.12</f>
        <v>#REF!</v>
      </c>
      <c r="I25" s="60">
        <v>209562.4375</v>
      </c>
      <c r="L25" s="60">
        <v>213057.52678571429</v>
      </c>
      <c r="M25" s="67">
        <v>210505.13392857142</v>
      </c>
      <c r="N25" s="60">
        <v>209961.616071428</v>
      </c>
    </row>
    <row r="26" spans="1:17" x14ac:dyDescent="0.25">
      <c r="G26" s="60"/>
      <c r="I26" s="60"/>
      <c r="L26" s="60"/>
      <c r="N26" s="60"/>
    </row>
    <row r="27" spans="1:17" x14ac:dyDescent="0.25">
      <c r="A27" t="s">
        <v>89</v>
      </c>
      <c r="G27" s="60">
        <v>93262.6</v>
      </c>
      <c r="H27" s="67" t="e">
        <f>SUM(AP!#REF!)</f>
        <v>#REF!</v>
      </c>
      <c r="I27" s="60"/>
      <c r="L27" s="60">
        <v>72702.83</v>
      </c>
      <c r="M27" s="67">
        <v>69600.039999999979</v>
      </c>
      <c r="N27" s="60">
        <v>88729.4</v>
      </c>
    </row>
    <row r="28" spans="1:17" x14ac:dyDescent="0.25">
      <c r="A28" t="s">
        <v>878</v>
      </c>
      <c r="L28" s="67">
        <f>81092.78-L27</f>
        <v>8389.9499999999971</v>
      </c>
      <c r="M28" s="67">
        <f>74805-M27</f>
        <v>5204.960000000021</v>
      </c>
      <c r="N28" s="144">
        <f>L28+M28</f>
        <v>13594.910000000018</v>
      </c>
    </row>
    <row r="29" spans="1:17" x14ac:dyDescent="0.25">
      <c r="A29" t="s">
        <v>90</v>
      </c>
      <c r="G29" s="60">
        <v>12784</v>
      </c>
      <c r="H29" s="67" t="e">
        <f>SUM(AP!#REF!)</f>
        <v>#REF!</v>
      </c>
      <c r="I29" s="60">
        <v>22007.000000000004</v>
      </c>
      <c r="L29" s="60">
        <v>14360.089999999998</v>
      </c>
      <c r="M29" s="67">
        <v>15131.650000000001</v>
      </c>
      <c r="N29" s="60">
        <v>16972.53</v>
      </c>
    </row>
    <row r="30" spans="1:17" x14ac:dyDescent="0.25">
      <c r="A30" t="s">
        <v>91</v>
      </c>
      <c r="G30" s="60">
        <v>30078.27</v>
      </c>
      <c r="I30" s="60">
        <v>28664.940000000002</v>
      </c>
      <c r="L30" s="60">
        <v>29881.1</v>
      </c>
      <c r="M30" s="67">
        <v>29015.38</v>
      </c>
      <c r="N30" s="60">
        <v>29266.629999999997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2019-04-29T21:00:40Z</dcterms:modified>
</cp:coreProperties>
</file>