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efault.default-PC\Dropbox\ACAS\Client Files\TOSHCO Inc\02 Books of Accounts\2020\01\monthlyreport\"/>
    </mc:Choice>
  </mc:AlternateContent>
  <xr:revisionPtr revIDLastSave="0" documentId="13_ncr:1_{45954E16-73F3-43E7-A663-3F2B54EBDC20}" xr6:coauthVersionLast="45" xr6:coauthVersionMax="45" xr10:uidLastSave="{00000000-0000-0000-0000-000000000000}"/>
  <bookViews>
    <workbookView xWindow="-60" yWindow="-60" windowWidth="24120" windowHeight="12960" xr2:uid="{00000000-000D-0000-FFFF-FFFF00000000}"/>
  </bookViews>
  <sheets>
    <sheet name="Summary" sheetId="58" r:id="rId1"/>
    <sheet name="Jan 3-8" sheetId="60" r:id="rId2"/>
    <sheet name="Jan 8-21" sheetId="61" r:id="rId3"/>
    <sheet name="Jan21-29" sheetId="62" r:id="rId4"/>
    <sheet name="Jan30-31" sheetId="63" r:id="rId5"/>
  </sheets>
  <externalReferences>
    <externalReference r:id="rId6"/>
    <externalReference r:id="rId7"/>
    <externalReference r:id="rId8"/>
  </externalReferences>
  <definedNames>
    <definedName name="_OC1">[1]MAIN!$D$25</definedName>
    <definedName name="_OC10">[1]MAIN!$D$34</definedName>
    <definedName name="_OC11">[1]MAIN!$D$35</definedName>
    <definedName name="_OC12">[1]MAIN!$D$36</definedName>
    <definedName name="_OC13">[1]MAIN!$D$37</definedName>
    <definedName name="_OC14">[1]MAIN!$D$38</definedName>
    <definedName name="_OC15">[1]MAIN!$D$39</definedName>
    <definedName name="_OC2">[1]MAIN!$D$26</definedName>
    <definedName name="_OC3">[1]MAIN!$D$27</definedName>
    <definedName name="_OC4">[1]MAIN!$D$28</definedName>
    <definedName name="_OC5">[1]MAIN!$D$29</definedName>
    <definedName name="_OC6">[1]MAIN!$D$30</definedName>
    <definedName name="_OC7">[1]MAIN!$D$31</definedName>
    <definedName name="_OC8">[1]MAIN!$D$32</definedName>
    <definedName name="_OC9">[1]MAIN!$D$33</definedName>
    <definedName name="celMonth">'[2]Company Setup'!$K$5</definedName>
    <definedName name="celYear">'[2]Company Setup'!$K$3</definedName>
    <definedName name="LIMIT1">[3]MAIN!$F$25</definedName>
    <definedName name="LIMIT10">[3]MAIN!$F$34</definedName>
    <definedName name="LIMIT11">[3]MAIN!$F$35</definedName>
    <definedName name="LIMIT12">[3]MAIN!$F$36</definedName>
    <definedName name="LIMIT13">[3]MAIN!$F$37</definedName>
    <definedName name="LIMIT14">[3]MAIN!$F$38</definedName>
    <definedName name="LIMIT15">[3]MAIN!$F$39</definedName>
    <definedName name="LIMIT2">[3]MAIN!$F$26</definedName>
    <definedName name="LIMIT3">[3]MAIN!$F$27</definedName>
    <definedName name="LIMIT4">[3]MAIN!$F$28</definedName>
    <definedName name="LIMIT5">[3]MAIN!$F$29</definedName>
    <definedName name="LIMIT6">[3]MAIN!$F$30</definedName>
    <definedName name="LIMIT7">[3]MAIN!$F$31</definedName>
    <definedName name="LIMIT8">[3]MAIN!$F$32</definedName>
    <definedName name="LIMIT9">[3]MAIN!$F$33</definedName>
    <definedName name="_xlnm.Print_Area" localSheetId="1">'Jan 3-8'!$A$1:$AG$40</definedName>
    <definedName name="_xlnm.Print_Area" localSheetId="2">'Jan 8-21'!$A$31:$AG$57</definedName>
    <definedName name="_xlnm.Print_Area" localSheetId="3">'Jan21-29'!$A$1:$AG$45</definedName>
    <definedName name="_xlnm.Print_Area" localSheetId="4">'Jan30-31'!$A$1:$AG$21</definedName>
    <definedName name="_xlnm.Print_Area" localSheetId="0">Summary!#REF!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H130" i="58" l="1"/>
  <c r="AH129" i="58"/>
  <c r="AH71" i="58"/>
  <c r="AH67" i="58"/>
  <c r="AH63" i="58"/>
  <c r="AH59" i="58"/>
  <c r="AH55" i="58"/>
  <c r="AH51" i="58"/>
  <c r="AH47" i="58"/>
  <c r="AH43" i="58"/>
  <c r="AH27" i="58"/>
  <c r="AH23" i="58"/>
  <c r="O129" i="58"/>
  <c r="N129" i="58"/>
  <c r="M129" i="58"/>
  <c r="O128" i="58"/>
  <c r="N128" i="58"/>
  <c r="M128" i="58"/>
  <c r="O127" i="58"/>
  <c r="N127" i="58"/>
  <c r="M127" i="58"/>
  <c r="O126" i="58"/>
  <c r="N126" i="58"/>
  <c r="M126" i="58"/>
  <c r="O125" i="58"/>
  <c r="N125" i="58"/>
  <c r="AF125" i="58" s="1"/>
  <c r="M125" i="58"/>
  <c r="O124" i="58"/>
  <c r="N124" i="58"/>
  <c r="M124" i="58"/>
  <c r="O123" i="58"/>
  <c r="N123" i="58"/>
  <c r="M123" i="58"/>
  <c r="O122" i="58"/>
  <c r="N122" i="58"/>
  <c r="M122" i="58"/>
  <c r="O121" i="58"/>
  <c r="N121" i="58"/>
  <c r="AF121" i="58" s="1"/>
  <c r="M121" i="58"/>
  <c r="O120" i="58"/>
  <c r="N120" i="58"/>
  <c r="M120" i="58"/>
  <c r="O119" i="58"/>
  <c r="N119" i="58"/>
  <c r="M119" i="58"/>
  <c r="O118" i="58"/>
  <c r="N118" i="58"/>
  <c r="M118" i="58"/>
  <c r="O117" i="58"/>
  <c r="N117" i="58"/>
  <c r="AF117" i="58" s="1"/>
  <c r="M117" i="58"/>
  <c r="O116" i="58"/>
  <c r="N116" i="58"/>
  <c r="M116" i="58"/>
  <c r="O115" i="58"/>
  <c r="N115" i="58"/>
  <c r="M115" i="58"/>
  <c r="O114" i="58"/>
  <c r="N114" i="58"/>
  <c r="M114" i="58"/>
  <c r="O113" i="58"/>
  <c r="N113" i="58"/>
  <c r="AF113" i="58" s="1"/>
  <c r="M113" i="58"/>
  <c r="O112" i="58"/>
  <c r="N112" i="58"/>
  <c r="M112" i="58"/>
  <c r="O111" i="58"/>
  <c r="N111" i="58"/>
  <c r="M111" i="58"/>
  <c r="O110" i="58"/>
  <c r="N110" i="58"/>
  <c r="M110" i="58"/>
  <c r="K109" i="58"/>
  <c r="N109" i="58" s="1"/>
  <c r="O108" i="58"/>
  <c r="N108" i="58"/>
  <c r="M108" i="58"/>
  <c r="O107" i="58"/>
  <c r="N107" i="58"/>
  <c r="AF107" i="58" s="1"/>
  <c r="M107" i="58"/>
  <c r="O106" i="58"/>
  <c r="N106" i="58"/>
  <c r="M106" i="58"/>
  <c r="O105" i="58"/>
  <c r="N105" i="58"/>
  <c r="M105" i="58"/>
  <c r="O104" i="58"/>
  <c r="N104" i="58"/>
  <c r="M104" i="58"/>
  <c r="O103" i="58"/>
  <c r="N103" i="58"/>
  <c r="AF103" i="58" s="1"/>
  <c r="M103" i="58"/>
  <c r="O102" i="58"/>
  <c r="N102" i="58"/>
  <c r="M102" i="58"/>
  <c r="O101" i="58"/>
  <c r="N101" i="58"/>
  <c r="AF101" i="58" s="1"/>
  <c r="AG101" i="58" s="1"/>
  <c r="M101" i="58"/>
  <c r="O100" i="58"/>
  <c r="N100" i="58"/>
  <c r="M100" i="58"/>
  <c r="O99" i="58"/>
  <c r="N99" i="58"/>
  <c r="AF99" i="58" s="1"/>
  <c r="M99" i="58"/>
  <c r="O98" i="58"/>
  <c r="N98" i="58"/>
  <c r="M98" i="58"/>
  <c r="O97" i="58"/>
  <c r="N97" i="58"/>
  <c r="AF97" i="58" s="1"/>
  <c r="AG97" i="58" s="1"/>
  <c r="M97" i="58"/>
  <c r="O96" i="58"/>
  <c r="N96" i="58"/>
  <c r="M96" i="58"/>
  <c r="O95" i="58"/>
  <c r="N95" i="58"/>
  <c r="AF95" i="58" s="1"/>
  <c r="M95" i="58"/>
  <c r="O94" i="58"/>
  <c r="N94" i="58"/>
  <c r="M94" i="58"/>
  <c r="O93" i="58"/>
  <c r="N93" i="58"/>
  <c r="AF93" i="58" s="1"/>
  <c r="AG93" i="58" s="1"/>
  <c r="M93" i="58"/>
  <c r="O92" i="58"/>
  <c r="N92" i="58"/>
  <c r="M92" i="58"/>
  <c r="O91" i="58"/>
  <c r="N91" i="58"/>
  <c r="AF91" i="58" s="1"/>
  <c r="M91" i="58"/>
  <c r="O90" i="58"/>
  <c r="N90" i="58"/>
  <c r="M90" i="58"/>
  <c r="O89" i="58"/>
  <c r="N89" i="58"/>
  <c r="AF89" i="58" s="1"/>
  <c r="AG89" i="58" s="1"/>
  <c r="M89" i="58"/>
  <c r="O88" i="58"/>
  <c r="N88" i="58"/>
  <c r="M88" i="58"/>
  <c r="O87" i="58"/>
  <c r="N87" i="58"/>
  <c r="AF87" i="58" s="1"/>
  <c r="M87" i="58"/>
  <c r="O86" i="58"/>
  <c r="N86" i="58"/>
  <c r="M86" i="58"/>
  <c r="O85" i="58"/>
  <c r="N85" i="58"/>
  <c r="AF85" i="58" s="1"/>
  <c r="AG85" i="58" s="1"/>
  <c r="M85" i="58"/>
  <c r="O84" i="58"/>
  <c r="N84" i="58"/>
  <c r="M84" i="58"/>
  <c r="O83" i="58"/>
  <c r="N83" i="58"/>
  <c r="AF83" i="58" s="1"/>
  <c r="M83" i="58"/>
  <c r="O82" i="58"/>
  <c r="N82" i="58"/>
  <c r="M82" i="58"/>
  <c r="O81" i="58"/>
  <c r="N81" i="58"/>
  <c r="AF81" i="58" s="1"/>
  <c r="AG81" i="58" s="1"/>
  <c r="M81" i="58"/>
  <c r="O80" i="58"/>
  <c r="N80" i="58"/>
  <c r="M80" i="58"/>
  <c r="O79" i="58"/>
  <c r="N79" i="58"/>
  <c r="AF79" i="58" s="1"/>
  <c r="M79" i="58"/>
  <c r="O78" i="58"/>
  <c r="N78" i="58"/>
  <c r="M78" i="58"/>
  <c r="O77" i="58"/>
  <c r="N77" i="58"/>
  <c r="AF77" i="58" s="1"/>
  <c r="AG77" i="58" s="1"/>
  <c r="M77" i="58"/>
  <c r="O76" i="58"/>
  <c r="N76" i="58"/>
  <c r="M76" i="58"/>
  <c r="O75" i="58"/>
  <c r="N75" i="58"/>
  <c r="AF75" i="58" s="1"/>
  <c r="M75" i="58"/>
  <c r="K74" i="58"/>
  <c r="N74" i="58" s="1"/>
  <c r="O73" i="58"/>
  <c r="N73" i="58"/>
  <c r="AF73" i="58" s="1"/>
  <c r="M73" i="58"/>
  <c r="O72" i="58"/>
  <c r="N72" i="58"/>
  <c r="M72" i="58"/>
  <c r="O71" i="58"/>
  <c r="N71" i="58"/>
  <c r="AF71" i="58" s="1"/>
  <c r="AG71" i="58" s="1"/>
  <c r="M71" i="58"/>
  <c r="O70" i="58"/>
  <c r="N70" i="58"/>
  <c r="M70" i="58"/>
  <c r="O69" i="58"/>
  <c r="N69" i="58"/>
  <c r="AF69" i="58" s="1"/>
  <c r="M69" i="58"/>
  <c r="O68" i="58"/>
  <c r="N68" i="58"/>
  <c r="M68" i="58"/>
  <c r="O67" i="58"/>
  <c r="N67" i="58"/>
  <c r="AF67" i="58" s="1"/>
  <c r="AG67" i="58" s="1"/>
  <c r="M67" i="58"/>
  <c r="O66" i="58"/>
  <c r="N66" i="58"/>
  <c r="M66" i="58"/>
  <c r="O65" i="58"/>
  <c r="N65" i="58"/>
  <c r="AF65" i="58" s="1"/>
  <c r="M65" i="58"/>
  <c r="O64" i="58"/>
  <c r="N64" i="58"/>
  <c r="M64" i="58"/>
  <c r="O63" i="58"/>
  <c r="N63" i="58"/>
  <c r="AF63" i="58" s="1"/>
  <c r="AG63" i="58" s="1"/>
  <c r="M63" i="58"/>
  <c r="O62" i="58"/>
  <c r="N62" i="58"/>
  <c r="M62" i="58"/>
  <c r="O61" i="58"/>
  <c r="N61" i="58"/>
  <c r="AF61" i="58" s="1"/>
  <c r="M61" i="58"/>
  <c r="O60" i="58"/>
  <c r="N60" i="58"/>
  <c r="M60" i="58"/>
  <c r="O59" i="58"/>
  <c r="N59" i="58"/>
  <c r="AF59" i="58" s="1"/>
  <c r="AG59" i="58" s="1"/>
  <c r="M59" i="58"/>
  <c r="O58" i="58"/>
  <c r="N58" i="58"/>
  <c r="M58" i="58"/>
  <c r="O57" i="58"/>
  <c r="N57" i="58"/>
  <c r="AF57" i="58" s="1"/>
  <c r="M57" i="58"/>
  <c r="O56" i="58"/>
  <c r="N56" i="58"/>
  <c r="M56" i="58"/>
  <c r="O55" i="58"/>
  <c r="N55" i="58"/>
  <c r="AF55" i="58" s="1"/>
  <c r="AG55" i="58" s="1"/>
  <c r="M55" i="58"/>
  <c r="O54" i="58"/>
  <c r="N54" i="58"/>
  <c r="M54" i="58"/>
  <c r="O53" i="58"/>
  <c r="N53" i="58"/>
  <c r="AF53" i="58" s="1"/>
  <c r="M53" i="58"/>
  <c r="O52" i="58"/>
  <c r="N52" i="58"/>
  <c r="M52" i="58"/>
  <c r="O51" i="58"/>
  <c r="N51" i="58"/>
  <c r="AF51" i="58" s="1"/>
  <c r="AG51" i="58" s="1"/>
  <c r="M51" i="58"/>
  <c r="O50" i="58"/>
  <c r="N50" i="58"/>
  <c r="M50" i="58"/>
  <c r="O49" i="58"/>
  <c r="N49" i="58"/>
  <c r="AF49" i="58" s="1"/>
  <c r="M49" i="58"/>
  <c r="O48" i="58"/>
  <c r="N48" i="58"/>
  <c r="M48" i="58"/>
  <c r="O47" i="58"/>
  <c r="N47" i="58"/>
  <c r="AF47" i="58" s="1"/>
  <c r="AG47" i="58" s="1"/>
  <c r="M47" i="58"/>
  <c r="O46" i="58"/>
  <c r="N46" i="58"/>
  <c r="M46" i="58"/>
  <c r="O45" i="58"/>
  <c r="N45" i="58"/>
  <c r="AF45" i="58" s="1"/>
  <c r="M45" i="58"/>
  <c r="O44" i="58"/>
  <c r="N44" i="58"/>
  <c r="M44" i="58"/>
  <c r="O43" i="58"/>
  <c r="N43" i="58"/>
  <c r="AF43" i="58" s="1"/>
  <c r="AG43" i="58" s="1"/>
  <c r="M43" i="58"/>
  <c r="O42" i="58"/>
  <c r="N42" i="58"/>
  <c r="M42" i="58"/>
  <c r="O41" i="58"/>
  <c r="N41" i="58"/>
  <c r="AF41" i="58" s="1"/>
  <c r="M41" i="58"/>
  <c r="K40" i="58"/>
  <c r="N40" i="58" s="1"/>
  <c r="O39" i="58"/>
  <c r="N39" i="58"/>
  <c r="AF39" i="58" s="1"/>
  <c r="M39" i="58"/>
  <c r="O38" i="58"/>
  <c r="N38" i="58"/>
  <c r="M38" i="58"/>
  <c r="O37" i="58"/>
  <c r="N37" i="58"/>
  <c r="AF37" i="58" s="1"/>
  <c r="AG37" i="58" s="1"/>
  <c r="M37" i="58"/>
  <c r="O36" i="58"/>
  <c r="N36" i="58"/>
  <c r="M36" i="58"/>
  <c r="O35" i="58"/>
  <c r="N35" i="58"/>
  <c r="AF35" i="58" s="1"/>
  <c r="M35" i="58"/>
  <c r="O34" i="58"/>
  <c r="N34" i="58"/>
  <c r="M34" i="58"/>
  <c r="O33" i="58"/>
  <c r="N33" i="58"/>
  <c r="AF33" i="58" s="1"/>
  <c r="AG33" i="58" s="1"/>
  <c r="M33" i="58"/>
  <c r="O32" i="58"/>
  <c r="N32" i="58"/>
  <c r="M32" i="58"/>
  <c r="O31" i="58"/>
  <c r="N31" i="58"/>
  <c r="AF31" i="58" s="1"/>
  <c r="M31" i="58"/>
  <c r="O30" i="58"/>
  <c r="N30" i="58"/>
  <c r="M30" i="58"/>
  <c r="K29" i="58"/>
  <c r="N29" i="58" s="1"/>
  <c r="O28" i="58"/>
  <c r="N28" i="58"/>
  <c r="M28" i="58"/>
  <c r="O27" i="58"/>
  <c r="N27" i="58"/>
  <c r="AF27" i="58" s="1"/>
  <c r="AG27" i="58" s="1"/>
  <c r="M27" i="58"/>
  <c r="O26" i="58"/>
  <c r="N26" i="58"/>
  <c r="M26" i="58"/>
  <c r="O25" i="58"/>
  <c r="N25" i="58"/>
  <c r="AF25" i="58" s="1"/>
  <c r="M25" i="58"/>
  <c r="O24" i="58"/>
  <c r="N24" i="58"/>
  <c r="M24" i="58"/>
  <c r="O23" i="58"/>
  <c r="N23" i="58"/>
  <c r="AF23" i="58" s="1"/>
  <c r="AG23" i="58" s="1"/>
  <c r="M23" i="58"/>
  <c r="O22" i="58"/>
  <c r="N22" i="58"/>
  <c r="M22" i="58"/>
  <c r="K21" i="58"/>
  <c r="N21" i="58" s="1"/>
  <c r="O20" i="58"/>
  <c r="N20" i="58"/>
  <c r="M20" i="58"/>
  <c r="O19" i="58"/>
  <c r="N19" i="58"/>
  <c r="M19" i="58"/>
  <c r="O18" i="58"/>
  <c r="N18" i="58"/>
  <c r="M18" i="58"/>
  <c r="O17" i="58"/>
  <c r="N17" i="58"/>
  <c r="M17" i="58"/>
  <c r="O16" i="58"/>
  <c r="N16" i="58"/>
  <c r="M16" i="58"/>
  <c r="O15" i="58"/>
  <c r="N15" i="58"/>
  <c r="M15" i="58"/>
  <c r="O14" i="58"/>
  <c r="N14" i="58"/>
  <c r="M14" i="58"/>
  <c r="O13" i="58"/>
  <c r="N13" i="58"/>
  <c r="M13" i="58"/>
  <c r="O12" i="58"/>
  <c r="N12" i="58"/>
  <c r="M12" i="58"/>
  <c r="O11" i="58"/>
  <c r="N11" i="58"/>
  <c r="M11" i="58"/>
  <c r="K10" i="58"/>
  <c r="N10" i="58" s="1"/>
  <c r="O9" i="58"/>
  <c r="N9" i="58"/>
  <c r="M9" i="58"/>
  <c r="O8" i="58"/>
  <c r="N8" i="58"/>
  <c r="M8" i="58"/>
  <c r="O7" i="58"/>
  <c r="N7" i="58"/>
  <c r="M7" i="58"/>
  <c r="O6" i="58"/>
  <c r="N6" i="58"/>
  <c r="M6" i="58"/>
  <c r="O5" i="58"/>
  <c r="N5" i="58"/>
  <c r="M5" i="58"/>
  <c r="O17" i="63"/>
  <c r="N17" i="63"/>
  <c r="M17" i="63"/>
  <c r="O11" i="63"/>
  <c r="N11" i="63"/>
  <c r="M11" i="63"/>
  <c r="O6" i="63"/>
  <c r="N6" i="63"/>
  <c r="M6" i="63"/>
  <c r="O8" i="63"/>
  <c r="N8" i="63"/>
  <c r="M8" i="63"/>
  <c r="O13" i="63"/>
  <c r="N13" i="63"/>
  <c r="M13" i="63"/>
  <c r="O12" i="63"/>
  <c r="N12" i="63"/>
  <c r="M12" i="63"/>
  <c r="O10" i="63"/>
  <c r="N10" i="63"/>
  <c r="M10" i="63"/>
  <c r="O9" i="63"/>
  <c r="N9" i="63"/>
  <c r="M9" i="63"/>
  <c r="AE19" i="63"/>
  <c r="AD19" i="63"/>
  <c r="AC19" i="63"/>
  <c r="AB19" i="63"/>
  <c r="AA19" i="63"/>
  <c r="Z19" i="63"/>
  <c r="Y19" i="63"/>
  <c r="X19" i="63"/>
  <c r="W19" i="63"/>
  <c r="V19" i="63"/>
  <c r="U19" i="63"/>
  <c r="T19" i="63"/>
  <c r="S19" i="63"/>
  <c r="R19" i="63"/>
  <c r="Q19" i="63"/>
  <c r="P19" i="63"/>
  <c r="L19" i="63"/>
  <c r="J19" i="63"/>
  <c r="I19" i="63"/>
  <c r="H19" i="63"/>
  <c r="O18" i="63"/>
  <c r="N18" i="63"/>
  <c r="M18" i="63"/>
  <c r="O16" i="63"/>
  <c r="N16" i="63"/>
  <c r="M16" i="63"/>
  <c r="O15" i="63"/>
  <c r="N15" i="63"/>
  <c r="M15" i="63"/>
  <c r="O14" i="63"/>
  <c r="N14" i="63"/>
  <c r="M14" i="63"/>
  <c r="O7" i="63"/>
  <c r="N7" i="63"/>
  <c r="M7" i="63"/>
  <c r="O5" i="63"/>
  <c r="N5" i="63"/>
  <c r="M5" i="63"/>
  <c r="O38" i="62"/>
  <c r="N38" i="62"/>
  <c r="M38" i="62"/>
  <c r="K32" i="62"/>
  <c r="O32" i="62" s="1"/>
  <c r="O31" i="62"/>
  <c r="N31" i="62"/>
  <c r="M31" i="62"/>
  <c r="O26" i="62"/>
  <c r="N26" i="62"/>
  <c r="M26" i="62"/>
  <c r="O24" i="62"/>
  <c r="N24" i="62"/>
  <c r="M24" i="62"/>
  <c r="O23" i="62"/>
  <c r="N23" i="62"/>
  <c r="M23" i="62"/>
  <c r="O18" i="62"/>
  <c r="N18" i="62"/>
  <c r="M18" i="62"/>
  <c r="O13" i="62"/>
  <c r="N13" i="62"/>
  <c r="M13" i="62"/>
  <c r="O7" i="62"/>
  <c r="N7" i="62"/>
  <c r="M7" i="62"/>
  <c r="AE41" i="62"/>
  <c r="AD41" i="62"/>
  <c r="AC41" i="62"/>
  <c r="AB41" i="62"/>
  <c r="AA41" i="62"/>
  <c r="Z41" i="62"/>
  <c r="Y41" i="62"/>
  <c r="X41" i="62"/>
  <c r="W41" i="62"/>
  <c r="V41" i="62"/>
  <c r="U41" i="62"/>
  <c r="T41" i="62"/>
  <c r="S41" i="62"/>
  <c r="R41" i="62"/>
  <c r="Q41" i="62"/>
  <c r="P41" i="62"/>
  <c r="L41" i="62"/>
  <c r="J41" i="62"/>
  <c r="I41" i="62"/>
  <c r="H41" i="62"/>
  <c r="O40" i="62"/>
  <c r="N40" i="62"/>
  <c r="M40" i="62"/>
  <c r="O39" i="62"/>
  <c r="N39" i="62"/>
  <c r="M39" i="62"/>
  <c r="O37" i="62"/>
  <c r="N37" i="62"/>
  <c r="M37" i="62"/>
  <c r="O36" i="62"/>
  <c r="N36" i="62"/>
  <c r="M36" i="62"/>
  <c r="O35" i="62"/>
  <c r="N35" i="62"/>
  <c r="M35" i="62"/>
  <c r="O34" i="62"/>
  <c r="N34" i="62"/>
  <c r="M34" i="62"/>
  <c r="O33" i="62"/>
  <c r="N33" i="62"/>
  <c r="M33" i="62"/>
  <c r="N32" i="62"/>
  <c r="O30" i="62"/>
  <c r="N30" i="62"/>
  <c r="M30" i="62"/>
  <c r="O29" i="62"/>
  <c r="N29" i="62"/>
  <c r="M29" i="62"/>
  <c r="O28" i="62"/>
  <c r="N28" i="62"/>
  <c r="M28" i="62"/>
  <c r="O27" i="62"/>
  <c r="N27" i="62"/>
  <c r="M27" i="62"/>
  <c r="O25" i="62"/>
  <c r="N25" i="62"/>
  <c r="M25" i="62"/>
  <c r="O22" i="62"/>
  <c r="N22" i="62"/>
  <c r="M22" i="62"/>
  <c r="O21" i="62"/>
  <c r="N21" i="62"/>
  <c r="M21" i="62"/>
  <c r="O20" i="62"/>
  <c r="N20" i="62"/>
  <c r="M20" i="62"/>
  <c r="O19" i="62"/>
  <c r="N19" i="62"/>
  <c r="M19" i="62"/>
  <c r="O17" i="62"/>
  <c r="N17" i="62"/>
  <c r="M17" i="62"/>
  <c r="O16" i="62"/>
  <c r="N16" i="62"/>
  <c r="M16" i="62"/>
  <c r="O15" i="62"/>
  <c r="N15" i="62"/>
  <c r="M15" i="62"/>
  <c r="O14" i="62"/>
  <c r="N14" i="62"/>
  <c r="M14" i="62"/>
  <c r="O12" i="62"/>
  <c r="N12" i="62"/>
  <c r="M12" i="62"/>
  <c r="O11" i="62"/>
  <c r="O10" i="62"/>
  <c r="N10" i="62"/>
  <c r="M10" i="62"/>
  <c r="O9" i="62"/>
  <c r="N9" i="62"/>
  <c r="M9" i="62"/>
  <c r="O8" i="62"/>
  <c r="N8" i="62"/>
  <c r="M8" i="62"/>
  <c r="O6" i="62"/>
  <c r="N6" i="62"/>
  <c r="M6" i="62"/>
  <c r="O5" i="62"/>
  <c r="N5" i="62"/>
  <c r="M5" i="62"/>
  <c r="AG25" i="58" l="1"/>
  <c r="AH25" i="58"/>
  <c r="AG31" i="58"/>
  <c r="AH31" i="58"/>
  <c r="AG35" i="58"/>
  <c r="AH35" i="58"/>
  <c r="AG39" i="58"/>
  <c r="AH39" i="58"/>
  <c r="AG41" i="58"/>
  <c r="AH41" i="58"/>
  <c r="AG45" i="58"/>
  <c r="AH45" i="58"/>
  <c r="AG49" i="58"/>
  <c r="AH49" i="58"/>
  <c r="AG53" i="58"/>
  <c r="AH53" i="58"/>
  <c r="AG57" i="58"/>
  <c r="AH57" i="58"/>
  <c r="AG61" i="58"/>
  <c r="AH61" i="58"/>
  <c r="AG65" i="58"/>
  <c r="AH65" i="58"/>
  <c r="AG69" i="58"/>
  <c r="AH69" i="58"/>
  <c r="AG73" i="58"/>
  <c r="AH73" i="58"/>
  <c r="AG75" i="58"/>
  <c r="AH75" i="58"/>
  <c r="AG79" i="58"/>
  <c r="AH79" i="58"/>
  <c r="AG83" i="58"/>
  <c r="AH83" i="58"/>
  <c r="AG87" i="58"/>
  <c r="AH87" i="58"/>
  <c r="AG91" i="58"/>
  <c r="AH91" i="58"/>
  <c r="AG95" i="58"/>
  <c r="AH95" i="58"/>
  <c r="AG99" i="58"/>
  <c r="AH99" i="58"/>
  <c r="AG103" i="58"/>
  <c r="AH103" i="58"/>
  <c r="AG107" i="58"/>
  <c r="AH107" i="58"/>
  <c r="AG113" i="58"/>
  <c r="AH113" i="58"/>
  <c r="AG117" i="58"/>
  <c r="AH117" i="58"/>
  <c r="AG121" i="58"/>
  <c r="AH121" i="58"/>
  <c r="AG125" i="58"/>
  <c r="AH125" i="58"/>
  <c r="AH33" i="58"/>
  <c r="AH37" i="58"/>
  <c r="AH77" i="58"/>
  <c r="AH81" i="58"/>
  <c r="AH85" i="58"/>
  <c r="AH89" i="58"/>
  <c r="AH93" i="58"/>
  <c r="AH97" i="58"/>
  <c r="AH101" i="58"/>
  <c r="AF9" i="62"/>
  <c r="AG9" i="62" s="1"/>
  <c r="M32" i="62"/>
  <c r="AF33" i="62"/>
  <c r="AG33" i="62" s="1"/>
  <c r="AF37" i="62"/>
  <c r="AG37" i="62" s="1"/>
  <c r="AF8" i="63"/>
  <c r="AG8" i="63" s="1"/>
  <c r="AF5" i="58"/>
  <c r="AF9" i="58"/>
  <c r="AF11" i="58"/>
  <c r="AF15" i="58"/>
  <c r="AF19" i="58"/>
  <c r="AF111" i="58"/>
  <c r="AF115" i="58"/>
  <c r="AF119" i="58"/>
  <c r="AF123" i="58"/>
  <c r="AF127" i="58"/>
  <c r="AF25" i="62"/>
  <c r="AG25" i="62" s="1"/>
  <c r="AF35" i="62"/>
  <c r="AG35" i="62" s="1"/>
  <c r="AF11" i="63"/>
  <c r="AG11" i="63" s="1"/>
  <c r="AF7" i="58"/>
  <c r="AF13" i="58"/>
  <c r="AF17" i="58"/>
  <c r="M21" i="58"/>
  <c r="AF129" i="58"/>
  <c r="AG129" i="58" s="1"/>
  <c r="AF105" i="58"/>
  <c r="M109" i="58"/>
  <c r="O10" i="58"/>
  <c r="AF10" i="58" s="1"/>
  <c r="O74" i="58"/>
  <c r="AF74" i="58" s="1"/>
  <c r="AF6" i="58"/>
  <c r="AF8" i="58"/>
  <c r="M10" i="58"/>
  <c r="AF12" i="58"/>
  <c r="AF14" i="58"/>
  <c r="AF16" i="58"/>
  <c r="AF18" i="58"/>
  <c r="AF20" i="58"/>
  <c r="O21" i="58"/>
  <c r="AF21" i="58" s="1"/>
  <c r="AF22" i="58"/>
  <c r="AF24" i="58"/>
  <c r="AF26" i="58"/>
  <c r="AF28" i="58"/>
  <c r="AF30" i="58"/>
  <c r="AF32" i="58"/>
  <c r="AF34" i="58"/>
  <c r="AF36" i="58"/>
  <c r="AF38" i="58"/>
  <c r="AF42" i="58"/>
  <c r="AF44" i="58"/>
  <c r="AF46" i="58"/>
  <c r="AF48" i="58"/>
  <c r="AF50" i="58"/>
  <c r="AF52" i="58"/>
  <c r="AF54" i="58"/>
  <c r="AF56" i="58"/>
  <c r="AF58" i="58"/>
  <c r="AF60" i="58"/>
  <c r="AF62" i="58"/>
  <c r="AF64" i="58"/>
  <c r="AF66" i="58"/>
  <c r="AF68" i="58"/>
  <c r="AF70" i="58"/>
  <c r="AF72" i="58"/>
  <c r="M74" i="58"/>
  <c r="AF76" i="58"/>
  <c r="AF78" i="58"/>
  <c r="AF80" i="58"/>
  <c r="AF82" i="58"/>
  <c r="AF84" i="58"/>
  <c r="AF86" i="58"/>
  <c r="AF88" i="58"/>
  <c r="AF90" i="58"/>
  <c r="AF92" i="58"/>
  <c r="AF94" i="58"/>
  <c r="AF96" i="58"/>
  <c r="AF98" i="58"/>
  <c r="AF100" i="58"/>
  <c r="AF102" i="58"/>
  <c r="AF104" i="58"/>
  <c r="AF106" i="58"/>
  <c r="AF108" i="58"/>
  <c r="O109" i="58"/>
  <c r="AF109" i="58" s="1"/>
  <c r="AF110" i="58"/>
  <c r="AF112" i="58"/>
  <c r="AF114" i="58"/>
  <c r="AF116" i="58"/>
  <c r="AF118" i="58"/>
  <c r="AF120" i="58"/>
  <c r="AF122" i="58"/>
  <c r="AF124" i="58"/>
  <c r="AF126" i="58"/>
  <c r="AF128" i="58"/>
  <c r="M40" i="58"/>
  <c r="O40" i="58"/>
  <c r="AF40" i="58" s="1"/>
  <c r="M29" i="58"/>
  <c r="O29" i="58"/>
  <c r="AF29" i="58" s="1"/>
  <c r="AF6" i="63"/>
  <c r="AG6" i="63" s="1"/>
  <c r="AF17" i="63"/>
  <c r="AG17" i="63" s="1"/>
  <c r="AF10" i="63"/>
  <c r="AG10" i="63" s="1"/>
  <c r="AF12" i="63"/>
  <c r="AG12" i="63" s="1"/>
  <c r="AF9" i="63"/>
  <c r="AG9" i="63" s="1"/>
  <c r="AF13" i="63"/>
  <c r="AG13" i="63" s="1"/>
  <c r="AF15" i="63"/>
  <c r="AG15" i="63" s="1"/>
  <c r="AF16" i="63"/>
  <c r="AG16" i="63" s="1"/>
  <c r="AF18" i="63"/>
  <c r="AG18" i="63" s="1"/>
  <c r="AF14" i="63"/>
  <c r="AG14" i="63" s="1"/>
  <c r="AF7" i="63"/>
  <c r="AG7" i="63" s="1"/>
  <c r="AF5" i="63"/>
  <c r="AG5" i="63" s="1"/>
  <c r="AF7" i="62"/>
  <c r="AG7" i="62" s="1"/>
  <c r="AF18" i="62"/>
  <c r="AG18" i="62" s="1"/>
  <c r="AF24" i="62"/>
  <c r="AG24" i="62" s="1"/>
  <c r="AF31" i="62"/>
  <c r="AG31" i="62" s="1"/>
  <c r="AF38" i="62"/>
  <c r="AG38" i="62" s="1"/>
  <c r="K19" i="63"/>
  <c r="K21" i="63" s="1"/>
  <c r="M19" i="63"/>
  <c r="O19" i="63"/>
  <c r="AF17" i="62"/>
  <c r="AG17" i="62" s="1"/>
  <c r="AF29" i="62"/>
  <c r="AG29" i="62" s="1"/>
  <c r="AF40" i="62"/>
  <c r="AG40" i="62" s="1"/>
  <c r="AF13" i="62"/>
  <c r="AG13" i="62" s="1"/>
  <c r="AF23" i="62"/>
  <c r="AG23" i="62" s="1"/>
  <c r="AF26" i="62"/>
  <c r="AG26" i="62" s="1"/>
  <c r="AF39" i="62"/>
  <c r="AG39" i="62" s="1"/>
  <c r="AF27" i="62"/>
  <c r="AG27" i="62" s="1"/>
  <c r="AF21" i="62"/>
  <c r="AG21" i="62" s="1"/>
  <c r="AF19" i="62"/>
  <c r="AG19" i="62" s="1"/>
  <c r="AF15" i="62"/>
  <c r="AG15" i="62" s="1"/>
  <c r="O41" i="62"/>
  <c r="AF6" i="62"/>
  <c r="AG6" i="62" s="1"/>
  <c r="AF8" i="62"/>
  <c r="AG8" i="62" s="1"/>
  <c r="AF10" i="62"/>
  <c r="AG10" i="62" s="1"/>
  <c r="AF12" i="62"/>
  <c r="AG12" i="62" s="1"/>
  <c r="AF14" i="62"/>
  <c r="AG14" i="62" s="1"/>
  <c r="AF16" i="62"/>
  <c r="AG16" i="62" s="1"/>
  <c r="AF20" i="62"/>
  <c r="AG20" i="62" s="1"/>
  <c r="AF22" i="62"/>
  <c r="AG22" i="62" s="1"/>
  <c r="AF28" i="62"/>
  <c r="AG28" i="62" s="1"/>
  <c r="AF30" i="62"/>
  <c r="AG30" i="62" s="1"/>
  <c r="AF32" i="62"/>
  <c r="AG32" i="62" s="1"/>
  <c r="AF34" i="62"/>
  <c r="AG34" i="62" s="1"/>
  <c r="AF36" i="62"/>
  <c r="AG36" i="62" s="1"/>
  <c r="N11" i="62"/>
  <c r="AF11" i="62" s="1"/>
  <c r="AG11" i="62" s="1"/>
  <c r="K41" i="62"/>
  <c r="K43" i="62" s="1"/>
  <c r="AF5" i="62"/>
  <c r="M11" i="62"/>
  <c r="M41" i="62" s="1"/>
  <c r="AG40" i="58" l="1"/>
  <c r="AH40" i="58"/>
  <c r="AG124" i="58"/>
  <c r="AH124" i="58"/>
  <c r="AG116" i="58"/>
  <c r="AH116" i="58"/>
  <c r="AG109" i="58"/>
  <c r="AH109" i="58"/>
  <c r="AG102" i="58"/>
  <c r="AH102" i="58"/>
  <c r="AG94" i="58"/>
  <c r="AH94" i="58"/>
  <c r="AG86" i="58"/>
  <c r="AH86" i="58"/>
  <c r="AG78" i="58"/>
  <c r="AH78" i="58"/>
  <c r="AG70" i="58"/>
  <c r="AH70" i="58"/>
  <c r="AG62" i="58"/>
  <c r="AH62" i="58"/>
  <c r="AG54" i="58"/>
  <c r="AH54" i="58"/>
  <c r="AG46" i="58"/>
  <c r="AH46" i="58"/>
  <c r="AG36" i="58"/>
  <c r="AH36" i="58"/>
  <c r="AG28" i="58"/>
  <c r="AH28" i="58"/>
  <c r="AG21" i="58"/>
  <c r="AH21" i="58"/>
  <c r="AG14" i="58"/>
  <c r="AH14" i="58"/>
  <c r="AG6" i="58"/>
  <c r="AH6" i="58"/>
  <c r="AG105" i="58"/>
  <c r="AH105" i="58"/>
  <c r="AG13" i="58"/>
  <c r="AH13" i="58"/>
  <c r="AG115" i="58"/>
  <c r="AH115" i="58"/>
  <c r="AG11" i="58"/>
  <c r="AH11" i="58"/>
  <c r="AG122" i="58"/>
  <c r="AH122" i="58"/>
  <c r="AG114" i="58"/>
  <c r="AH114" i="58"/>
  <c r="AG108" i="58"/>
  <c r="AH108" i="58"/>
  <c r="AG100" i="58"/>
  <c r="AH100" i="58"/>
  <c r="AG92" i="58"/>
  <c r="AH92" i="58"/>
  <c r="AG84" i="58"/>
  <c r="AH84" i="58"/>
  <c r="AG76" i="58"/>
  <c r="AH76" i="58"/>
  <c r="AG68" i="58"/>
  <c r="AH68" i="58"/>
  <c r="AG60" i="58"/>
  <c r="AH60" i="58"/>
  <c r="AG52" i="58"/>
  <c r="AH52" i="58"/>
  <c r="AG44" i="58"/>
  <c r="AH44" i="58"/>
  <c r="AG34" i="58"/>
  <c r="AH34" i="58"/>
  <c r="AG26" i="58"/>
  <c r="AH26" i="58"/>
  <c r="AG20" i="58"/>
  <c r="AH20" i="58"/>
  <c r="AG12" i="58"/>
  <c r="AH12" i="58"/>
  <c r="AG74" i="58"/>
  <c r="AH74" i="58"/>
  <c r="AG7" i="58"/>
  <c r="AH7" i="58"/>
  <c r="AG127" i="58"/>
  <c r="AH127" i="58"/>
  <c r="AG111" i="58"/>
  <c r="AH111" i="58"/>
  <c r="AG9" i="58"/>
  <c r="AH9" i="58"/>
  <c r="AG29" i="58"/>
  <c r="AH29" i="58"/>
  <c r="AG128" i="58"/>
  <c r="AH128" i="58"/>
  <c r="AG120" i="58"/>
  <c r="AH120" i="58"/>
  <c r="AG112" i="58"/>
  <c r="AH112" i="58"/>
  <c r="AG106" i="58"/>
  <c r="AH106" i="58"/>
  <c r="AG98" i="58"/>
  <c r="AH98" i="58"/>
  <c r="AG90" i="58"/>
  <c r="AH90" i="58"/>
  <c r="AG82" i="58"/>
  <c r="AH82" i="58"/>
  <c r="AG66" i="58"/>
  <c r="AH66" i="58"/>
  <c r="AG58" i="58"/>
  <c r="AH58" i="58"/>
  <c r="AG50" i="58"/>
  <c r="AH50" i="58"/>
  <c r="AG42" i="58"/>
  <c r="AH42" i="58"/>
  <c r="AG32" i="58"/>
  <c r="AH32" i="58"/>
  <c r="AG24" i="58"/>
  <c r="AH24" i="58"/>
  <c r="AG18" i="58"/>
  <c r="AH18" i="58"/>
  <c r="AG10" i="58"/>
  <c r="AH10" i="58"/>
  <c r="AG123" i="58"/>
  <c r="AH123" i="58"/>
  <c r="AG19" i="58"/>
  <c r="AH19" i="58"/>
  <c r="AG5" i="58"/>
  <c r="AH5" i="58"/>
  <c r="AG126" i="58"/>
  <c r="AH126" i="58"/>
  <c r="AG118" i="58"/>
  <c r="AH118" i="58"/>
  <c r="AG110" i="58"/>
  <c r="AH110" i="58"/>
  <c r="AG104" i="58"/>
  <c r="AH104" i="58"/>
  <c r="AG96" i="58"/>
  <c r="AH96" i="58"/>
  <c r="AG88" i="58"/>
  <c r="AH88" i="58"/>
  <c r="AG80" i="58"/>
  <c r="AH80" i="58"/>
  <c r="AG72" i="58"/>
  <c r="AH72" i="58"/>
  <c r="AG64" i="58"/>
  <c r="AH64" i="58"/>
  <c r="AG56" i="58"/>
  <c r="AH56" i="58"/>
  <c r="AG48" i="58"/>
  <c r="AH48" i="58"/>
  <c r="AG38" i="58"/>
  <c r="AH38" i="58"/>
  <c r="AG30" i="58"/>
  <c r="AH30" i="58"/>
  <c r="AG22" i="58"/>
  <c r="AH22" i="58"/>
  <c r="AG16" i="58"/>
  <c r="AH16" i="58"/>
  <c r="AG8" i="58"/>
  <c r="AH8" i="58"/>
  <c r="AG17" i="58"/>
  <c r="AH17" i="58"/>
  <c r="AG119" i="58"/>
  <c r="AH119" i="58"/>
  <c r="AG15" i="58"/>
  <c r="AH15" i="58"/>
  <c r="N19" i="63"/>
  <c r="AF41" i="62"/>
  <c r="AF43" i="62" s="1"/>
  <c r="AG5" i="62"/>
  <c r="AG41" i="62" s="1"/>
  <c r="N41" i="62"/>
  <c r="O51" i="61"/>
  <c r="N51" i="61"/>
  <c r="M51" i="61"/>
  <c r="O50" i="61"/>
  <c r="N50" i="61"/>
  <c r="M50" i="61"/>
  <c r="O48" i="61"/>
  <c r="N48" i="61"/>
  <c r="M48" i="61"/>
  <c r="K45" i="61"/>
  <c r="N45" i="61" s="1"/>
  <c r="O47" i="61"/>
  <c r="N47" i="61"/>
  <c r="M47" i="61"/>
  <c r="O46" i="61"/>
  <c r="N46" i="61"/>
  <c r="M46" i="61"/>
  <c r="O45" i="61"/>
  <c r="M45" i="61"/>
  <c r="O44" i="61"/>
  <c r="N44" i="61"/>
  <c r="M44" i="61"/>
  <c r="O43" i="61"/>
  <c r="N43" i="61"/>
  <c r="M43" i="61"/>
  <c r="O42" i="61"/>
  <c r="N42" i="61"/>
  <c r="M42" i="61"/>
  <c r="O41" i="61"/>
  <c r="N41" i="61"/>
  <c r="M41" i="61"/>
  <c r="O40" i="61"/>
  <c r="N40" i="61"/>
  <c r="M40" i="61"/>
  <c r="N36" i="61"/>
  <c r="O35" i="61"/>
  <c r="N35" i="61"/>
  <c r="M35" i="61"/>
  <c r="O34" i="61"/>
  <c r="N34" i="61"/>
  <c r="M34" i="61"/>
  <c r="O29" i="61"/>
  <c r="N29" i="61"/>
  <c r="M29" i="61"/>
  <c r="O39" i="61"/>
  <c r="N39" i="61"/>
  <c r="M39" i="61"/>
  <c r="O38" i="61"/>
  <c r="N38" i="61"/>
  <c r="M38" i="61"/>
  <c r="O37" i="61"/>
  <c r="N37" i="61"/>
  <c r="M37" i="61"/>
  <c r="O36" i="61"/>
  <c r="M36" i="61"/>
  <c r="O33" i="61"/>
  <c r="N33" i="61"/>
  <c r="M33" i="61"/>
  <c r="O32" i="61"/>
  <c r="N32" i="61"/>
  <c r="M32" i="61"/>
  <c r="O31" i="61"/>
  <c r="N31" i="61"/>
  <c r="M31" i="61"/>
  <c r="O30" i="61"/>
  <c r="N30" i="61"/>
  <c r="M30" i="61"/>
  <c r="O25" i="61"/>
  <c r="N25" i="61"/>
  <c r="M25" i="61"/>
  <c r="O23" i="61"/>
  <c r="N23" i="61"/>
  <c r="M23" i="61"/>
  <c r="O20" i="61"/>
  <c r="N20" i="61"/>
  <c r="AF20" i="61" s="1"/>
  <c r="AG20" i="61" s="1"/>
  <c r="M20" i="61"/>
  <c r="AF23" i="61" l="1"/>
  <c r="AG23" i="61" s="1"/>
  <c r="AF50" i="61"/>
  <c r="AG50" i="61" s="1"/>
  <c r="AF19" i="63"/>
  <c r="AF21" i="63" s="1"/>
  <c r="AG19" i="63"/>
  <c r="AF25" i="61"/>
  <c r="AG25" i="61" s="1"/>
  <c r="AF31" i="61"/>
  <c r="AG31" i="61" s="1"/>
  <c r="AF33" i="61"/>
  <c r="AG33" i="61" s="1"/>
  <c r="AF38" i="61"/>
  <c r="AG38" i="61" s="1"/>
  <c r="AF29" i="61"/>
  <c r="AG29" i="61" s="1"/>
  <c r="AF40" i="61"/>
  <c r="AG40" i="61" s="1"/>
  <c r="AF42" i="61"/>
  <c r="AG42" i="61" s="1"/>
  <c r="AF44" i="61"/>
  <c r="AG44" i="61" s="1"/>
  <c r="AF47" i="61"/>
  <c r="AG47" i="61" s="1"/>
  <c r="AF45" i="61"/>
  <c r="AG45" i="61" s="1"/>
  <c r="AF48" i="61"/>
  <c r="AG48" i="61" s="1"/>
  <c r="AF51" i="61"/>
  <c r="AG51" i="61" s="1"/>
  <c r="AF34" i="61"/>
  <c r="AG34" i="61" s="1"/>
  <c r="AF43" i="61"/>
  <c r="AG43" i="61" s="1"/>
  <c r="AF46" i="61"/>
  <c r="AG46" i="61" s="1"/>
  <c r="AF41" i="61"/>
  <c r="AG41" i="61" s="1"/>
  <c r="AF32" i="61"/>
  <c r="AG32" i="61" s="1"/>
  <c r="AF39" i="61"/>
  <c r="AG39" i="61" s="1"/>
  <c r="AF35" i="61"/>
  <c r="AG35" i="61" s="1"/>
  <c r="AF36" i="61"/>
  <c r="AG36" i="61" s="1"/>
  <c r="AF37" i="61"/>
  <c r="AG37" i="61" s="1"/>
  <c r="AF30" i="61"/>
  <c r="AG30" i="61" s="1"/>
  <c r="O18" i="61"/>
  <c r="N18" i="61"/>
  <c r="AF18" i="61" s="1"/>
  <c r="AG18" i="61" s="1"/>
  <c r="M18" i="61"/>
  <c r="O13" i="61"/>
  <c r="N13" i="61"/>
  <c r="M13" i="61"/>
  <c r="K11" i="61"/>
  <c r="O8" i="61"/>
  <c r="N8" i="61"/>
  <c r="M8" i="61"/>
  <c r="AE55" i="61"/>
  <c r="AD55" i="61"/>
  <c r="AC55" i="61"/>
  <c r="AB55" i="61"/>
  <c r="AA55" i="61"/>
  <c r="Z55" i="61"/>
  <c r="Y55" i="61"/>
  <c r="X55" i="61"/>
  <c r="W55" i="61"/>
  <c r="V55" i="61"/>
  <c r="U55" i="61"/>
  <c r="T55" i="61"/>
  <c r="S55" i="61"/>
  <c r="R55" i="61"/>
  <c r="Q55" i="61"/>
  <c r="P55" i="61"/>
  <c r="L55" i="61"/>
  <c r="J55" i="61"/>
  <c r="I55" i="61"/>
  <c r="H55" i="61"/>
  <c r="O54" i="61"/>
  <c r="N54" i="61"/>
  <c r="AF54" i="61" s="1"/>
  <c r="AG54" i="61" s="1"/>
  <c r="M54" i="61"/>
  <c r="O53" i="61"/>
  <c r="N53" i="61"/>
  <c r="M53" i="61"/>
  <c r="O52" i="61"/>
  <c r="N52" i="61"/>
  <c r="AF52" i="61" s="1"/>
  <c r="AG52" i="61" s="1"/>
  <c r="M52" i="61"/>
  <c r="O49" i="61"/>
  <c r="N49" i="61"/>
  <c r="M49" i="61"/>
  <c r="O28" i="61"/>
  <c r="N28" i="61"/>
  <c r="M28" i="61"/>
  <c r="O27" i="61"/>
  <c r="N27" i="61"/>
  <c r="M27" i="61"/>
  <c r="O26" i="61"/>
  <c r="N26" i="61"/>
  <c r="M26" i="61"/>
  <c r="O24" i="61"/>
  <c r="N24" i="61"/>
  <c r="M24" i="61"/>
  <c r="O22" i="61"/>
  <c r="N22" i="61"/>
  <c r="M22" i="61"/>
  <c r="O21" i="61"/>
  <c r="O19" i="61"/>
  <c r="N19" i="61"/>
  <c r="M19" i="61"/>
  <c r="O17" i="61"/>
  <c r="N17" i="61"/>
  <c r="M17" i="61"/>
  <c r="O16" i="61"/>
  <c r="N16" i="61"/>
  <c r="M16" i="61"/>
  <c r="O15" i="61"/>
  <c r="N15" i="61"/>
  <c r="M15" i="61"/>
  <c r="O14" i="61"/>
  <c r="N14" i="61"/>
  <c r="M14" i="61"/>
  <c r="O12" i="61"/>
  <c r="N12" i="61"/>
  <c r="M12" i="61"/>
  <c r="O11" i="61"/>
  <c r="N11" i="61"/>
  <c r="M11" i="61"/>
  <c r="O10" i="61"/>
  <c r="O9" i="61"/>
  <c r="N9" i="61"/>
  <c r="M9" i="61"/>
  <c r="O7" i="61"/>
  <c r="N7" i="61"/>
  <c r="M7" i="61"/>
  <c r="O6" i="61"/>
  <c r="N6" i="61"/>
  <c r="M6" i="61"/>
  <c r="O5" i="61"/>
  <c r="N5" i="61"/>
  <c r="M5" i="61"/>
  <c r="O33" i="60"/>
  <c r="N33" i="60"/>
  <c r="AF33" i="60" s="1"/>
  <c r="AG33" i="60" s="1"/>
  <c r="M33" i="60"/>
  <c r="K29" i="60"/>
  <c r="M29" i="60" s="1"/>
  <c r="O26" i="60"/>
  <c r="N26" i="60"/>
  <c r="AF26" i="60" s="1"/>
  <c r="AG26" i="60" s="1"/>
  <c r="M26" i="60"/>
  <c r="O28" i="60"/>
  <c r="N28" i="60"/>
  <c r="M28" i="60"/>
  <c r="O27" i="60"/>
  <c r="N27" i="60"/>
  <c r="M27" i="60"/>
  <c r="O25" i="60"/>
  <c r="N25" i="60"/>
  <c r="M25" i="60"/>
  <c r="K21" i="60"/>
  <c r="O30" i="60"/>
  <c r="N30" i="60"/>
  <c r="M30" i="60"/>
  <c r="N29" i="60"/>
  <c r="O24" i="60"/>
  <c r="N24" i="60"/>
  <c r="M24" i="60"/>
  <c r="O23" i="60"/>
  <c r="N23" i="60"/>
  <c r="AF23" i="60" s="1"/>
  <c r="AG23" i="60" s="1"/>
  <c r="M23" i="60"/>
  <c r="O22" i="60"/>
  <c r="N22" i="60"/>
  <c r="M22" i="60"/>
  <c r="O21" i="60"/>
  <c r="N21" i="60"/>
  <c r="AF21" i="60" s="1"/>
  <c r="AG21" i="60" s="1"/>
  <c r="M21" i="60"/>
  <c r="O20" i="60"/>
  <c r="N20" i="60"/>
  <c r="M20" i="60"/>
  <c r="O19" i="60"/>
  <c r="N19" i="60"/>
  <c r="AF19" i="60" s="1"/>
  <c r="AG19" i="60" s="1"/>
  <c r="M19" i="60"/>
  <c r="O13" i="60"/>
  <c r="N13" i="60"/>
  <c r="M13" i="60"/>
  <c r="K10" i="60"/>
  <c r="AE36" i="60"/>
  <c r="AD36" i="60"/>
  <c r="AC36" i="60"/>
  <c r="AB36" i="60"/>
  <c r="AA36" i="60"/>
  <c r="Z36" i="60"/>
  <c r="Y36" i="60"/>
  <c r="X36" i="60"/>
  <c r="W36" i="60"/>
  <c r="V36" i="60"/>
  <c r="U36" i="60"/>
  <c r="T36" i="60"/>
  <c r="S36" i="60"/>
  <c r="R36" i="60"/>
  <c r="Q36" i="60"/>
  <c r="P36" i="60"/>
  <c r="L36" i="60"/>
  <c r="J36" i="60"/>
  <c r="I36" i="60"/>
  <c r="H36" i="60"/>
  <c r="O35" i="60"/>
  <c r="N35" i="60"/>
  <c r="M35" i="60"/>
  <c r="O34" i="60"/>
  <c r="N34" i="60"/>
  <c r="M34" i="60"/>
  <c r="O32" i="60"/>
  <c r="N32" i="60"/>
  <c r="M32" i="60"/>
  <c r="O31" i="60"/>
  <c r="N31" i="60"/>
  <c r="M31" i="60"/>
  <c r="O18" i="60"/>
  <c r="N18" i="60"/>
  <c r="M18" i="60"/>
  <c r="O17" i="60"/>
  <c r="N17" i="60"/>
  <c r="M17" i="60"/>
  <c r="O16" i="60"/>
  <c r="O15" i="60"/>
  <c r="N15" i="60"/>
  <c r="M15" i="60"/>
  <c r="O14" i="60"/>
  <c r="N14" i="60"/>
  <c r="M14" i="60"/>
  <c r="O12" i="60"/>
  <c r="N12" i="60"/>
  <c r="M12" i="60"/>
  <c r="O11" i="60"/>
  <c r="N11" i="60"/>
  <c r="M11" i="60"/>
  <c r="O10" i="60"/>
  <c r="N10" i="60"/>
  <c r="M10" i="60"/>
  <c r="O9" i="60"/>
  <c r="N9" i="60"/>
  <c r="M9" i="60"/>
  <c r="M8" i="60"/>
  <c r="N8" i="60"/>
  <c r="O7" i="60"/>
  <c r="N7" i="60"/>
  <c r="M7" i="60"/>
  <c r="O6" i="60"/>
  <c r="N6" i="60"/>
  <c r="M6" i="60"/>
  <c r="O5" i="60"/>
  <c r="N5" i="60"/>
  <c r="M5" i="60"/>
  <c r="O29" i="60" l="1"/>
  <c r="AF22" i="60"/>
  <c r="AG22" i="60" s="1"/>
  <c r="AF30" i="60"/>
  <c r="AG30" i="60" s="1"/>
  <c r="AF25" i="60"/>
  <c r="AG25" i="60" s="1"/>
  <c r="AF7" i="61"/>
  <c r="AG7" i="61" s="1"/>
  <c r="AF17" i="61"/>
  <c r="AG17" i="61" s="1"/>
  <c r="AF27" i="61"/>
  <c r="AG27" i="61" s="1"/>
  <c r="AF49" i="61"/>
  <c r="AG49" i="61" s="1"/>
  <c r="AF13" i="61"/>
  <c r="AG13" i="61" s="1"/>
  <c r="AF9" i="61"/>
  <c r="AG9" i="61" s="1"/>
  <c r="AF11" i="61"/>
  <c r="AG11" i="61" s="1"/>
  <c r="AF53" i="61"/>
  <c r="AG53" i="61" s="1"/>
  <c r="AF8" i="61"/>
  <c r="AG8" i="61" s="1"/>
  <c r="AF19" i="61"/>
  <c r="AG19" i="61" s="1"/>
  <c r="AF15" i="61"/>
  <c r="AG15" i="61" s="1"/>
  <c r="AF6" i="61"/>
  <c r="AG6" i="61" s="1"/>
  <c r="AF12" i="61"/>
  <c r="AG12" i="61" s="1"/>
  <c r="AF14" i="61"/>
  <c r="AG14" i="61" s="1"/>
  <c r="AF16" i="61"/>
  <c r="AG16" i="61" s="1"/>
  <c r="AF22" i="61"/>
  <c r="AG22" i="61" s="1"/>
  <c r="AF24" i="61"/>
  <c r="AG24" i="61" s="1"/>
  <c r="AF26" i="61"/>
  <c r="AG26" i="61" s="1"/>
  <c r="AF28" i="61"/>
  <c r="AG28" i="61" s="1"/>
  <c r="O55" i="61"/>
  <c r="K55" i="61"/>
  <c r="K57" i="61" s="1"/>
  <c r="AF5" i="61"/>
  <c r="N10" i="61"/>
  <c r="AF10" i="61" s="1"/>
  <c r="AG10" i="61" s="1"/>
  <c r="N21" i="61"/>
  <c r="AF21" i="61" s="1"/>
  <c r="AG21" i="61" s="1"/>
  <c r="M10" i="61"/>
  <c r="M21" i="61"/>
  <c r="AF29" i="60"/>
  <c r="AG29" i="60" s="1"/>
  <c r="AF28" i="60"/>
  <c r="AG28" i="60" s="1"/>
  <c r="AF27" i="60"/>
  <c r="AG27" i="60" s="1"/>
  <c r="AF24" i="60"/>
  <c r="AG24" i="60" s="1"/>
  <c r="AF10" i="60"/>
  <c r="AG10" i="60" s="1"/>
  <c r="AF13" i="60"/>
  <c r="AG13" i="60" s="1"/>
  <c r="AF20" i="60"/>
  <c r="AG20" i="60" s="1"/>
  <c r="AF18" i="60"/>
  <c r="AG18" i="60" s="1"/>
  <c r="AF32" i="60"/>
  <c r="AG32" i="60" s="1"/>
  <c r="AF14" i="60"/>
  <c r="AG14" i="60" s="1"/>
  <c r="AF12" i="60"/>
  <c r="AG12" i="60" s="1"/>
  <c r="AF34" i="60"/>
  <c r="AG34" i="60" s="1"/>
  <c r="AF6" i="60"/>
  <c r="AG6" i="60" s="1"/>
  <c r="AF5" i="60"/>
  <c r="AG5" i="60" s="1"/>
  <c r="AF7" i="60"/>
  <c r="AG7" i="60" s="1"/>
  <c r="O8" i="60"/>
  <c r="AF8" i="60" s="1"/>
  <c r="AG8" i="60" s="1"/>
  <c r="AF9" i="60"/>
  <c r="AG9" i="60" s="1"/>
  <c r="AF11" i="60"/>
  <c r="AG11" i="60" s="1"/>
  <c r="AF15" i="60"/>
  <c r="AG15" i="60" s="1"/>
  <c r="AF17" i="60"/>
  <c r="AG17" i="60" s="1"/>
  <c r="AF31" i="60"/>
  <c r="AG31" i="60" s="1"/>
  <c r="AF35" i="60"/>
  <c r="AG35" i="60" s="1"/>
  <c r="N16" i="60"/>
  <c r="AF16" i="60" s="1"/>
  <c r="AG16" i="60" s="1"/>
  <c r="K36" i="60"/>
  <c r="K38" i="60" s="1"/>
  <c r="M16" i="60"/>
  <c r="M36" i="60" s="1"/>
  <c r="M55" i="61" l="1"/>
  <c r="AF55" i="61"/>
  <c r="AF57" i="61" s="1"/>
  <c r="AG5" i="61"/>
  <c r="AG55" i="61" s="1"/>
  <c r="N55" i="61"/>
  <c r="O36" i="60"/>
  <c r="AF36" i="60"/>
  <c r="AF38" i="60" s="1"/>
  <c r="AG36" i="60"/>
  <c r="N36" i="60"/>
  <c r="M130" i="58" l="1"/>
  <c r="N130" i="58"/>
  <c r="O130" i="58"/>
  <c r="H131" i="58"/>
  <c r="I131" i="58"/>
  <c r="J131" i="58"/>
  <c r="L131" i="58"/>
  <c r="P131" i="58"/>
  <c r="Q131" i="58"/>
  <c r="R131" i="58"/>
  <c r="S131" i="58"/>
  <c r="T131" i="58"/>
  <c r="U131" i="58"/>
  <c r="V131" i="58"/>
  <c r="W131" i="58"/>
  <c r="X131" i="58"/>
  <c r="Y131" i="58"/>
  <c r="Z131" i="58"/>
  <c r="AA131" i="58"/>
  <c r="AB131" i="58"/>
  <c r="AC131" i="58"/>
  <c r="AD131" i="58"/>
  <c r="AE131" i="58"/>
  <c r="AF130" i="58" l="1"/>
  <c r="AG130" i="58" s="1"/>
  <c r="N131" i="58"/>
  <c r="K131" i="58"/>
  <c r="K133" i="58" s="1"/>
  <c r="O131" i="58" l="1"/>
  <c r="M131" i="58"/>
  <c r="AF131" i="58"/>
  <c r="AF133" i="58" s="1"/>
  <c r="AG131" i="58" l="1"/>
</calcChain>
</file>

<file path=xl/sharedStrings.xml><?xml version="1.0" encoding="utf-8"?>
<sst xmlns="http://schemas.openxmlformats.org/spreadsheetml/2006/main" count="1040" uniqueCount="194">
  <si>
    <t>Petty Cash</t>
  </si>
  <si>
    <t>MISC</t>
  </si>
  <si>
    <t>EMP MEAL</t>
  </si>
  <si>
    <t>MARKETING</t>
  </si>
  <si>
    <t>SALARIES AND WAGES</t>
  </si>
  <si>
    <t>TRANSPO</t>
  </si>
  <si>
    <t>REPAIRS AND MAINTENANCE</t>
  </si>
  <si>
    <t>OFFICE SUPPLIES</t>
  </si>
  <si>
    <t>RAW MATS BEVERAGES</t>
  </si>
  <si>
    <t>RAW MATS FOOD</t>
  </si>
  <si>
    <t>EWT</t>
  </si>
  <si>
    <t>Input VAT</t>
  </si>
  <si>
    <t>Net of VAT</t>
  </si>
  <si>
    <t>EWT Rate</t>
  </si>
  <si>
    <t>VAT 12%</t>
  </si>
  <si>
    <t>VAT Exempt</t>
  </si>
  <si>
    <t>VAT Zero-Rated</t>
  </si>
  <si>
    <t>Invalid</t>
  </si>
  <si>
    <t>Particulars</t>
  </si>
  <si>
    <t>Invoice Number</t>
  </si>
  <si>
    <t>TIN</t>
  </si>
  <si>
    <t>Payee</t>
  </si>
  <si>
    <t>PCV Number</t>
  </si>
  <si>
    <t>Date</t>
  </si>
  <si>
    <t>6102-3</t>
  </si>
  <si>
    <t>6223-2</t>
  </si>
  <si>
    <t xml:space="preserve">Petty Cash </t>
  </si>
  <si>
    <t>Address</t>
  </si>
  <si>
    <t>GUEST SUPPLIES</t>
  </si>
  <si>
    <t>PHOTOCOPY</t>
  </si>
  <si>
    <t>CO. NAME: TOSHCO INC</t>
  </si>
  <si>
    <t xml:space="preserve">CLEANING </t>
  </si>
  <si>
    <t>PACKAGING</t>
  </si>
  <si>
    <t>Prepared by: Marie Sosa</t>
  </si>
  <si>
    <t>DECORS</t>
  </si>
  <si>
    <t>MEDICAL SUPPLIES</t>
  </si>
  <si>
    <t>WARES AND UTENSILS</t>
  </si>
  <si>
    <t>Valero St Makati City</t>
  </si>
  <si>
    <t>The Landmark Corporation</t>
  </si>
  <si>
    <t>Makati City</t>
  </si>
  <si>
    <t>Glenn Biarcal</t>
  </si>
  <si>
    <t>ASC Enterprises Inc</t>
  </si>
  <si>
    <t>000-080-595-000</t>
  </si>
  <si>
    <t>Sta Mesa Manila</t>
  </si>
  <si>
    <t>Tube Ice</t>
  </si>
  <si>
    <t>Rustans Supercenters Inc</t>
  </si>
  <si>
    <t>201-160-401-002</t>
  </si>
  <si>
    <t>Evarlies Meatshop</t>
  </si>
  <si>
    <t>139-599-310-000</t>
  </si>
  <si>
    <t>Angelo Sanchez</t>
  </si>
  <si>
    <t>Marikina City</t>
  </si>
  <si>
    <t>Makati Public Market</t>
  </si>
  <si>
    <t>Office Warehouse Inc</t>
  </si>
  <si>
    <t>200-492-462-008</t>
  </si>
  <si>
    <t>Transpo purchased kitchen stocks in Marikina</t>
  </si>
  <si>
    <t>235-048-461-000</t>
  </si>
  <si>
    <t>000-148-295-000</t>
  </si>
  <si>
    <t>Quezon City</t>
  </si>
  <si>
    <t>Chef Agui</t>
  </si>
  <si>
    <t>Microgreen</t>
  </si>
  <si>
    <t>000-144-976-005</t>
  </si>
  <si>
    <t>French Fries</t>
  </si>
  <si>
    <t>Judith Meat Products</t>
  </si>
  <si>
    <t>241-803-874-000</t>
  </si>
  <si>
    <t xml:space="preserve"> Super Shopping Market Inc</t>
  </si>
  <si>
    <t>209-609-185-000</t>
  </si>
  <si>
    <t>Cheddar Cheese</t>
  </si>
  <si>
    <t>Lalamove</t>
  </si>
  <si>
    <t>Baguette Bread</t>
  </si>
  <si>
    <t>Transpo going to Foodzone</t>
  </si>
  <si>
    <t xml:space="preserve"> </t>
  </si>
  <si>
    <t>For the Month Ended: January 2020</t>
  </si>
  <si>
    <t>Cake Delivery Charged</t>
  </si>
  <si>
    <t>Rice</t>
  </si>
  <si>
    <t>Ketchup</t>
  </si>
  <si>
    <t>Iodized Salt, All Purpose Cream,Butter</t>
  </si>
  <si>
    <t>Transpo purchased kitchen stocks</t>
  </si>
  <si>
    <t>Flour</t>
  </si>
  <si>
    <t>Tomato,Tanglad</t>
  </si>
  <si>
    <t>Beef Brisket,Organic Bacon,APC,Macaroni,Carrots,Lychee</t>
  </si>
  <si>
    <t>Spaghetti,Macaroni,Spinach,Carrots</t>
  </si>
  <si>
    <t>Transpo going to KCC Office</t>
  </si>
  <si>
    <t>Ruel Hayagan</t>
  </si>
  <si>
    <t>Sili Finger</t>
  </si>
  <si>
    <t>AAB Baking Goods &amp; Supplies</t>
  </si>
  <si>
    <t>008-196-741-001</t>
  </si>
  <si>
    <t>Corn Meal, Dark Chocolate</t>
  </si>
  <si>
    <t>Pineapple Juice.Honey Mustard</t>
  </si>
  <si>
    <t>Sili Sigang,Cherry Tomato</t>
  </si>
  <si>
    <t>Beef Brisket,DM Seasoning,Atsuete</t>
  </si>
  <si>
    <t>Bacon Bits,Pork Ribs,Fries</t>
  </si>
  <si>
    <t>Almas Cold Cuts Meat Store</t>
  </si>
  <si>
    <t>Hungarian Sausage</t>
  </si>
  <si>
    <t>Cooks Exchange Inc</t>
  </si>
  <si>
    <t>001-925-221-002</t>
  </si>
  <si>
    <t>Wax Paper</t>
  </si>
  <si>
    <t>Arugula</t>
  </si>
  <si>
    <t>Jalapeno &amp; Calamares</t>
  </si>
  <si>
    <t>Harry's Liquor Mart</t>
  </si>
  <si>
    <t>101-703-221-000</t>
  </si>
  <si>
    <t>Pasay City</t>
  </si>
  <si>
    <t>White &amp; Red Wine, Grenadine</t>
  </si>
  <si>
    <t>Transpo purchased Wine</t>
  </si>
  <si>
    <t>Pagiling of Shortplate c/oo Palengke</t>
  </si>
  <si>
    <t>Baguette Bread &amp; Burger Bun, Anchovies</t>
  </si>
  <si>
    <t>Sili Finger (purchased @ wet market)</t>
  </si>
  <si>
    <t>San  Miguel Brewery Inc</t>
  </si>
  <si>
    <t>006-807-251-028</t>
  </si>
  <si>
    <t>Sta Ana Manila</t>
  </si>
  <si>
    <t>Empty Bottle charged</t>
  </si>
  <si>
    <t>Sweet Corn (purchased @ wet market)</t>
  </si>
  <si>
    <t>Cake Delivery</t>
  </si>
  <si>
    <t>Hotcake Mix</t>
  </si>
  <si>
    <t>Basil Leave</t>
  </si>
  <si>
    <t>Transpo going to Katipunan returned cake tray</t>
  </si>
  <si>
    <t>LED Bulb</t>
  </si>
  <si>
    <t>POS Ribbon, scotch tape</t>
  </si>
  <si>
    <t>Curry Powder &amp; Cheese Powder</t>
  </si>
  <si>
    <t xml:space="preserve"> Supervalue Inc.</t>
  </si>
  <si>
    <t>Macaroni,Linguine,Sardines,Cheddar Cheese</t>
  </si>
  <si>
    <t>Transpo going to KCC office for check signing</t>
  </si>
  <si>
    <t>Vinch Win Gen Merch.</t>
  </si>
  <si>
    <t>261-001-022-000</t>
  </si>
  <si>
    <t>Tabora St.Binondo Manila</t>
  </si>
  <si>
    <t>Walis Tambo</t>
  </si>
  <si>
    <t>Correction Tape &amp; Pen</t>
  </si>
  <si>
    <t xml:space="preserve">Baguette Bread </t>
  </si>
  <si>
    <t>Teddy (Electrician)</t>
  </si>
  <si>
    <t>Electrical Check up</t>
  </si>
  <si>
    <t>Fries &amp; Bacon Bits</t>
  </si>
  <si>
    <t>Brown Sugar Sachet,Strawberry &amp; Blueberries,Eggs</t>
  </si>
  <si>
    <t>Energizer Battery</t>
  </si>
  <si>
    <t>Bellpeppers &amp; Carrots</t>
  </si>
  <si>
    <t>HP Ink (Colored)</t>
  </si>
  <si>
    <t>Photocopy of Cahiers Report</t>
  </si>
  <si>
    <t>HP Ink Black &amp; Bond Paper</t>
  </si>
  <si>
    <t>Newtech Pest Control Trading</t>
  </si>
  <si>
    <t>230-463-792-000</t>
  </si>
  <si>
    <t>Taguig City</t>
  </si>
  <si>
    <t>Pest Control Service</t>
  </si>
  <si>
    <t>Tokwa (purchased@wet market)</t>
  </si>
  <si>
    <t>Macaroni,Brown Sugar,Cumin,Cheese Powder,Ground Oregano</t>
  </si>
  <si>
    <t>French Beans,Laurel,Sweet Corn</t>
  </si>
  <si>
    <t>Condura Express Service Makati</t>
  </si>
  <si>
    <t>002-284-007-000</t>
  </si>
  <si>
    <t>Evangelista St Makati City</t>
  </si>
  <si>
    <t>ACU Cleaning (Function &amp; Lower Ground Floor Area)</t>
  </si>
  <si>
    <t>Pan De Manila Food Co., Inc</t>
  </si>
  <si>
    <t>203-120-687-108</t>
  </si>
  <si>
    <t>Sardines</t>
  </si>
  <si>
    <t>Ramiken</t>
  </si>
  <si>
    <t>Reinan Ref &amp; Aircon Services</t>
  </si>
  <si>
    <t>San Rafael Pasay City</t>
  </si>
  <si>
    <t>ACU Cleaning (Upper Mezzanine)</t>
  </si>
  <si>
    <t>Lychee,Peanut Butter &amp; Vanilla Ice Cream</t>
  </si>
  <si>
    <t>Tissue Roll</t>
  </si>
  <si>
    <t>Transpo purchase kitchen stocks in Marikina</t>
  </si>
  <si>
    <t>Transpo pick up kitchenwares purchased in tosh otis</t>
  </si>
  <si>
    <t>Sweet Corn &amp; Sili Finger (wet market)</t>
  </si>
  <si>
    <t>Datu Puti Vinegar</t>
  </si>
  <si>
    <t>Cherry Tomato &amp; Basil</t>
  </si>
  <si>
    <t>Sweet Corn (wet market)</t>
  </si>
  <si>
    <t>Photocopy of Cahiers report</t>
  </si>
  <si>
    <t>Super Shopping Market Inc</t>
  </si>
  <si>
    <t>Bel Air Makati City</t>
  </si>
  <si>
    <t>Chicken Whole,Hotdog,Pineapple Tidbits,Cheddar Cheese</t>
  </si>
  <si>
    <t>Transpo going to Marikina</t>
  </si>
  <si>
    <t>Penne,Fettucine,Datu Puti,Sardines,Elbow Macaroni</t>
  </si>
  <si>
    <t>Bell Pepper,Sili Finger</t>
  </si>
  <si>
    <t>HDMF</t>
  </si>
  <si>
    <t>Pag-ibig Penalty Payment</t>
  </si>
  <si>
    <t>Marie Sosa</t>
  </si>
  <si>
    <t>Transpo going to Pag-ibig Branch</t>
  </si>
  <si>
    <t>Sili Finger &amp; Sweet Corn</t>
  </si>
  <si>
    <t>Document Transfer(Fixed Assets)</t>
  </si>
  <si>
    <t>USB</t>
  </si>
  <si>
    <t>Wine</t>
  </si>
  <si>
    <t>Transpo purchased wine</t>
  </si>
  <si>
    <t>Document Transfer c/o Alvin Cruz</t>
  </si>
  <si>
    <t>Transpo purchased rice</t>
  </si>
  <si>
    <t>Linguine Pasta,Macaroni</t>
  </si>
  <si>
    <t>Rana Bodega Sales Center</t>
  </si>
  <si>
    <t>100-065-841-000</t>
  </si>
  <si>
    <t>Makati Ave,Makati City</t>
  </si>
  <si>
    <t>Notary of Fixed Asset Document</t>
  </si>
  <si>
    <t>Tomato</t>
  </si>
  <si>
    <t>Mercury Drug Corporation</t>
  </si>
  <si>
    <t>000-388-474-486</t>
  </si>
  <si>
    <t>Alcohol</t>
  </si>
  <si>
    <t>Demi Glaze,Basil Leaves</t>
  </si>
  <si>
    <t>Chicken,Basil Leaves</t>
  </si>
  <si>
    <t>White Wine</t>
  </si>
  <si>
    <t>Broas</t>
  </si>
  <si>
    <t>For the Month Ended:  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</si>
</sst>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;@"/>
    <numFmt numFmtId="165" formatCode="[$-409]d\-mmm\-yy;@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8"/>
      <color rgb="FFFF000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15" applyFont="1" applyFill="1"/>
    <xf numFmtId="43" fontId="2" fillId="0" borderId="0" xfId="2" applyFont="1" applyFill="1"/>
    <xf numFmtId="9" fontId="2" fillId="0" borderId="0" xfId="29" applyFont="1" applyFill="1" applyAlignment="1">
      <alignment horizontal="center"/>
    </xf>
    <xf numFmtId="0" fontId="2" fillId="0" borderId="0" xfId="15" applyFont="1" applyFill="1" applyAlignment="1">
      <alignment horizontal="center"/>
    </xf>
    <xf numFmtId="0" fontId="2" fillId="0" borderId="0" xfId="15" applyFont="1" applyFill="1" applyAlignment="1">
      <alignment horizontal="left"/>
    </xf>
    <xf numFmtId="0" fontId="2" fillId="0" borderId="0" xfId="15" applyNumberFormat="1" applyFont="1" applyFill="1" applyAlignment="1">
      <alignment horizontal="center"/>
    </xf>
    <xf numFmtId="164" fontId="2" fillId="0" borderId="0" xfId="15" applyNumberFormat="1" applyFont="1" applyFill="1" applyAlignment="1">
      <alignment horizontal="center"/>
    </xf>
    <xf numFmtId="43" fontId="2" fillId="0" borderId="0" xfId="2" applyFont="1" applyFill="1" applyBorder="1"/>
    <xf numFmtId="9" fontId="2" fillId="0" borderId="0" xfId="29" applyFont="1" applyFill="1" applyBorder="1" applyAlignment="1">
      <alignment horizontal="center"/>
    </xf>
    <xf numFmtId="0" fontId="3" fillId="0" borderId="0" xfId="15" applyFont="1" applyFill="1"/>
    <xf numFmtId="0" fontId="2" fillId="0" borderId="0" xfId="15" applyFont="1" applyFill="1" applyAlignment="1">
      <alignment vertical="center" wrapText="1"/>
    </xf>
    <xf numFmtId="0" fontId="2" fillId="2" borderId="0" xfId="15" applyFont="1" applyFill="1"/>
    <xf numFmtId="164" fontId="3" fillId="0" borderId="0" xfId="15" applyNumberFormat="1" applyFont="1" applyFill="1" applyAlignment="1">
      <alignment horizontal="left"/>
    </xf>
    <xf numFmtId="0" fontId="3" fillId="0" borderId="0" xfId="15" applyNumberFormat="1" applyFont="1" applyFill="1" applyAlignment="1">
      <alignment horizontal="left"/>
    </xf>
    <xf numFmtId="49" fontId="3" fillId="0" borderId="0" xfId="15" applyNumberFormat="1" applyFont="1" applyFill="1"/>
    <xf numFmtId="0" fontId="7" fillId="0" borderId="0" xfId="2" applyNumberFormat="1" applyFont="1" applyFill="1" applyAlignment="1">
      <alignment horizontal="center"/>
    </xf>
    <xf numFmtId="164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NumberFormat="1" applyFont="1" applyFill="1" applyBorder="1" applyAlignment="1">
      <alignment horizontal="center" vertical="center" wrapText="1"/>
    </xf>
    <xf numFmtId="0" fontId="3" fillId="0" borderId="3" xfId="15" applyFont="1" applyFill="1" applyBorder="1" applyAlignment="1">
      <alignment horizontal="center" vertical="center" wrapText="1"/>
    </xf>
    <xf numFmtId="9" fontId="3" fillId="0" borderId="3" xfId="29" applyFont="1" applyFill="1" applyBorder="1" applyAlignment="1">
      <alignment horizontal="center" vertical="center" wrapText="1"/>
    </xf>
    <xf numFmtId="43" fontId="3" fillId="0" borderId="3" xfId="2" applyFont="1" applyFill="1" applyBorder="1" applyAlignment="1">
      <alignment horizontal="center" vertical="center" wrapText="1"/>
    </xf>
    <xf numFmtId="43" fontId="3" fillId="0" borderId="6" xfId="2" applyFont="1" applyFill="1" applyBorder="1" applyAlignment="1">
      <alignment horizontal="center" vertical="center" wrapText="1"/>
    </xf>
    <xf numFmtId="43" fontId="3" fillId="0" borderId="2" xfId="2" applyFont="1" applyFill="1" applyBorder="1" applyAlignment="1">
      <alignment horizontal="center" vertical="center" wrapText="1"/>
    </xf>
    <xf numFmtId="43" fontId="3" fillId="0" borderId="7" xfId="2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/>
    </xf>
    <xf numFmtId="0" fontId="2" fillId="2" borderId="2" xfId="15" applyFont="1" applyFill="1" applyBorder="1" applyAlignment="1">
      <alignment horizontal="center" vertical="center" wrapText="1"/>
    </xf>
    <xf numFmtId="43" fontId="2" fillId="2" borderId="2" xfId="2" applyFont="1" applyFill="1" applyBorder="1" applyAlignment="1">
      <alignment wrapText="1"/>
    </xf>
    <xf numFmtId="43" fontId="2" fillId="2" borderId="0" xfId="15" applyNumberFormat="1" applyFont="1" applyFill="1" applyAlignment="1">
      <alignment wrapText="1"/>
    </xf>
    <xf numFmtId="0" fontId="2" fillId="2" borderId="4" xfId="15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center" vertical="center"/>
    </xf>
    <xf numFmtId="49" fontId="2" fillId="2" borderId="2" xfId="15" applyNumberFormat="1" applyFont="1" applyFill="1" applyBorder="1" applyAlignment="1">
      <alignment horizontal="center" vertical="center"/>
    </xf>
    <xf numFmtId="43" fontId="2" fillId="2" borderId="2" xfId="1" applyFont="1" applyFill="1" applyBorder="1" applyAlignment="1">
      <alignment horizontal="center"/>
    </xf>
    <xf numFmtId="9" fontId="2" fillId="2" borderId="2" xfId="29" applyFont="1" applyFill="1" applyBorder="1" applyAlignment="1">
      <alignment horizontal="center"/>
    </xf>
    <xf numFmtId="43" fontId="2" fillId="2" borderId="2" xfId="2" applyFont="1" applyFill="1" applyBorder="1"/>
    <xf numFmtId="43" fontId="2" fillId="2" borderId="5" xfId="2" applyFont="1" applyFill="1" applyBorder="1"/>
    <xf numFmtId="0" fontId="2" fillId="2" borderId="2" xfId="0" applyFont="1" applyFill="1" applyBorder="1" applyAlignment="1">
      <alignment horizontal="center" vertical="center"/>
    </xf>
    <xf numFmtId="43" fontId="2" fillId="0" borderId="2" xfId="2" applyFont="1" applyFill="1" applyBorder="1"/>
    <xf numFmtId="43" fontId="3" fillId="2" borderId="2" xfId="2" applyFont="1" applyFill="1" applyBorder="1"/>
    <xf numFmtId="164" fontId="3" fillId="0" borderId="1" xfId="15" applyNumberFormat="1" applyFont="1" applyFill="1" applyBorder="1" applyAlignment="1" applyProtection="1">
      <alignment horizontal="center"/>
      <protection locked="0"/>
    </xf>
    <xf numFmtId="0" fontId="3" fillId="0" borderId="1" xfId="15" applyNumberFormat="1" applyFont="1" applyFill="1" applyBorder="1" applyAlignment="1" applyProtection="1">
      <alignment horizontal="left"/>
      <protection locked="0"/>
    </xf>
    <xf numFmtId="0" fontId="3" fillId="0" borderId="1" xfId="15" applyFont="1" applyFill="1" applyBorder="1"/>
    <xf numFmtId="0" fontId="3" fillId="0" borderId="1" xfId="15" applyFont="1" applyFill="1" applyBorder="1" applyAlignment="1">
      <alignment horizontal="left"/>
    </xf>
    <xf numFmtId="0" fontId="3" fillId="0" borderId="1" xfId="15" applyFont="1" applyFill="1" applyBorder="1" applyAlignment="1">
      <alignment horizontal="center"/>
    </xf>
    <xf numFmtId="43" fontId="3" fillId="0" borderId="1" xfId="1" applyFont="1" applyFill="1" applyBorder="1"/>
    <xf numFmtId="43" fontId="8" fillId="0" borderId="0" xfId="2" applyFont="1" applyFill="1" applyBorder="1"/>
    <xf numFmtId="43" fontId="8" fillId="0" borderId="0" xfId="2" applyFont="1" applyFill="1"/>
    <xf numFmtId="0" fontId="9" fillId="0" borderId="0" xfId="15" applyFont="1" applyFill="1"/>
    <xf numFmtId="0" fontId="2" fillId="0" borderId="4" xfId="15" applyFont="1" applyFill="1" applyBorder="1" applyAlignment="1">
      <alignment horizontal="center" vertical="center" wrapText="1"/>
    </xf>
    <xf numFmtId="165" fontId="2" fillId="3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/>
    </xf>
    <xf numFmtId="0" fontId="2" fillId="3" borderId="2" xfId="15" applyFont="1" applyFill="1" applyBorder="1" applyAlignment="1">
      <alignment horizontal="center" vertical="center" wrapText="1"/>
    </xf>
    <xf numFmtId="43" fontId="2" fillId="3" borderId="2" xfId="1" applyFont="1" applyFill="1" applyBorder="1" applyAlignment="1">
      <alignment horizontal="center"/>
    </xf>
    <xf numFmtId="9" fontId="2" fillId="3" borderId="2" xfId="29" applyFont="1" applyFill="1" applyBorder="1" applyAlignment="1">
      <alignment horizontal="center"/>
    </xf>
    <xf numFmtId="43" fontId="2" fillId="3" borderId="2" xfId="2" applyFont="1" applyFill="1" applyBorder="1" applyAlignment="1">
      <alignment wrapText="1"/>
    </xf>
    <xf numFmtId="43" fontId="2" fillId="3" borderId="2" xfId="2" applyFont="1" applyFill="1" applyBorder="1"/>
    <xf numFmtId="43" fontId="2" fillId="3" borderId="5" xfId="2" applyFont="1" applyFill="1" applyBorder="1"/>
    <xf numFmtId="43" fontId="2" fillId="3" borderId="0" xfId="15" applyNumberFormat="1" applyFont="1" applyFill="1" applyAlignment="1">
      <alignment wrapText="1"/>
    </xf>
    <xf numFmtId="0" fontId="2" fillId="3" borderId="0" xfId="15" applyFont="1" applyFill="1"/>
    <xf numFmtId="49" fontId="2" fillId="3" borderId="2" xfId="15" applyNumberFormat="1" applyFont="1" applyFill="1" applyBorder="1" applyAlignment="1">
      <alignment horizontal="center" vertical="center"/>
    </xf>
    <xf numFmtId="43" fontId="3" fillId="0" borderId="0" xfId="2" applyFont="1" applyFill="1" applyBorder="1" applyAlignment="1">
      <alignment horizontal="center"/>
    </xf>
    <xf numFmtId="43" fontId="2" fillId="2" borderId="0" xfId="15" applyNumberFormat="1" applyFont="1" applyFill="1"/>
  </cellXfs>
  <cellStyles count="30">
    <cellStyle name="Comma" xfId="1" builtinId="3"/>
    <cellStyle name="Comma 10" xfId="2" xr:uid="{00000000-0005-0000-0000-000001000000}"/>
    <cellStyle name="Comma 11" xfId="3" xr:uid="{00000000-0005-0000-0000-000002000000}"/>
    <cellStyle name="Comma 11 3" xfId="4" xr:uid="{00000000-0005-0000-0000-000003000000}"/>
    <cellStyle name="Comma 11 4" xfId="5" xr:uid="{00000000-0005-0000-0000-000004000000}"/>
    <cellStyle name="Comma 11 5" xfId="6" xr:uid="{00000000-0005-0000-0000-000005000000}"/>
    <cellStyle name="Comma 11 5 2" xfId="7" xr:uid="{00000000-0005-0000-0000-000006000000}"/>
    <cellStyle name="Comma 2" xfId="8" xr:uid="{00000000-0005-0000-0000-000007000000}"/>
    <cellStyle name="Comma 2 2" xfId="9" xr:uid="{00000000-0005-0000-0000-000008000000}"/>
    <cellStyle name="Comma 2 2 2" xfId="10" xr:uid="{00000000-0005-0000-0000-000009000000}"/>
    <cellStyle name="Comma 2 5" xfId="11" xr:uid="{00000000-0005-0000-0000-00000A000000}"/>
    <cellStyle name="Comma 3" xfId="12" xr:uid="{00000000-0005-0000-0000-00000B000000}"/>
    <cellStyle name="Comma 4 2 2" xfId="13" xr:uid="{00000000-0005-0000-0000-00000C000000}"/>
    <cellStyle name="Excel Built-in Normal" xfId="14" xr:uid="{00000000-0005-0000-0000-00000D000000}"/>
    <cellStyle name="Normal" xfId="0" builtinId="0"/>
    <cellStyle name="Normal 10" xfId="15" xr:uid="{00000000-0005-0000-0000-00000F000000}"/>
    <cellStyle name="Normal 2" xfId="16" xr:uid="{00000000-0005-0000-0000-000010000000}"/>
    <cellStyle name="Normal 2 2" xfId="17" xr:uid="{00000000-0005-0000-0000-000011000000}"/>
    <cellStyle name="Normal 32" xfId="18" xr:uid="{00000000-0005-0000-0000-000012000000}"/>
    <cellStyle name="Normal 33" xfId="19" xr:uid="{00000000-0005-0000-0000-000013000000}"/>
    <cellStyle name="Normal 34" xfId="20" xr:uid="{00000000-0005-0000-0000-000014000000}"/>
    <cellStyle name="Normal 35" xfId="21" xr:uid="{00000000-0005-0000-0000-000015000000}"/>
    <cellStyle name="Normal 36" xfId="22" xr:uid="{00000000-0005-0000-0000-000016000000}"/>
    <cellStyle name="Normal 37" xfId="23" xr:uid="{00000000-0005-0000-0000-000017000000}"/>
    <cellStyle name="Normal 7 3" xfId="24" xr:uid="{00000000-0005-0000-0000-000018000000}"/>
    <cellStyle name="Normal 7 4" xfId="25" xr:uid="{00000000-0005-0000-0000-000019000000}"/>
    <cellStyle name="Normal 7 5" xfId="26" xr:uid="{00000000-0005-0000-0000-00001A000000}"/>
    <cellStyle name="Normal 8" xfId="27" xr:uid="{00000000-0005-0000-0000-00001B000000}"/>
    <cellStyle name="Normal 9" xfId="28" xr:uid="{00000000-0005-0000-0000-00001C000000}"/>
    <cellStyle name="Percent 2" xfId="29" xr:uid="{00000000-0005-0000-0000-00001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Ortigas/Ortigas%202006/Ortigas%20May/05%20SALES%20RECOR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ecy/AppData/Local/Temp/GALLERIA%20-%20SALES%20(Feb'0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trosh%20april%202006/ortigas/04%20SALES%20RECOR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>
        <row r="25">
          <cell r="D25" t="str">
            <v>GUY</v>
          </cell>
        </row>
        <row r="26">
          <cell r="D26" t="str">
            <v>RECEL</v>
          </cell>
        </row>
        <row r="27">
          <cell r="D27" t="str">
            <v>BABZIE</v>
          </cell>
        </row>
        <row r="28">
          <cell r="D28" t="str">
            <v>CREZY</v>
          </cell>
        </row>
        <row r="29">
          <cell r="D29" t="str">
            <v>OWEN</v>
          </cell>
        </row>
        <row r="30">
          <cell r="D30" t="str">
            <v>ALFONZO</v>
          </cell>
        </row>
        <row r="31">
          <cell r="D31" t="str">
            <v>ANNABELLE</v>
          </cell>
        </row>
        <row r="32">
          <cell r="D32" t="str">
            <v>OBET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ny Setup"/>
      <sheetName val="OC Setup"/>
      <sheetName val="Summary"/>
      <sheetName val="Royalty"/>
      <sheetName val="Marketing"/>
      <sheetName val="Cashier Report"/>
      <sheetName val="Sales Voucher"/>
    </sheetNames>
    <sheetDataSet>
      <sheetData sheetId="0">
        <row r="3">
          <cell r="K3">
            <v>2007</v>
          </cell>
        </row>
        <row r="5">
          <cell r="K5" t="str">
            <v>FEBRUARY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ROYALTY old"/>
      <sheetName val="Error Detection"/>
      <sheetName val="ROYALTY"/>
      <sheetName val="MARKETING old"/>
      <sheetName val="MARKETING"/>
      <sheetName val="1-15 Sales"/>
      <sheetName val="16-31 Sales"/>
      <sheetName val="SUMMARY"/>
      <sheetName val="1-15 SC sched"/>
      <sheetName val="SC Summary 1-15"/>
      <sheetName val="1-15 SC report"/>
      <sheetName val="16-31 SC sched"/>
      <sheetName val="Bank 1-15"/>
      <sheetName val="SC Summary 16-31"/>
      <sheetName val="16-31 SC report"/>
      <sheetName val="Bank 16-31"/>
      <sheetName val="C1"/>
      <sheetName val="S1"/>
      <sheetName val="C2"/>
      <sheetName val="S2"/>
      <sheetName val="C3"/>
      <sheetName val="S3"/>
      <sheetName val="C4"/>
      <sheetName val="S4"/>
      <sheetName val="C5"/>
      <sheetName val="S5"/>
      <sheetName val="C6"/>
      <sheetName val="S6"/>
      <sheetName val="C7"/>
      <sheetName val="S7"/>
      <sheetName val="C8"/>
      <sheetName val="S8"/>
      <sheetName val="C9"/>
      <sheetName val="S9"/>
      <sheetName val="C10"/>
      <sheetName val="S10"/>
      <sheetName val="C11"/>
      <sheetName val="S11"/>
      <sheetName val="C12"/>
      <sheetName val="S12"/>
      <sheetName val="C13"/>
      <sheetName val="S13"/>
      <sheetName val="C14"/>
      <sheetName val="S14"/>
      <sheetName val="C15"/>
      <sheetName val="S15"/>
      <sheetName val="C16"/>
      <sheetName val="S16"/>
      <sheetName val="C17"/>
      <sheetName val="S17"/>
      <sheetName val="C18"/>
      <sheetName val="S18"/>
      <sheetName val="C19"/>
      <sheetName val="S19"/>
      <sheetName val="C20"/>
      <sheetName val="S20"/>
      <sheetName val="C21"/>
      <sheetName val="S21"/>
      <sheetName val="C22"/>
      <sheetName val="S22"/>
      <sheetName val="C23"/>
      <sheetName val="S23"/>
      <sheetName val="C24"/>
      <sheetName val="S24"/>
      <sheetName val="C25"/>
      <sheetName val="S25"/>
      <sheetName val="C26"/>
      <sheetName val="S26"/>
      <sheetName val="C27"/>
      <sheetName val="S27"/>
      <sheetName val="C28"/>
      <sheetName val="S28"/>
      <sheetName val="C29"/>
      <sheetName val="S29"/>
      <sheetName val="C30"/>
      <sheetName val="S30"/>
      <sheetName val="C31"/>
      <sheetName val="S31"/>
      <sheetName val="SALL"/>
    </sheetNames>
    <sheetDataSet>
      <sheetData sheetId="0" refreshError="1">
        <row r="25">
          <cell r="F25">
            <v>2500</v>
          </cell>
        </row>
        <row r="26">
          <cell r="F26">
            <v>1000</v>
          </cell>
        </row>
        <row r="27">
          <cell r="F27">
            <v>500</v>
          </cell>
        </row>
        <row r="28">
          <cell r="F28">
            <v>500</v>
          </cell>
        </row>
        <row r="29">
          <cell r="F29">
            <v>500</v>
          </cell>
        </row>
        <row r="30">
          <cell r="F30">
            <v>500</v>
          </cell>
        </row>
        <row r="31">
          <cell r="F31">
            <v>1000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46"/>
  <sheetViews>
    <sheetView tabSelected="1" topLeftCell="K1" workbookViewId="0">
      <pane ySplit="4" topLeftCell="A5" activePane="bottomLeft" state="frozen"/>
      <selection activeCell="D1" sqref="D1"/>
      <selection pane="bottomLeft" activeCell="U136" sqref="U13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31.5703125" style="1" customWidth="1"/>
    <col min="8" max="8" width="11" style="2" customWidth="1"/>
    <col min="9" max="9" width="8.42578125" style="2" customWidth="1"/>
    <col min="10" max="10" width="9.7109375" style="2" customWidth="1"/>
    <col min="11" max="11" width="10.42578125" style="2" customWidth="1"/>
    <col min="12" max="12" width="7.85546875" style="3" customWidth="1"/>
    <col min="13" max="13" width="9.7109375" style="2" customWidth="1"/>
    <col min="14" max="14" width="8.5703125" style="2" customWidth="1"/>
    <col min="15" max="15" width="9" style="2" customWidth="1"/>
    <col min="16" max="16" width="9.85546875" style="2" customWidth="1"/>
    <col min="17" max="17" width="9.5703125" style="2" customWidth="1"/>
    <col min="18" max="18" width="10.710937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8.7109375" style="2" customWidth="1"/>
    <col min="28" max="28" width="9.5703125" style="2" customWidth="1"/>
    <col min="29" max="30" width="8" style="2" customWidth="1"/>
    <col min="31" max="31" width="10.140625" style="2" customWidth="1"/>
    <col min="32" max="32" width="10.7109375" style="2" customWidth="1"/>
    <col min="33" max="33" width="7.7109375" style="1" customWidth="1"/>
    <col min="34" max="16384" width="9.140625" style="1"/>
  </cols>
  <sheetData>
    <row r="1" spans="1:34" ht="12" customHeight="1" x14ac:dyDescent="0.2">
      <c r="A1" s="13" t="s">
        <v>30</v>
      </c>
      <c r="C1" s="14"/>
    </row>
    <row r="2" spans="1:34" ht="12" customHeight="1" x14ac:dyDescent="0.2">
      <c r="A2" s="13" t="s">
        <v>26</v>
      </c>
    </row>
    <row r="3" spans="1:34" ht="12" customHeight="1" x14ac:dyDescent="0.2">
      <c r="A3" s="13" t="s">
        <v>193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4" s="11" customFormat="1" ht="43.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4" s="12" customFormat="1" ht="23.25" customHeight="1" x14ac:dyDescent="0.2">
      <c r="A5" s="30">
        <v>43833</v>
      </c>
      <c r="B5" s="31"/>
      <c r="C5" s="25" t="s">
        <v>67</v>
      </c>
      <c r="D5" s="25"/>
      <c r="E5" s="25"/>
      <c r="F5" s="26"/>
      <c r="G5" s="26" t="s">
        <v>72</v>
      </c>
      <c r="H5" s="32">
        <v>165</v>
      </c>
      <c r="I5" s="32"/>
      <c r="J5" s="32"/>
      <c r="K5" s="32"/>
      <c r="L5" s="33"/>
      <c r="M5" s="27">
        <f t="shared" ref="M5:M68" si="0">SUM(H5:J5,K5/1.12)</f>
        <v>165</v>
      </c>
      <c r="N5" s="27">
        <f t="shared" ref="N5:N68" si="1">K5/1.12*0.12</f>
        <v>0</v>
      </c>
      <c r="O5" s="27">
        <f t="shared" ref="O5:O68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165</v>
      </c>
      <c r="AB5" s="35"/>
      <c r="AC5" s="35"/>
      <c r="AD5" s="34"/>
      <c r="AE5" s="34"/>
      <c r="AF5" s="27">
        <f t="shared" ref="AF5:AF17" si="3">-SUM(N5:AE5)</f>
        <v>-165</v>
      </c>
      <c r="AG5" s="28">
        <f t="shared" ref="AG5:AG17" si="4">SUM(H5:K5)+AF5+O5</f>
        <v>0</v>
      </c>
      <c r="AH5" s="61">
        <f>-AF5</f>
        <v>165</v>
      </c>
    </row>
    <row r="6" spans="1:34" s="12" customFormat="1" ht="23.25" hidden="1" customHeight="1" x14ac:dyDescent="0.2">
      <c r="A6" s="30">
        <v>43833</v>
      </c>
      <c r="B6" s="31"/>
      <c r="C6" s="25" t="s">
        <v>45</v>
      </c>
      <c r="D6" s="25" t="s">
        <v>46</v>
      </c>
      <c r="E6" s="25" t="s">
        <v>37</v>
      </c>
      <c r="F6" s="26">
        <v>112436</v>
      </c>
      <c r="G6" s="26" t="s">
        <v>73</v>
      </c>
      <c r="H6" s="32"/>
      <c r="I6" s="32"/>
      <c r="J6" s="32"/>
      <c r="K6" s="32">
        <v>625</v>
      </c>
      <c r="L6" s="33"/>
      <c r="M6" s="27">
        <f t="shared" si="0"/>
        <v>558.03571428571422</v>
      </c>
      <c r="N6" s="27">
        <f t="shared" si="1"/>
        <v>66.964285714285708</v>
      </c>
      <c r="O6" s="27">
        <f t="shared" si="2"/>
        <v>0</v>
      </c>
      <c r="P6" s="27">
        <v>558.04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-625.00428571428563</v>
      </c>
      <c r="AG6" s="28">
        <f t="shared" si="4"/>
        <v>-4.285714285629183E-3</v>
      </c>
      <c r="AH6" s="61">
        <f t="shared" ref="AH6:AH69" si="5">-AF6</f>
        <v>625.00428571428563</v>
      </c>
    </row>
    <row r="7" spans="1:34" s="12" customFormat="1" ht="23.25" hidden="1" customHeight="1" x14ac:dyDescent="0.2">
      <c r="A7" s="30">
        <v>43833</v>
      </c>
      <c r="B7" s="31"/>
      <c r="C7" s="25" t="s">
        <v>45</v>
      </c>
      <c r="D7" s="25" t="s">
        <v>46</v>
      </c>
      <c r="E7" s="25" t="s">
        <v>37</v>
      </c>
      <c r="F7" s="26">
        <v>91441</v>
      </c>
      <c r="G7" s="26" t="s">
        <v>74</v>
      </c>
      <c r="H7" s="32"/>
      <c r="I7" s="32"/>
      <c r="J7" s="32"/>
      <c r="K7" s="32">
        <v>59</v>
      </c>
      <c r="L7" s="33"/>
      <c r="M7" s="27">
        <f t="shared" si="0"/>
        <v>52.678571428571423</v>
      </c>
      <c r="N7" s="27">
        <f t="shared" si="1"/>
        <v>6.3214285714285703</v>
      </c>
      <c r="O7" s="27">
        <f t="shared" si="2"/>
        <v>0</v>
      </c>
      <c r="P7" s="27">
        <v>52.68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-59.001428571428569</v>
      </c>
      <c r="AG7" s="28">
        <f t="shared" si="4"/>
        <v>-1.4285714285691142E-3</v>
      </c>
      <c r="AH7" s="61">
        <f t="shared" si="5"/>
        <v>59.001428571428569</v>
      </c>
    </row>
    <row r="8" spans="1:34" s="12" customFormat="1" ht="23.25" hidden="1" customHeight="1" x14ac:dyDescent="0.2">
      <c r="A8" s="30">
        <v>43834</v>
      </c>
      <c r="B8" s="31"/>
      <c r="C8" s="25" t="s">
        <v>45</v>
      </c>
      <c r="D8" s="25" t="s">
        <v>46</v>
      </c>
      <c r="E8" s="25" t="s">
        <v>37</v>
      </c>
      <c r="F8" s="26">
        <v>112672</v>
      </c>
      <c r="G8" s="26" t="s">
        <v>75</v>
      </c>
      <c r="H8" s="32"/>
      <c r="I8" s="32"/>
      <c r="J8" s="32"/>
      <c r="K8" s="32">
        <v>485.5</v>
      </c>
      <c r="L8" s="33"/>
      <c r="M8" s="27">
        <f t="shared" si="0"/>
        <v>433.48214285714283</v>
      </c>
      <c r="N8" s="27">
        <f t="shared" si="1"/>
        <v>52.017857142857139</v>
      </c>
      <c r="O8" s="27">
        <f t="shared" si="2"/>
        <v>0</v>
      </c>
      <c r="P8" s="27">
        <v>433.48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-485.49785714285713</v>
      </c>
      <c r="AG8" s="28">
        <f t="shared" si="4"/>
        <v>2.1428571428714349E-3</v>
      </c>
      <c r="AH8" s="61">
        <f t="shared" si="5"/>
        <v>485.49785714285713</v>
      </c>
    </row>
    <row r="9" spans="1:34" s="12" customFormat="1" ht="23.25" hidden="1" customHeight="1" x14ac:dyDescent="0.2">
      <c r="A9" s="30">
        <v>43834</v>
      </c>
      <c r="B9" s="31"/>
      <c r="C9" s="25" t="s">
        <v>49</v>
      </c>
      <c r="D9" s="25"/>
      <c r="E9" s="25"/>
      <c r="F9" s="26"/>
      <c r="G9" s="29" t="s">
        <v>76</v>
      </c>
      <c r="H9" s="32">
        <v>50</v>
      </c>
      <c r="I9" s="32"/>
      <c r="J9" s="32"/>
      <c r="K9" s="32"/>
      <c r="L9" s="33"/>
      <c r="M9" s="27">
        <f t="shared" si="0"/>
        <v>50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50</v>
      </c>
      <c r="AB9" s="35"/>
      <c r="AC9" s="35"/>
      <c r="AD9" s="34"/>
      <c r="AE9" s="34"/>
      <c r="AF9" s="27">
        <f t="shared" si="3"/>
        <v>-50</v>
      </c>
      <c r="AG9" s="28">
        <f t="shared" si="4"/>
        <v>0</v>
      </c>
      <c r="AH9" s="61">
        <f t="shared" si="5"/>
        <v>50</v>
      </c>
    </row>
    <row r="10" spans="1:34" s="12" customFormat="1" ht="23.25" hidden="1" customHeight="1" x14ac:dyDescent="0.2">
      <c r="A10" s="30">
        <v>43834</v>
      </c>
      <c r="B10" s="31"/>
      <c r="C10" s="25" t="s">
        <v>38</v>
      </c>
      <c r="D10" s="25" t="s">
        <v>56</v>
      </c>
      <c r="E10" s="25" t="s">
        <v>39</v>
      </c>
      <c r="F10" s="26">
        <v>226358</v>
      </c>
      <c r="G10" s="26" t="s">
        <v>77</v>
      </c>
      <c r="H10" s="32"/>
      <c r="I10" s="32"/>
      <c r="J10" s="32"/>
      <c r="K10" s="32">
        <f>332.81+39.94</f>
        <v>372.75</v>
      </c>
      <c r="L10" s="33"/>
      <c r="M10" s="27">
        <f t="shared" si="0"/>
        <v>332.81249999999994</v>
      </c>
      <c r="N10" s="27">
        <f t="shared" si="1"/>
        <v>39.937499999999993</v>
      </c>
      <c r="O10" s="27">
        <f t="shared" si="2"/>
        <v>0</v>
      </c>
      <c r="P10" s="34">
        <v>332.81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-372.7475</v>
      </c>
      <c r="AG10" s="28">
        <f t="shared" si="4"/>
        <v>2.4999999999977263E-3</v>
      </c>
      <c r="AH10" s="61">
        <f t="shared" si="5"/>
        <v>372.7475</v>
      </c>
    </row>
    <row r="11" spans="1:34" s="12" customFormat="1" ht="23.25" hidden="1" customHeight="1" x14ac:dyDescent="0.2">
      <c r="A11" s="30">
        <v>43834</v>
      </c>
      <c r="B11" s="31"/>
      <c r="C11" s="25" t="s">
        <v>38</v>
      </c>
      <c r="D11" s="25" t="s">
        <v>56</v>
      </c>
      <c r="E11" s="25" t="s">
        <v>39</v>
      </c>
      <c r="F11" s="26">
        <v>226358</v>
      </c>
      <c r="G11" s="29" t="s">
        <v>78</v>
      </c>
      <c r="H11" s="32"/>
      <c r="I11" s="32"/>
      <c r="J11" s="32">
        <v>70</v>
      </c>
      <c r="K11" s="32"/>
      <c r="L11" s="33"/>
      <c r="M11" s="27">
        <f t="shared" si="0"/>
        <v>70</v>
      </c>
      <c r="N11" s="27">
        <f t="shared" si="1"/>
        <v>0</v>
      </c>
      <c r="O11" s="27">
        <f t="shared" si="2"/>
        <v>0</v>
      </c>
      <c r="P11" s="27">
        <v>70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-70</v>
      </c>
      <c r="AG11" s="28">
        <f t="shared" si="4"/>
        <v>0</v>
      </c>
      <c r="AH11" s="61">
        <f t="shared" si="5"/>
        <v>70</v>
      </c>
    </row>
    <row r="12" spans="1:34" s="12" customFormat="1" ht="23.25" hidden="1" customHeight="1" x14ac:dyDescent="0.2">
      <c r="A12" s="30">
        <v>43836</v>
      </c>
      <c r="B12" s="31"/>
      <c r="C12" s="25" t="s">
        <v>64</v>
      </c>
      <c r="D12" s="25" t="s">
        <v>65</v>
      </c>
      <c r="E12" s="25" t="s">
        <v>39</v>
      </c>
      <c r="F12" s="26">
        <v>315792</v>
      </c>
      <c r="G12" s="29" t="s">
        <v>79</v>
      </c>
      <c r="H12" s="32"/>
      <c r="I12" s="32"/>
      <c r="J12" s="32"/>
      <c r="K12" s="32">
        <v>6982.09</v>
      </c>
      <c r="L12" s="33"/>
      <c r="M12" s="27">
        <f t="shared" si="0"/>
        <v>6234.0089285714284</v>
      </c>
      <c r="N12" s="27">
        <f t="shared" si="1"/>
        <v>748.08107142857136</v>
      </c>
      <c r="O12" s="27">
        <f t="shared" si="2"/>
        <v>0</v>
      </c>
      <c r="P12" s="27">
        <v>6234.01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-6982.0910714285719</v>
      </c>
      <c r="AG12" s="28">
        <f t="shared" si="4"/>
        <v>-1.071428571776778E-3</v>
      </c>
      <c r="AH12" s="61">
        <f t="shared" si="5"/>
        <v>6982.0910714285719</v>
      </c>
    </row>
    <row r="13" spans="1:34" s="12" customFormat="1" ht="23.25" hidden="1" customHeight="1" x14ac:dyDescent="0.2">
      <c r="A13" s="30">
        <v>43836</v>
      </c>
      <c r="B13" s="31"/>
      <c r="C13" s="25" t="s">
        <v>41</v>
      </c>
      <c r="D13" s="25" t="s">
        <v>42</v>
      </c>
      <c r="E13" s="25" t="s">
        <v>43</v>
      </c>
      <c r="F13" s="26">
        <v>229712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si="0"/>
        <v>160.71428571428569</v>
      </c>
      <c r="N13" s="27">
        <f t="shared" si="1"/>
        <v>19.285714285714281</v>
      </c>
      <c r="O13" s="27">
        <f t="shared" si="2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-179.99571428571429</v>
      </c>
      <c r="AG13" s="28">
        <f t="shared" si="4"/>
        <v>4.2857142857144481E-3</v>
      </c>
      <c r="AH13" s="61">
        <f t="shared" si="5"/>
        <v>179.99571428571429</v>
      </c>
    </row>
    <row r="14" spans="1:34" s="12" customFormat="1" ht="23.25" hidden="1" customHeight="1" x14ac:dyDescent="0.2">
      <c r="A14" s="30">
        <v>43836</v>
      </c>
      <c r="B14" s="31"/>
      <c r="C14" s="25" t="s">
        <v>45</v>
      </c>
      <c r="D14" s="25" t="s">
        <v>46</v>
      </c>
      <c r="E14" s="25" t="s">
        <v>37</v>
      </c>
      <c r="F14" s="26">
        <v>113172</v>
      </c>
      <c r="G14" s="26" t="s">
        <v>80</v>
      </c>
      <c r="H14" s="32"/>
      <c r="I14" s="32"/>
      <c r="J14" s="32"/>
      <c r="K14" s="32">
        <v>341.36</v>
      </c>
      <c r="L14" s="33"/>
      <c r="M14" s="27">
        <f t="shared" si="0"/>
        <v>304.78571428571428</v>
      </c>
      <c r="N14" s="27">
        <f t="shared" si="1"/>
        <v>36.574285714285715</v>
      </c>
      <c r="O14" s="27">
        <f t="shared" si="2"/>
        <v>0</v>
      </c>
      <c r="P14" s="27">
        <v>304.79000000000002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-341.36428571428576</v>
      </c>
      <c r="AG14" s="28">
        <f t="shared" si="4"/>
        <v>-4.2857142857428698E-3</v>
      </c>
      <c r="AH14" s="61">
        <f t="shared" si="5"/>
        <v>341.36428571428576</v>
      </c>
    </row>
    <row r="15" spans="1:34" s="12" customFormat="1" ht="23.25" hidden="1" customHeight="1" x14ac:dyDescent="0.2">
      <c r="A15" s="30">
        <v>43836</v>
      </c>
      <c r="B15" s="31"/>
      <c r="C15" s="25" t="s">
        <v>40</v>
      </c>
      <c r="D15" s="25"/>
      <c r="E15" s="25"/>
      <c r="F15" s="26"/>
      <c r="G15" s="29" t="s">
        <v>81</v>
      </c>
      <c r="H15" s="32">
        <v>50</v>
      </c>
      <c r="I15" s="32"/>
      <c r="J15" s="32"/>
      <c r="K15" s="32"/>
      <c r="L15" s="33"/>
      <c r="M15" s="27">
        <f t="shared" si="0"/>
        <v>50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>
        <v>50</v>
      </c>
      <c r="AB15" s="35"/>
      <c r="AC15" s="35"/>
      <c r="AD15" s="34"/>
      <c r="AE15" s="34"/>
      <c r="AF15" s="27">
        <f t="shared" si="3"/>
        <v>-50</v>
      </c>
      <c r="AG15" s="28">
        <f t="shared" si="4"/>
        <v>0</v>
      </c>
      <c r="AH15" s="61">
        <f t="shared" si="5"/>
        <v>50</v>
      </c>
    </row>
    <row r="16" spans="1:34" s="12" customFormat="1" ht="23.25" hidden="1" customHeight="1" x14ac:dyDescent="0.2">
      <c r="A16" s="30">
        <v>43837</v>
      </c>
      <c r="B16" s="31"/>
      <c r="C16" s="25" t="s">
        <v>82</v>
      </c>
      <c r="D16" s="25"/>
      <c r="E16" s="25"/>
      <c r="F16" s="26"/>
      <c r="G16" s="29" t="s">
        <v>83</v>
      </c>
      <c r="H16" s="32"/>
      <c r="I16" s="32"/>
      <c r="J16" s="32">
        <v>60</v>
      </c>
      <c r="K16" s="32"/>
      <c r="L16" s="33"/>
      <c r="M16" s="27">
        <f t="shared" si="0"/>
        <v>60</v>
      </c>
      <c r="N16" s="27">
        <f t="shared" si="1"/>
        <v>0</v>
      </c>
      <c r="O16" s="27">
        <f t="shared" si="2"/>
        <v>0</v>
      </c>
      <c r="P16" s="27">
        <v>60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-60</v>
      </c>
      <c r="AG16" s="28">
        <f t="shared" si="4"/>
        <v>0</v>
      </c>
      <c r="AH16" s="61">
        <f t="shared" si="5"/>
        <v>60</v>
      </c>
    </row>
    <row r="17" spans="1:34" s="12" customFormat="1" ht="23.25" hidden="1" customHeight="1" x14ac:dyDescent="0.2">
      <c r="A17" s="30">
        <v>43837</v>
      </c>
      <c r="B17" s="31"/>
      <c r="C17" s="25" t="s">
        <v>40</v>
      </c>
      <c r="D17" s="25"/>
      <c r="E17" s="25"/>
      <c r="F17" s="26"/>
      <c r="G17" s="26" t="s">
        <v>69</v>
      </c>
      <c r="H17" s="32">
        <v>50</v>
      </c>
      <c r="I17" s="32"/>
      <c r="J17" s="32"/>
      <c r="K17" s="32"/>
      <c r="L17" s="33"/>
      <c r="M17" s="27">
        <f t="shared" si="0"/>
        <v>50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50</v>
      </c>
      <c r="AB17" s="35"/>
      <c r="AC17" s="35"/>
      <c r="AD17" s="34"/>
      <c r="AE17" s="34"/>
      <c r="AF17" s="27">
        <f t="shared" si="3"/>
        <v>-50</v>
      </c>
      <c r="AG17" s="28">
        <f t="shared" si="4"/>
        <v>0</v>
      </c>
      <c r="AH17" s="61">
        <f t="shared" si="5"/>
        <v>50</v>
      </c>
    </row>
    <row r="18" spans="1:34" s="12" customFormat="1" ht="23.25" hidden="1" customHeight="1" x14ac:dyDescent="0.2">
      <c r="A18" s="30">
        <v>43837</v>
      </c>
      <c r="B18" s="31"/>
      <c r="C18" s="25" t="s">
        <v>47</v>
      </c>
      <c r="D18" s="25" t="s">
        <v>48</v>
      </c>
      <c r="E18" s="25" t="s">
        <v>50</v>
      </c>
      <c r="F18" s="26">
        <v>3398</v>
      </c>
      <c r="G18" s="26" t="s">
        <v>61</v>
      </c>
      <c r="H18" s="32"/>
      <c r="I18" s="32"/>
      <c r="J18" s="32">
        <v>319</v>
      </c>
      <c r="K18" s="32"/>
      <c r="L18" s="33"/>
      <c r="M18" s="27">
        <f t="shared" si="0"/>
        <v>319</v>
      </c>
      <c r="N18" s="27">
        <f t="shared" si="1"/>
        <v>0</v>
      </c>
      <c r="O18" s="27">
        <f t="shared" si="2"/>
        <v>0</v>
      </c>
      <c r="P18" s="27">
        <v>319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:AF31" si="6">-SUM(N18:AE18)</f>
        <v>-319</v>
      </c>
      <c r="AG18" s="28">
        <f t="shared" ref="AG18:AG32" si="7">SUM(H18:K18)+AF18+O18</f>
        <v>0</v>
      </c>
      <c r="AH18" s="61">
        <f t="shared" si="5"/>
        <v>319</v>
      </c>
    </row>
    <row r="19" spans="1:34" s="12" customFormat="1" ht="23.25" hidden="1" customHeight="1" x14ac:dyDescent="0.2">
      <c r="A19" s="30">
        <v>43837</v>
      </c>
      <c r="B19" s="31"/>
      <c r="C19" s="25" t="s">
        <v>49</v>
      </c>
      <c r="D19" s="25"/>
      <c r="E19" s="25"/>
      <c r="F19" s="26"/>
      <c r="G19" s="26" t="s">
        <v>54</v>
      </c>
      <c r="H19" s="32">
        <v>100</v>
      </c>
      <c r="I19" s="32"/>
      <c r="J19" s="32"/>
      <c r="K19" s="32"/>
      <c r="L19" s="33"/>
      <c r="M19" s="27">
        <f t="shared" si="0"/>
        <v>100</v>
      </c>
      <c r="N19" s="27">
        <f t="shared" si="1"/>
        <v>0</v>
      </c>
      <c r="O19" s="27">
        <f t="shared" si="2"/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100</v>
      </c>
      <c r="AB19" s="35"/>
      <c r="AC19" s="35"/>
      <c r="AD19" s="34"/>
      <c r="AE19" s="34"/>
      <c r="AF19" s="27">
        <f t="shared" ref="AF19:AF30" si="8">-SUM(N19:AE19)</f>
        <v>-100</v>
      </c>
      <c r="AG19" s="28">
        <f t="shared" ref="AG19:AG30" si="9">SUM(H19:K19)+AF19+O19</f>
        <v>0</v>
      </c>
      <c r="AH19" s="61">
        <f t="shared" si="5"/>
        <v>100</v>
      </c>
    </row>
    <row r="20" spans="1:34" s="12" customFormat="1" ht="23.25" hidden="1" customHeight="1" x14ac:dyDescent="0.2">
      <c r="A20" s="30">
        <v>43837</v>
      </c>
      <c r="B20" s="31"/>
      <c r="C20" s="25" t="s">
        <v>84</v>
      </c>
      <c r="D20" s="25" t="s">
        <v>85</v>
      </c>
      <c r="E20" s="25" t="s">
        <v>57</v>
      </c>
      <c r="F20" s="26">
        <v>16192</v>
      </c>
      <c r="G20" s="26" t="s">
        <v>86</v>
      </c>
      <c r="H20" s="32"/>
      <c r="I20" s="32"/>
      <c r="J20" s="32"/>
      <c r="K20" s="32">
        <v>584</v>
      </c>
      <c r="L20" s="33"/>
      <c r="M20" s="27">
        <f t="shared" si="0"/>
        <v>521.42857142857133</v>
      </c>
      <c r="N20" s="27">
        <f t="shared" si="1"/>
        <v>62.571428571428555</v>
      </c>
      <c r="O20" s="27">
        <f t="shared" si="2"/>
        <v>0</v>
      </c>
      <c r="P20" s="27">
        <v>521.42999999999995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8"/>
        <v>-584.00142857142851</v>
      </c>
      <c r="AG20" s="28">
        <f t="shared" si="9"/>
        <v>-1.4285714285051654E-3</v>
      </c>
      <c r="AH20" s="61">
        <f t="shared" si="5"/>
        <v>584.00142857142851</v>
      </c>
    </row>
    <row r="21" spans="1:34" s="12" customFormat="1" ht="23.25" hidden="1" customHeight="1" x14ac:dyDescent="0.2">
      <c r="A21" s="30">
        <v>43837</v>
      </c>
      <c r="B21" s="31"/>
      <c r="C21" s="25" t="s">
        <v>38</v>
      </c>
      <c r="D21" s="25" t="s">
        <v>56</v>
      </c>
      <c r="E21" s="25" t="s">
        <v>39</v>
      </c>
      <c r="F21" s="26">
        <v>195747</v>
      </c>
      <c r="G21" s="26" t="s">
        <v>87</v>
      </c>
      <c r="H21" s="32"/>
      <c r="I21" s="32"/>
      <c r="J21" s="32"/>
      <c r="K21" s="32">
        <f>369.64+44.36</f>
        <v>414</v>
      </c>
      <c r="L21" s="33"/>
      <c r="M21" s="27">
        <f t="shared" si="0"/>
        <v>369.64285714285711</v>
      </c>
      <c r="N21" s="27">
        <f t="shared" si="1"/>
        <v>44.357142857142854</v>
      </c>
      <c r="O21" s="27">
        <f t="shared" si="2"/>
        <v>0</v>
      </c>
      <c r="P21" s="27">
        <v>369.64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8"/>
        <v>-413.99714285714282</v>
      </c>
      <c r="AG21" s="28">
        <f t="shared" si="9"/>
        <v>2.857142857180861E-3</v>
      </c>
      <c r="AH21" s="61">
        <f t="shared" si="5"/>
        <v>413.99714285714282</v>
      </c>
    </row>
    <row r="22" spans="1:34" s="12" customFormat="1" ht="23.25" hidden="1" customHeight="1" x14ac:dyDescent="0.2">
      <c r="A22" s="30">
        <v>43837</v>
      </c>
      <c r="B22" s="31"/>
      <c r="C22" s="25" t="s">
        <v>38</v>
      </c>
      <c r="D22" s="25" t="s">
        <v>56</v>
      </c>
      <c r="E22" s="25" t="s">
        <v>39</v>
      </c>
      <c r="F22" s="26">
        <v>195747</v>
      </c>
      <c r="G22" s="26" t="s">
        <v>88</v>
      </c>
      <c r="H22" s="32"/>
      <c r="I22" s="32"/>
      <c r="J22" s="32">
        <v>262</v>
      </c>
      <c r="K22" s="32"/>
      <c r="L22" s="33"/>
      <c r="M22" s="27">
        <f t="shared" si="0"/>
        <v>262</v>
      </c>
      <c r="N22" s="27">
        <f t="shared" si="1"/>
        <v>0</v>
      </c>
      <c r="O22" s="27">
        <f t="shared" si="2"/>
        <v>0</v>
      </c>
      <c r="P22" s="27">
        <v>262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8"/>
        <v>-262</v>
      </c>
      <c r="AG22" s="28">
        <f t="shared" si="9"/>
        <v>0</v>
      </c>
      <c r="AH22" s="61">
        <f t="shared" si="5"/>
        <v>262</v>
      </c>
    </row>
    <row r="23" spans="1:34" s="12" customFormat="1" ht="23.25" hidden="1" customHeight="1" x14ac:dyDescent="0.2">
      <c r="A23" s="30">
        <v>43837</v>
      </c>
      <c r="B23" s="31"/>
      <c r="C23" s="25" t="s">
        <v>64</v>
      </c>
      <c r="D23" s="25" t="s">
        <v>65</v>
      </c>
      <c r="E23" s="25" t="s">
        <v>39</v>
      </c>
      <c r="F23" s="26">
        <v>574838</v>
      </c>
      <c r="G23" s="26" t="s">
        <v>89</v>
      </c>
      <c r="H23" s="32"/>
      <c r="I23" s="32"/>
      <c r="J23" s="32"/>
      <c r="K23" s="32">
        <v>852.46</v>
      </c>
      <c r="L23" s="33"/>
      <c r="M23" s="27">
        <f t="shared" si="0"/>
        <v>761.125</v>
      </c>
      <c r="N23" s="27">
        <f t="shared" si="1"/>
        <v>91.334999999999994</v>
      </c>
      <c r="O23" s="27">
        <f t="shared" si="2"/>
        <v>0</v>
      </c>
      <c r="P23" s="27">
        <v>761.13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8"/>
        <v>-852.46500000000003</v>
      </c>
      <c r="AG23" s="28">
        <f t="shared" si="9"/>
        <v>-4.9999999999954525E-3</v>
      </c>
      <c r="AH23" s="61">
        <f t="shared" si="5"/>
        <v>852.46500000000003</v>
      </c>
    </row>
    <row r="24" spans="1:34" s="12" customFormat="1" ht="23.25" hidden="1" customHeight="1" x14ac:dyDescent="0.2">
      <c r="A24" s="30">
        <v>43837</v>
      </c>
      <c r="B24" s="31"/>
      <c r="C24" s="25" t="s">
        <v>47</v>
      </c>
      <c r="D24" s="25" t="s">
        <v>48</v>
      </c>
      <c r="E24" s="25" t="s">
        <v>50</v>
      </c>
      <c r="F24" s="26">
        <v>3397</v>
      </c>
      <c r="G24" s="26" t="s">
        <v>90</v>
      </c>
      <c r="H24" s="32"/>
      <c r="I24" s="32"/>
      <c r="J24" s="32">
        <v>2417</v>
      </c>
      <c r="K24" s="32"/>
      <c r="L24" s="33"/>
      <c r="M24" s="27">
        <f t="shared" si="0"/>
        <v>2417</v>
      </c>
      <c r="N24" s="27">
        <f t="shared" si="1"/>
        <v>0</v>
      </c>
      <c r="O24" s="27">
        <f t="shared" si="2"/>
        <v>0</v>
      </c>
      <c r="P24" s="27">
        <v>2417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8"/>
        <v>-2417</v>
      </c>
      <c r="AG24" s="28">
        <f t="shared" si="9"/>
        <v>0</v>
      </c>
      <c r="AH24" s="61">
        <f t="shared" si="5"/>
        <v>2417</v>
      </c>
    </row>
    <row r="25" spans="1:34" s="12" customFormat="1" ht="23.25" hidden="1" customHeight="1" x14ac:dyDescent="0.2">
      <c r="A25" s="30">
        <v>43837</v>
      </c>
      <c r="B25" s="31"/>
      <c r="C25" s="25" t="s">
        <v>91</v>
      </c>
      <c r="D25" s="25" t="s">
        <v>55</v>
      </c>
      <c r="E25" s="25" t="s">
        <v>50</v>
      </c>
      <c r="F25" s="26">
        <v>20377</v>
      </c>
      <c r="G25" s="26" t="s">
        <v>92</v>
      </c>
      <c r="H25" s="32"/>
      <c r="I25" s="32"/>
      <c r="J25" s="32">
        <v>400</v>
      </c>
      <c r="K25" s="32"/>
      <c r="L25" s="33"/>
      <c r="M25" s="27">
        <f t="shared" si="0"/>
        <v>400</v>
      </c>
      <c r="N25" s="27">
        <f t="shared" si="1"/>
        <v>0</v>
      </c>
      <c r="O25" s="27">
        <f t="shared" si="2"/>
        <v>0</v>
      </c>
      <c r="P25" s="27">
        <v>400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si="8"/>
        <v>-400</v>
      </c>
      <c r="AG25" s="28">
        <f t="shared" si="9"/>
        <v>0</v>
      </c>
      <c r="AH25" s="61">
        <f t="shared" si="5"/>
        <v>400</v>
      </c>
    </row>
    <row r="26" spans="1:34" s="12" customFormat="1" ht="23.25" hidden="1" customHeight="1" x14ac:dyDescent="0.2">
      <c r="A26" s="30">
        <v>43837</v>
      </c>
      <c r="B26" s="31"/>
      <c r="C26" s="25" t="s">
        <v>41</v>
      </c>
      <c r="D26" s="25" t="s">
        <v>42</v>
      </c>
      <c r="E26" s="25" t="s">
        <v>43</v>
      </c>
      <c r="F26" s="26">
        <v>229748</v>
      </c>
      <c r="G26" s="26" t="s">
        <v>44</v>
      </c>
      <c r="H26" s="32"/>
      <c r="I26" s="32"/>
      <c r="J26" s="32"/>
      <c r="K26" s="32">
        <v>180</v>
      </c>
      <c r="L26" s="33"/>
      <c r="M26" s="27">
        <f t="shared" si="0"/>
        <v>160.71428571428569</v>
      </c>
      <c r="N26" s="27">
        <f t="shared" si="1"/>
        <v>19.285714285714281</v>
      </c>
      <c r="O26" s="27">
        <f t="shared" si="2"/>
        <v>0</v>
      </c>
      <c r="P26" s="27"/>
      <c r="Q26" s="34">
        <v>160.71</v>
      </c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" si="10">-SUM(N26:AE26)</f>
        <v>-179.99571428571429</v>
      </c>
      <c r="AG26" s="28">
        <f t="shared" ref="AG26" si="11">SUM(H26:K26)+AF26+O26</f>
        <v>4.2857142857144481E-3</v>
      </c>
      <c r="AH26" s="61">
        <f t="shared" si="5"/>
        <v>179.99571428571429</v>
      </c>
    </row>
    <row r="27" spans="1:34" s="12" customFormat="1" ht="23.25" hidden="1" customHeight="1" x14ac:dyDescent="0.2">
      <c r="A27" s="30">
        <v>43837</v>
      </c>
      <c r="B27" s="31"/>
      <c r="C27" s="25" t="s">
        <v>93</v>
      </c>
      <c r="D27" s="25" t="s">
        <v>94</v>
      </c>
      <c r="E27" s="25" t="s">
        <v>39</v>
      </c>
      <c r="F27" s="26">
        <v>1006</v>
      </c>
      <c r="G27" s="26" t="s">
        <v>95</v>
      </c>
      <c r="H27" s="32"/>
      <c r="I27" s="32"/>
      <c r="J27" s="32"/>
      <c r="K27" s="32">
        <v>440</v>
      </c>
      <c r="L27" s="33"/>
      <c r="M27" s="27">
        <f t="shared" si="0"/>
        <v>392.85714285714283</v>
      </c>
      <c r="N27" s="27">
        <f t="shared" si="1"/>
        <v>47.142857142857139</v>
      </c>
      <c r="O27" s="27">
        <f t="shared" si="2"/>
        <v>0</v>
      </c>
      <c r="P27" s="27"/>
      <c r="Q27" s="34"/>
      <c r="R27" s="34"/>
      <c r="S27" s="35">
        <v>392.86</v>
      </c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8"/>
        <v>-440.00285714285712</v>
      </c>
      <c r="AG27" s="28">
        <f t="shared" si="9"/>
        <v>-2.8571428571240176E-3</v>
      </c>
      <c r="AH27" s="61">
        <f t="shared" si="5"/>
        <v>440.00285714285712</v>
      </c>
    </row>
    <row r="28" spans="1:34" s="12" customFormat="1" ht="23.25" hidden="1" customHeight="1" x14ac:dyDescent="0.2">
      <c r="A28" s="30">
        <v>43837</v>
      </c>
      <c r="B28" s="31"/>
      <c r="C28" s="25" t="s">
        <v>38</v>
      </c>
      <c r="D28" s="25" t="s">
        <v>56</v>
      </c>
      <c r="E28" s="25" t="s">
        <v>39</v>
      </c>
      <c r="F28" s="26">
        <v>181775</v>
      </c>
      <c r="G28" s="26" t="s">
        <v>96</v>
      </c>
      <c r="H28" s="32"/>
      <c r="I28" s="32"/>
      <c r="J28" s="32">
        <v>75</v>
      </c>
      <c r="K28" s="32"/>
      <c r="L28" s="33"/>
      <c r="M28" s="27">
        <f t="shared" si="0"/>
        <v>75</v>
      </c>
      <c r="N28" s="27">
        <f t="shared" si="1"/>
        <v>0</v>
      </c>
      <c r="O28" s="27">
        <f t="shared" si="2"/>
        <v>0</v>
      </c>
      <c r="P28" s="27">
        <v>75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8"/>
        <v>-75</v>
      </c>
      <c r="AG28" s="28">
        <f t="shared" si="9"/>
        <v>0</v>
      </c>
      <c r="AH28" s="61">
        <f t="shared" si="5"/>
        <v>75</v>
      </c>
    </row>
    <row r="29" spans="1:34" s="12" customFormat="1" ht="23.25" hidden="1" customHeight="1" x14ac:dyDescent="0.2">
      <c r="A29" s="30">
        <v>43837</v>
      </c>
      <c r="B29" s="31"/>
      <c r="C29" s="25" t="s">
        <v>38</v>
      </c>
      <c r="D29" s="25" t="s">
        <v>56</v>
      </c>
      <c r="E29" s="25" t="s">
        <v>39</v>
      </c>
      <c r="F29" s="26">
        <v>181775</v>
      </c>
      <c r="G29" s="26" t="s">
        <v>97</v>
      </c>
      <c r="H29" s="32"/>
      <c r="I29" s="32"/>
      <c r="J29" s="32"/>
      <c r="K29" s="32">
        <f>1442.77+173.13</f>
        <v>1615.9</v>
      </c>
      <c r="L29" s="33"/>
      <c r="M29" s="27">
        <f t="shared" si="0"/>
        <v>1442.7678571428571</v>
      </c>
      <c r="N29" s="27">
        <f t="shared" si="1"/>
        <v>173.13214285714284</v>
      </c>
      <c r="O29" s="27">
        <f t="shared" si="2"/>
        <v>0</v>
      </c>
      <c r="P29" s="27">
        <v>1442.77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8"/>
        <v>-1615.9021428571427</v>
      </c>
      <c r="AG29" s="28">
        <f t="shared" si="9"/>
        <v>-2.1428571426440612E-3</v>
      </c>
      <c r="AH29" s="61">
        <f t="shared" si="5"/>
        <v>1615.9021428571427</v>
      </c>
    </row>
    <row r="30" spans="1:34" s="12" customFormat="1" ht="23.25" hidden="1" customHeight="1" x14ac:dyDescent="0.2">
      <c r="A30" s="30">
        <v>43837</v>
      </c>
      <c r="B30" s="31"/>
      <c r="C30" s="25" t="s">
        <v>98</v>
      </c>
      <c r="D30" s="25" t="s">
        <v>99</v>
      </c>
      <c r="E30" s="25" t="s">
        <v>100</v>
      </c>
      <c r="F30" s="26">
        <v>117926</v>
      </c>
      <c r="G30" s="26" t="s">
        <v>101</v>
      </c>
      <c r="H30" s="32"/>
      <c r="I30" s="32"/>
      <c r="J30" s="32"/>
      <c r="K30" s="32">
        <v>1765</v>
      </c>
      <c r="L30" s="33"/>
      <c r="M30" s="27">
        <f t="shared" si="0"/>
        <v>1575.8928571428569</v>
      </c>
      <c r="N30" s="27">
        <f t="shared" si="1"/>
        <v>189.10714285714283</v>
      </c>
      <c r="O30" s="27">
        <f t="shared" si="2"/>
        <v>0</v>
      </c>
      <c r="P30" s="27"/>
      <c r="Q30" s="34">
        <v>1575.89</v>
      </c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8"/>
        <v>-1764.997142857143</v>
      </c>
      <c r="AG30" s="28">
        <f t="shared" si="9"/>
        <v>2.8571428570103308E-3</v>
      </c>
      <c r="AH30" s="61">
        <f t="shared" si="5"/>
        <v>1764.997142857143</v>
      </c>
    </row>
    <row r="31" spans="1:34" s="12" customFormat="1" ht="23.25" hidden="1" customHeight="1" x14ac:dyDescent="0.2">
      <c r="A31" s="30">
        <v>43837</v>
      </c>
      <c r="B31" s="31"/>
      <c r="C31" s="25" t="s">
        <v>49</v>
      </c>
      <c r="D31" s="25"/>
      <c r="E31" s="25"/>
      <c r="F31" s="26"/>
      <c r="G31" s="48" t="s">
        <v>102</v>
      </c>
      <c r="H31" s="32">
        <v>50</v>
      </c>
      <c r="I31" s="32"/>
      <c r="J31" s="32"/>
      <c r="K31" s="32"/>
      <c r="L31" s="33"/>
      <c r="M31" s="27">
        <f t="shared" si="0"/>
        <v>50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50</v>
      </c>
      <c r="AB31" s="35"/>
      <c r="AC31" s="35"/>
      <c r="AD31" s="34"/>
      <c r="AE31" s="34"/>
      <c r="AF31" s="27">
        <f t="shared" si="6"/>
        <v>-50</v>
      </c>
      <c r="AG31" s="28">
        <f t="shared" si="7"/>
        <v>0</v>
      </c>
      <c r="AH31" s="61">
        <f t="shared" si="5"/>
        <v>50</v>
      </c>
    </row>
    <row r="32" spans="1:34" s="12" customFormat="1" ht="23.25" hidden="1" customHeight="1" x14ac:dyDescent="0.2">
      <c r="A32" s="30">
        <v>43838</v>
      </c>
      <c r="B32" s="31"/>
      <c r="C32" s="25" t="s">
        <v>49</v>
      </c>
      <c r="D32" s="25"/>
      <c r="E32" s="25"/>
      <c r="F32" s="26"/>
      <c r="G32" s="26" t="s">
        <v>103</v>
      </c>
      <c r="H32" s="32">
        <v>50</v>
      </c>
      <c r="I32" s="32"/>
      <c r="J32" s="32"/>
      <c r="K32" s="32"/>
      <c r="L32" s="33"/>
      <c r="M32" s="27">
        <f t="shared" si="0"/>
        <v>50</v>
      </c>
      <c r="N32" s="27">
        <f t="shared" si="1"/>
        <v>0</v>
      </c>
      <c r="O32" s="27">
        <f t="shared" si="2"/>
        <v>0</v>
      </c>
      <c r="P32" s="34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>
        <v>50</v>
      </c>
      <c r="AE32" s="34"/>
      <c r="AF32" s="27">
        <f t="shared" ref="AF32" si="12">-SUM(N32:AE32)</f>
        <v>-50</v>
      </c>
      <c r="AG32" s="28">
        <f t="shared" si="7"/>
        <v>0</v>
      </c>
      <c r="AH32" s="61">
        <f t="shared" si="5"/>
        <v>50</v>
      </c>
    </row>
    <row r="33" spans="1:34" s="58" customFormat="1" ht="23.25" hidden="1" customHeight="1" x14ac:dyDescent="0.2">
      <c r="A33" s="49">
        <v>43838</v>
      </c>
      <c r="B33" s="59"/>
      <c r="C33" s="50" t="s">
        <v>41</v>
      </c>
      <c r="D33" s="50" t="s">
        <v>42</v>
      </c>
      <c r="E33" s="50" t="s">
        <v>43</v>
      </c>
      <c r="F33" s="51">
        <v>235367</v>
      </c>
      <c r="G33" s="51" t="s">
        <v>44</v>
      </c>
      <c r="H33" s="52"/>
      <c r="I33" s="52"/>
      <c r="J33" s="52"/>
      <c r="K33" s="52">
        <v>180</v>
      </c>
      <c r="L33" s="53"/>
      <c r="M33" s="54">
        <f t="shared" si="0"/>
        <v>160.71428571428569</v>
      </c>
      <c r="N33" s="54">
        <f t="shared" si="1"/>
        <v>19.285714285714281</v>
      </c>
      <c r="O33" s="54">
        <f t="shared" si="2"/>
        <v>0</v>
      </c>
      <c r="P33" s="54"/>
      <c r="Q33" s="55">
        <v>160.71</v>
      </c>
      <c r="R33" s="55"/>
      <c r="S33" s="56"/>
      <c r="T33" s="56"/>
      <c r="U33" s="56"/>
      <c r="V33" s="56"/>
      <c r="W33" s="56"/>
      <c r="X33" s="55"/>
      <c r="Y33" s="55"/>
      <c r="Z33" s="55"/>
      <c r="AA33" s="55"/>
      <c r="AB33" s="56"/>
      <c r="AC33" s="56"/>
      <c r="AD33" s="55"/>
      <c r="AE33" s="55"/>
      <c r="AF33" s="54">
        <f t="shared" ref="AF33" si="13">-SUM(N33:AE33)</f>
        <v>-179.99571428571429</v>
      </c>
      <c r="AG33" s="57">
        <f t="shared" ref="AG33" si="14">SUM(H33:K33)+AF33+O33</f>
        <v>4.2857142857144481E-3</v>
      </c>
      <c r="AH33" s="61">
        <f t="shared" si="5"/>
        <v>179.99571428571429</v>
      </c>
    </row>
    <row r="34" spans="1:34" s="12" customFormat="1" ht="23.25" hidden="1" customHeight="1" x14ac:dyDescent="0.2">
      <c r="A34" s="30">
        <v>43838</v>
      </c>
      <c r="B34" s="31"/>
      <c r="C34" s="25" t="s">
        <v>45</v>
      </c>
      <c r="D34" s="25" t="s">
        <v>46</v>
      </c>
      <c r="E34" s="25" t="s">
        <v>37</v>
      </c>
      <c r="F34" s="26">
        <v>100840</v>
      </c>
      <c r="G34" s="26" t="s">
        <v>104</v>
      </c>
      <c r="H34" s="32"/>
      <c r="I34" s="32"/>
      <c r="J34" s="32"/>
      <c r="K34" s="32">
        <v>450.75</v>
      </c>
      <c r="L34" s="33"/>
      <c r="M34" s="27">
        <f t="shared" si="0"/>
        <v>402.45535714285711</v>
      </c>
      <c r="N34" s="27">
        <f t="shared" si="1"/>
        <v>48.294642857142854</v>
      </c>
      <c r="O34" s="27">
        <f t="shared" si="2"/>
        <v>0</v>
      </c>
      <c r="P34" s="27">
        <v>402.46</v>
      </c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:AF46" si="15">-SUM(N34:AE34)</f>
        <v>-450.75464285714281</v>
      </c>
      <c r="AG34" s="28">
        <f t="shared" ref="AG34:AG46" si="16">SUM(H34:K34)+AF34+O34</f>
        <v>-4.6428571428123178E-3</v>
      </c>
      <c r="AH34" s="61">
        <f t="shared" si="5"/>
        <v>450.75464285714281</v>
      </c>
    </row>
    <row r="35" spans="1:34" s="12" customFormat="1" ht="23.25" hidden="1" customHeight="1" x14ac:dyDescent="0.2">
      <c r="A35" s="30">
        <v>43838</v>
      </c>
      <c r="B35" s="31"/>
      <c r="C35" s="25" t="s">
        <v>82</v>
      </c>
      <c r="D35" s="25"/>
      <c r="E35" s="25"/>
      <c r="F35" s="26"/>
      <c r="G35" s="26" t="s">
        <v>105</v>
      </c>
      <c r="H35" s="32"/>
      <c r="I35" s="32"/>
      <c r="J35" s="32">
        <v>120</v>
      </c>
      <c r="K35" s="32"/>
      <c r="L35" s="33"/>
      <c r="M35" s="27">
        <f t="shared" si="0"/>
        <v>120</v>
      </c>
      <c r="N35" s="27">
        <f t="shared" si="1"/>
        <v>0</v>
      </c>
      <c r="O35" s="27">
        <f t="shared" si="2"/>
        <v>0</v>
      </c>
      <c r="P35" s="27">
        <v>120</v>
      </c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si="15"/>
        <v>-120</v>
      </c>
      <c r="AG35" s="28">
        <f t="shared" si="16"/>
        <v>0</v>
      </c>
      <c r="AH35" s="61">
        <f t="shared" si="5"/>
        <v>120</v>
      </c>
    </row>
    <row r="36" spans="1:34" s="12" customFormat="1" ht="23.25" hidden="1" customHeight="1" x14ac:dyDescent="0.2">
      <c r="A36" s="30">
        <v>43838</v>
      </c>
      <c r="B36" s="31"/>
      <c r="C36" s="25" t="s">
        <v>106</v>
      </c>
      <c r="D36" s="25" t="s">
        <v>107</v>
      </c>
      <c r="E36" s="25" t="s">
        <v>108</v>
      </c>
      <c r="F36" s="26">
        <v>12170</v>
      </c>
      <c r="G36" s="26" t="s">
        <v>109</v>
      </c>
      <c r="H36" s="32">
        <v>120</v>
      </c>
      <c r="I36" s="32"/>
      <c r="J36" s="32"/>
      <c r="K36" s="32"/>
      <c r="L36" s="33"/>
      <c r="M36" s="27">
        <f t="shared" si="0"/>
        <v>120</v>
      </c>
      <c r="N36" s="27">
        <f t="shared" si="1"/>
        <v>0</v>
      </c>
      <c r="O36" s="27">
        <f t="shared" si="2"/>
        <v>0</v>
      </c>
      <c r="P36" s="27"/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>
        <v>120</v>
      </c>
      <c r="AE36" s="34"/>
      <c r="AF36" s="27">
        <f t="shared" si="15"/>
        <v>-120</v>
      </c>
      <c r="AG36" s="28">
        <f t="shared" si="16"/>
        <v>0</v>
      </c>
      <c r="AH36" s="61">
        <f t="shared" si="5"/>
        <v>120</v>
      </c>
    </row>
    <row r="37" spans="1:34" s="12" customFormat="1" ht="23.25" hidden="1" customHeight="1" x14ac:dyDescent="0.2">
      <c r="A37" s="30">
        <v>43838</v>
      </c>
      <c r="B37" s="31"/>
      <c r="C37" s="25" t="s">
        <v>41</v>
      </c>
      <c r="D37" s="25" t="s">
        <v>42</v>
      </c>
      <c r="E37" s="25" t="s">
        <v>43</v>
      </c>
      <c r="F37" s="26">
        <v>235416</v>
      </c>
      <c r="G37" s="26" t="s">
        <v>44</v>
      </c>
      <c r="H37" s="32"/>
      <c r="I37" s="32"/>
      <c r="J37" s="32"/>
      <c r="K37" s="32">
        <v>180</v>
      </c>
      <c r="L37" s="33"/>
      <c r="M37" s="27">
        <f t="shared" si="0"/>
        <v>160.71428571428569</v>
      </c>
      <c r="N37" s="27">
        <f t="shared" si="1"/>
        <v>19.285714285714281</v>
      </c>
      <c r="O37" s="27">
        <f t="shared" si="2"/>
        <v>0</v>
      </c>
      <c r="P37" s="27"/>
      <c r="Q37" s="34">
        <v>160.71</v>
      </c>
      <c r="R37" s="34"/>
      <c r="S37" s="35"/>
      <c r="T37" s="35"/>
      <c r="U37" s="35"/>
      <c r="V37" s="35"/>
      <c r="W37" s="35"/>
      <c r="X37" s="34"/>
      <c r="Y37" s="34"/>
      <c r="Z37" s="34"/>
      <c r="AA37" s="34"/>
      <c r="AB37" s="35"/>
      <c r="AC37" s="35"/>
      <c r="AD37" s="34"/>
      <c r="AE37" s="34"/>
      <c r="AF37" s="27">
        <f t="shared" ref="AF37" si="17">-SUM(N37:AE37)</f>
        <v>-179.99571428571429</v>
      </c>
      <c r="AG37" s="28">
        <f t="shared" ref="AG37" si="18">SUM(H37:K37)+AF37+O37</f>
        <v>4.2857142857144481E-3</v>
      </c>
      <c r="AH37" s="61">
        <f t="shared" si="5"/>
        <v>179.99571428571429</v>
      </c>
    </row>
    <row r="38" spans="1:34" s="12" customFormat="1" ht="23.25" hidden="1" customHeight="1" x14ac:dyDescent="0.2">
      <c r="A38" s="30">
        <v>43840</v>
      </c>
      <c r="B38" s="31"/>
      <c r="C38" s="25" t="s">
        <v>49</v>
      </c>
      <c r="D38" s="25"/>
      <c r="E38" s="25"/>
      <c r="F38" s="26"/>
      <c r="G38" s="26" t="s">
        <v>110</v>
      </c>
      <c r="H38" s="32">
        <v>135</v>
      </c>
      <c r="I38" s="32"/>
      <c r="J38" s="32"/>
      <c r="K38" s="32"/>
      <c r="L38" s="33"/>
      <c r="M38" s="27">
        <f t="shared" si="0"/>
        <v>135</v>
      </c>
      <c r="N38" s="27">
        <f t="shared" si="1"/>
        <v>0</v>
      </c>
      <c r="O38" s="27">
        <f t="shared" si="2"/>
        <v>0</v>
      </c>
      <c r="P38" s="27">
        <v>135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15"/>
        <v>-135</v>
      </c>
      <c r="AG38" s="28">
        <f t="shared" si="16"/>
        <v>0</v>
      </c>
      <c r="AH38" s="61">
        <f t="shared" si="5"/>
        <v>135</v>
      </c>
    </row>
    <row r="39" spans="1:34" s="12" customFormat="1" ht="23.25" hidden="1" customHeight="1" x14ac:dyDescent="0.2">
      <c r="A39" s="30">
        <v>43840</v>
      </c>
      <c r="B39" s="31"/>
      <c r="C39" s="25" t="s">
        <v>67</v>
      </c>
      <c r="D39" s="25"/>
      <c r="E39" s="25"/>
      <c r="F39" s="26"/>
      <c r="G39" s="26" t="s">
        <v>111</v>
      </c>
      <c r="H39" s="32">
        <v>165</v>
      </c>
      <c r="I39" s="32"/>
      <c r="J39" s="32"/>
      <c r="K39" s="32"/>
      <c r="L39" s="33"/>
      <c r="M39" s="27">
        <f t="shared" si="0"/>
        <v>165</v>
      </c>
      <c r="N39" s="27">
        <f t="shared" si="1"/>
        <v>0</v>
      </c>
      <c r="O39" s="27">
        <f t="shared" si="2"/>
        <v>0</v>
      </c>
      <c r="P39" s="34"/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>
        <v>165</v>
      </c>
      <c r="AB39" s="35"/>
      <c r="AC39" s="35"/>
      <c r="AD39" s="34"/>
      <c r="AE39" s="34"/>
      <c r="AF39" s="27">
        <f t="shared" si="15"/>
        <v>-165</v>
      </c>
      <c r="AG39" s="28">
        <f t="shared" si="16"/>
        <v>0</v>
      </c>
      <c r="AH39" s="61">
        <f t="shared" si="5"/>
        <v>165</v>
      </c>
    </row>
    <row r="40" spans="1:34" s="12" customFormat="1" ht="23.25" hidden="1" customHeight="1" x14ac:dyDescent="0.2">
      <c r="A40" s="30">
        <v>43840</v>
      </c>
      <c r="B40" s="31"/>
      <c r="C40" s="25" t="s">
        <v>38</v>
      </c>
      <c r="D40" s="25" t="s">
        <v>56</v>
      </c>
      <c r="E40" s="25" t="s">
        <v>39</v>
      </c>
      <c r="F40" s="26">
        <v>205481</v>
      </c>
      <c r="G40" s="29" t="s">
        <v>112</v>
      </c>
      <c r="H40" s="32"/>
      <c r="I40" s="32"/>
      <c r="J40" s="32"/>
      <c r="K40" s="32">
        <f>95.63+11.48</f>
        <v>107.11</v>
      </c>
      <c r="L40" s="33"/>
      <c r="M40" s="27">
        <f t="shared" si="0"/>
        <v>95.633928571428555</v>
      </c>
      <c r="N40" s="27">
        <f t="shared" si="1"/>
        <v>11.476071428571426</v>
      </c>
      <c r="O40" s="27">
        <f t="shared" si="2"/>
        <v>0</v>
      </c>
      <c r="P40" s="27">
        <v>95.63</v>
      </c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si="15"/>
        <v>-107.10607142857143</v>
      </c>
      <c r="AG40" s="28">
        <f t="shared" si="16"/>
        <v>3.9285714285739459E-3</v>
      </c>
      <c r="AH40" s="61">
        <f t="shared" si="5"/>
        <v>107.10607142857143</v>
      </c>
    </row>
    <row r="41" spans="1:34" s="12" customFormat="1" ht="23.25" hidden="1" customHeight="1" x14ac:dyDescent="0.2">
      <c r="A41" s="30">
        <v>43840</v>
      </c>
      <c r="B41" s="31"/>
      <c r="C41" s="25" t="s">
        <v>38</v>
      </c>
      <c r="D41" s="25" t="s">
        <v>56</v>
      </c>
      <c r="E41" s="25" t="s">
        <v>39</v>
      </c>
      <c r="F41" s="26">
        <v>205481</v>
      </c>
      <c r="G41" s="29" t="s">
        <v>113</v>
      </c>
      <c r="H41" s="32"/>
      <c r="I41" s="32"/>
      <c r="J41" s="32">
        <v>59.25</v>
      </c>
      <c r="K41" s="32"/>
      <c r="L41" s="33"/>
      <c r="M41" s="27">
        <f t="shared" si="0"/>
        <v>59.25</v>
      </c>
      <c r="N41" s="27">
        <f t="shared" si="1"/>
        <v>0</v>
      </c>
      <c r="O41" s="27">
        <f t="shared" si="2"/>
        <v>0</v>
      </c>
      <c r="P41" s="27">
        <v>59.25</v>
      </c>
      <c r="Q41" s="34"/>
      <c r="R41" s="34"/>
      <c r="S41" s="35"/>
      <c r="T41" s="35"/>
      <c r="U41" s="35"/>
      <c r="V41" s="35"/>
      <c r="W41" s="35"/>
      <c r="X41" s="34"/>
      <c r="Y41" s="34"/>
      <c r="Z41" s="34"/>
      <c r="AA41" s="34"/>
      <c r="AB41" s="35"/>
      <c r="AC41" s="35"/>
      <c r="AD41" s="34"/>
      <c r="AE41" s="34"/>
      <c r="AF41" s="27">
        <f t="shared" si="15"/>
        <v>-59.25</v>
      </c>
      <c r="AG41" s="28">
        <f t="shared" si="16"/>
        <v>0</v>
      </c>
      <c r="AH41" s="61">
        <f t="shared" si="5"/>
        <v>59.25</v>
      </c>
    </row>
    <row r="42" spans="1:34" s="12" customFormat="1" ht="23.25" hidden="1" customHeight="1" x14ac:dyDescent="0.2">
      <c r="A42" s="30">
        <v>43840</v>
      </c>
      <c r="B42" s="31"/>
      <c r="C42" s="25" t="s">
        <v>41</v>
      </c>
      <c r="D42" s="25" t="s">
        <v>42</v>
      </c>
      <c r="E42" s="25" t="s">
        <v>43</v>
      </c>
      <c r="F42" s="26">
        <v>235459</v>
      </c>
      <c r="G42" s="26" t="s">
        <v>44</v>
      </c>
      <c r="H42" s="32"/>
      <c r="I42" s="32"/>
      <c r="J42" s="32"/>
      <c r="K42" s="32">
        <v>180</v>
      </c>
      <c r="L42" s="33"/>
      <c r="M42" s="27">
        <f t="shared" si="0"/>
        <v>160.71428571428569</v>
      </c>
      <c r="N42" s="27">
        <f t="shared" si="1"/>
        <v>19.285714285714281</v>
      </c>
      <c r="O42" s="27">
        <f t="shared" si="2"/>
        <v>0</v>
      </c>
      <c r="P42" s="27"/>
      <c r="Q42" s="34">
        <v>160.71</v>
      </c>
      <c r="R42" s="34"/>
      <c r="S42" s="35"/>
      <c r="T42" s="35"/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15"/>
        <v>-179.99571428571429</v>
      </c>
      <c r="AG42" s="28">
        <f t="shared" si="16"/>
        <v>4.2857142857144481E-3</v>
      </c>
      <c r="AH42" s="61">
        <f t="shared" si="5"/>
        <v>179.99571428571429</v>
      </c>
    </row>
    <row r="43" spans="1:34" s="12" customFormat="1" ht="23.25" hidden="1" customHeight="1" x14ac:dyDescent="0.2">
      <c r="A43" s="30">
        <v>43841</v>
      </c>
      <c r="B43" s="31"/>
      <c r="C43" s="25" t="s">
        <v>49</v>
      </c>
      <c r="D43" s="25"/>
      <c r="E43" s="25"/>
      <c r="F43" s="26"/>
      <c r="G43" s="26" t="s">
        <v>114</v>
      </c>
      <c r="H43" s="32">
        <v>50</v>
      </c>
      <c r="I43" s="32"/>
      <c r="J43" s="32"/>
      <c r="K43" s="32"/>
      <c r="L43" s="33"/>
      <c r="M43" s="27">
        <f t="shared" si="0"/>
        <v>50</v>
      </c>
      <c r="N43" s="27">
        <f t="shared" si="1"/>
        <v>0</v>
      </c>
      <c r="O43" s="27">
        <f t="shared" si="2"/>
        <v>0</v>
      </c>
      <c r="P43" s="27"/>
      <c r="Q43" s="34"/>
      <c r="R43" s="34"/>
      <c r="S43" s="35"/>
      <c r="T43" s="35"/>
      <c r="U43" s="35"/>
      <c r="V43" s="35"/>
      <c r="W43" s="35"/>
      <c r="X43" s="34"/>
      <c r="Y43" s="34"/>
      <c r="Z43" s="34"/>
      <c r="AA43" s="34">
        <v>50</v>
      </c>
      <c r="AB43" s="35"/>
      <c r="AC43" s="35"/>
      <c r="AD43" s="34"/>
      <c r="AE43" s="34"/>
      <c r="AF43" s="27">
        <f t="shared" si="15"/>
        <v>-50</v>
      </c>
      <c r="AG43" s="28">
        <f t="shared" si="16"/>
        <v>0</v>
      </c>
      <c r="AH43" s="61">
        <f t="shared" si="5"/>
        <v>50</v>
      </c>
    </row>
    <row r="44" spans="1:34" s="12" customFormat="1" ht="23.25" hidden="1" customHeight="1" x14ac:dyDescent="0.2">
      <c r="A44" s="30">
        <v>43841</v>
      </c>
      <c r="B44" s="31"/>
      <c r="C44" s="25" t="s">
        <v>58</v>
      </c>
      <c r="D44" s="25"/>
      <c r="E44" s="25"/>
      <c r="F44" s="26"/>
      <c r="G44" s="29" t="s">
        <v>59</v>
      </c>
      <c r="H44" s="32"/>
      <c r="I44" s="32"/>
      <c r="J44" s="32">
        <v>200</v>
      </c>
      <c r="K44" s="32"/>
      <c r="L44" s="33"/>
      <c r="M44" s="27">
        <f t="shared" si="0"/>
        <v>200</v>
      </c>
      <c r="N44" s="27">
        <f t="shared" si="1"/>
        <v>0</v>
      </c>
      <c r="O44" s="27">
        <f t="shared" si="2"/>
        <v>0</v>
      </c>
      <c r="P44" s="27">
        <v>200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15"/>
        <v>-200</v>
      </c>
      <c r="AG44" s="28">
        <f t="shared" si="16"/>
        <v>0</v>
      </c>
      <c r="AH44" s="61">
        <f t="shared" si="5"/>
        <v>200</v>
      </c>
    </row>
    <row r="45" spans="1:34" s="12" customFormat="1" ht="23.25" hidden="1" customHeight="1" x14ac:dyDescent="0.2">
      <c r="A45" s="30">
        <v>43844</v>
      </c>
      <c r="B45" s="31"/>
      <c r="C45" s="25" t="s">
        <v>38</v>
      </c>
      <c r="D45" s="25" t="s">
        <v>56</v>
      </c>
      <c r="E45" s="25" t="s">
        <v>39</v>
      </c>
      <c r="F45" s="26">
        <v>13174</v>
      </c>
      <c r="G45" s="29" t="s">
        <v>115</v>
      </c>
      <c r="H45" s="32"/>
      <c r="I45" s="32"/>
      <c r="J45" s="32"/>
      <c r="K45" s="32">
        <v>898.5</v>
      </c>
      <c r="L45" s="33"/>
      <c r="M45" s="27">
        <f t="shared" si="0"/>
        <v>802.23214285714278</v>
      </c>
      <c r="N45" s="27">
        <f t="shared" si="1"/>
        <v>96.267857142857125</v>
      </c>
      <c r="O45" s="27">
        <f t="shared" si="2"/>
        <v>0</v>
      </c>
      <c r="P45" s="27"/>
      <c r="Q45" s="34"/>
      <c r="R45" s="34"/>
      <c r="S45" s="35"/>
      <c r="T45" s="35"/>
      <c r="U45" s="35"/>
      <c r="V45" s="35"/>
      <c r="W45" s="35"/>
      <c r="X45" s="34"/>
      <c r="Y45" s="34">
        <v>802.23</v>
      </c>
      <c r="Z45" s="34"/>
      <c r="AA45" s="34"/>
      <c r="AB45" s="35"/>
      <c r="AC45" s="35"/>
      <c r="AD45" s="34"/>
      <c r="AE45" s="34"/>
      <c r="AF45" s="27">
        <f t="shared" si="15"/>
        <v>-898.49785714285713</v>
      </c>
      <c r="AG45" s="28">
        <f t="shared" si="16"/>
        <v>2.1428571428714349E-3</v>
      </c>
      <c r="AH45" s="61">
        <f t="shared" si="5"/>
        <v>898.49785714285713</v>
      </c>
    </row>
    <row r="46" spans="1:34" s="12" customFormat="1" ht="23.25" hidden="1" customHeight="1" x14ac:dyDescent="0.2">
      <c r="A46" s="30">
        <v>43844</v>
      </c>
      <c r="B46" s="31"/>
      <c r="C46" s="25" t="s">
        <v>52</v>
      </c>
      <c r="D46" s="25" t="s">
        <v>53</v>
      </c>
      <c r="E46" s="25" t="s">
        <v>39</v>
      </c>
      <c r="F46" s="26">
        <v>795588</v>
      </c>
      <c r="G46" s="26" t="s">
        <v>116</v>
      </c>
      <c r="H46" s="32"/>
      <c r="I46" s="32"/>
      <c r="J46" s="32"/>
      <c r="K46" s="32">
        <v>282.5</v>
      </c>
      <c r="L46" s="33"/>
      <c r="M46" s="27">
        <f t="shared" si="0"/>
        <v>252.23214285714283</v>
      </c>
      <c r="N46" s="27">
        <f t="shared" si="1"/>
        <v>30.267857142857139</v>
      </c>
      <c r="O46" s="27">
        <f t="shared" si="2"/>
        <v>0</v>
      </c>
      <c r="P46" s="27"/>
      <c r="Q46" s="34"/>
      <c r="R46" s="34"/>
      <c r="S46" s="35"/>
      <c r="T46" s="35">
        <v>252.23</v>
      </c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15"/>
        <v>-282.49785714285713</v>
      </c>
      <c r="AG46" s="28">
        <f t="shared" si="16"/>
        <v>2.1428571428714349E-3</v>
      </c>
      <c r="AH46" s="61">
        <f t="shared" si="5"/>
        <v>282.49785714285713</v>
      </c>
    </row>
    <row r="47" spans="1:34" s="12" customFormat="1" ht="23.25" hidden="1" customHeight="1" x14ac:dyDescent="0.2">
      <c r="A47" s="30">
        <v>43844</v>
      </c>
      <c r="B47" s="31"/>
      <c r="C47" s="25" t="s">
        <v>41</v>
      </c>
      <c r="D47" s="25" t="s">
        <v>42</v>
      </c>
      <c r="E47" s="25" t="s">
        <v>43</v>
      </c>
      <c r="F47" s="26">
        <v>238693</v>
      </c>
      <c r="G47" s="26" t="s">
        <v>44</v>
      </c>
      <c r="H47" s="32"/>
      <c r="I47" s="32"/>
      <c r="J47" s="32"/>
      <c r="K47" s="32">
        <v>180</v>
      </c>
      <c r="L47" s="33"/>
      <c r="M47" s="27">
        <f t="shared" si="0"/>
        <v>160.71428571428569</v>
      </c>
      <c r="N47" s="27">
        <f t="shared" si="1"/>
        <v>19.285714285714281</v>
      </c>
      <c r="O47" s="27">
        <f t="shared" si="2"/>
        <v>0</v>
      </c>
      <c r="P47" s="27"/>
      <c r="Q47" s="34">
        <v>160.71</v>
      </c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ref="AF47:AF58" si="19">-SUM(N47:AE47)</f>
        <v>-179.99571428571429</v>
      </c>
      <c r="AG47" s="28">
        <f t="shared" ref="AG47:AG58" si="20">SUM(H47:K47)+AF47+O47</f>
        <v>4.2857142857144481E-3</v>
      </c>
      <c r="AH47" s="61">
        <f t="shared" si="5"/>
        <v>179.99571428571429</v>
      </c>
    </row>
    <row r="48" spans="1:34" s="12" customFormat="1" ht="23.25" hidden="1" customHeight="1" x14ac:dyDescent="0.2">
      <c r="A48" s="30">
        <v>43845</v>
      </c>
      <c r="B48" s="31"/>
      <c r="C48" s="25" t="s">
        <v>38</v>
      </c>
      <c r="D48" s="25" t="s">
        <v>56</v>
      </c>
      <c r="E48" s="25" t="s">
        <v>39</v>
      </c>
      <c r="F48" s="26">
        <v>291052</v>
      </c>
      <c r="G48" s="26" t="s">
        <v>117</v>
      </c>
      <c r="H48" s="32"/>
      <c r="I48" s="32"/>
      <c r="J48" s="32"/>
      <c r="K48" s="32">
        <v>253</v>
      </c>
      <c r="L48" s="33"/>
      <c r="M48" s="27">
        <f t="shared" si="0"/>
        <v>225.89285714285711</v>
      </c>
      <c r="N48" s="27">
        <f t="shared" si="1"/>
        <v>27.107142857142851</v>
      </c>
      <c r="O48" s="27">
        <f t="shared" si="2"/>
        <v>0</v>
      </c>
      <c r="P48" s="27">
        <v>225.89</v>
      </c>
      <c r="Q48" s="34"/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si="19"/>
        <v>-252.99714285714285</v>
      </c>
      <c r="AG48" s="28">
        <f t="shared" si="20"/>
        <v>2.8571428571524393E-3</v>
      </c>
      <c r="AH48" s="61">
        <f t="shared" si="5"/>
        <v>252.99714285714285</v>
      </c>
    </row>
    <row r="49" spans="1:34" s="12" customFormat="1" ht="23.25" hidden="1" customHeight="1" x14ac:dyDescent="0.2">
      <c r="A49" s="30">
        <v>43845</v>
      </c>
      <c r="B49" s="31"/>
      <c r="C49" s="25" t="s">
        <v>82</v>
      </c>
      <c r="D49" s="25"/>
      <c r="E49" s="25"/>
      <c r="F49" s="26"/>
      <c r="G49" s="26" t="s">
        <v>105</v>
      </c>
      <c r="H49" s="32"/>
      <c r="I49" s="32"/>
      <c r="J49" s="32">
        <v>140</v>
      </c>
      <c r="K49" s="32"/>
      <c r="L49" s="33"/>
      <c r="M49" s="27">
        <f t="shared" si="0"/>
        <v>140</v>
      </c>
      <c r="N49" s="27">
        <f t="shared" si="1"/>
        <v>0</v>
      </c>
      <c r="O49" s="27">
        <f t="shared" si="2"/>
        <v>0</v>
      </c>
      <c r="P49" s="27">
        <v>140</v>
      </c>
      <c r="Q49" s="34"/>
      <c r="R49" s="34"/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si="19"/>
        <v>-140</v>
      </c>
      <c r="AG49" s="28">
        <f t="shared" si="20"/>
        <v>0</v>
      </c>
      <c r="AH49" s="61">
        <f t="shared" si="5"/>
        <v>140</v>
      </c>
    </row>
    <row r="50" spans="1:34" s="12" customFormat="1" ht="23.25" hidden="1" customHeight="1" x14ac:dyDescent="0.2">
      <c r="A50" s="30">
        <v>43845</v>
      </c>
      <c r="B50" s="31"/>
      <c r="C50" s="25" t="s">
        <v>118</v>
      </c>
      <c r="D50" s="25" t="s">
        <v>60</v>
      </c>
      <c r="E50" s="25" t="s">
        <v>39</v>
      </c>
      <c r="F50" s="26">
        <v>575311</v>
      </c>
      <c r="G50" s="26" t="s">
        <v>119</v>
      </c>
      <c r="H50" s="32"/>
      <c r="I50" s="32"/>
      <c r="J50" s="32"/>
      <c r="K50" s="32">
        <v>1588.7</v>
      </c>
      <c r="L50" s="33"/>
      <c r="M50" s="27">
        <f t="shared" si="0"/>
        <v>1418.4821428571427</v>
      </c>
      <c r="N50" s="27">
        <f t="shared" si="1"/>
        <v>170.2178571428571</v>
      </c>
      <c r="O50" s="27">
        <f t="shared" si="2"/>
        <v>0</v>
      </c>
      <c r="P50" s="27">
        <v>1418.48</v>
      </c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si="19"/>
        <v>-1588.6978571428572</v>
      </c>
      <c r="AG50" s="28">
        <f t="shared" si="20"/>
        <v>2.1428571428714349E-3</v>
      </c>
      <c r="AH50" s="61">
        <f t="shared" si="5"/>
        <v>1588.6978571428572</v>
      </c>
    </row>
    <row r="51" spans="1:34" s="12" customFormat="1" ht="23.25" hidden="1" customHeight="1" x14ac:dyDescent="0.2">
      <c r="A51" s="30">
        <v>43845</v>
      </c>
      <c r="B51" s="31"/>
      <c r="C51" s="25" t="s">
        <v>40</v>
      </c>
      <c r="D51" s="25"/>
      <c r="E51" s="25"/>
      <c r="F51" s="26"/>
      <c r="G51" s="26" t="s">
        <v>120</v>
      </c>
      <c r="H51" s="32">
        <v>50</v>
      </c>
      <c r="I51" s="32"/>
      <c r="J51" s="32"/>
      <c r="K51" s="32"/>
      <c r="L51" s="33"/>
      <c r="M51" s="27">
        <f t="shared" si="0"/>
        <v>50</v>
      </c>
      <c r="N51" s="27">
        <f t="shared" si="1"/>
        <v>0</v>
      </c>
      <c r="O51" s="27">
        <f t="shared" si="2"/>
        <v>0</v>
      </c>
      <c r="P51" s="27"/>
      <c r="Q51" s="34"/>
      <c r="R51" s="34"/>
      <c r="S51" s="35"/>
      <c r="T51" s="35"/>
      <c r="U51" s="35"/>
      <c r="V51" s="35"/>
      <c r="W51" s="35"/>
      <c r="X51" s="34"/>
      <c r="Y51" s="34"/>
      <c r="Z51" s="34"/>
      <c r="AA51" s="34">
        <v>50</v>
      </c>
      <c r="AB51" s="35"/>
      <c r="AC51" s="35"/>
      <c r="AD51" s="34"/>
      <c r="AE51" s="34"/>
      <c r="AF51" s="27">
        <f t="shared" si="19"/>
        <v>-50</v>
      </c>
      <c r="AG51" s="28">
        <f t="shared" si="20"/>
        <v>0</v>
      </c>
      <c r="AH51" s="61">
        <f t="shared" si="5"/>
        <v>50</v>
      </c>
    </row>
    <row r="52" spans="1:34" s="12" customFormat="1" ht="23.25" hidden="1" customHeight="1" x14ac:dyDescent="0.2">
      <c r="A52" s="30">
        <v>43845</v>
      </c>
      <c r="B52" s="31"/>
      <c r="C52" s="25" t="s">
        <v>41</v>
      </c>
      <c r="D52" s="25" t="s">
        <v>42</v>
      </c>
      <c r="E52" s="25" t="s">
        <v>43</v>
      </c>
      <c r="F52" s="26">
        <v>245692</v>
      </c>
      <c r="G52" s="26" t="s">
        <v>44</v>
      </c>
      <c r="H52" s="32"/>
      <c r="I52" s="32"/>
      <c r="J52" s="32"/>
      <c r="K52" s="32">
        <v>180</v>
      </c>
      <c r="L52" s="33"/>
      <c r="M52" s="27">
        <f t="shared" si="0"/>
        <v>160.71428571428569</v>
      </c>
      <c r="N52" s="27">
        <f t="shared" si="1"/>
        <v>19.285714285714281</v>
      </c>
      <c r="O52" s="27">
        <f t="shared" si="2"/>
        <v>0</v>
      </c>
      <c r="P52" s="27"/>
      <c r="Q52" s="34">
        <v>160.71</v>
      </c>
      <c r="R52" s="34"/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ref="AF52" si="21">-SUM(N52:AE52)</f>
        <v>-179.99571428571429</v>
      </c>
      <c r="AG52" s="28">
        <f t="shared" ref="AG52" si="22">SUM(H52:K52)+AF52+O52</f>
        <v>4.2857142857144481E-3</v>
      </c>
      <c r="AH52" s="61">
        <f t="shared" si="5"/>
        <v>179.99571428571429</v>
      </c>
    </row>
    <row r="53" spans="1:34" s="12" customFormat="1" ht="23.25" hidden="1" customHeight="1" x14ac:dyDescent="0.2">
      <c r="A53" s="30">
        <v>43845</v>
      </c>
      <c r="B53" s="31"/>
      <c r="C53" s="25" t="s">
        <v>121</v>
      </c>
      <c r="D53" s="25" t="s">
        <v>122</v>
      </c>
      <c r="E53" s="25" t="s">
        <v>123</v>
      </c>
      <c r="F53" s="26">
        <v>222</v>
      </c>
      <c r="G53" s="26" t="s">
        <v>124</v>
      </c>
      <c r="H53" s="32"/>
      <c r="I53" s="32"/>
      <c r="J53" s="32">
        <v>250</v>
      </c>
      <c r="K53" s="32"/>
      <c r="L53" s="33"/>
      <c r="M53" s="27">
        <f t="shared" si="0"/>
        <v>250</v>
      </c>
      <c r="N53" s="27">
        <f t="shared" si="1"/>
        <v>0</v>
      </c>
      <c r="O53" s="27">
        <f t="shared" si="2"/>
        <v>0</v>
      </c>
      <c r="P53" s="27"/>
      <c r="Q53" s="34"/>
      <c r="R53" s="34">
        <v>250</v>
      </c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si="19"/>
        <v>-250</v>
      </c>
      <c r="AG53" s="28">
        <f t="shared" si="20"/>
        <v>0</v>
      </c>
      <c r="AH53" s="61">
        <f t="shared" si="5"/>
        <v>250</v>
      </c>
    </row>
    <row r="54" spans="1:34" s="12" customFormat="1" ht="23.25" hidden="1" customHeight="1" x14ac:dyDescent="0.2">
      <c r="A54" s="30">
        <v>43846</v>
      </c>
      <c r="B54" s="31"/>
      <c r="C54" s="25" t="s">
        <v>41</v>
      </c>
      <c r="D54" s="25" t="s">
        <v>42</v>
      </c>
      <c r="E54" s="25" t="s">
        <v>43</v>
      </c>
      <c r="F54" s="26">
        <v>244892</v>
      </c>
      <c r="G54" s="26" t="s">
        <v>44</v>
      </c>
      <c r="H54" s="32"/>
      <c r="I54" s="32"/>
      <c r="J54" s="32"/>
      <c r="K54" s="32">
        <v>180</v>
      </c>
      <c r="L54" s="33"/>
      <c r="M54" s="27">
        <f t="shared" si="0"/>
        <v>160.71428571428569</v>
      </c>
      <c r="N54" s="27">
        <f t="shared" si="1"/>
        <v>19.285714285714281</v>
      </c>
      <c r="O54" s="27">
        <f t="shared" si="2"/>
        <v>0</v>
      </c>
      <c r="P54" s="27"/>
      <c r="Q54" s="34">
        <v>160.71</v>
      </c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si="19"/>
        <v>-179.99571428571429</v>
      </c>
      <c r="AG54" s="28">
        <f t="shared" si="20"/>
        <v>4.2857142857144481E-3</v>
      </c>
      <c r="AH54" s="61">
        <f t="shared" si="5"/>
        <v>179.99571428571429</v>
      </c>
    </row>
    <row r="55" spans="1:34" s="12" customFormat="1" ht="23.25" hidden="1" customHeight="1" x14ac:dyDescent="0.2">
      <c r="A55" s="30">
        <v>43846</v>
      </c>
      <c r="B55" s="31"/>
      <c r="C55" s="25" t="s">
        <v>52</v>
      </c>
      <c r="D55" s="25" t="s">
        <v>53</v>
      </c>
      <c r="E55" s="25" t="s">
        <v>39</v>
      </c>
      <c r="F55" s="26">
        <v>747665</v>
      </c>
      <c r="G55" s="26" t="s">
        <v>125</v>
      </c>
      <c r="H55" s="32"/>
      <c r="I55" s="32"/>
      <c r="J55" s="32"/>
      <c r="K55" s="32">
        <v>65.75</v>
      </c>
      <c r="L55" s="33"/>
      <c r="M55" s="27">
        <f t="shared" si="0"/>
        <v>58.705357142857139</v>
      </c>
      <c r="N55" s="27">
        <f t="shared" si="1"/>
        <v>7.0446428571428568</v>
      </c>
      <c r="O55" s="27">
        <f t="shared" si="2"/>
        <v>0</v>
      </c>
      <c r="P55" s="27"/>
      <c r="Q55" s="34"/>
      <c r="R55" s="34"/>
      <c r="S55" s="35"/>
      <c r="T55" s="35">
        <v>58.71</v>
      </c>
      <c r="U55" s="35"/>
      <c r="V55" s="35"/>
      <c r="W55" s="35"/>
      <c r="X55" s="34"/>
      <c r="Y55" s="34"/>
      <c r="Z55" s="34"/>
      <c r="AA55" s="34"/>
      <c r="AB55" s="35"/>
      <c r="AC55" s="35"/>
      <c r="AD55" s="34"/>
      <c r="AE55" s="34"/>
      <c r="AF55" s="27">
        <f t="shared" si="19"/>
        <v>-65.754642857142855</v>
      </c>
      <c r="AG55" s="28">
        <f t="shared" si="20"/>
        <v>-4.6428571428549503E-3</v>
      </c>
      <c r="AH55" s="61">
        <f t="shared" si="5"/>
        <v>65.754642857142855</v>
      </c>
    </row>
    <row r="56" spans="1:34" s="12" customFormat="1" ht="23.25" hidden="1" customHeight="1" x14ac:dyDescent="0.2">
      <c r="A56" s="30">
        <v>43846</v>
      </c>
      <c r="B56" s="31"/>
      <c r="C56" s="25" t="s">
        <v>45</v>
      </c>
      <c r="D56" s="25" t="s">
        <v>46</v>
      </c>
      <c r="E56" s="25" t="s">
        <v>37</v>
      </c>
      <c r="F56" s="26">
        <v>101005</v>
      </c>
      <c r="G56" s="26" t="s">
        <v>126</v>
      </c>
      <c r="H56" s="32"/>
      <c r="I56" s="32"/>
      <c r="J56" s="32"/>
      <c r="K56" s="32">
        <v>390</v>
      </c>
      <c r="L56" s="33"/>
      <c r="M56" s="27">
        <f t="shared" si="0"/>
        <v>348.21428571428567</v>
      </c>
      <c r="N56" s="27">
        <f t="shared" si="1"/>
        <v>41.785714285714278</v>
      </c>
      <c r="O56" s="27">
        <f t="shared" si="2"/>
        <v>0</v>
      </c>
      <c r="P56" s="27">
        <v>348.21</v>
      </c>
      <c r="Q56" s="34"/>
      <c r="R56" s="34"/>
      <c r="S56" s="35"/>
      <c r="T56" s="35"/>
      <c r="U56" s="35"/>
      <c r="V56" s="35"/>
      <c r="W56" s="35"/>
      <c r="X56" s="34"/>
      <c r="Y56" s="34"/>
      <c r="Z56" s="34"/>
      <c r="AA56" s="34"/>
      <c r="AB56" s="35"/>
      <c r="AC56" s="35"/>
      <c r="AD56" s="34"/>
      <c r="AE56" s="34"/>
      <c r="AF56" s="27">
        <f t="shared" si="19"/>
        <v>-389.99571428571426</v>
      </c>
      <c r="AG56" s="28">
        <f t="shared" si="20"/>
        <v>4.2857142857428698E-3</v>
      </c>
      <c r="AH56" s="61">
        <f t="shared" si="5"/>
        <v>389.99571428571426</v>
      </c>
    </row>
    <row r="57" spans="1:34" s="12" customFormat="1" ht="23.25" hidden="1" customHeight="1" x14ac:dyDescent="0.2">
      <c r="A57" s="30">
        <v>43846</v>
      </c>
      <c r="B57" s="31"/>
      <c r="C57" s="25" t="s">
        <v>127</v>
      </c>
      <c r="D57" s="25"/>
      <c r="E57" s="25"/>
      <c r="F57" s="26"/>
      <c r="G57" s="26" t="s">
        <v>128</v>
      </c>
      <c r="H57" s="32">
        <v>500</v>
      </c>
      <c r="I57" s="32"/>
      <c r="J57" s="32"/>
      <c r="K57" s="32"/>
      <c r="L57" s="33"/>
      <c r="M57" s="27">
        <f t="shared" si="0"/>
        <v>500</v>
      </c>
      <c r="N57" s="27">
        <f t="shared" si="1"/>
        <v>0</v>
      </c>
      <c r="O57" s="27">
        <f t="shared" si="2"/>
        <v>0</v>
      </c>
      <c r="P57" s="27"/>
      <c r="Q57" s="34"/>
      <c r="R57" s="34"/>
      <c r="S57" s="35"/>
      <c r="T57" s="35"/>
      <c r="U57" s="35"/>
      <c r="V57" s="35"/>
      <c r="W57" s="35"/>
      <c r="X57" s="34"/>
      <c r="Y57" s="34"/>
      <c r="Z57" s="34"/>
      <c r="AA57" s="34"/>
      <c r="AB57" s="35"/>
      <c r="AC57" s="35"/>
      <c r="AD57" s="34">
        <v>500</v>
      </c>
      <c r="AE57" s="34"/>
      <c r="AF57" s="27">
        <f t="shared" si="19"/>
        <v>-500</v>
      </c>
      <c r="AG57" s="28">
        <f t="shared" si="20"/>
        <v>0</v>
      </c>
      <c r="AH57" s="61">
        <f t="shared" si="5"/>
        <v>500</v>
      </c>
    </row>
    <row r="58" spans="1:34" s="12" customFormat="1" ht="23.25" hidden="1" customHeight="1" x14ac:dyDescent="0.2">
      <c r="A58" s="30">
        <v>43846</v>
      </c>
      <c r="B58" s="31"/>
      <c r="C58" s="25" t="s">
        <v>58</v>
      </c>
      <c r="D58" s="25"/>
      <c r="E58" s="25"/>
      <c r="F58" s="26"/>
      <c r="G58" s="29" t="s">
        <v>59</v>
      </c>
      <c r="H58" s="32"/>
      <c r="I58" s="32"/>
      <c r="J58" s="32">
        <v>200</v>
      </c>
      <c r="K58" s="32"/>
      <c r="L58" s="33"/>
      <c r="M58" s="27">
        <f t="shared" si="0"/>
        <v>200</v>
      </c>
      <c r="N58" s="27">
        <f t="shared" si="1"/>
        <v>0</v>
      </c>
      <c r="O58" s="27">
        <f t="shared" si="2"/>
        <v>0</v>
      </c>
      <c r="P58" s="27">
        <v>200</v>
      </c>
      <c r="Q58" s="34"/>
      <c r="R58" s="34"/>
      <c r="S58" s="35"/>
      <c r="T58" s="35"/>
      <c r="U58" s="35"/>
      <c r="V58" s="35"/>
      <c r="W58" s="35"/>
      <c r="X58" s="34"/>
      <c r="Y58" s="34"/>
      <c r="Z58" s="34"/>
      <c r="AA58" s="34"/>
      <c r="AB58" s="35"/>
      <c r="AC58" s="35"/>
      <c r="AD58" s="34"/>
      <c r="AE58" s="34"/>
      <c r="AF58" s="27">
        <f t="shared" si="19"/>
        <v>-200</v>
      </c>
      <c r="AG58" s="28">
        <f t="shared" si="20"/>
        <v>0</v>
      </c>
      <c r="AH58" s="61">
        <f t="shared" si="5"/>
        <v>200</v>
      </c>
    </row>
    <row r="59" spans="1:34" s="12" customFormat="1" ht="23.25" hidden="1" customHeight="1" x14ac:dyDescent="0.2">
      <c r="A59" s="30">
        <v>43847</v>
      </c>
      <c r="B59" s="31"/>
      <c r="C59" s="25" t="s">
        <v>47</v>
      </c>
      <c r="D59" s="25" t="s">
        <v>48</v>
      </c>
      <c r="E59" s="25" t="s">
        <v>50</v>
      </c>
      <c r="F59" s="26">
        <v>3404</v>
      </c>
      <c r="G59" s="26" t="s">
        <v>129</v>
      </c>
      <c r="H59" s="32"/>
      <c r="I59" s="32"/>
      <c r="J59" s="32">
        <v>1243</v>
      </c>
      <c r="K59" s="32"/>
      <c r="L59" s="33"/>
      <c r="M59" s="27">
        <f t="shared" si="0"/>
        <v>1243</v>
      </c>
      <c r="N59" s="27">
        <f t="shared" si="1"/>
        <v>0</v>
      </c>
      <c r="O59" s="27">
        <f t="shared" si="2"/>
        <v>0</v>
      </c>
      <c r="P59" s="27">
        <v>1243</v>
      </c>
      <c r="Q59" s="34"/>
      <c r="R59" s="34"/>
      <c r="S59" s="35"/>
      <c r="T59" s="35"/>
      <c r="U59" s="35"/>
      <c r="V59" s="35"/>
      <c r="W59" s="35"/>
      <c r="X59" s="34"/>
      <c r="Y59" s="34"/>
      <c r="Z59" s="34"/>
      <c r="AA59" s="34"/>
      <c r="AB59" s="35"/>
      <c r="AC59" s="35"/>
      <c r="AD59" s="34"/>
      <c r="AE59" s="34"/>
      <c r="AF59" s="27">
        <f t="shared" ref="AF59:AF76" si="23">-SUM(N59:AE59)</f>
        <v>-1243</v>
      </c>
      <c r="AG59" s="28">
        <f t="shared" ref="AG59:AG76" si="24">SUM(H59:K59)+AF59+O59</f>
        <v>0</v>
      </c>
      <c r="AH59" s="61">
        <f t="shared" si="5"/>
        <v>1243</v>
      </c>
    </row>
    <row r="60" spans="1:34" s="12" customFormat="1" ht="23.25" hidden="1" customHeight="1" x14ac:dyDescent="0.2">
      <c r="A60" s="30">
        <v>43847</v>
      </c>
      <c r="B60" s="31"/>
      <c r="C60" s="25" t="s">
        <v>62</v>
      </c>
      <c r="D60" s="25" t="s">
        <v>63</v>
      </c>
      <c r="E60" s="25" t="s">
        <v>50</v>
      </c>
      <c r="F60" s="26">
        <v>3239</v>
      </c>
      <c r="G60" s="26" t="s">
        <v>92</v>
      </c>
      <c r="H60" s="32"/>
      <c r="I60" s="32"/>
      <c r="J60" s="32">
        <v>780</v>
      </c>
      <c r="K60" s="32"/>
      <c r="L60" s="33"/>
      <c r="M60" s="27">
        <f t="shared" si="0"/>
        <v>780</v>
      </c>
      <c r="N60" s="27">
        <f t="shared" si="1"/>
        <v>0</v>
      </c>
      <c r="O60" s="27">
        <f t="shared" si="2"/>
        <v>0</v>
      </c>
      <c r="P60" s="27">
        <v>780</v>
      </c>
      <c r="Q60" s="34"/>
      <c r="R60" s="34"/>
      <c r="S60" s="35"/>
      <c r="T60" s="35"/>
      <c r="U60" s="35"/>
      <c r="V60" s="35"/>
      <c r="W60" s="35"/>
      <c r="X60" s="34"/>
      <c r="Y60" s="34"/>
      <c r="Z60" s="34"/>
      <c r="AA60" s="34"/>
      <c r="AB60" s="35"/>
      <c r="AC60" s="35"/>
      <c r="AD60" s="34"/>
      <c r="AE60" s="34"/>
      <c r="AF60" s="27">
        <f t="shared" si="23"/>
        <v>-780</v>
      </c>
      <c r="AG60" s="28">
        <f t="shared" si="24"/>
        <v>0</v>
      </c>
      <c r="AH60" s="61">
        <f t="shared" si="5"/>
        <v>780</v>
      </c>
    </row>
    <row r="61" spans="1:34" s="12" customFormat="1" ht="23.25" hidden="1" customHeight="1" x14ac:dyDescent="0.2">
      <c r="A61" s="30">
        <v>43847</v>
      </c>
      <c r="B61" s="31"/>
      <c r="C61" s="25" t="s">
        <v>49</v>
      </c>
      <c r="D61" s="25"/>
      <c r="E61" s="25"/>
      <c r="F61" s="26"/>
      <c r="G61" s="26" t="s">
        <v>54</v>
      </c>
      <c r="H61" s="32">
        <v>100</v>
      </c>
      <c r="I61" s="32"/>
      <c r="J61" s="32"/>
      <c r="K61" s="32"/>
      <c r="L61" s="33"/>
      <c r="M61" s="27">
        <f t="shared" si="0"/>
        <v>100</v>
      </c>
      <c r="N61" s="27">
        <f t="shared" si="1"/>
        <v>0</v>
      </c>
      <c r="O61" s="27">
        <f t="shared" si="2"/>
        <v>0</v>
      </c>
      <c r="P61" s="27"/>
      <c r="Q61" s="34"/>
      <c r="R61" s="34"/>
      <c r="S61" s="35"/>
      <c r="T61" s="35"/>
      <c r="U61" s="35"/>
      <c r="V61" s="35"/>
      <c r="W61" s="35"/>
      <c r="X61" s="34"/>
      <c r="Y61" s="34"/>
      <c r="Z61" s="34"/>
      <c r="AA61" s="34">
        <v>100</v>
      </c>
      <c r="AB61" s="35"/>
      <c r="AC61" s="35"/>
      <c r="AD61" s="34"/>
      <c r="AE61" s="34"/>
      <c r="AF61" s="27">
        <f t="shared" si="23"/>
        <v>-100</v>
      </c>
      <c r="AG61" s="28">
        <f t="shared" si="24"/>
        <v>0</v>
      </c>
      <c r="AH61" s="61">
        <f t="shared" si="5"/>
        <v>100</v>
      </c>
    </row>
    <row r="62" spans="1:34" s="12" customFormat="1" ht="23.25" hidden="1" customHeight="1" x14ac:dyDescent="0.2">
      <c r="A62" s="30">
        <v>43847</v>
      </c>
      <c r="B62" s="31"/>
      <c r="C62" s="25" t="s">
        <v>49</v>
      </c>
      <c r="D62" s="25"/>
      <c r="E62" s="25"/>
      <c r="F62" s="26"/>
      <c r="G62" s="26" t="s">
        <v>110</v>
      </c>
      <c r="H62" s="32"/>
      <c r="I62" s="32"/>
      <c r="J62" s="32">
        <v>150</v>
      </c>
      <c r="K62" s="32"/>
      <c r="L62" s="33"/>
      <c r="M62" s="27">
        <f t="shared" si="0"/>
        <v>150</v>
      </c>
      <c r="N62" s="27">
        <f t="shared" si="1"/>
        <v>0</v>
      </c>
      <c r="O62" s="27">
        <f t="shared" si="2"/>
        <v>0</v>
      </c>
      <c r="P62" s="27">
        <v>150</v>
      </c>
      <c r="Q62" s="34"/>
      <c r="R62" s="34"/>
      <c r="S62" s="35"/>
      <c r="T62" s="35"/>
      <c r="U62" s="35"/>
      <c r="V62" s="35"/>
      <c r="W62" s="35"/>
      <c r="X62" s="34"/>
      <c r="Y62" s="34"/>
      <c r="Z62" s="34"/>
      <c r="AA62" s="34"/>
      <c r="AB62" s="35"/>
      <c r="AC62" s="35"/>
      <c r="AD62" s="34"/>
      <c r="AE62" s="34"/>
      <c r="AF62" s="27">
        <f t="shared" si="23"/>
        <v>-150</v>
      </c>
      <c r="AG62" s="28">
        <f t="shared" si="24"/>
        <v>0</v>
      </c>
      <c r="AH62" s="61">
        <f t="shared" si="5"/>
        <v>150</v>
      </c>
    </row>
    <row r="63" spans="1:34" s="12" customFormat="1" ht="23.25" hidden="1" customHeight="1" x14ac:dyDescent="0.2">
      <c r="A63" s="30">
        <v>43847</v>
      </c>
      <c r="B63" s="31"/>
      <c r="C63" s="25" t="s">
        <v>41</v>
      </c>
      <c r="D63" s="25" t="s">
        <v>42</v>
      </c>
      <c r="E63" s="25" t="s">
        <v>43</v>
      </c>
      <c r="F63" s="26">
        <v>249192</v>
      </c>
      <c r="G63" s="26" t="s">
        <v>44</v>
      </c>
      <c r="H63" s="32"/>
      <c r="I63" s="32"/>
      <c r="J63" s="32"/>
      <c r="K63" s="32">
        <v>180</v>
      </c>
      <c r="L63" s="33"/>
      <c r="M63" s="27">
        <f t="shared" si="0"/>
        <v>160.71428571428569</v>
      </c>
      <c r="N63" s="27">
        <f t="shared" si="1"/>
        <v>19.285714285714281</v>
      </c>
      <c r="O63" s="27">
        <f t="shared" si="2"/>
        <v>0</v>
      </c>
      <c r="P63" s="27"/>
      <c r="Q63" s="34">
        <v>160.71</v>
      </c>
      <c r="R63" s="34"/>
      <c r="S63" s="35"/>
      <c r="T63" s="35"/>
      <c r="U63" s="35"/>
      <c r="V63" s="35"/>
      <c r="W63" s="35"/>
      <c r="X63" s="34"/>
      <c r="Y63" s="34"/>
      <c r="Z63" s="34"/>
      <c r="AA63" s="34"/>
      <c r="AB63" s="35"/>
      <c r="AC63" s="35"/>
      <c r="AD63" s="34"/>
      <c r="AE63" s="34"/>
      <c r="AF63" s="27">
        <f t="shared" ref="AF63:AF64" si="25">-SUM(N63:AE63)</f>
        <v>-179.99571428571429</v>
      </c>
      <c r="AG63" s="28">
        <f t="shared" ref="AG63:AG64" si="26">SUM(H63:K63)+AF63+O63</f>
        <v>4.2857142857144481E-3</v>
      </c>
      <c r="AH63" s="61">
        <f t="shared" si="5"/>
        <v>179.99571428571429</v>
      </c>
    </row>
    <row r="64" spans="1:34" s="12" customFormat="1" ht="23.25" hidden="1" customHeight="1" x14ac:dyDescent="0.2">
      <c r="A64" s="30">
        <v>43847</v>
      </c>
      <c r="B64" s="31"/>
      <c r="C64" s="25" t="s">
        <v>67</v>
      </c>
      <c r="D64" s="25"/>
      <c r="E64" s="25"/>
      <c r="F64" s="26"/>
      <c r="G64" s="26" t="s">
        <v>111</v>
      </c>
      <c r="H64" s="32">
        <v>165</v>
      </c>
      <c r="I64" s="32"/>
      <c r="J64" s="32"/>
      <c r="K64" s="32"/>
      <c r="L64" s="33"/>
      <c r="M64" s="27">
        <f t="shared" si="0"/>
        <v>165</v>
      </c>
      <c r="N64" s="27">
        <f t="shared" si="1"/>
        <v>0</v>
      </c>
      <c r="O64" s="27">
        <f t="shared" si="2"/>
        <v>0</v>
      </c>
      <c r="P64" s="34"/>
      <c r="Q64" s="34"/>
      <c r="R64" s="34"/>
      <c r="S64" s="35"/>
      <c r="T64" s="35"/>
      <c r="U64" s="35"/>
      <c r="V64" s="35"/>
      <c r="W64" s="35"/>
      <c r="X64" s="34"/>
      <c r="Y64" s="34"/>
      <c r="Z64" s="34"/>
      <c r="AA64" s="34">
        <v>165</v>
      </c>
      <c r="AB64" s="35"/>
      <c r="AC64" s="35"/>
      <c r="AD64" s="34"/>
      <c r="AE64" s="34"/>
      <c r="AF64" s="27">
        <f t="shared" si="25"/>
        <v>-165</v>
      </c>
      <c r="AG64" s="28">
        <f t="shared" si="26"/>
        <v>0</v>
      </c>
      <c r="AH64" s="61">
        <f t="shared" si="5"/>
        <v>165</v>
      </c>
    </row>
    <row r="65" spans="1:34" s="12" customFormat="1" ht="23.25" hidden="1" customHeight="1" x14ac:dyDescent="0.2">
      <c r="A65" s="30">
        <v>43847</v>
      </c>
      <c r="B65" s="31"/>
      <c r="C65" s="25" t="s">
        <v>45</v>
      </c>
      <c r="D65" s="25" t="s">
        <v>46</v>
      </c>
      <c r="E65" s="25" t="s">
        <v>37</v>
      </c>
      <c r="F65" s="26">
        <v>146210</v>
      </c>
      <c r="G65" s="26" t="s">
        <v>130</v>
      </c>
      <c r="H65" s="32"/>
      <c r="I65" s="32"/>
      <c r="J65" s="32"/>
      <c r="K65" s="32">
        <v>1080.6400000000001</v>
      </c>
      <c r="L65" s="33"/>
      <c r="M65" s="27">
        <f t="shared" si="0"/>
        <v>964.85714285714289</v>
      </c>
      <c r="N65" s="27">
        <f t="shared" si="1"/>
        <v>115.78285714285714</v>
      </c>
      <c r="O65" s="27">
        <f t="shared" si="2"/>
        <v>0</v>
      </c>
      <c r="P65" s="27">
        <v>964.86</v>
      </c>
      <c r="Q65" s="34"/>
      <c r="R65" s="34"/>
      <c r="S65" s="35"/>
      <c r="T65" s="35"/>
      <c r="U65" s="35"/>
      <c r="V65" s="35"/>
      <c r="W65" s="35"/>
      <c r="X65" s="34"/>
      <c r="Y65" s="34"/>
      <c r="Z65" s="34"/>
      <c r="AA65" s="34"/>
      <c r="AB65" s="35"/>
      <c r="AC65" s="35"/>
      <c r="AD65" s="34"/>
      <c r="AE65" s="34"/>
      <c r="AF65" s="27">
        <f t="shared" si="23"/>
        <v>-1080.6428571428571</v>
      </c>
      <c r="AG65" s="28">
        <f t="shared" si="24"/>
        <v>-2.8571428570103308E-3</v>
      </c>
      <c r="AH65" s="61">
        <f t="shared" si="5"/>
        <v>1080.6428571428571</v>
      </c>
    </row>
    <row r="66" spans="1:34" s="12" customFormat="1" ht="23.25" hidden="1" customHeight="1" x14ac:dyDescent="0.2">
      <c r="A66" s="30">
        <v>43847</v>
      </c>
      <c r="B66" s="31"/>
      <c r="C66" s="25" t="s">
        <v>45</v>
      </c>
      <c r="D66" s="25" t="s">
        <v>46</v>
      </c>
      <c r="E66" s="25" t="s">
        <v>37</v>
      </c>
      <c r="F66" s="26">
        <v>146210</v>
      </c>
      <c r="G66" s="26" t="s">
        <v>131</v>
      </c>
      <c r="H66" s="32"/>
      <c r="I66" s="32"/>
      <c r="J66" s="32"/>
      <c r="K66" s="32">
        <v>172</v>
      </c>
      <c r="L66" s="33"/>
      <c r="M66" s="27">
        <f t="shared" si="0"/>
        <v>153.57142857142856</v>
      </c>
      <c r="N66" s="27">
        <f t="shared" si="1"/>
        <v>18.428571428571427</v>
      </c>
      <c r="O66" s="27">
        <f t="shared" si="2"/>
        <v>0</v>
      </c>
      <c r="P66" s="27"/>
      <c r="Q66" s="34"/>
      <c r="R66" s="34"/>
      <c r="S66" s="35"/>
      <c r="T66" s="35"/>
      <c r="U66" s="35"/>
      <c r="V66" s="35"/>
      <c r="W66" s="35"/>
      <c r="X66" s="34"/>
      <c r="Y66" s="34">
        <v>153.57</v>
      </c>
      <c r="Z66" s="34"/>
      <c r="AA66" s="34"/>
      <c r="AB66" s="35"/>
      <c r="AC66" s="35"/>
      <c r="AD66" s="34"/>
      <c r="AE66" s="34"/>
      <c r="AF66" s="27">
        <f t="shared" si="23"/>
        <v>-171.99857142857141</v>
      </c>
      <c r="AG66" s="28">
        <f t="shared" si="24"/>
        <v>1.4285714285904305E-3</v>
      </c>
      <c r="AH66" s="61">
        <f t="shared" si="5"/>
        <v>171.99857142857141</v>
      </c>
    </row>
    <row r="67" spans="1:34" s="12" customFormat="1" ht="23.25" hidden="1" customHeight="1" x14ac:dyDescent="0.2">
      <c r="A67" s="30">
        <v>43848</v>
      </c>
      <c r="B67" s="31"/>
      <c r="C67" s="25" t="s">
        <v>45</v>
      </c>
      <c r="D67" s="25" t="s">
        <v>46</v>
      </c>
      <c r="E67" s="25" t="s">
        <v>37</v>
      </c>
      <c r="F67" s="26">
        <v>117036</v>
      </c>
      <c r="G67" s="26" t="s">
        <v>132</v>
      </c>
      <c r="H67" s="32"/>
      <c r="I67" s="32"/>
      <c r="J67" s="32">
        <v>283.7</v>
      </c>
      <c r="K67" s="32"/>
      <c r="L67" s="33"/>
      <c r="M67" s="27">
        <f t="shared" si="0"/>
        <v>283.7</v>
      </c>
      <c r="N67" s="27">
        <f t="shared" si="1"/>
        <v>0</v>
      </c>
      <c r="O67" s="27">
        <f t="shared" si="2"/>
        <v>0</v>
      </c>
      <c r="P67" s="27">
        <v>283.7</v>
      </c>
      <c r="Q67" s="34"/>
      <c r="R67" s="34"/>
      <c r="S67" s="35"/>
      <c r="T67" s="35"/>
      <c r="U67" s="35"/>
      <c r="V67" s="35"/>
      <c r="W67" s="35"/>
      <c r="X67" s="34"/>
      <c r="Y67" s="34"/>
      <c r="Z67" s="34"/>
      <c r="AA67" s="34"/>
      <c r="AB67" s="35"/>
      <c r="AC67" s="35"/>
      <c r="AD67" s="34"/>
      <c r="AE67" s="34"/>
      <c r="AF67" s="27">
        <f t="shared" si="23"/>
        <v>-283.7</v>
      </c>
      <c r="AG67" s="28">
        <f t="shared" si="24"/>
        <v>0</v>
      </c>
      <c r="AH67" s="61">
        <f t="shared" si="5"/>
        <v>283.7</v>
      </c>
    </row>
    <row r="68" spans="1:34" s="12" customFormat="1" ht="23.25" hidden="1" customHeight="1" x14ac:dyDescent="0.2">
      <c r="A68" s="30">
        <v>43848</v>
      </c>
      <c r="B68" s="31"/>
      <c r="C68" s="25" t="s">
        <v>82</v>
      </c>
      <c r="D68" s="25"/>
      <c r="E68" s="25"/>
      <c r="F68" s="26"/>
      <c r="G68" s="26" t="s">
        <v>105</v>
      </c>
      <c r="H68" s="32"/>
      <c r="I68" s="32"/>
      <c r="J68" s="32">
        <v>140</v>
      </c>
      <c r="K68" s="32"/>
      <c r="L68" s="33"/>
      <c r="M68" s="27">
        <f t="shared" si="0"/>
        <v>140</v>
      </c>
      <c r="N68" s="27">
        <f t="shared" si="1"/>
        <v>0</v>
      </c>
      <c r="O68" s="27">
        <f t="shared" si="2"/>
        <v>0</v>
      </c>
      <c r="P68" s="27">
        <v>140</v>
      </c>
      <c r="Q68" s="34"/>
      <c r="R68" s="34"/>
      <c r="S68" s="35"/>
      <c r="T68" s="35"/>
      <c r="U68" s="35"/>
      <c r="V68" s="35"/>
      <c r="W68" s="35"/>
      <c r="X68" s="34"/>
      <c r="Y68" s="34"/>
      <c r="Z68" s="34"/>
      <c r="AA68" s="34"/>
      <c r="AB68" s="35"/>
      <c r="AC68" s="35"/>
      <c r="AD68" s="34"/>
      <c r="AE68" s="34"/>
      <c r="AF68" s="27">
        <f t="shared" si="23"/>
        <v>-140</v>
      </c>
      <c r="AG68" s="28">
        <f t="shared" si="24"/>
        <v>0</v>
      </c>
      <c r="AH68" s="61">
        <f t="shared" si="5"/>
        <v>140</v>
      </c>
    </row>
    <row r="69" spans="1:34" s="12" customFormat="1" ht="23.25" hidden="1" customHeight="1" x14ac:dyDescent="0.2">
      <c r="A69" s="30">
        <v>43848</v>
      </c>
      <c r="B69" s="31"/>
      <c r="C69" s="25" t="s">
        <v>52</v>
      </c>
      <c r="D69" s="25" t="s">
        <v>53</v>
      </c>
      <c r="E69" s="25" t="s">
        <v>39</v>
      </c>
      <c r="F69" s="26">
        <v>796309</v>
      </c>
      <c r="G69" s="26" t="s">
        <v>133</v>
      </c>
      <c r="H69" s="32"/>
      <c r="I69" s="32"/>
      <c r="J69" s="32"/>
      <c r="K69" s="32">
        <v>475</v>
      </c>
      <c r="L69" s="33"/>
      <c r="M69" s="27">
        <f t="shared" ref="M69:M129" si="27">SUM(H69:J69,K69/1.12)</f>
        <v>424.10714285714283</v>
      </c>
      <c r="N69" s="27">
        <f t="shared" ref="N69:N129" si="28">K69/1.12*0.12</f>
        <v>50.892857142857139</v>
      </c>
      <c r="O69" s="27">
        <f t="shared" ref="O69:O129" si="29">-SUM(I69:J69,K69/1.12)*L69</f>
        <v>0</v>
      </c>
      <c r="P69" s="27"/>
      <c r="Q69" s="34"/>
      <c r="R69" s="34"/>
      <c r="S69" s="35"/>
      <c r="T69" s="35">
        <v>424.11</v>
      </c>
      <c r="U69" s="35"/>
      <c r="V69" s="35"/>
      <c r="W69" s="35"/>
      <c r="X69" s="34"/>
      <c r="Y69" s="34"/>
      <c r="Z69" s="34"/>
      <c r="AA69" s="34"/>
      <c r="AB69" s="35"/>
      <c r="AC69" s="35"/>
      <c r="AD69" s="34"/>
      <c r="AE69" s="34"/>
      <c r="AF69" s="27">
        <f t="shared" si="23"/>
        <v>-475.00285714285712</v>
      </c>
      <c r="AG69" s="28">
        <f t="shared" si="24"/>
        <v>-2.8571428571240176E-3</v>
      </c>
      <c r="AH69" s="61">
        <f t="shared" si="5"/>
        <v>475.00285714285712</v>
      </c>
    </row>
    <row r="70" spans="1:34" s="12" customFormat="1" ht="23.25" hidden="1" customHeight="1" x14ac:dyDescent="0.2">
      <c r="A70" s="30">
        <v>43848</v>
      </c>
      <c r="B70" s="31"/>
      <c r="C70" s="25" t="s">
        <v>52</v>
      </c>
      <c r="D70" s="25" t="s">
        <v>53</v>
      </c>
      <c r="E70" s="25" t="s">
        <v>39</v>
      </c>
      <c r="F70" s="26">
        <v>796357</v>
      </c>
      <c r="G70" s="26" t="s">
        <v>134</v>
      </c>
      <c r="H70" s="32"/>
      <c r="I70" s="32"/>
      <c r="J70" s="32"/>
      <c r="K70" s="32">
        <v>30</v>
      </c>
      <c r="L70" s="33"/>
      <c r="M70" s="27">
        <f t="shared" si="27"/>
        <v>26.785714285714285</v>
      </c>
      <c r="N70" s="27">
        <f t="shared" si="28"/>
        <v>3.214285714285714</v>
      </c>
      <c r="O70" s="27">
        <f t="shared" si="29"/>
        <v>0</v>
      </c>
      <c r="P70" s="27"/>
      <c r="Q70" s="34"/>
      <c r="R70" s="34"/>
      <c r="S70" s="35"/>
      <c r="T70" s="35"/>
      <c r="U70" s="35"/>
      <c r="V70" s="35"/>
      <c r="W70" s="35"/>
      <c r="X70" s="34"/>
      <c r="Y70" s="34"/>
      <c r="Z70" s="34">
        <v>26.79</v>
      </c>
      <c r="AA70" s="34"/>
      <c r="AB70" s="35"/>
      <c r="AC70" s="35"/>
      <c r="AD70" s="34"/>
      <c r="AE70" s="34"/>
      <c r="AF70" s="27">
        <f t="shared" si="23"/>
        <v>-30.004285714285714</v>
      </c>
      <c r="AG70" s="28">
        <f t="shared" si="24"/>
        <v>-4.2857142857144481E-3</v>
      </c>
      <c r="AH70" s="61">
        <f t="shared" ref="AH70:AH130" si="30">-AF70</f>
        <v>30.004285714285714</v>
      </c>
    </row>
    <row r="71" spans="1:34" s="12" customFormat="1" ht="23.25" hidden="1" customHeight="1" x14ac:dyDescent="0.2">
      <c r="A71" s="30">
        <v>43848</v>
      </c>
      <c r="B71" s="31"/>
      <c r="C71" s="25" t="s">
        <v>52</v>
      </c>
      <c r="D71" s="25" t="s">
        <v>53</v>
      </c>
      <c r="E71" s="25" t="s">
        <v>39</v>
      </c>
      <c r="F71" s="26">
        <v>796306</v>
      </c>
      <c r="G71" s="26" t="s">
        <v>135</v>
      </c>
      <c r="H71" s="32"/>
      <c r="I71" s="32"/>
      <c r="J71" s="32"/>
      <c r="K71" s="32">
        <v>720</v>
      </c>
      <c r="L71" s="33"/>
      <c r="M71" s="27">
        <f t="shared" si="27"/>
        <v>642.85714285714278</v>
      </c>
      <c r="N71" s="27">
        <f t="shared" si="28"/>
        <v>77.142857142857125</v>
      </c>
      <c r="O71" s="27">
        <f t="shared" si="29"/>
        <v>0</v>
      </c>
      <c r="P71" s="27"/>
      <c r="Q71" s="34"/>
      <c r="R71" s="34"/>
      <c r="S71" s="35"/>
      <c r="T71" s="35">
        <v>642.86</v>
      </c>
      <c r="U71" s="35"/>
      <c r="V71" s="35"/>
      <c r="W71" s="35"/>
      <c r="X71" s="34"/>
      <c r="Y71" s="34"/>
      <c r="Z71" s="34"/>
      <c r="AA71" s="34"/>
      <c r="AB71" s="35"/>
      <c r="AC71" s="35"/>
      <c r="AD71" s="34"/>
      <c r="AE71" s="34"/>
      <c r="AF71" s="27">
        <f t="shared" si="23"/>
        <v>-720.00285714285712</v>
      </c>
      <c r="AG71" s="28">
        <f t="shared" si="24"/>
        <v>-2.8571428571240176E-3</v>
      </c>
      <c r="AH71" s="61">
        <f t="shared" si="30"/>
        <v>720.00285714285712</v>
      </c>
    </row>
    <row r="72" spans="1:34" s="12" customFormat="1" ht="23.25" hidden="1" customHeight="1" x14ac:dyDescent="0.2">
      <c r="A72" s="30">
        <v>43848</v>
      </c>
      <c r="B72" s="31"/>
      <c r="C72" s="25" t="s">
        <v>136</v>
      </c>
      <c r="D72" s="25" t="s">
        <v>137</v>
      </c>
      <c r="E72" s="25" t="s">
        <v>138</v>
      </c>
      <c r="F72" s="26">
        <v>3558</v>
      </c>
      <c r="G72" s="26" t="s">
        <v>139</v>
      </c>
      <c r="H72" s="32"/>
      <c r="I72" s="32"/>
      <c r="J72" s="32">
        <v>1500</v>
      </c>
      <c r="K72" s="32"/>
      <c r="L72" s="33"/>
      <c r="M72" s="27">
        <f t="shared" si="27"/>
        <v>1500</v>
      </c>
      <c r="N72" s="27">
        <f t="shared" si="28"/>
        <v>0</v>
      </c>
      <c r="O72" s="27">
        <f t="shared" si="29"/>
        <v>0</v>
      </c>
      <c r="P72" s="27"/>
      <c r="Q72" s="34"/>
      <c r="R72" s="34">
        <v>1500</v>
      </c>
      <c r="S72" s="35"/>
      <c r="T72" s="35"/>
      <c r="U72" s="35"/>
      <c r="V72" s="35"/>
      <c r="W72" s="35"/>
      <c r="X72" s="34"/>
      <c r="Y72" s="34"/>
      <c r="Z72" s="34"/>
      <c r="AA72" s="34"/>
      <c r="AB72" s="35"/>
      <c r="AC72" s="35"/>
      <c r="AD72" s="34"/>
      <c r="AE72" s="34"/>
      <c r="AF72" s="27">
        <f t="shared" si="23"/>
        <v>-1500</v>
      </c>
      <c r="AG72" s="28">
        <f t="shared" si="24"/>
        <v>0</v>
      </c>
      <c r="AH72" s="61">
        <f t="shared" si="30"/>
        <v>1500</v>
      </c>
    </row>
    <row r="73" spans="1:34" s="12" customFormat="1" ht="23.25" hidden="1" customHeight="1" x14ac:dyDescent="0.2">
      <c r="A73" s="30">
        <v>43850</v>
      </c>
      <c r="B73" s="31"/>
      <c r="C73" s="25" t="s">
        <v>49</v>
      </c>
      <c r="D73" s="25"/>
      <c r="E73" s="25"/>
      <c r="F73" s="26"/>
      <c r="G73" s="26" t="s">
        <v>140</v>
      </c>
      <c r="H73" s="32">
        <v>15</v>
      </c>
      <c r="I73" s="32"/>
      <c r="J73" s="32"/>
      <c r="K73" s="32"/>
      <c r="L73" s="33"/>
      <c r="M73" s="27">
        <f t="shared" si="27"/>
        <v>15</v>
      </c>
      <c r="N73" s="27">
        <f t="shared" si="28"/>
        <v>0</v>
      </c>
      <c r="O73" s="27">
        <f t="shared" si="29"/>
        <v>0</v>
      </c>
      <c r="P73" s="27">
        <v>15</v>
      </c>
      <c r="Q73" s="34"/>
      <c r="R73" s="34"/>
      <c r="S73" s="35"/>
      <c r="T73" s="35"/>
      <c r="U73" s="35"/>
      <c r="V73" s="35"/>
      <c r="W73" s="35"/>
      <c r="X73" s="34"/>
      <c r="Y73" s="34"/>
      <c r="Z73" s="34"/>
      <c r="AA73" s="34"/>
      <c r="AB73" s="35"/>
      <c r="AC73" s="35"/>
      <c r="AD73" s="34"/>
      <c r="AE73" s="34"/>
      <c r="AF73" s="27">
        <f t="shared" si="23"/>
        <v>-15</v>
      </c>
      <c r="AG73" s="28">
        <f t="shared" si="24"/>
        <v>0</v>
      </c>
      <c r="AH73" s="61">
        <f t="shared" si="30"/>
        <v>15</v>
      </c>
    </row>
    <row r="74" spans="1:34" s="12" customFormat="1" ht="23.25" hidden="1" customHeight="1" x14ac:dyDescent="0.2">
      <c r="A74" s="30">
        <v>43850</v>
      </c>
      <c r="B74" s="31"/>
      <c r="C74" s="25" t="s">
        <v>38</v>
      </c>
      <c r="D74" s="25" t="s">
        <v>56</v>
      </c>
      <c r="E74" s="25" t="s">
        <v>39</v>
      </c>
      <c r="F74" s="26">
        <v>183525</v>
      </c>
      <c r="G74" s="26" t="s">
        <v>141</v>
      </c>
      <c r="H74" s="32"/>
      <c r="I74" s="32"/>
      <c r="J74" s="32"/>
      <c r="K74" s="32">
        <f>2018.13+242.18</f>
        <v>2260.31</v>
      </c>
      <c r="L74" s="33"/>
      <c r="M74" s="27">
        <f t="shared" si="27"/>
        <v>2018.1339285714284</v>
      </c>
      <c r="N74" s="27">
        <f t="shared" si="28"/>
        <v>242.17607142857139</v>
      </c>
      <c r="O74" s="27">
        <f t="shared" si="29"/>
        <v>0</v>
      </c>
      <c r="P74" s="27">
        <v>2018.13</v>
      </c>
      <c r="Q74" s="34"/>
      <c r="R74" s="34"/>
      <c r="S74" s="35"/>
      <c r="T74" s="35"/>
      <c r="U74" s="35"/>
      <c r="V74" s="35"/>
      <c r="W74" s="35"/>
      <c r="X74" s="34"/>
      <c r="Y74" s="34"/>
      <c r="Z74" s="34"/>
      <c r="AA74" s="34"/>
      <c r="AB74" s="35"/>
      <c r="AC74" s="35"/>
      <c r="AD74" s="34"/>
      <c r="AE74" s="34"/>
      <c r="AF74" s="27">
        <f t="shared" si="23"/>
        <v>-2260.3060714285716</v>
      </c>
      <c r="AG74" s="28">
        <f t="shared" si="24"/>
        <v>3.9285714283323614E-3</v>
      </c>
      <c r="AH74" s="61">
        <f t="shared" si="30"/>
        <v>2260.3060714285716</v>
      </c>
    </row>
    <row r="75" spans="1:34" s="12" customFormat="1" ht="23.25" hidden="1" customHeight="1" x14ac:dyDescent="0.2">
      <c r="A75" s="30">
        <v>43850</v>
      </c>
      <c r="B75" s="31"/>
      <c r="C75" s="25" t="s">
        <v>38</v>
      </c>
      <c r="D75" s="25" t="s">
        <v>56</v>
      </c>
      <c r="E75" s="25" t="s">
        <v>39</v>
      </c>
      <c r="F75" s="26">
        <v>183525</v>
      </c>
      <c r="G75" s="26" t="s">
        <v>142</v>
      </c>
      <c r="H75" s="32"/>
      <c r="I75" s="32"/>
      <c r="J75" s="32">
        <v>467.25</v>
      </c>
      <c r="K75" s="32"/>
      <c r="L75" s="33"/>
      <c r="M75" s="27">
        <f t="shared" si="27"/>
        <v>467.25</v>
      </c>
      <c r="N75" s="27">
        <f t="shared" si="28"/>
        <v>0</v>
      </c>
      <c r="O75" s="27">
        <f t="shared" si="29"/>
        <v>0</v>
      </c>
      <c r="P75" s="27">
        <v>467.25</v>
      </c>
      <c r="Q75" s="34"/>
      <c r="R75" s="34"/>
      <c r="S75" s="35"/>
      <c r="T75" s="35"/>
      <c r="U75" s="35"/>
      <c r="V75" s="35"/>
      <c r="W75" s="35"/>
      <c r="X75" s="34"/>
      <c r="Y75" s="34"/>
      <c r="Z75" s="34"/>
      <c r="AA75" s="34"/>
      <c r="AB75" s="35"/>
      <c r="AC75" s="35"/>
      <c r="AD75" s="34"/>
      <c r="AE75" s="34"/>
      <c r="AF75" s="27">
        <f t="shared" si="23"/>
        <v>-467.25</v>
      </c>
      <c r="AG75" s="28">
        <f t="shared" si="24"/>
        <v>0</v>
      </c>
      <c r="AH75" s="61">
        <f t="shared" si="30"/>
        <v>467.25</v>
      </c>
    </row>
    <row r="76" spans="1:34" s="12" customFormat="1" ht="23.25" hidden="1" customHeight="1" x14ac:dyDescent="0.2">
      <c r="A76" s="30">
        <v>43850</v>
      </c>
      <c r="B76" s="31"/>
      <c r="C76" s="25" t="s">
        <v>45</v>
      </c>
      <c r="D76" s="25" t="s">
        <v>46</v>
      </c>
      <c r="E76" s="25" t="s">
        <v>37</v>
      </c>
      <c r="F76" s="26">
        <v>101094</v>
      </c>
      <c r="G76" s="26" t="s">
        <v>68</v>
      </c>
      <c r="H76" s="32"/>
      <c r="I76" s="32"/>
      <c r="J76" s="32"/>
      <c r="K76" s="32">
        <v>156</v>
      </c>
      <c r="L76" s="33"/>
      <c r="M76" s="27">
        <f t="shared" si="27"/>
        <v>139.28571428571428</v>
      </c>
      <c r="N76" s="27">
        <f t="shared" si="28"/>
        <v>16.714285714285712</v>
      </c>
      <c r="O76" s="27">
        <f t="shared" si="29"/>
        <v>0</v>
      </c>
      <c r="P76" s="27">
        <v>139.29</v>
      </c>
      <c r="Q76" s="34"/>
      <c r="R76" s="34"/>
      <c r="S76" s="35"/>
      <c r="T76" s="35"/>
      <c r="U76" s="35"/>
      <c r="V76" s="35"/>
      <c r="W76" s="35"/>
      <c r="X76" s="34"/>
      <c r="Y76" s="34"/>
      <c r="Z76" s="34"/>
      <c r="AA76" s="34"/>
      <c r="AB76" s="35"/>
      <c r="AC76" s="35"/>
      <c r="AD76" s="34"/>
      <c r="AE76" s="34"/>
      <c r="AF76" s="27">
        <f t="shared" si="23"/>
        <v>-156.00428571428571</v>
      </c>
      <c r="AG76" s="28">
        <f t="shared" si="24"/>
        <v>-4.2857142857144481E-3</v>
      </c>
      <c r="AH76" s="61">
        <f t="shared" si="30"/>
        <v>156.00428571428571</v>
      </c>
    </row>
    <row r="77" spans="1:34" s="12" customFormat="1" ht="23.25" hidden="1" customHeight="1" x14ac:dyDescent="0.2">
      <c r="A77" s="30">
        <v>43850</v>
      </c>
      <c r="B77" s="31"/>
      <c r="C77" s="25" t="s">
        <v>41</v>
      </c>
      <c r="D77" s="25" t="s">
        <v>42</v>
      </c>
      <c r="E77" s="25" t="s">
        <v>43</v>
      </c>
      <c r="F77" s="26">
        <v>248327</v>
      </c>
      <c r="G77" s="26" t="s">
        <v>44</v>
      </c>
      <c r="H77" s="32"/>
      <c r="I77" s="32"/>
      <c r="J77" s="32"/>
      <c r="K77" s="32">
        <v>180</v>
      </c>
      <c r="L77" s="33"/>
      <c r="M77" s="27">
        <f t="shared" si="27"/>
        <v>160.71428571428569</v>
      </c>
      <c r="N77" s="27">
        <f t="shared" si="28"/>
        <v>19.285714285714281</v>
      </c>
      <c r="O77" s="27">
        <f t="shared" si="29"/>
        <v>0</v>
      </c>
      <c r="P77" s="27"/>
      <c r="Q77" s="34">
        <v>160.71</v>
      </c>
      <c r="R77" s="34"/>
      <c r="S77" s="35"/>
      <c r="T77" s="35"/>
      <c r="U77" s="35"/>
      <c r="V77" s="35"/>
      <c r="W77" s="35"/>
      <c r="X77" s="34"/>
      <c r="Y77" s="34"/>
      <c r="Z77" s="34"/>
      <c r="AA77" s="34"/>
      <c r="AB77" s="35"/>
      <c r="AC77" s="35"/>
      <c r="AD77" s="34"/>
      <c r="AE77" s="34"/>
      <c r="AF77" s="27">
        <f t="shared" ref="AF77" si="31">-SUM(N77:AE77)</f>
        <v>-179.99571428571429</v>
      </c>
      <c r="AG77" s="28">
        <f t="shared" ref="AG77" si="32">SUM(H77:K77)+AF77+O77</f>
        <v>4.2857142857144481E-3</v>
      </c>
      <c r="AH77" s="61">
        <f t="shared" si="30"/>
        <v>179.99571428571429</v>
      </c>
    </row>
    <row r="78" spans="1:34" s="12" customFormat="1" ht="23.25" hidden="1" customHeight="1" x14ac:dyDescent="0.2">
      <c r="A78" s="30">
        <v>43850</v>
      </c>
      <c r="B78" s="31"/>
      <c r="C78" s="25" t="s">
        <v>143</v>
      </c>
      <c r="D78" s="25" t="s">
        <v>144</v>
      </c>
      <c r="E78" s="25" t="s">
        <v>145</v>
      </c>
      <c r="F78" s="26">
        <v>43622</v>
      </c>
      <c r="G78" s="48" t="s">
        <v>146</v>
      </c>
      <c r="H78" s="32"/>
      <c r="I78" s="32"/>
      <c r="J78" s="32"/>
      <c r="K78" s="32">
        <v>3000</v>
      </c>
      <c r="L78" s="33"/>
      <c r="M78" s="27">
        <f t="shared" si="27"/>
        <v>2678.5714285714284</v>
      </c>
      <c r="N78" s="27">
        <f t="shared" si="28"/>
        <v>321.42857142857139</v>
      </c>
      <c r="O78" s="27">
        <f t="shared" si="29"/>
        <v>0</v>
      </c>
      <c r="P78" s="27"/>
      <c r="Q78" s="34"/>
      <c r="R78" s="34">
        <v>2678.57</v>
      </c>
      <c r="S78" s="35"/>
      <c r="T78" s="35"/>
      <c r="U78" s="35"/>
      <c r="V78" s="35"/>
      <c r="W78" s="35"/>
      <c r="X78" s="34"/>
      <c r="Y78" s="34"/>
      <c r="Z78" s="34"/>
      <c r="AA78" s="34"/>
      <c r="AB78" s="35"/>
      <c r="AC78" s="35"/>
      <c r="AD78" s="34"/>
      <c r="AE78" s="34"/>
      <c r="AF78" s="27">
        <f t="shared" ref="AF78" si="33">-SUM(N78:AE78)</f>
        <v>-2999.9985714285717</v>
      </c>
      <c r="AG78" s="28">
        <f t="shared" ref="AG78" si="34">SUM(H78:K78)+AF78+O78</f>
        <v>1.4285714282777917E-3</v>
      </c>
      <c r="AH78" s="61">
        <f t="shared" si="30"/>
        <v>2999.9985714285717</v>
      </c>
    </row>
    <row r="79" spans="1:34" s="12" customFormat="1" ht="23.25" hidden="1" customHeight="1" x14ac:dyDescent="0.2">
      <c r="A79" s="30">
        <v>43850</v>
      </c>
      <c r="B79" s="31"/>
      <c r="C79" s="25" t="s">
        <v>147</v>
      </c>
      <c r="D79" s="25" t="s">
        <v>148</v>
      </c>
      <c r="E79" s="25" t="s">
        <v>37</v>
      </c>
      <c r="F79" s="26">
        <v>35679</v>
      </c>
      <c r="G79" s="48" t="s">
        <v>149</v>
      </c>
      <c r="H79" s="32"/>
      <c r="I79" s="32"/>
      <c r="J79" s="32"/>
      <c r="K79" s="32">
        <v>105</v>
      </c>
      <c r="L79" s="33"/>
      <c r="M79" s="27">
        <f t="shared" si="27"/>
        <v>93.749999999999986</v>
      </c>
      <c r="N79" s="27">
        <f t="shared" si="28"/>
        <v>11.249999999999998</v>
      </c>
      <c r="O79" s="27">
        <f t="shared" si="29"/>
        <v>0</v>
      </c>
      <c r="P79" s="27">
        <v>93.75</v>
      </c>
      <c r="Q79" s="34"/>
      <c r="R79" s="34"/>
      <c r="S79" s="35"/>
      <c r="T79" s="35"/>
      <c r="U79" s="35"/>
      <c r="V79" s="35"/>
      <c r="W79" s="35"/>
      <c r="X79" s="34"/>
      <c r="Y79" s="34"/>
      <c r="Z79" s="34"/>
      <c r="AA79" s="34"/>
      <c r="AB79" s="35"/>
      <c r="AC79" s="35"/>
      <c r="AD79" s="34"/>
      <c r="AE79" s="34"/>
      <c r="AF79" s="27">
        <f t="shared" ref="AF79:AF80" si="35">-SUM(N79:AE79)</f>
        <v>-105</v>
      </c>
      <c r="AG79" s="28">
        <f t="shared" ref="AG79:AG80" si="36">SUM(H79:K79)+AF79+O79</f>
        <v>0</v>
      </c>
      <c r="AH79" s="61">
        <f t="shared" si="30"/>
        <v>105</v>
      </c>
    </row>
    <row r="80" spans="1:34" s="12" customFormat="1" ht="23.25" hidden="1" customHeight="1" x14ac:dyDescent="0.2">
      <c r="A80" s="30">
        <v>43850</v>
      </c>
      <c r="B80" s="31"/>
      <c r="C80" s="25" t="s">
        <v>38</v>
      </c>
      <c r="D80" s="25" t="s">
        <v>56</v>
      </c>
      <c r="E80" s="25" t="s">
        <v>39</v>
      </c>
      <c r="F80" s="26">
        <v>100222</v>
      </c>
      <c r="G80" s="48" t="s">
        <v>150</v>
      </c>
      <c r="H80" s="32"/>
      <c r="I80" s="32"/>
      <c r="J80" s="32"/>
      <c r="K80" s="32">
        <v>177</v>
      </c>
      <c r="L80" s="33"/>
      <c r="M80" s="27">
        <f t="shared" si="27"/>
        <v>158.03571428571428</v>
      </c>
      <c r="N80" s="27">
        <f t="shared" si="28"/>
        <v>18.964285714285712</v>
      </c>
      <c r="O80" s="27">
        <f t="shared" si="29"/>
        <v>0</v>
      </c>
      <c r="P80" s="27"/>
      <c r="Q80" s="34"/>
      <c r="R80" s="34"/>
      <c r="S80" s="35"/>
      <c r="T80" s="35"/>
      <c r="U80" s="35"/>
      <c r="V80" s="35"/>
      <c r="W80" s="35"/>
      <c r="X80" s="34">
        <v>158.04</v>
      </c>
      <c r="Y80" s="34"/>
      <c r="Z80" s="34"/>
      <c r="AA80" s="34"/>
      <c r="AB80" s="35"/>
      <c r="AC80" s="35"/>
      <c r="AD80" s="34"/>
      <c r="AE80" s="34"/>
      <c r="AF80" s="27">
        <f t="shared" si="35"/>
        <v>-177.00428571428571</v>
      </c>
      <c r="AG80" s="28">
        <f t="shared" si="36"/>
        <v>-4.2857142857144481E-3</v>
      </c>
      <c r="AH80" s="61">
        <f t="shared" si="30"/>
        <v>177.00428571428571</v>
      </c>
    </row>
    <row r="81" spans="1:34" s="58" customFormat="1" ht="23.25" hidden="1" customHeight="1" x14ac:dyDescent="0.2">
      <c r="A81" s="49">
        <v>43851</v>
      </c>
      <c r="B81" s="59"/>
      <c r="C81" s="50" t="s">
        <v>151</v>
      </c>
      <c r="D81" s="50"/>
      <c r="E81" s="50" t="s">
        <v>152</v>
      </c>
      <c r="F81" s="51">
        <v>6562</v>
      </c>
      <c r="G81" s="51" t="s">
        <v>153</v>
      </c>
      <c r="H81" s="52"/>
      <c r="I81" s="52"/>
      <c r="J81" s="52">
        <v>2000</v>
      </c>
      <c r="K81" s="52"/>
      <c r="L81" s="53"/>
      <c r="M81" s="54">
        <f t="shared" si="27"/>
        <v>2000</v>
      </c>
      <c r="N81" s="54">
        <f t="shared" si="28"/>
        <v>0</v>
      </c>
      <c r="O81" s="54">
        <f t="shared" si="29"/>
        <v>0</v>
      </c>
      <c r="P81" s="54"/>
      <c r="Q81" s="55"/>
      <c r="R81" s="55">
        <v>2000</v>
      </c>
      <c r="S81" s="56"/>
      <c r="T81" s="56"/>
      <c r="U81" s="56"/>
      <c r="V81" s="56"/>
      <c r="W81" s="56"/>
      <c r="X81" s="55"/>
      <c r="Y81" s="55"/>
      <c r="Z81" s="55"/>
      <c r="AA81" s="55"/>
      <c r="AB81" s="56"/>
      <c r="AC81" s="56"/>
      <c r="AD81" s="55"/>
      <c r="AE81" s="55"/>
      <c r="AF81" s="54">
        <f t="shared" ref="AF81" si="37">-SUM(N81:AE81)</f>
        <v>-2000</v>
      </c>
      <c r="AG81" s="57">
        <f t="shared" ref="AG81" si="38">SUM(H81:K81)+AF81+O81</f>
        <v>0</v>
      </c>
      <c r="AH81" s="61">
        <f t="shared" si="30"/>
        <v>2000</v>
      </c>
    </row>
    <row r="82" spans="1:34" s="12" customFormat="1" ht="23.25" hidden="1" customHeight="1" x14ac:dyDescent="0.2">
      <c r="A82" s="30">
        <v>43851</v>
      </c>
      <c r="B82" s="31"/>
      <c r="C82" s="25" t="s">
        <v>45</v>
      </c>
      <c r="D82" s="25" t="s">
        <v>46</v>
      </c>
      <c r="E82" s="25" t="s">
        <v>37</v>
      </c>
      <c r="F82" s="26">
        <v>94800</v>
      </c>
      <c r="G82" s="26" t="s">
        <v>154</v>
      </c>
      <c r="H82" s="32"/>
      <c r="I82" s="32"/>
      <c r="J82" s="32"/>
      <c r="K82" s="32">
        <v>450.5</v>
      </c>
      <c r="L82" s="33"/>
      <c r="M82" s="27">
        <f t="shared" si="27"/>
        <v>402.23214285714283</v>
      </c>
      <c r="N82" s="27">
        <f t="shared" si="28"/>
        <v>48.267857142857139</v>
      </c>
      <c r="O82" s="27">
        <f t="shared" si="29"/>
        <v>0</v>
      </c>
      <c r="P82" s="27">
        <v>402.23</v>
      </c>
      <c r="Q82" s="34"/>
      <c r="R82" s="34"/>
      <c r="S82" s="35"/>
      <c r="T82" s="35"/>
      <c r="U82" s="35"/>
      <c r="V82" s="35"/>
      <c r="W82" s="35"/>
      <c r="X82" s="34"/>
      <c r="Y82" s="34"/>
      <c r="Z82" s="34"/>
      <c r="AA82" s="34"/>
      <c r="AB82" s="35"/>
      <c r="AC82" s="35"/>
      <c r="AD82" s="34"/>
      <c r="AE82" s="34"/>
      <c r="AF82" s="27">
        <f t="shared" ref="AF82:AF94" si="39">-SUM(N82:AE82)</f>
        <v>-450.49785714285713</v>
      </c>
      <c r="AG82" s="28">
        <f t="shared" ref="AG82:AG94" si="40">SUM(H82:K82)+AF82+O82</f>
        <v>2.1428571428714349E-3</v>
      </c>
      <c r="AH82" s="61">
        <f t="shared" si="30"/>
        <v>450.49785714285713</v>
      </c>
    </row>
    <row r="83" spans="1:34" s="12" customFormat="1" ht="23.25" hidden="1" customHeight="1" x14ac:dyDescent="0.2">
      <c r="A83" s="30">
        <v>43851</v>
      </c>
      <c r="B83" s="31"/>
      <c r="C83" s="25" t="s">
        <v>45</v>
      </c>
      <c r="D83" s="25" t="s">
        <v>46</v>
      </c>
      <c r="E83" s="25" t="s">
        <v>37</v>
      </c>
      <c r="F83" s="26">
        <v>94935</v>
      </c>
      <c r="G83" s="26" t="s">
        <v>155</v>
      </c>
      <c r="H83" s="32"/>
      <c r="I83" s="32"/>
      <c r="J83" s="32"/>
      <c r="K83" s="32">
        <v>119</v>
      </c>
      <c r="L83" s="33"/>
      <c r="M83" s="27">
        <f t="shared" si="27"/>
        <v>106.24999999999999</v>
      </c>
      <c r="N83" s="27">
        <f t="shared" si="28"/>
        <v>12.749999999999998</v>
      </c>
      <c r="O83" s="27">
        <f t="shared" si="29"/>
        <v>0</v>
      </c>
      <c r="P83" s="27"/>
      <c r="Q83" s="34"/>
      <c r="R83" s="34">
        <v>106.25</v>
      </c>
      <c r="S83" s="35"/>
      <c r="T83" s="35"/>
      <c r="U83" s="35"/>
      <c r="V83" s="35"/>
      <c r="W83" s="35"/>
      <c r="X83" s="34"/>
      <c r="Y83" s="34"/>
      <c r="Z83" s="34"/>
      <c r="AA83" s="34"/>
      <c r="AB83" s="35"/>
      <c r="AC83" s="35"/>
      <c r="AD83" s="34"/>
      <c r="AE83" s="34"/>
      <c r="AF83" s="27">
        <f t="shared" si="39"/>
        <v>-119</v>
      </c>
      <c r="AG83" s="28">
        <f t="shared" si="40"/>
        <v>0</v>
      </c>
      <c r="AH83" s="61">
        <f t="shared" si="30"/>
        <v>119</v>
      </c>
    </row>
    <row r="84" spans="1:34" s="12" customFormat="1" ht="23.25" hidden="1" customHeight="1" x14ac:dyDescent="0.2">
      <c r="A84" s="30">
        <v>43851</v>
      </c>
      <c r="B84" s="31"/>
      <c r="C84" s="25" t="s">
        <v>41</v>
      </c>
      <c r="D84" s="25" t="s">
        <v>42</v>
      </c>
      <c r="E84" s="25" t="s">
        <v>43</v>
      </c>
      <c r="F84" s="26">
        <v>200676</v>
      </c>
      <c r="G84" s="26" t="s">
        <v>44</v>
      </c>
      <c r="H84" s="32"/>
      <c r="I84" s="32"/>
      <c r="J84" s="32"/>
      <c r="K84" s="32">
        <v>180</v>
      </c>
      <c r="L84" s="33"/>
      <c r="M84" s="27">
        <f t="shared" si="27"/>
        <v>160.71428571428569</v>
      </c>
      <c r="N84" s="27">
        <f t="shared" si="28"/>
        <v>19.285714285714281</v>
      </c>
      <c r="O84" s="27">
        <f t="shared" si="29"/>
        <v>0</v>
      </c>
      <c r="P84" s="27"/>
      <c r="Q84" s="34">
        <v>160.71</v>
      </c>
      <c r="R84" s="34"/>
      <c r="S84" s="35"/>
      <c r="T84" s="35"/>
      <c r="U84" s="35"/>
      <c r="V84" s="35"/>
      <c r="W84" s="35"/>
      <c r="X84" s="34"/>
      <c r="Y84" s="34"/>
      <c r="Z84" s="34"/>
      <c r="AA84" s="34"/>
      <c r="AB84" s="35"/>
      <c r="AC84" s="35"/>
      <c r="AD84" s="34"/>
      <c r="AE84" s="34"/>
      <c r="AF84" s="27">
        <f t="shared" ref="AF84:AF85" si="41">-SUM(N84:AE84)</f>
        <v>-179.99571428571429</v>
      </c>
      <c r="AG84" s="28">
        <f t="shared" ref="AG84:AG85" si="42">SUM(H84:K84)+AF84+O84</f>
        <v>4.2857142857144481E-3</v>
      </c>
      <c r="AH84" s="61">
        <f t="shared" si="30"/>
        <v>179.99571428571429</v>
      </c>
    </row>
    <row r="85" spans="1:34" s="12" customFormat="1" ht="23.25" hidden="1" customHeight="1" x14ac:dyDescent="0.2">
      <c r="A85" s="30">
        <v>43851</v>
      </c>
      <c r="B85" s="31"/>
      <c r="C85" s="25" t="s">
        <v>47</v>
      </c>
      <c r="D85" s="25" t="s">
        <v>48</v>
      </c>
      <c r="E85" s="25" t="s">
        <v>50</v>
      </c>
      <c r="F85" s="26">
        <v>3407</v>
      </c>
      <c r="G85" s="26" t="s">
        <v>61</v>
      </c>
      <c r="H85" s="32"/>
      <c r="I85" s="32"/>
      <c r="J85" s="32">
        <v>778</v>
      </c>
      <c r="K85" s="32"/>
      <c r="L85" s="33"/>
      <c r="M85" s="27">
        <f t="shared" si="27"/>
        <v>778</v>
      </c>
      <c r="N85" s="27">
        <f t="shared" si="28"/>
        <v>0</v>
      </c>
      <c r="O85" s="27">
        <f t="shared" si="29"/>
        <v>0</v>
      </c>
      <c r="P85" s="27">
        <v>778</v>
      </c>
      <c r="Q85" s="34"/>
      <c r="R85" s="34"/>
      <c r="S85" s="35"/>
      <c r="T85" s="35"/>
      <c r="U85" s="35"/>
      <c r="V85" s="35"/>
      <c r="W85" s="35"/>
      <c r="X85" s="34"/>
      <c r="Y85" s="34"/>
      <c r="Z85" s="34"/>
      <c r="AA85" s="34"/>
      <c r="AB85" s="35"/>
      <c r="AC85" s="35"/>
      <c r="AD85" s="34"/>
      <c r="AE85" s="34"/>
      <c r="AF85" s="27">
        <f t="shared" si="41"/>
        <v>-778</v>
      </c>
      <c r="AG85" s="28">
        <f t="shared" si="42"/>
        <v>0</v>
      </c>
      <c r="AH85" s="61">
        <f t="shared" si="30"/>
        <v>778</v>
      </c>
    </row>
    <row r="86" spans="1:34" s="12" customFormat="1" ht="23.25" hidden="1" customHeight="1" x14ac:dyDescent="0.2">
      <c r="A86" s="30">
        <v>43851</v>
      </c>
      <c r="B86" s="31"/>
      <c r="C86" s="25" t="s">
        <v>49</v>
      </c>
      <c r="D86" s="25"/>
      <c r="E86" s="25"/>
      <c r="F86" s="26"/>
      <c r="G86" s="26" t="s">
        <v>156</v>
      </c>
      <c r="H86" s="32">
        <v>100</v>
      </c>
      <c r="I86" s="32"/>
      <c r="J86" s="32"/>
      <c r="K86" s="32"/>
      <c r="L86" s="33"/>
      <c r="M86" s="27">
        <f t="shared" si="27"/>
        <v>100</v>
      </c>
      <c r="N86" s="27">
        <f t="shared" si="28"/>
        <v>0</v>
      </c>
      <c r="O86" s="27">
        <f t="shared" si="29"/>
        <v>0</v>
      </c>
      <c r="P86" s="27"/>
      <c r="Q86" s="34"/>
      <c r="R86" s="34"/>
      <c r="S86" s="35"/>
      <c r="T86" s="35"/>
      <c r="U86" s="35"/>
      <c r="V86" s="35"/>
      <c r="W86" s="35"/>
      <c r="X86" s="34"/>
      <c r="Y86" s="34"/>
      <c r="Z86" s="34"/>
      <c r="AA86" s="34">
        <v>100</v>
      </c>
      <c r="AB86" s="35"/>
      <c r="AC86" s="35"/>
      <c r="AD86" s="34"/>
      <c r="AE86" s="34"/>
      <c r="AF86" s="27">
        <f t="shared" si="39"/>
        <v>-100</v>
      </c>
      <c r="AG86" s="28">
        <f t="shared" si="40"/>
        <v>0</v>
      </c>
      <c r="AH86" s="61">
        <f t="shared" si="30"/>
        <v>100</v>
      </c>
    </row>
    <row r="87" spans="1:34" s="12" customFormat="1" ht="23.25" hidden="1" customHeight="1" x14ac:dyDescent="0.2">
      <c r="A87" s="30">
        <v>43851</v>
      </c>
      <c r="B87" s="31"/>
      <c r="C87" s="25" t="s">
        <v>58</v>
      </c>
      <c r="D87" s="25"/>
      <c r="E87" s="25"/>
      <c r="F87" s="26"/>
      <c r="G87" s="26" t="s">
        <v>59</v>
      </c>
      <c r="H87" s="32"/>
      <c r="I87" s="32"/>
      <c r="J87" s="32">
        <v>200</v>
      </c>
      <c r="K87" s="32"/>
      <c r="L87" s="33"/>
      <c r="M87" s="27">
        <f t="shared" si="27"/>
        <v>200</v>
      </c>
      <c r="N87" s="27">
        <f t="shared" si="28"/>
        <v>0</v>
      </c>
      <c r="O87" s="27">
        <f t="shared" si="29"/>
        <v>0</v>
      </c>
      <c r="P87" s="34">
        <v>200</v>
      </c>
      <c r="Q87" s="34"/>
      <c r="R87" s="34"/>
      <c r="S87" s="35"/>
      <c r="T87" s="35"/>
      <c r="U87" s="35"/>
      <c r="V87" s="35"/>
      <c r="W87" s="35"/>
      <c r="X87" s="34"/>
      <c r="Y87" s="34"/>
      <c r="Z87" s="34"/>
      <c r="AA87" s="34"/>
      <c r="AB87" s="35"/>
      <c r="AC87" s="35"/>
      <c r="AD87" s="34"/>
      <c r="AE87" s="34"/>
      <c r="AF87" s="27">
        <f t="shared" si="39"/>
        <v>-200</v>
      </c>
      <c r="AG87" s="28">
        <f t="shared" si="40"/>
        <v>0</v>
      </c>
      <c r="AH87" s="61">
        <f t="shared" si="30"/>
        <v>200</v>
      </c>
    </row>
    <row r="88" spans="1:34" s="12" customFormat="1" ht="23.25" hidden="1" customHeight="1" x14ac:dyDescent="0.2">
      <c r="A88" s="30">
        <v>43851</v>
      </c>
      <c r="B88" s="31"/>
      <c r="C88" s="25" t="s">
        <v>49</v>
      </c>
      <c r="D88" s="25"/>
      <c r="E88" s="25"/>
      <c r="F88" s="26"/>
      <c r="G88" s="29" t="s">
        <v>157</v>
      </c>
      <c r="H88" s="32">
        <v>100</v>
      </c>
      <c r="I88" s="32"/>
      <c r="J88" s="32"/>
      <c r="K88" s="32"/>
      <c r="L88" s="33"/>
      <c r="M88" s="27">
        <f t="shared" si="27"/>
        <v>100</v>
      </c>
      <c r="N88" s="27">
        <f t="shared" si="28"/>
        <v>0</v>
      </c>
      <c r="O88" s="27">
        <f t="shared" si="29"/>
        <v>0</v>
      </c>
      <c r="P88" s="27"/>
      <c r="Q88" s="34"/>
      <c r="R88" s="34"/>
      <c r="S88" s="35"/>
      <c r="T88" s="35"/>
      <c r="U88" s="35"/>
      <c r="V88" s="35"/>
      <c r="W88" s="35"/>
      <c r="X88" s="34"/>
      <c r="Y88" s="34"/>
      <c r="Z88" s="34"/>
      <c r="AA88" s="34">
        <v>100</v>
      </c>
      <c r="AB88" s="35"/>
      <c r="AC88" s="35"/>
      <c r="AD88" s="34"/>
      <c r="AE88" s="34"/>
      <c r="AF88" s="27">
        <f t="shared" si="39"/>
        <v>-100</v>
      </c>
      <c r="AG88" s="28">
        <f t="shared" si="40"/>
        <v>0</v>
      </c>
      <c r="AH88" s="61">
        <f t="shared" si="30"/>
        <v>100</v>
      </c>
    </row>
    <row r="89" spans="1:34" s="12" customFormat="1" ht="23.25" hidden="1" customHeight="1" x14ac:dyDescent="0.2">
      <c r="A89" s="30">
        <v>43852</v>
      </c>
      <c r="B89" s="31"/>
      <c r="C89" s="25" t="s">
        <v>49</v>
      </c>
      <c r="D89" s="25"/>
      <c r="E89" s="25"/>
      <c r="F89" s="26"/>
      <c r="G89" s="29" t="s">
        <v>158</v>
      </c>
      <c r="H89" s="32"/>
      <c r="I89" s="32"/>
      <c r="J89" s="32">
        <v>245</v>
      </c>
      <c r="K89" s="32"/>
      <c r="L89" s="33"/>
      <c r="M89" s="27">
        <f t="shared" si="27"/>
        <v>245</v>
      </c>
      <c r="N89" s="27">
        <f t="shared" si="28"/>
        <v>0</v>
      </c>
      <c r="O89" s="27">
        <f t="shared" si="29"/>
        <v>0</v>
      </c>
      <c r="P89" s="27">
        <v>245</v>
      </c>
      <c r="Q89" s="34"/>
      <c r="R89" s="34"/>
      <c r="S89" s="35"/>
      <c r="T89" s="35"/>
      <c r="U89" s="35"/>
      <c r="V89" s="35"/>
      <c r="W89" s="35"/>
      <c r="X89" s="34"/>
      <c r="Y89" s="34"/>
      <c r="Z89" s="34"/>
      <c r="AA89" s="34"/>
      <c r="AB89" s="35"/>
      <c r="AC89" s="35"/>
      <c r="AD89" s="34"/>
      <c r="AE89" s="34"/>
      <c r="AF89" s="27">
        <f t="shared" si="39"/>
        <v>-245</v>
      </c>
      <c r="AG89" s="28">
        <f t="shared" si="40"/>
        <v>0</v>
      </c>
      <c r="AH89" s="61">
        <f t="shared" si="30"/>
        <v>245</v>
      </c>
    </row>
    <row r="90" spans="1:34" s="12" customFormat="1" ht="23.25" hidden="1" customHeight="1" x14ac:dyDescent="0.2">
      <c r="A90" s="30">
        <v>43852</v>
      </c>
      <c r="B90" s="31"/>
      <c r="C90" s="25" t="s">
        <v>41</v>
      </c>
      <c r="D90" s="25" t="s">
        <v>42</v>
      </c>
      <c r="E90" s="25" t="s">
        <v>43</v>
      </c>
      <c r="F90" s="26">
        <v>200727</v>
      </c>
      <c r="G90" s="26" t="s">
        <v>44</v>
      </c>
      <c r="H90" s="32"/>
      <c r="I90" s="32"/>
      <c r="J90" s="32"/>
      <c r="K90" s="32">
        <v>180</v>
      </c>
      <c r="L90" s="33"/>
      <c r="M90" s="27">
        <f t="shared" si="27"/>
        <v>160.71428571428569</v>
      </c>
      <c r="N90" s="27">
        <f t="shared" si="28"/>
        <v>19.285714285714281</v>
      </c>
      <c r="O90" s="27">
        <f t="shared" si="29"/>
        <v>0</v>
      </c>
      <c r="P90" s="27"/>
      <c r="Q90" s="34">
        <v>160.71</v>
      </c>
      <c r="R90" s="34"/>
      <c r="S90" s="35"/>
      <c r="T90" s="35"/>
      <c r="U90" s="35"/>
      <c r="V90" s="35"/>
      <c r="W90" s="35"/>
      <c r="X90" s="34"/>
      <c r="Y90" s="34"/>
      <c r="Z90" s="34"/>
      <c r="AA90" s="34"/>
      <c r="AB90" s="35"/>
      <c r="AC90" s="35"/>
      <c r="AD90" s="34"/>
      <c r="AE90" s="34"/>
      <c r="AF90" s="27">
        <f t="shared" si="39"/>
        <v>-179.99571428571429</v>
      </c>
      <c r="AG90" s="28">
        <f t="shared" si="40"/>
        <v>4.2857142857144481E-3</v>
      </c>
      <c r="AH90" s="61">
        <f t="shared" si="30"/>
        <v>179.99571428571429</v>
      </c>
    </row>
    <row r="91" spans="1:34" s="12" customFormat="1" ht="23.25" hidden="1" customHeight="1" x14ac:dyDescent="0.2">
      <c r="A91" s="30">
        <v>43852</v>
      </c>
      <c r="B91" s="31"/>
      <c r="C91" s="25" t="s">
        <v>45</v>
      </c>
      <c r="D91" s="25" t="s">
        <v>46</v>
      </c>
      <c r="E91" s="25" t="s">
        <v>37</v>
      </c>
      <c r="F91" s="26">
        <v>147839</v>
      </c>
      <c r="G91" s="26" t="s">
        <v>68</v>
      </c>
      <c r="H91" s="32"/>
      <c r="I91" s="32"/>
      <c r="J91" s="32"/>
      <c r="K91" s="32">
        <v>234</v>
      </c>
      <c r="L91" s="33"/>
      <c r="M91" s="27">
        <f t="shared" si="27"/>
        <v>208.92857142857142</v>
      </c>
      <c r="N91" s="27">
        <f t="shared" si="28"/>
        <v>25.071428571428569</v>
      </c>
      <c r="O91" s="27">
        <f t="shared" si="29"/>
        <v>0</v>
      </c>
      <c r="P91" s="27">
        <v>208.93</v>
      </c>
      <c r="Q91" s="34"/>
      <c r="R91" s="34"/>
      <c r="S91" s="35"/>
      <c r="T91" s="35"/>
      <c r="U91" s="35"/>
      <c r="V91" s="35"/>
      <c r="W91" s="35"/>
      <c r="X91" s="34"/>
      <c r="Y91" s="34"/>
      <c r="Z91" s="34"/>
      <c r="AA91" s="34"/>
      <c r="AB91" s="35"/>
      <c r="AC91" s="35"/>
      <c r="AD91" s="34"/>
      <c r="AE91" s="34"/>
      <c r="AF91" s="27">
        <f t="shared" si="39"/>
        <v>-234.00142857142856</v>
      </c>
      <c r="AG91" s="28">
        <f t="shared" si="40"/>
        <v>-1.4285714285620088E-3</v>
      </c>
      <c r="AH91" s="61">
        <f t="shared" si="30"/>
        <v>234.00142857142856</v>
      </c>
    </row>
    <row r="92" spans="1:34" s="12" customFormat="1" ht="23.25" hidden="1" customHeight="1" x14ac:dyDescent="0.2">
      <c r="A92" s="30">
        <v>43852</v>
      </c>
      <c r="B92" s="31"/>
      <c r="C92" s="25" t="s">
        <v>45</v>
      </c>
      <c r="D92" s="25" t="s">
        <v>46</v>
      </c>
      <c r="E92" s="25" t="s">
        <v>37</v>
      </c>
      <c r="F92" s="26">
        <v>118109</v>
      </c>
      <c r="G92" s="29" t="s">
        <v>159</v>
      </c>
      <c r="H92" s="32"/>
      <c r="I92" s="32"/>
      <c r="J92" s="32"/>
      <c r="K92" s="32">
        <v>144.5</v>
      </c>
      <c r="L92" s="33"/>
      <c r="M92" s="27">
        <f t="shared" si="27"/>
        <v>129.01785714285714</v>
      </c>
      <c r="N92" s="27">
        <f t="shared" si="28"/>
        <v>15.482142857142856</v>
      </c>
      <c r="O92" s="27">
        <f t="shared" si="29"/>
        <v>0</v>
      </c>
      <c r="P92" s="27"/>
      <c r="Q92" s="34">
        <v>129.02000000000001</v>
      </c>
      <c r="R92" s="34"/>
      <c r="S92" s="35"/>
      <c r="T92" s="35"/>
      <c r="U92" s="35"/>
      <c r="V92" s="35"/>
      <c r="W92" s="35"/>
      <c r="X92" s="34"/>
      <c r="Y92" s="34"/>
      <c r="Z92" s="34"/>
      <c r="AA92" s="34"/>
      <c r="AB92" s="35"/>
      <c r="AC92" s="35"/>
      <c r="AD92" s="34"/>
      <c r="AE92" s="34"/>
      <c r="AF92" s="27">
        <f t="shared" si="39"/>
        <v>-144.50214285714287</v>
      </c>
      <c r="AG92" s="28">
        <f t="shared" si="40"/>
        <v>-2.1428571428714349E-3</v>
      </c>
      <c r="AH92" s="61">
        <f t="shared" si="30"/>
        <v>144.50214285714287</v>
      </c>
    </row>
    <row r="93" spans="1:34" s="12" customFormat="1" ht="23.25" hidden="1" customHeight="1" x14ac:dyDescent="0.2">
      <c r="A93" s="30">
        <v>43853</v>
      </c>
      <c r="B93" s="31"/>
      <c r="C93" s="25" t="s">
        <v>98</v>
      </c>
      <c r="D93" s="25" t="s">
        <v>99</v>
      </c>
      <c r="E93" s="25" t="s">
        <v>100</v>
      </c>
      <c r="F93" s="26">
        <v>118186</v>
      </c>
      <c r="G93" s="29" t="s">
        <v>176</v>
      </c>
      <c r="H93" s="32"/>
      <c r="I93" s="32"/>
      <c r="J93" s="32"/>
      <c r="K93" s="32">
        <v>2065</v>
      </c>
      <c r="L93" s="33"/>
      <c r="M93" s="27">
        <f t="shared" si="27"/>
        <v>1843.7499999999998</v>
      </c>
      <c r="N93" s="27">
        <f t="shared" si="28"/>
        <v>221.24999999999997</v>
      </c>
      <c r="O93" s="27">
        <f t="shared" si="29"/>
        <v>0</v>
      </c>
      <c r="P93" s="27"/>
      <c r="Q93" s="34">
        <v>1843.75</v>
      </c>
      <c r="R93" s="34"/>
      <c r="S93" s="35"/>
      <c r="T93" s="35"/>
      <c r="U93" s="35"/>
      <c r="V93" s="35"/>
      <c r="W93" s="35"/>
      <c r="X93" s="34"/>
      <c r="Y93" s="34"/>
      <c r="Z93" s="34"/>
      <c r="AA93" s="34"/>
      <c r="AB93" s="35"/>
      <c r="AC93" s="35"/>
      <c r="AD93" s="34"/>
      <c r="AE93" s="34"/>
      <c r="AF93" s="27">
        <f t="shared" si="39"/>
        <v>-2065</v>
      </c>
      <c r="AG93" s="28">
        <f t="shared" si="40"/>
        <v>0</v>
      </c>
      <c r="AH93" s="61">
        <f t="shared" si="30"/>
        <v>2065</v>
      </c>
    </row>
    <row r="94" spans="1:34" s="12" customFormat="1" ht="23.25" hidden="1" customHeight="1" x14ac:dyDescent="0.2">
      <c r="A94" s="30">
        <v>43853</v>
      </c>
      <c r="B94" s="31"/>
      <c r="C94" s="25" t="s">
        <v>40</v>
      </c>
      <c r="D94" s="25"/>
      <c r="E94" s="25"/>
      <c r="F94" s="26"/>
      <c r="G94" s="26" t="s">
        <v>177</v>
      </c>
      <c r="H94" s="32">
        <v>50</v>
      </c>
      <c r="I94" s="32"/>
      <c r="J94" s="32"/>
      <c r="K94" s="32"/>
      <c r="L94" s="33"/>
      <c r="M94" s="27">
        <f t="shared" si="27"/>
        <v>50</v>
      </c>
      <c r="N94" s="27">
        <f t="shared" si="28"/>
        <v>0</v>
      </c>
      <c r="O94" s="27">
        <f t="shared" si="29"/>
        <v>0</v>
      </c>
      <c r="P94" s="27"/>
      <c r="Q94" s="34"/>
      <c r="R94" s="34"/>
      <c r="S94" s="35"/>
      <c r="T94" s="35"/>
      <c r="U94" s="35"/>
      <c r="V94" s="35"/>
      <c r="W94" s="35"/>
      <c r="X94" s="34"/>
      <c r="Y94" s="34"/>
      <c r="Z94" s="34"/>
      <c r="AA94" s="34">
        <v>50</v>
      </c>
      <c r="AB94" s="35"/>
      <c r="AC94" s="35"/>
      <c r="AD94" s="34"/>
      <c r="AE94" s="34"/>
      <c r="AF94" s="27">
        <f t="shared" si="39"/>
        <v>-50</v>
      </c>
      <c r="AG94" s="28">
        <f t="shared" si="40"/>
        <v>0</v>
      </c>
      <c r="AH94" s="61">
        <f t="shared" si="30"/>
        <v>50</v>
      </c>
    </row>
    <row r="95" spans="1:34" s="12" customFormat="1" ht="23.25" hidden="1" customHeight="1" x14ac:dyDescent="0.2">
      <c r="A95" s="30">
        <v>43853</v>
      </c>
      <c r="B95" s="31"/>
      <c r="C95" s="25" t="s">
        <v>41</v>
      </c>
      <c r="D95" s="25" t="s">
        <v>42</v>
      </c>
      <c r="E95" s="25" t="s">
        <v>43</v>
      </c>
      <c r="F95" s="26">
        <v>200778</v>
      </c>
      <c r="G95" s="26" t="s">
        <v>44</v>
      </c>
      <c r="H95" s="32"/>
      <c r="I95" s="32"/>
      <c r="J95" s="32"/>
      <c r="K95" s="32">
        <v>180</v>
      </c>
      <c r="L95" s="33"/>
      <c r="M95" s="27">
        <f t="shared" si="27"/>
        <v>160.71428571428569</v>
      </c>
      <c r="N95" s="27">
        <f t="shared" si="28"/>
        <v>19.285714285714281</v>
      </c>
      <c r="O95" s="27">
        <f t="shared" si="29"/>
        <v>0</v>
      </c>
      <c r="P95" s="27"/>
      <c r="Q95" s="34">
        <v>160.71</v>
      </c>
      <c r="R95" s="34"/>
      <c r="S95" s="35"/>
      <c r="T95" s="35"/>
      <c r="U95" s="35"/>
      <c r="V95" s="35"/>
      <c r="W95" s="35"/>
      <c r="X95" s="34"/>
      <c r="Y95" s="34"/>
      <c r="Z95" s="34"/>
      <c r="AA95" s="34"/>
      <c r="AB95" s="35"/>
      <c r="AC95" s="35"/>
      <c r="AD95" s="34"/>
      <c r="AE95" s="34"/>
      <c r="AF95" s="27">
        <f t="shared" ref="AF95:AF116" si="43">-SUM(N95:AE95)</f>
        <v>-179.99571428571429</v>
      </c>
      <c r="AG95" s="28">
        <f t="shared" ref="AG95:AG116" si="44">SUM(H95:K95)+AF95+O95</f>
        <v>4.2857142857144481E-3</v>
      </c>
      <c r="AH95" s="61">
        <f t="shared" si="30"/>
        <v>179.99571428571429</v>
      </c>
    </row>
    <row r="96" spans="1:34" s="12" customFormat="1" ht="23.25" hidden="1" customHeight="1" x14ac:dyDescent="0.2">
      <c r="A96" s="30">
        <v>43853</v>
      </c>
      <c r="B96" s="31"/>
      <c r="C96" s="25" t="s">
        <v>45</v>
      </c>
      <c r="D96" s="25" t="s">
        <v>46</v>
      </c>
      <c r="E96" s="25" t="s">
        <v>37</v>
      </c>
      <c r="F96" s="26">
        <v>118557</v>
      </c>
      <c r="G96" s="26" t="s">
        <v>66</v>
      </c>
      <c r="H96" s="32"/>
      <c r="I96" s="32"/>
      <c r="J96" s="32"/>
      <c r="K96" s="32">
        <v>240</v>
      </c>
      <c r="L96" s="33"/>
      <c r="M96" s="27">
        <f t="shared" si="27"/>
        <v>214.28571428571428</v>
      </c>
      <c r="N96" s="27">
        <f t="shared" si="28"/>
        <v>25.714285714285712</v>
      </c>
      <c r="O96" s="27">
        <f t="shared" si="29"/>
        <v>0</v>
      </c>
      <c r="P96" s="27">
        <v>214.29</v>
      </c>
      <c r="Q96" s="34"/>
      <c r="R96" s="34"/>
      <c r="S96" s="35"/>
      <c r="T96" s="35"/>
      <c r="U96" s="35"/>
      <c r="V96" s="35"/>
      <c r="W96" s="35"/>
      <c r="X96" s="34"/>
      <c r="Y96" s="34"/>
      <c r="Z96" s="34"/>
      <c r="AA96" s="34"/>
      <c r="AB96" s="35"/>
      <c r="AC96" s="35"/>
      <c r="AD96" s="34"/>
      <c r="AE96" s="34"/>
      <c r="AF96" s="27">
        <f t="shared" si="43"/>
        <v>-240.00428571428571</v>
      </c>
      <c r="AG96" s="28">
        <f t="shared" si="44"/>
        <v>-4.2857142857144481E-3</v>
      </c>
      <c r="AH96" s="61">
        <f t="shared" si="30"/>
        <v>240.00428571428571</v>
      </c>
    </row>
    <row r="97" spans="1:34" s="12" customFormat="1" ht="23.25" hidden="1" customHeight="1" x14ac:dyDescent="0.2">
      <c r="A97" s="30">
        <v>43853</v>
      </c>
      <c r="B97" s="31"/>
      <c r="C97" s="25" t="s">
        <v>38</v>
      </c>
      <c r="D97" s="25" t="s">
        <v>56</v>
      </c>
      <c r="E97" s="25" t="s">
        <v>39</v>
      </c>
      <c r="F97" s="26">
        <v>184499</v>
      </c>
      <c r="G97" s="26" t="s">
        <v>149</v>
      </c>
      <c r="H97" s="32"/>
      <c r="I97" s="32"/>
      <c r="J97" s="32"/>
      <c r="K97" s="32">
        <v>210</v>
      </c>
      <c r="L97" s="33"/>
      <c r="M97" s="27">
        <f t="shared" si="27"/>
        <v>187.49999999999997</v>
      </c>
      <c r="N97" s="27">
        <f t="shared" si="28"/>
        <v>22.499999999999996</v>
      </c>
      <c r="O97" s="27">
        <f t="shared" si="29"/>
        <v>0</v>
      </c>
      <c r="P97" s="27">
        <v>187.5</v>
      </c>
      <c r="Q97" s="34"/>
      <c r="R97" s="34"/>
      <c r="S97" s="35"/>
      <c r="T97" s="35"/>
      <c r="U97" s="35"/>
      <c r="V97" s="35"/>
      <c r="W97" s="35"/>
      <c r="X97" s="34"/>
      <c r="Y97" s="34"/>
      <c r="Z97" s="34"/>
      <c r="AA97" s="34"/>
      <c r="AB97" s="35"/>
      <c r="AC97" s="35"/>
      <c r="AD97" s="34"/>
      <c r="AE97" s="34"/>
      <c r="AF97" s="27">
        <f t="shared" si="43"/>
        <v>-210</v>
      </c>
      <c r="AG97" s="28">
        <f t="shared" si="44"/>
        <v>0</v>
      </c>
      <c r="AH97" s="61">
        <f t="shared" si="30"/>
        <v>210</v>
      </c>
    </row>
    <row r="98" spans="1:34" s="12" customFormat="1" ht="23.25" hidden="1" customHeight="1" x14ac:dyDescent="0.2">
      <c r="A98" s="30">
        <v>43853</v>
      </c>
      <c r="B98" s="31"/>
      <c r="C98" s="25" t="s">
        <v>38</v>
      </c>
      <c r="D98" s="25" t="s">
        <v>56</v>
      </c>
      <c r="E98" s="25" t="s">
        <v>39</v>
      </c>
      <c r="F98" s="26">
        <v>184499</v>
      </c>
      <c r="G98" s="26" t="s">
        <v>160</v>
      </c>
      <c r="H98" s="32"/>
      <c r="I98" s="32"/>
      <c r="J98" s="32">
        <v>96.85</v>
      </c>
      <c r="K98" s="32"/>
      <c r="L98" s="33"/>
      <c r="M98" s="27">
        <f t="shared" si="27"/>
        <v>96.85</v>
      </c>
      <c r="N98" s="27">
        <f t="shared" si="28"/>
        <v>0</v>
      </c>
      <c r="O98" s="27">
        <f t="shared" si="29"/>
        <v>0</v>
      </c>
      <c r="P98" s="27">
        <v>96.85</v>
      </c>
      <c r="Q98" s="34"/>
      <c r="R98" s="34"/>
      <c r="S98" s="35"/>
      <c r="T98" s="35"/>
      <c r="U98" s="35"/>
      <c r="V98" s="35"/>
      <c r="W98" s="35"/>
      <c r="X98" s="34"/>
      <c r="Y98" s="34"/>
      <c r="Z98" s="34"/>
      <c r="AA98" s="34"/>
      <c r="AB98" s="35"/>
      <c r="AC98" s="35"/>
      <c r="AD98" s="34"/>
      <c r="AE98" s="34"/>
      <c r="AF98" s="27">
        <f t="shared" si="43"/>
        <v>-96.85</v>
      </c>
      <c r="AG98" s="28">
        <f t="shared" si="44"/>
        <v>0</v>
      </c>
      <c r="AH98" s="61">
        <f t="shared" si="30"/>
        <v>96.85</v>
      </c>
    </row>
    <row r="99" spans="1:34" s="12" customFormat="1" ht="23.25" hidden="1" customHeight="1" x14ac:dyDescent="0.2">
      <c r="A99" s="30">
        <v>43854</v>
      </c>
      <c r="B99" s="31"/>
      <c r="C99" s="25" t="s">
        <v>49</v>
      </c>
      <c r="D99" s="25"/>
      <c r="E99" s="25"/>
      <c r="F99" s="26"/>
      <c r="G99" s="26" t="s">
        <v>161</v>
      </c>
      <c r="H99" s="32"/>
      <c r="I99" s="32"/>
      <c r="J99" s="32">
        <v>150</v>
      </c>
      <c r="K99" s="32"/>
      <c r="L99" s="33"/>
      <c r="M99" s="27">
        <f t="shared" si="27"/>
        <v>150</v>
      </c>
      <c r="N99" s="27">
        <f t="shared" si="28"/>
        <v>0</v>
      </c>
      <c r="O99" s="27">
        <f t="shared" si="29"/>
        <v>0</v>
      </c>
      <c r="P99" s="27">
        <v>150</v>
      </c>
      <c r="Q99" s="34"/>
      <c r="R99" s="34"/>
      <c r="S99" s="35"/>
      <c r="T99" s="35"/>
      <c r="U99" s="35"/>
      <c r="V99" s="35"/>
      <c r="W99" s="35"/>
      <c r="X99" s="34"/>
      <c r="Y99" s="34"/>
      <c r="Z99" s="34"/>
      <c r="AA99" s="34"/>
      <c r="AB99" s="35"/>
      <c r="AC99" s="35"/>
      <c r="AD99" s="34"/>
      <c r="AE99" s="34"/>
      <c r="AF99" s="27">
        <f t="shared" si="43"/>
        <v>-150</v>
      </c>
      <c r="AG99" s="28">
        <f t="shared" si="44"/>
        <v>0</v>
      </c>
      <c r="AH99" s="61">
        <f t="shared" si="30"/>
        <v>150</v>
      </c>
    </row>
    <row r="100" spans="1:34" s="12" customFormat="1" ht="23.25" hidden="1" customHeight="1" x14ac:dyDescent="0.2">
      <c r="A100" s="30">
        <v>43854</v>
      </c>
      <c r="B100" s="31"/>
      <c r="C100" s="25" t="s">
        <v>41</v>
      </c>
      <c r="D100" s="25" t="s">
        <v>42</v>
      </c>
      <c r="E100" s="25" t="s">
        <v>43</v>
      </c>
      <c r="F100" s="26">
        <v>202178</v>
      </c>
      <c r="G100" s="26" t="s">
        <v>44</v>
      </c>
      <c r="H100" s="32"/>
      <c r="I100" s="32"/>
      <c r="J100" s="32"/>
      <c r="K100" s="32">
        <v>180</v>
      </c>
      <c r="L100" s="33"/>
      <c r="M100" s="27">
        <f t="shared" si="27"/>
        <v>160.71428571428569</v>
      </c>
      <c r="N100" s="27">
        <f t="shared" si="28"/>
        <v>19.285714285714281</v>
      </c>
      <c r="O100" s="27">
        <f t="shared" si="29"/>
        <v>0</v>
      </c>
      <c r="P100" s="27"/>
      <c r="Q100" s="34">
        <v>160.71</v>
      </c>
      <c r="R100" s="34"/>
      <c r="S100" s="35"/>
      <c r="T100" s="35"/>
      <c r="U100" s="35"/>
      <c r="V100" s="35"/>
      <c r="W100" s="35"/>
      <c r="X100" s="34"/>
      <c r="Y100" s="34"/>
      <c r="Z100" s="34"/>
      <c r="AA100" s="34"/>
      <c r="AB100" s="35"/>
      <c r="AC100" s="35"/>
      <c r="AD100" s="34"/>
      <c r="AE100" s="34"/>
      <c r="AF100" s="27">
        <f t="shared" si="43"/>
        <v>-179.99571428571429</v>
      </c>
      <c r="AG100" s="28">
        <f t="shared" si="44"/>
        <v>4.2857142857144481E-3</v>
      </c>
      <c r="AH100" s="61">
        <f t="shared" si="30"/>
        <v>179.99571428571429</v>
      </c>
    </row>
    <row r="101" spans="1:34" s="12" customFormat="1" ht="23.25" hidden="1" customHeight="1" x14ac:dyDescent="0.2">
      <c r="A101" s="30">
        <v>43857</v>
      </c>
      <c r="B101" s="31"/>
      <c r="C101" s="25" t="s">
        <v>41</v>
      </c>
      <c r="D101" s="25" t="s">
        <v>42</v>
      </c>
      <c r="E101" s="25" t="s">
        <v>43</v>
      </c>
      <c r="F101" s="26">
        <v>210363</v>
      </c>
      <c r="G101" s="26" t="s">
        <v>44</v>
      </c>
      <c r="H101" s="32"/>
      <c r="I101" s="32"/>
      <c r="J101" s="32"/>
      <c r="K101" s="32">
        <v>180</v>
      </c>
      <c r="L101" s="33"/>
      <c r="M101" s="27">
        <f t="shared" si="27"/>
        <v>160.71428571428569</v>
      </c>
      <c r="N101" s="27">
        <f t="shared" si="28"/>
        <v>19.285714285714281</v>
      </c>
      <c r="O101" s="27">
        <f t="shared" si="29"/>
        <v>0</v>
      </c>
      <c r="P101" s="27"/>
      <c r="Q101" s="34">
        <v>160.71</v>
      </c>
      <c r="R101" s="34"/>
      <c r="S101" s="35"/>
      <c r="T101" s="35"/>
      <c r="U101" s="35"/>
      <c r="V101" s="35"/>
      <c r="W101" s="35"/>
      <c r="X101" s="34"/>
      <c r="Y101" s="34"/>
      <c r="Z101" s="34"/>
      <c r="AA101" s="34"/>
      <c r="AB101" s="35"/>
      <c r="AC101" s="35"/>
      <c r="AD101" s="34"/>
      <c r="AE101" s="34"/>
      <c r="AF101" s="27">
        <f t="shared" ref="AF101" si="45">-SUM(N101:AE101)</f>
        <v>-179.99571428571429</v>
      </c>
      <c r="AG101" s="28">
        <f t="shared" ref="AG101" si="46">SUM(H101:K101)+AF101+O101</f>
        <v>4.2857142857144481E-3</v>
      </c>
      <c r="AH101" s="61">
        <f t="shared" si="30"/>
        <v>179.99571428571429</v>
      </c>
    </row>
    <row r="102" spans="1:34" s="12" customFormat="1" ht="23.25" hidden="1" customHeight="1" x14ac:dyDescent="0.2">
      <c r="A102" s="30">
        <v>43857</v>
      </c>
      <c r="B102" s="31"/>
      <c r="C102" s="25" t="s">
        <v>67</v>
      </c>
      <c r="D102" s="25"/>
      <c r="E102" s="25"/>
      <c r="F102" s="26"/>
      <c r="G102" s="26" t="s">
        <v>72</v>
      </c>
      <c r="H102" s="32">
        <v>165</v>
      </c>
      <c r="I102" s="32"/>
      <c r="J102" s="32"/>
      <c r="K102" s="32"/>
      <c r="L102" s="33"/>
      <c r="M102" s="27">
        <f t="shared" si="27"/>
        <v>165</v>
      </c>
      <c r="N102" s="27">
        <f t="shared" si="28"/>
        <v>0</v>
      </c>
      <c r="O102" s="27">
        <f t="shared" si="29"/>
        <v>0</v>
      </c>
      <c r="P102" s="27"/>
      <c r="Q102" s="34"/>
      <c r="R102" s="34"/>
      <c r="S102" s="35"/>
      <c r="T102" s="35"/>
      <c r="U102" s="35"/>
      <c r="V102" s="35"/>
      <c r="W102" s="35"/>
      <c r="X102" s="34"/>
      <c r="Y102" s="34"/>
      <c r="Z102" s="34"/>
      <c r="AA102" s="34">
        <v>165</v>
      </c>
      <c r="AB102" s="35"/>
      <c r="AC102" s="35"/>
      <c r="AD102" s="34"/>
      <c r="AE102" s="34"/>
      <c r="AF102" s="27">
        <f t="shared" si="43"/>
        <v>-165</v>
      </c>
      <c r="AG102" s="28">
        <f t="shared" si="44"/>
        <v>0</v>
      </c>
      <c r="AH102" s="61">
        <f t="shared" si="30"/>
        <v>165</v>
      </c>
    </row>
    <row r="103" spans="1:34" s="12" customFormat="1" ht="23.25" hidden="1" customHeight="1" x14ac:dyDescent="0.2">
      <c r="A103" s="30">
        <v>43857</v>
      </c>
      <c r="B103" s="31"/>
      <c r="C103" s="25" t="s">
        <v>58</v>
      </c>
      <c r="D103" s="25"/>
      <c r="E103" s="25"/>
      <c r="F103" s="26"/>
      <c r="G103" s="26" t="s">
        <v>59</v>
      </c>
      <c r="H103" s="32"/>
      <c r="I103" s="32"/>
      <c r="J103" s="32">
        <v>200</v>
      </c>
      <c r="K103" s="32"/>
      <c r="L103" s="33"/>
      <c r="M103" s="27">
        <f t="shared" si="27"/>
        <v>200</v>
      </c>
      <c r="N103" s="27">
        <f t="shared" si="28"/>
        <v>0</v>
      </c>
      <c r="O103" s="27">
        <f t="shared" si="29"/>
        <v>0</v>
      </c>
      <c r="P103" s="34">
        <v>200</v>
      </c>
      <c r="Q103" s="34"/>
      <c r="R103" s="34"/>
      <c r="S103" s="35"/>
      <c r="T103" s="35"/>
      <c r="U103" s="35"/>
      <c r="V103" s="35"/>
      <c r="W103" s="35"/>
      <c r="X103" s="34"/>
      <c r="Y103" s="34"/>
      <c r="Z103" s="34"/>
      <c r="AA103" s="34"/>
      <c r="AB103" s="35"/>
      <c r="AC103" s="35"/>
      <c r="AD103" s="34"/>
      <c r="AE103" s="34"/>
      <c r="AF103" s="27">
        <f t="shared" ref="AF103" si="47">-SUM(N103:AE103)</f>
        <v>-200</v>
      </c>
      <c r="AG103" s="28">
        <f t="shared" ref="AG103" si="48">SUM(H103:K103)+AF103+O103</f>
        <v>0</v>
      </c>
      <c r="AH103" s="61">
        <f t="shared" si="30"/>
        <v>200</v>
      </c>
    </row>
    <row r="104" spans="1:34" s="12" customFormat="1" ht="23.25" hidden="1" customHeight="1" x14ac:dyDescent="0.2">
      <c r="A104" s="30">
        <v>43857</v>
      </c>
      <c r="B104" s="31"/>
      <c r="C104" s="25" t="s">
        <v>52</v>
      </c>
      <c r="D104" s="25" t="s">
        <v>53</v>
      </c>
      <c r="E104" s="25" t="s">
        <v>39</v>
      </c>
      <c r="F104" s="26">
        <v>749430</v>
      </c>
      <c r="G104" s="26" t="s">
        <v>162</v>
      </c>
      <c r="H104" s="32"/>
      <c r="I104" s="32"/>
      <c r="J104" s="32"/>
      <c r="K104" s="32">
        <v>30</v>
      </c>
      <c r="L104" s="33"/>
      <c r="M104" s="27">
        <f t="shared" si="27"/>
        <v>26.785714285714285</v>
      </c>
      <c r="N104" s="27">
        <f t="shared" si="28"/>
        <v>3.214285714285714</v>
      </c>
      <c r="O104" s="27">
        <f t="shared" si="29"/>
        <v>0</v>
      </c>
      <c r="P104" s="27"/>
      <c r="Q104" s="34"/>
      <c r="R104" s="34"/>
      <c r="S104" s="35"/>
      <c r="T104" s="35"/>
      <c r="U104" s="35"/>
      <c r="V104" s="35"/>
      <c r="W104" s="35"/>
      <c r="X104" s="34"/>
      <c r="Y104" s="34"/>
      <c r="Z104" s="34">
        <v>26.79</v>
      </c>
      <c r="AA104" s="34"/>
      <c r="AB104" s="35"/>
      <c r="AC104" s="35"/>
      <c r="AD104" s="34"/>
      <c r="AE104" s="34"/>
      <c r="AF104" s="27">
        <f t="shared" si="43"/>
        <v>-30.004285714285714</v>
      </c>
      <c r="AG104" s="28">
        <f t="shared" si="44"/>
        <v>-4.2857142857144481E-3</v>
      </c>
      <c r="AH104" s="61">
        <f t="shared" si="30"/>
        <v>30.004285714285714</v>
      </c>
    </row>
    <row r="105" spans="1:34" s="12" customFormat="1" ht="23.25" hidden="1" customHeight="1" x14ac:dyDescent="0.2">
      <c r="A105" s="30">
        <v>43857</v>
      </c>
      <c r="B105" s="31"/>
      <c r="C105" s="25" t="s">
        <v>163</v>
      </c>
      <c r="D105" s="25" t="s">
        <v>65</v>
      </c>
      <c r="E105" s="25" t="s">
        <v>164</v>
      </c>
      <c r="F105" s="26">
        <v>224867</v>
      </c>
      <c r="G105" s="26" t="s">
        <v>165</v>
      </c>
      <c r="H105" s="32"/>
      <c r="I105" s="32"/>
      <c r="J105" s="32"/>
      <c r="K105" s="32">
        <v>5302.47</v>
      </c>
      <c r="L105" s="33"/>
      <c r="M105" s="27">
        <f t="shared" si="27"/>
        <v>4734.3482142857138</v>
      </c>
      <c r="N105" s="27">
        <f t="shared" si="28"/>
        <v>568.12178571428558</v>
      </c>
      <c r="O105" s="27">
        <f t="shared" si="29"/>
        <v>0</v>
      </c>
      <c r="P105" s="27">
        <v>4734.3500000000004</v>
      </c>
      <c r="Q105" s="34"/>
      <c r="R105" s="34"/>
      <c r="S105" s="35"/>
      <c r="T105" s="35"/>
      <c r="U105" s="35"/>
      <c r="V105" s="35"/>
      <c r="W105" s="35"/>
      <c r="X105" s="34"/>
      <c r="Y105" s="34"/>
      <c r="Z105" s="34"/>
      <c r="AA105" s="34"/>
      <c r="AB105" s="35"/>
      <c r="AC105" s="35"/>
      <c r="AD105" s="34"/>
      <c r="AE105" s="34"/>
      <c r="AF105" s="27">
        <f t="shared" si="43"/>
        <v>-5302.4717857142859</v>
      </c>
      <c r="AG105" s="28">
        <f t="shared" si="44"/>
        <v>-1.7857142856883002E-3</v>
      </c>
      <c r="AH105" s="61">
        <f t="shared" si="30"/>
        <v>5302.4717857142859</v>
      </c>
    </row>
    <row r="106" spans="1:34" s="12" customFormat="1" ht="23.25" hidden="1" customHeight="1" x14ac:dyDescent="0.2">
      <c r="A106" s="30">
        <v>43858</v>
      </c>
      <c r="B106" s="31"/>
      <c r="C106" s="25" t="s">
        <v>49</v>
      </c>
      <c r="D106" s="25"/>
      <c r="E106" s="25"/>
      <c r="F106" s="26"/>
      <c r="G106" s="29" t="s">
        <v>166</v>
      </c>
      <c r="H106" s="32">
        <v>100</v>
      </c>
      <c r="I106" s="32"/>
      <c r="J106" s="32"/>
      <c r="K106" s="32"/>
      <c r="L106" s="33"/>
      <c r="M106" s="27">
        <f t="shared" si="27"/>
        <v>100</v>
      </c>
      <c r="N106" s="27">
        <f t="shared" si="28"/>
        <v>0</v>
      </c>
      <c r="O106" s="27">
        <f t="shared" si="29"/>
        <v>0</v>
      </c>
      <c r="P106" s="27"/>
      <c r="Q106" s="34"/>
      <c r="R106" s="34"/>
      <c r="S106" s="35"/>
      <c r="T106" s="35"/>
      <c r="U106" s="35"/>
      <c r="V106" s="35"/>
      <c r="W106" s="35"/>
      <c r="X106" s="34"/>
      <c r="Y106" s="34"/>
      <c r="Z106" s="34"/>
      <c r="AA106" s="34">
        <v>100</v>
      </c>
      <c r="AB106" s="35"/>
      <c r="AC106" s="35"/>
      <c r="AD106" s="34"/>
      <c r="AE106" s="34"/>
      <c r="AF106" s="27">
        <f t="shared" si="43"/>
        <v>-100</v>
      </c>
      <c r="AG106" s="28">
        <f t="shared" si="44"/>
        <v>0</v>
      </c>
      <c r="AH106" s="61">
        <f t="shared" si="30"/>
        <v>100</v>
      </c>
    </row>
    <row r="107" spans="1:34" s="12" customFormat="1" ht="23.25" hidden="1" customHeight="1" x14ac:dyDescent="0.2">
      <c r="A107" s="30">
        <v>43858</v>
      </c>
      <c r="B107" s="31"/>
      <c r="C107" s="25" t="s">
        <v>47</v>
      </c>
      <c r="D107" s="25" t="s">
        <v>48</v>
      </c>
      <c r="E107" s="25" t="s">
        <v>50</v>
      </c>
      <c r="F107" s="26">
        <v>3412</v>
      </c>
      <c r="G107" s="26" t="s">
        <v>61</v>
      </c>
      <c r="H107" s="32"/>
      <c r="I107" s="32"/>
      <c r="J107" s="32">
        <v>780</v>
      </c>
      <c r="K107" s="32"/>
      <c r="L107" s="33"/>
      <c r="M107" s="27">
        <f t="shared" si="27"/>
        <v>780</v>
      </c>
      <c r="N107" s="27">
        <f t="shared" si="28"/>
        <v>0</v>
      </c>
      <c r="O107" s="27">
        <f t="shared" si="29"/>
        <v>0</v>
      </c>
      <c r="P107" s="27">
        <v>780</v>
      </c>
      <c r="Q107" s="34"/>
      <c r="R107" s="34"/>
      <c r="S107" s="35"/>
      <c r="T107" s="35"/>
      <c r="U107" s="35"/>
      <c r="V107" s="35"/>
      <c r="W107" s="35"/>
      <c r="X107" s="34"/>
      <c r="Y107" s="34"/>
      <c r="Z107" s="34"/>
      <c r="AA107" s="34"/>
      <c r="AB107" s="35"/>
      <c r="AC107" s="35"/>
      <c r="AD107" s="34"/>
      <c r="AE107" s="34"/>
      <c r="AF107" s="27">
        <f t="shared" si="43"/>
        <v>-780</v>
      </c>
      <c r="AG107" s="28">
        <f t="shared" si="44"/>
        <v>0</v>
      </c>
      <c r="AH107" s="61">
        <f t="shared" si="30"/>
        <v>780</v>
      </c>
    </row>
    <row r="108" spans="1:34" s="12" customFormat="1" ht="23.25" hidden="1" customHeight="1" x14ac:dyDescent="0.2">
      <c r="A108" s="30">
        <v>43858</v>
      </c>
      <c r="B108" s="31"/>
      <c r="C108" s="25" t="s">
        <v>41</v>
      </c>
      <c r="D108" s="25" t="s">
        <v>42</v>
      </c>
      <c r="E108" s="25" t="s">
        <v>43</v>
      </c>
      <c r="F108" s="26">
        <v>210412</v>
      </c>
      <c r="G108" s="26" t="s">
        <v>44</v>
      </c>
      <c r="H108" s="32"/>
      <c r="I108" s="32"/>
      <c r="J108" s="32"/>
      <c r="K108" s="32">
        <v>180</v>
      </c>
      <c r="L108" s="33"/>
      <c r="M108" s="27">
        <f t="shared" si="27"/>
        <v>160.71428571428569</v>
      </c>
      <c r="N108" s="27">
        <f t="shared" si="28"/>
        <v>19.285714285714281</v>
      </c>
      <c r="O108" s="27">
        <f t="shared" si="29"/>
        <v>0</v>
      </c>
      <c r="P108" s="27"/>
      <c r="Q108" s="34">
        <v>160.71</v>
      </c>
      <c r="R108" s="34"/>
      <c r="S108" s="35"/>
      <c r="T108" s="35"/>
      <c r="U108" s="35"/>
      <c r="V108" s="35"/>
      <c r="W108" s="35"/>
      <c r="X108" s="34"/>
      <c r="Y108" s="34"/>
      <c r="Z108" s="34"/>
      <c r="AA108" s="34"/>
      <c r="AB108" s="35"/>
      <c r="AC108" s="35"/>
      <c r="AD108" s="34"/>
      <c r="AE108" s="34"/>
      <c r="AF108" s="27">
        <f t="shared" si="43"/>
        <v>-179.99571428571429</v>
      </c>
      <c r="AG108" s="28">
        <f t="shared" si="44"/>
        <v>4.2857142857144481E-3</v>
      </c>
      <c r="AH108" s="61">
        <f t="shared" si="30"/>
        <v>179.99571428571429</v>
      </c>
    </row>
    <row r="109" spans="1:34" s="12" customFormat="1" ht="23.25" hidden="1" customHeight="1" x14ac:dyDescent="0.2">
      <c r="A109" s="30">
        <v>43858</v>
      </c>
      <c r="B109" s="31"/>
      <c r="C109" s="25" t="s">
        <v>38</v>
      </c>
      <c r="D109" s="25" t="s">
        <v>56</v>
      </c>
      <c r="E109" s="25" t="s">
        <v>39</v>
      </c>
      <c r="F109" s="26">
        <v>294610</v>
      </c>
      <c r="G109" s="26" t="s">
        <v>167</v>
      </c>
      <c r="H109" s="32"/>
      <c r="I109" s="32"/>
      <c r="J109" s="32"/>
      <c r="K109" s="32">
        <f>1049.46+125.94</f>
        <v>1175.4000000000001</v>
      </c>
      <c r="L109" s="33"/>
      <c r="M109" s="27">
        <f t="shared" si="27"/>
        <v>1049.4642857142858</v>
      </c>
      <c r="N109" s="27">
        <f t="shared" si="28"/>
        <v>125.93571428571428</v>
      </c>
      <c r="O109" s="27">
        <f t="shared" si="29"/>
        <v>0</v>
      </c>
      <c r="P109" s="27">
        <v>1049.46</v>
      </c>
      <c r="Q109" s="34"/>
      <c r="R109" s="34"/>
      <c r="S109" s="35"/>
      <c r="T109" s="35"/>
      <c r="U109" s="35"/>
      <c r="V109" s="35"/>
      <c r="W109" s="35"/>
      <c r="X109" s="34"/>
      <c r="Y109" s="34"/>
      <c r="Z109" s="34"/>
      <c r="AA109" s="34"/>
      <c r="AB109" s="35"/>
      <c r="AC109" s="35"/>
      <c r="AD109" s="34"/>
      <c r="AE109" s="34"/>
      <c r="AF109" s="27">
        <f t="shared" si="43"/>
        <v>-1175.3957142857143</v>
      </c>
      <c r="AG109" s="28">
        <f t="shared" si="44"/>
        <v>4.2857142857428698E-3</v>
      </c>
      <c r="AH109" s="61">
        <f t="shared" si="30"/>
        <v>1175.3957142857143</v>
      </c>
    </row>
    <row r="110" spans="1:34" s="12" customFormat="1" ht="23.25" hidden="1" customHeight="1" x14ac:dyDescent="0.2">
      <c r="A110" s="30">
        <v>43858</v>
      </c>
      <c r="B110" s="31"/>
      <c r="C110" s="25" t="s">
        <v>38</v>
      </c>
      <c r="D110" s="25" t="s">
        <v>56</v>
      </c>
      <c r="E110" s="25" t="s">
        <v>39</v>
      </c>
      <c r="F110" s="26">
        <v>294610</v>
      </c>
      <c r="G110" s="26" t="s">
        <v>168</v>
      </c>
      <c r="H110" s="32"/>
      <c r="I110" s="32"/>
      <c r="J110" s="32">
        <v>404.85</v>
      </c>
      <c r="K110" s="32"/>
      <c r="L110" s="33"/>
      <c r="M110" s="27">
        <f t="shared" si="27"/>
        <v>404.85</v>
      </c>
      <c r="N110" s="27">
        <f t="shared" si="28"/>
        <v>0</v>
      </c>
      <c r="O110" s="27">
        <f t="shared" si="29"/>
        <v>0</v>
      </c>
      <c r="P110" s="27">
        <v>404.85</v>
      </c>
      <c r="Q110" s="34"/>
      <c r="R110" s="34"/>
      <c r="S110" s="35"/>
      <c r="T110" s="35"/>
      <c r="U110" s="35"/>
      <c r="V110" s="35"/>
      <c r="W110" s="35"/>
      <c r="X110" s="34"/>
      <c r="Y110" s="34"/>
      <c r="Z110" s="34"/>
      <c r="AA110" s="34"/>
      <c r="AB110" s="35"/>
      <c r="AC110" s="35"/>
      <c r="AD110" s="34"/>
      <c r="AE110" s="34"/>
      <c r="AF110" s="27">
        <f t="shared" si="43"/>
        <v>-404.85</v>
      </c>
      <c r="AG110" s="28">
        <f t="shared" si="44"/>
        <v>0</v>
      </c>
      <c r="AH110" s="61">
        <f t="shared" si="30"/>
        <v>404.85</v>
      </c>
    </row>
    <row r="111" spans="1:34" s="12" customFormat="1" ht="23.25" hidden="1" customHeight="1" x14ac:dyDescent="0.2">
      <c r="A111" s="30">
        <v>43858</v>
      </c>
      <c r="B111" s="31"/>
      <c r="C111" s="25" t="s">
        <v>169</v>
      </c>
      <c r="D111" s="25"/>
      <c r="E111" s="25"/>
      <c r="F111" s="26"/>
      <c r="G111" s="26" t="s">
        <v>170</v>
      </c>
      <c r="H111" s="32">
        <v>104.91</v>
      </c>
      <c r="I111" s="32"/>
      <c r="J111" s="32"/>
      <c r="K111" s="32"/>
      <c r="L111" s="33"/>
      <c r="M111" s="27">
        <f t="shared" si="27"/>
        <v>104.91</v>
      </c>
      <c r="N111" s="27">
        <f t="shared" si="28"/>
        <v>0</v>
      </c>
      <c r="O111" s="27">
        <f t="shared" si="29"/>
        <v>0</v>
      </c>
      <c r="P111" s="27"/>
      <c r="Q111" s="34"/>
      <c r="R111" s="34"/>
      <c r="S111" s="35"/>
      <c r="T111" s="35"/>
      <c r="U111" s="35"/>
      <c r="V111" s="35"/>
      <c r="W111" s="35"/>
      <c r="X111" s="34"/>
      <c r="Y111" s="34"/>
      <c r="Z111" s="34"/>
      <c r="AA111" s="34"/>
      <c r="AB111" s="35"/>
      <c r="AC111" s="35"/>
      <c r="AD111" s="34">
        <v>104.91</v>
      </c>
      <c r="AE111" s="34"/>
      <c r="AF111" s="27">
        <f t="shared" ref="AF111:AF112" si="49">-SUM(N111:AE111)</f>
        <v>-104.91</v>
      </c>
      <c r="AG111" s="28">
        <f t="shared" ref="AG111:AG112" si="50">SUM(H111:K111)+AF111+O111</f>
        <v>0</v>
      </c>
      <c r="AH111" s="61">
        <f t="shared" si="30"/>
        <v>104.91</v>
      </c>
    </row>
    <row r="112" spans="1:34" s="12" customFormat="1" ht="23.25" hidden="1" customHeight="1" x14ac:dyDescent="0.2">
      <c r="A112" s="30">
        <v>43858</v>
      </c>
      <c r="B112" s="31"/>
      <c r="C112" s="25" t="s">
        <v>171</v>
      </c>
      <c r="D112" s="25"/>
      <c r="E112" s="25"/>
      <c r="F112" s="26"/>
      <c r="G112" s="26" t="s">
        <v>172</v>
      </c>
      <c r="H112" s="32">
        <v>9</v>
      </c>
      <c r="I112" s="32"/>
      <c r="J112" s="32"/>
      <c r="K112" s="32"/>
      <c r="L112" s="33"/>
      <c r="M112" s="27">
        <f t="shared" si="27"/>
        <v>9</v>
      </c>
      <c r="N112" s="27">
        <f t="shared" si="28"/>
        <v>0</v>
      </c>
      <c r="O112" s="27">
        <f t="shared" si="29"/>
        <v>0</v>
      </c>
      <c r="P112" s="34"/>
      <c r="Q112" s="34"/>
      <c r="R112" s="34"/>
      <c r="S112" s="35"/>
      <c r="T112" s="35"/>
      <c r="U112" s="35"/>
      <c r="V112" s="35"/>
      <c r="W112" s="35"/>
      <c r="X112" s="34"/>
      <c r="Y112" s="34"/>
      <c r="Z112" s="34"/>
      <c r="AA112" s="34">
        <v>9</v>
      </c>
      <c r="AB112" s="35"/>
      <c r="AC112" s="35"/>
      <c r="AD112" s="34"/>
      <c r="AE112" s="34"/>
      <c r="AF112" s="27">
        <f t="shared" si="49"/>
        <v>-9</v>
      </c>
      <c r="AG112" s="28">
        <f t="shared" si="50"/>
        <v>0</v>
      </c>
      <c r="AH112" s="61">
        <f t="shared" si="30"/>
        <v>9</v>
      </c>
    </row>
    <row r="113" spans="1:34" s="12" customFormat="1" ht="23.25" hidden="1" customHeight="1" x14ac:dyDescent="0.2">
      <c r="A113" s="30">
        <v>43859</v>
      </c>
      <c r="B113" s="31"/>
      <c r="C113" s="25" t="s">
        <v>49</v>
      </c>
      <c r="D113" s="25"/>
      <c r="E113" s="25"/>
      <c r="F113" s="26"/>
      <c r="G113" s="26" t="s">
        <v>173</v>
      </c>
      <c r="H113" s="32"/>
      <c r="I113" s="32"/>
      <c r="J113" s="32">
        <v>350</v>
      </c>
      <c r="K113" s="32"/>
      <c r="L113" s="33"/>
      <c r="M113" s="27">
        <f t="shared" si="27"/>
        <v>350</v>
      </c>
      <c r="N113" s="27">
        <f t="shared" si="28"/>
        <v>0</v>
      </c>
      <c r="O113" s="27">
        <f t="shared" si="29"/>
        <v>0</v>
      </c>
      <c r="P113" s="27">
        <v>350</v>
      </c>
      <c r="Q113" s="34"/>
      <c r="R113" s="34"/>
      <c r="S113" s="35"/>
      <c r="T113" s="35"/>
      <c r="U113" s="35"/>
      <c r="V113" s="35"/>
      <c r="W113" s="35"/>
      <c r="X113" s="34"/>
      <c r="Y113" s="34"/>
      <c r="Z113" s="34"/>
      <c r="AA113" s="34"/>
      <c r="AB113" s="35"/>
      <c r="AC113" s="35"/>
      <c r="AD113" s="34"/>
      <c r="AE113" s="34"/>
      <c r="AF113" s="27">
        <f t="shared" si="43"/>
        <v>-350</v>
      </c>
      <c r="AG113" s="28">
        <f t="shared" si="44"/>
        <v>0</v>
      </c>
      <c r="AH113" s="61">
        <f t="shared" si="30"/>
        <v>350</v>
      </c>
    </row>
    <row r="114" spans="1:34" s="12" customFormat="1" ht="23.25" hidden="1" customHeight="1" x14ac:dyDescent="0.2">
      <c r="A114" s="30">
        <v>43859</v>
      </c>
      <c r="B114" s="31"/>
      <c r="C114" s="25" t="s">
        <v>67</v>
      </c>
      <c r="D114" s="25"/>
      <c r="E114" s="25"/>
      <c r="F114" s="26"/>
      <c r="G114" s="26" t="s">
        <v>174</v>
      </c>
      <c r="H114" s="32">
        <v>120</v>
      </c>
      <c r="I114" s="32"/>
      <c r="J114" s="32"/>
      <c r="K114" s="32"/>
      <c r="L114" s="33"/>
      <c r="M114" s="27">
        <f t="shared" si="27"/>
        <v>120</v>
      </c>
      <c r="N114" s="27">
        <f t="shared" si="28"/>
        <v>0</v>
      </c>
      <c r="O114" s="27">
        <f t="shared" si="29"/>
        <v>0</v>
      </c>
      <c r="P114" s="27"/>
      <c r="Q114" s="34"/>
      <c r="R114" s="34"/>
      <c r="S114" s="35"/>
      <c r="T114" s="35"/>
      <c r="U114" s="35"/>
      <c r="V114" s="35"/>
      <c r="W114" s="35"/>
      <c r="X114" s="34"/>
      <c r="Y114" s="34"/>
      <c r="Z114" s="34"/>
      <c r="AA114" s="34">
        <v>120</v>
      </c>
      <c r="AB114" s="35"/>
      <c r="AC114" s="35"/>
      <c r="AD114" s="34"/>
      <c r="AE114" s="34"/>
      <c r="AF114" s="27">
        <f t="shared" si="43"/>
        <v>-120</v>
      </c>
      <c r="AG114" s="28">
        <f t="shared" si="44"/>
        <v>0</v>
      </c>
      <c r="AH114" s="61">
        <f t="shared" si="30"/>
        <v>120</v>
      </c>
    </row>
    <row r="115" spans="1:34" s="12" customFormat="1" ht="23.25" hidden="1" customHeight="1" x14ac:dyDescent="0.2">
      <c r="A115" s="30">
        <v>43859</v>
      </c>
      <c r="B115" s="31"/>
      <c r="C115" s="25" t="s">
        <v>41</v>
      </c>
      <c r="D115" s="25" t="s">
        <v>42</v>
      </c>
      <c r="E115" s="25" t="s">
        <v>43</v>
      </c>
      <c r="F115" s="26">
        <v>218309</v>
      </c>
      <c r="G115" s="26" t="s">
        <v>44</v>
      </c>
      <c r="H115" s="32"/>
      <c r="I115" s="32"/>
      <c r="J115" s="32"/>
      <c r="K115" s="32">
        <v>180</v>
      </c>
      <c r="L115" s="33"/>
      <c r="M115" s="27">
        <f t="shared" si="27"/>
        <v>160.71428571428569</v>
      </c>
      <c r="N115" s="27">
        <f t="shared" si="28"/>
        <v>19.285714285714281</v>
      </c>
      <c r="O115" s="27">
        <f t="shared" si="29"/>
        <v>0</v>
      </c>
      <c r="P115" s="27"/>
      <c r="Q115" s="34">
        <v>160.71</v>
      </c>
      <c r="R115" s="34"/>
      <c r="S115" s="35"/>
      <c r="T115" s="35"/>
      <c r="U115" s="35"/>
      <c r="V115" s="35"/>
      <c r="W115" s="35"/>
      <c r="X115" s="34"/>
      <c r="Y115" s="34"/>
      <c r="Z115" s="34"/>
      <c r="AA115" s="34"/>
      <c r="AB115" s="35"/>
      <c r="AC115" s="35"/>
      <c r="AD115" s="34"/>
      <c r="AE115" s="34"/>
      <c r="AF115" s="27">
        <f t="shared" ref="AF115" si="51">-SUM(N115:AE115)</f>
        <v>-179.99571428571429</v>
      </c>
      <c r="AG115" s="28">
        <f t="shared" ref="AG115" si="52">SUM(H115:K115)+AF115+O115</f>
        <v>4.2857142857144481E-3</v>
      </c>
      <c r="AH115" s="61">
        <f t="shared" si="30"/>
        <v>179.99571428571429</v>
      </c>
    </row>
    <row r="116" spans="1:34" s="58" customFormat="1" ht="23.25" hidden="1" customHeight="1" x14ac:dyDescent="0.2">
      <c r="A116" s="49">
        <v>43859</v>
      </c>
      <c r="B116" s="59"/>
      <c r="C116" s="50" t="s">
        <v>52</v>
      </c>
      <c r="D116" s="50" t="s">
        <v>53</v>
      </c>
      <c r="E116" s="50" t="s">
        <v>39</v>
      </c>
      <c r="F116" s="51">
        <v>749822</v>
      </c>
      <c r="G116" s="51" t="s">
        <v>175</v>
      </c>
      <c r="H116" s="52"/>
      <c r="I116" s="52"/>
      <c r="J116" s="52"/>
      <c r="K116" s="52">
        <v>380</v>
      </c>
      <c r="L116" s="53"/>
      <c r="M116" s="54">
        <f t="shared" si="27"/>
        <v>339.28571428571428</v>
      </c>
      <c r="N116" s="54">
        <f t="shared" si="28"/>
        <v>40.714285714285715</v>
      </c>
      <c r="O116" s="54">
        <f t="shared" si="29"/>
        <v>0</v>
      </c>
      <c r="P116" s="54"/>
      <c r="Q116" s="55"/>
      <c r="R116" s="55"/>
      <c r="S116" s="56"/>
      <c r="T116" s="56">
        <v>339.29</v>
      </c>
      <c r="U116" s="56"/>
      <c r="V116" s="56"/>
      <c r="W116" s="56"/>
      <c r="X116" s="55"/>
      <c r="Y116" s="55"/>
      <c r="Z116" s="55"/>
      <c r="AA116" s="55"/>
      <c r="AB116" s="56"/>
      <c r="AC116" s="56"/>
      <c r="AD116" s="55"/>
      <c r="AE116" s="55"/>
      <c r="AF116" s="54">
        <f t="shared" si="43"/>
        <v>-380.00428571428574</v>
      </c>
      <c r="AG116" s="57">
        <f t="shared" si="44"/>
        <v>-4.2857142857428698E-3</v>
      </c>
      <c r="AH116" s="61">
        <f t="shared" si="30"/>
        <v>380.00428571428574</v>
      </c>
    </row>
    <row r="117" spans="1:34" s="12" customFormat="1" ht="23.25" hidden="1" customHeight="1" x14ac:dyDescent="0.2">
      <c r="A117" s="30">
        <v>43860</v>
      </c>
      <c r="B117" s="31"/>
      <c r="C117" s="25" t="s">
        <v>51</v>
      </c>
      <c r="D117" s="25"/>
      <c r="E117" s="25"/>
      <c r="F117" s="26"/>
      <c r="G117" s="26" t="s">
        <v>73</v>
      </c>
      <c r="H117" s="32"/>
      <c r="I117" s="32"/>
      <c r="J117" s="32">
        <v>1150</v>
      </c>
      <c r="K117" s="32"/>
      <c r="L117" s="33"/>
      <c r="M117" s="27">
        <f t="shared" si="27"/>
        <v>1150</v>
      </c>
      <c r="N117" s="27">
        <f t="shared" si="28"/>
        <v>0</v>
      </c>
      <c r="O117" s="27">
        <f t="shared" si="29"/>
        <v>0</v>
      </c>
      <c r="P117" s="27">
        <v>1150</v>
      </c>
      <c r="Q117" s="34"/>
      <c r="R117" s="34"/>
      <c r="S117" s="35"/>
      <c r="T117" s="35"/>
      <c r="U117" s="35"/>
      <c r="V117" s="35"/>
      <c r="W117" s="35"/>
      <c r="X117" s="34"/>
      <c r="Y117" s="34"/>
      <c r="Z117" s="34"/>
      <c r="AA117" s="34"/>
      <c r="AB117" s="35"/>
      <c r="AC117" s="35"/>
      <c r="AD117" s="34"/>
      <c r="AE117" s="34"/>
      <c r="AF117" s="27">
        <f t="shared" ref="AF117:AF126" si="53">-SUM(N117:AE117)</f>
        <v>-1150</v>
      </c>
      <c r="AG117" s="28">
        <f t="shared" ref="AG117:AG126" si="54">SUM(H117:K117)+AF117+O117</f>
        <v>0</v>
      </c>
      <c r="AH117" s="61">
        <f t="shared" si="30"/>
        <v>1150</v>
      </c>
    </row>
    <row r="118" spans="1:34" s="12" customFormat="1" ht="23.25" hidden="1" customHeight="1" x14ac:dyDescent="0.2">
      <c r="A118" s="30">
        <v>43860</v>
      </c>
      <c r="B118" s="31"/>
      <c r="C118" s="25" t="s">
        <v>40</v>
      </c>
      <c r="D118" s="25"/>
      <c r="E118" s="25"/>
      <c r="F118" s="26"/>
      <c r="G118" s="26" t="s">
        <v>179</v>
      </c>
      <c r="H118" s="32">
        <v>20</v>
      </c>
      <c r="I118" s="32"/>
      <c r="J118" s="32"/>
      <c r="K118" s="32"/>
      <c r="L118" s="33"/>
      <c r="M118" s="27">
        <f t="shared" si="27"/>
        <v>20</v>
      </c>
      <c r="N118" s="27">
        <f t="shared" si="28"/>
        <v>0</v>
      </c>
      <c r="O118" s="27">
        <f t="shared" si="29"/>
        <v>0</v>
      </c>
      <c r="P118" s="27"/>
      <c r="Q118" s="34"/>
      <c r="R118" s="34"/>
      <c r="S118" s="35"/>
      <c r="T118" s="35"/>
      <c r="U118" s="35"/>
      <c r="V118" s="35"/>
      <c r="W118" s="35"/>
      <c r="X118" s="34"/>
      <c r="Y118" s="34"/>
      <c r="Z118" s="34"/>
      <c r="AA118" s="34">
        <v>20</v>
      </c>
      <c r="AB118" s="35"/>
      <c r="AC118" s="35"/>
      <c r="AD118" s="34"/>
      <c r="AE118" s="34"/>
      <c r="AF118" s="27">
        <f t="shared" si="53"/>
        <v>-20</v>
      </c>
      <c r="AG118" s="28">
        <f t="shared" si="54"/>
        <v>0</v>
      </c>
      <c r="AH118" s="61">
        <f t="shared" si="30"/>
        <v>20</v>
      </c>
    </row>
    <row r="119" spans="1:34" s="12" customFormat="1" ht="23.25" hidden="1" customHeight="1" x14ac:dyDescent="0.2">
      <c r="A119" s="30">
        <v>43860</v>
      </c>
      <c r="B119" s="31"/>
      <c r="C119" s="25" t="s">
        <v>67</v>
      </c>
      <c r="D119" s="25"/>
      <c r="E119" s="25"/>
      <c r="F119" s="26"/>
      <c r="G119" s="26" t="s">
        <v>178</v>
      </c>
      <c r="H119" s="32">
        <v>120</v>
      </c>
      <c r="I119" s="32"/>
      <c r="J119" s="32"/>
      <c r="K119" s="32"/>
      <c r="L119" s="33"/>
      <c r="M119" s="27">
        <f t="shared" si="27"/>
        <v>120</v>
      </c>
      <c r="N119" s="27">
        <f t="shared" si="28"/>
        <v>0</v>
      </c>
      <c r="O119" s="27">
        <f t="shared" si="29"/>
        <v>0</v>
      </c>
      <c r="P119" s="27"/>
      <c r="Q119" s="34"/>
      <c r="R119" s="34"/>
      <c r="S119" s="35"/>
      <c r="T119" s="35"/>
      <c r="U119" s="35"/>
      <c r="V119" s="35"/>
      <c r="W119" s="35"/>
      <c r="X119" s="34"/>
      <c r="Y119" s="34"/>
      <c r="Z119" s="34"/>
      <c r="AA119" s="34">
        <v>120</v>
      </c>
      <c r="AB119" s="35"/>
      <c r="AC119" s="35"/>
      <c r="AD119" s="34"/>
      <c r="AE119" s="34"/>
      <c r="AF119" s="27">
        <f t="shared" si="53"/>
        <v>-120</v>
      </c>
      <c r="AG119" s="28">
        <f t="shared" si="54"/>
        <v>0</v>
      </c>
      <c r="AH119" s="61">
        <f t="shared" si="30"/>
        <v>120</v>
      </c>
    </row>
    <row r="120" spans="1:34" s="12" customFormat="1" ht="23.25" hidden="1" customHeight="1" x14ac:dyDescent="0.2">
      <c r="A120" s="30">
        <v>43860</v>
      </c>
      <c r="B120" s="31"/>
      <c r="C120" s="25" t="s">
        <v>41</v>
      </c>
      <c r="D120" s="25" t="s">
        <v>42</v>
      </c>
      <c r="E120" s="25" t="s">
        <v>43</v>
      </c>
      <c r="F120" s="26">
        <v>218358</v>
      </c>
      <c r="G120" s="26" t="s">
        <v>44</v>
      </c>
      <c r="H120" s="32"/>
      <c r="I120" s="32"/>
      <c r="J120" s="32"/>
      <c r="K120" s="32">
        <v>180</v>
      </c>
      <c r="L120" s="33"/>
      <c r="M120" s="27">
        <f t="shared" si="27"/>
        <v>160.71428571428569</v>
      </c>
      <c r="N120" s="27">
        <f t="shared" si="28"/>
        <v>19.285714285714281</v>
      </c>
      <c r="O120" s="27">
        <f t="shared" si="29"/>
        <v>0</v>
      </c>
      <c r="P120" s="27"/>
      <c r="Q120" s="34">
        <v>160.71</v>
      </c>
      <c r="R120" s="34"/>
      <c r="S120" s="35"/>
      <c r="T120" s="35"/>
      <c r="U120" s="35"/>
      <c r="V120" s="35"/>
      <c r="W120" s="35"/>
      <c r="X120" s="34"/>
      <c r="Y120" s="34"/>
      <c r="Z120" s="34"/>
      <c r="AA120" s="34"/>
      <c r="AB120" s="35"/>
      <c r="AC120" s="35"/>
      <c r="AD120" s="34"/>
      <c r="AE120" s="34"/>
      <c r="AF120" s="27">
        <f t="shared" si="53"/>
        <v>-179.99571428571429</v>
      </c>
      <c r="AG120" s="28">
        <f t="shared" si="54"/>
        <v>4.2857142857144481E-3</v>
      </c>
      <c r="AH120" s="61">
        <f t="shared" si="30"/>
        <v>179.99571428571429</v>
      </c>
    </row>
    <row r="121" spans="1:34" s="12" customFormat="1" ht="23.25" hidden="1" customHeight="1" x14ac:dyDescent="0.2">
      <c r="A121" s="30">
        <v>43860</v>
      </c>
      <c r="B121" s="31"/>
      <c r="C121" s="25" t="s">
        <v>163</v>
      </c>
      <c r="D121" s="25" t="s">
        <v>65</v>
      </c>
      <c r="E121" s="25" t="s">
        <v>164</v>
      </c>
      <c r="F121" s="26">
        <v>225878</v>
      </c>
      <c r="G121" s="26" t="s">
        <v>180</v>
      </c>
      <c r="H121" s="32"/>
      <c r="I121" s="32"/>
      <c r="J121" s="32"/>
      <c r="K121" s="32">
        <v>826.25</v>
      </c>
      <c r="L121" s="33"/>
      <c r="M121" s="27">
        <f t="shared" si="27"/>
        <v>737.72321428571422</v>
      </c>
      <c r="N121" s="27">
        <f t="shared" si="28"/>
        <v>88.526785714285708</v>
      </c>
      <c r="O121" s="27">
        <f t="shared" si="29"/>
        <v>0</v>
      </c>
      <c r="P121" s="27">
        <v>737.72</v>
      </c>
      <c r="Q121" s="34"/>
      <c r="R121" s="34"/>
      <c r="S121" s="35"/>
      <c r="T121" s="35"/>
      <c r="U121" s="35"/>
      <c r="V121" s="35"/>
      <c r="W121" s="35"/>
      <c r="X121" s="34"/>
      <c r="Y121" s="34"/>
      <c r="Z121" s="34"/>
      <c r="AA121" s="34"/>
      <c r="AB121" s="35"/>
      <c r="AC121" s="35"/>
      <c r="AD121" s="34"/>
      <c r="AE121" s="34"/>
      <c r="AF121" s="27">
        <f t="shared" si="53"/>
        <v>-826.24678571428569</v>
      </c>
      <c r="AG121" s="28">
        <f t="shared" si="54"/>
        <v>3.2142857143071524E-3</v>
      </c>
      <c r="AH121" s="61">
        <f t="shared" si="30"/>
        <v>826.24678571428569</v>
      </c>
    </row>
    <row r="122" spans="1:34" s="12" customFormat="1" ht="23.25" hidden="1" customHeight="1" x14ac:dyDescent="0.2">
      <c r="A122" s="30">
        <v>43860</v>
      </c>
      <c r="B122" s="31"/>
      <c r="C122" s="25" t="s">
        <v>181</v>
      </c>
      <c r="D122" s="25" t="s">
        <v>182</v>
      </c>
      <c r="E122" s="25" t="s">
        <v>183</v>
      </c>
      <c r="F122" s="26">
        <v>52183</v>
      </c>
      <c r="G122" s="26" t="s">
        <v>184</v>
      </c>
      <c r="H122" s="32">
        <v>100</v>
      </c>
      <c r="I122" s="32"/>
      <c r="J122" s="32"/>
      <c r="K122" s="32"/>
      <c r="L122" s="33"/>
      <c r="M122" s="27">
        <f t="shared" si="27"/>
        <v>100</v>
      </c>
      <c r="N122" s="27">
        <f t="shared" si="28"/>
        <v>0</v>
      </c>
      <c r="O122" s="27">
        <f t="shared" si="29"/>
        <v>0</v>
      </c>
      <c r="P122" s="27"/>
      <c r="Q122" s="34"/>
      <c r="R122" s="34"/>
      <c r="S122" s="35"/>
      <c r="T122" s="35"/>
      <c r="U122" s="35"/>
      <c r="V122" s="35"/>
      <c r="W122" s="35"/>
      <c r="X122" s="34"/>
      <c r="Y122" s="34"/>
      <c r="Z122" s="34"/>
      <c r="AA122" s="34"/>
      <c r="AB122" s="35"/>
      <c r="AC122" s="35"/>
      <c r="AD122" s="34">
        <v>100</v>
      </c>
      <c r="AE122" s="34"/>
      <c r="AF122" s="27">
        <f t="shared" si="53"/>
        <v>-100</v>
      </c>
      <c r="AG122" s="28">
        <f t="shared" si="54"/>
        <v>0</v>
      </c>
      <c r="AH122" s="61">
        <f t="shared" si="30"/>
        <v>100</v>
      </c>
    </row>
    <row r="123" spans="1:34" s="12" customFormat="1" ht="23.25" hidden="1" customHeight="1" x14ac:dyDescent="0.2">
      <c r="A123" s="30">
        <v>43861</v>
      </c>
      <c r="B123" s="31"/>
      <c r="C123" s="25" t="s">
        <v>41</v>
      </c>
      <c r="D123" s="25" t="s">
        <v>42</v>
      </c>
      <c r="E123" s="25" t="s">
        <v>43</v>
      </c>
      <c r="F123" s="26">
        <v>221017</v>
      </c>
      <c r="G123" s="26" t="s">
        <v>44</v>
      </c>
      <c r="H123" s="32"/>
      <c r="I123" s="32"/>
      <c r="J123" s="32"/>
      <c r="K123" s="32">
        <v>180</v>
      </c>
      <c r="L123" s="33"/>
      <c r="M123" s="27">
        <f t="shared" si="27"/>
        <v>160.71428571428569</v>
      </c>
      <c r="N123" s="27">
        <f t="shared" si="28"/>
        <v>19.285714285714281</v>
      </c>
      <c r="O123" s="27">
        <f t="shared" si="29"/>
        <v>0</v>
      </c>
      <c r="P123" s="27"/>
      <c r="Q123" s="34">
        <v>160.71</v>
      </c>
      <c r="R123" s="34"/>
      <c r="S123" s="35"/>
      <c r="T123" s="35"/>
      <c r="U123" s="35"/>
      <c r="V123" s="35"/>
      <c r="W123" s="35"/>
      <c r="X123" s="34"/>
      <c r="Y123" s="34"/>
      <c r="Z123" s="34"/>
      <c r="AA123" s="34"/>
      <c r="AB123" s="35"/>
      <c r="AC123" s="35"/>
      <c r="AD123" s="34"/>
      <c r="AE123" s="34"/>
      <c r="AF123" s="27">
        <f t="shared" si="53"/>
        <v>-179.99571428571429</v>
      </c>
      <c r="AG123" s="28">
        <f t="shared" si="54"/>
        <v>4.2857142857144481E-3</v>
      </c>
      <c r="AH123" s="61">
        <f t="shared" si="30"/>
        <v>179.99571428571429</v>
      </c>
    </row>
    <row r="124" spans="1:34" s="12" customFormat="1" ht="23.25" hidden="1" customHeight="1" x14ac:dyDescent="0.2">
      <c r="A124" s="30">
        <v>43861</v>
      </c>
      <c r="B124" s="31"/>
      <c r="C124" s="25" t="s">
        <v>163</v>
      </c>
      <c r="D124" s="25" t="s">
        <v>65</v>
      </c>
      <c r="E124" s="25" t="s">
        <v>164</v>
      </c>
      <c r="F124" s="26">
        <v>97472</v>
      </c>
      <c r="G124" s="26" t="s">
        <v>185</v>
      </c>
      <c r="H124" s="32"/>
      <c r="I124" s="32"/>
      <c r="J124" s="32"/>
      <c r="K124" s="32">
        <v>300.70999999999998</v>
      </c>
      <c r="L124" s="33"/>
      <c r="M124" s="27">
        <f t="shared" si="27"/>
        <v>268.49107142857139</v>
      </c>
      <c r="N124" s="27">
        <f t="shared" si="28"/>
        <v>32.218928571428563</v>
      </c>
      <c r="O124" s="27">
        <f t="shared" si="29"/>
        <v>0</v>
      </c>
      <c r="P124" s="27">
        <v>268.49</v>
      </c>
      <c r="Q124" s="34"/>
      <c r="R124" s="34"/>
      <c r="S124" s="35"/>
      <c r="T124" s="35"/>
      <c r="U124" s="35"/>
      <c r="V124" s="35"/>
      <c r="W124" s="35"/>
      <c r="X124" s="34"/>
      <c r="Y124" s="34"/>
      <c r="Z124" s="34"/>
      <c r="AA124" s="34"/>
      <c r="AB124" s="35"/>
      <c r="AC124" s="35"/>
      <c r="AD124" s="34"/>
      <c r="AE124" s="34"/>
      <c r="AF124" s="27">
        <f t="shared" si="53"/>
        <v>-300.7089285714286</v>
      </c>
      <c r="AG124" s="28">
        <f t="shared" si="54"/>
        <v>1.071428571378874E-3</v>
      </c>
      <c r="AH124" s="61">
        <f t="shared" si="30"/>
        <v>300.7089285714286</v>
      </c>
    </row>
    <row r="125" spans="1:34" s="12" customFormat="1" ht="23.25" hidden="1" customHeight="1" x14ac:dyDescent="0.2">
      <c r="A125" s="30">
        <v>43861</v>
      </c>
      <c r="B125" s="31"/>
      <c r="C125" s="25" t="s">
        <v>186</v>
      </c>
      <c r="D125" s="25" t="s">
        <v>187</v>
      </c>
      <c r="E125" s="25" t="s">
        <v>39</v>
      </c>
      <c r="F125" s="26">
        <v>52871</v>
      </c>
      <c r="G125" s="26" t="s">
        <v>188</v>
      </c>
      <c r="H125" s="32"/>
      <c r="I125" s="32"/>
      <c r="J125" s="32"/>
      <c r="K125" s="32">
        <v>97.5</v>
      </c>
      <c r="L125" s="33"/>
      <c r="M125" s="27">
        <f t="shared" si="27"/>
        <v>87.053571428571416</v>
      </c>
      <c r="N125" s="27">
        <f t="shared" si="28"/>
        <v>10.446428571428569</v>
      </c>
      <c r="O125" s="27">
        <f t="shared" si="29"/>
        <v>0</v>
      </c>
      <c r="P125" s="27"/>
      <c r="Q125" s="34"/>
      <c r="R125" s="34">
        <v>87.05</v>
      </c>
      <c r="S125" s="35"/>
      <c r="T125" s="35"/>
      <c r="U125" s="35"/>
      <c r="V125" s="35"/>
      <c r="W125" s="35"/>
      <c r="X125" s="34"/>
      <c r="Y125" s="34"/>
      <c r="Z125" s="34"/>
      <c r="AA125" s="34"/>
      <c r="AB125" s="35"/>
      <c r="AC125" s="35"/>
      <c r="AD125" s="34"/>
      <c r="AE125" s="34"/>
      <c r="AF125" s="27">
        <f t="shared" si="53"/>
        <v>-97.496428571428567</v>
      </c>
      <c r="AG125" s="28">
        <f t="shared" si="54"/>
        <v>3.5714285714334437E-3</v>
      </c>
      <c r="AH125" s="61">
        <f t="shared" si="30"/>
        <v>97.496428571428567</v>
      </c>
    </row>
    <row r="126" spans="1:34" s="12" customFormat="1" ht="23.25" hidden="1" customHeight="1" x14ac:dyDescent="0.2">
      <c r="A126" s="30">
        <v>43861</v>
      </c>
      <c r="B126" s="31"/>
      <c r="C126" s="25" t="s">
        <v>38</v>
      </c>
      <c r="D126" s="25" t="s">
        <v>56</v>
      </c>
      <c r="E126" s="25" t="s">
        <v>39</v>
      </c>
      <c r="F126" s="26">
        <v>185837</v>
      </c>
      <c r="G126" s="26" t="s">
        <v>190</v>
      </c>
      <c r="H126" s="32"/>
      <c r="I126" s="32"/>
      <c r="J126" s="32"/>
      <c r="K126" s="32">
        <v>757.7</v>
      </c>
      <c r="L126" s="33"/>
      <c r="M126" s="27">
        <f t="shared" si="27"/>
        <v>676.51785714285711</v>
      </c>
      <c r="N126" s="27">
        <f t="shared" si="28"/>
        <v>81.18214285714285</v>
      </c>
      <c r="O126" s="27">
        <f t="shared" si="29"/>
        <v>0</v>
      </c>
      <c r="P126" s="27">
        <v>676.52</v>
      </c>
      <c r="Q126" s="34"/>
      <c r="R126" s="34"/>
      <c r="S126" s="35"/>
      <c r="T126" s="35"/>
      <c r="U126" s="35"/>
      <c r="V126" s="35"/>
      <c r="W126" s="35"/>
      <c r="X126" s="34"/>
      <c r="Y126" s="34"/>
      <c r="Z126" s="34"/>
      <c r="AA126" s="34"/>
      <c r="AB126" s="35"/>
      <c r="AC126" s="35"/>
      <c r="AD126" s="34"/>
      <c r="AE126" s="34"/>
      <c r="AF126" s="27">
        <f t="shared" si="53"/>
        <v>-757.7021428571428</v>
      </c>
      <c r="AG126" s="28">
        <f t="shared" si="54"/>
        <v>-2.1428571427577481E-3</v>
      </c>
      <c r="AH126" s="61">
        <f t="shared" si="30"/>
        <v>757.7021428571428</v>
      </c>
    </row>
    <row r="127" spans="1:34" s="12" customFormat="1" ht="23.25" hidden="1" customHeight="1" x14ac:dyDescent="0.2">
      <c r="A127" s="30">
        <v>43861</v>
      </c>
      <c r="B127" s="31"/>
      <c r="C127" s="25" t="s">
        <v>38</v>
      </c>
      <c r="D127" s="25" t="s">
        <v>56</v>
      </c>
      <c r="E127" s="25" t="s">
        <v>39</v>
      </c>
      <c r="F127" s="26">
        <v>185837</v>
      </c>
      <c r="G127" s="26" t="s">
        <v>189</v>
      </c>
      <c r="H127" s="32"/>
      <c r="I127" s="32"/>
      <c r="J127" s="32">
        <v>406.6</v>
      </c>
      <c r="K127" s="32"/>
      <c r="L127" s="33"/>
      <c r="M127" s="27">
        <f t="shared" si="27"/>
        <v>406.6</v>
      </c>
      <c r="N127" s="27">
        <f t="shared" si="28"/>
        <v>0</v>
      </c>
      <c r="O127" s="27">
        <f t="shared" si="29"/>
        <v>0</v>
      </c>
      <c r="P127" s="27">
        <v>406.6</v>
      </c>
      <c r="Q127" s="34"/>
      <c r="R127" s="34"/>
      <c r="S127" s="35"/>
      <c r="T127" s="35"/>
      <c r="U127" s="35"/>
      <c r="V127" s="35"/>
      <c r="W127" s="35"/>
      <c r="X127" s="34"/>
      <c r="Y127" s="34"/>
      <c r="Z127" s="34"/>
      <c r="AA127" s="34"/>
      <c r="AB127" s="35"/>
      <c r="AC127" s="35"/>
      <c r="AD127" s="34"/>
      <c r="AE127" s="34"/>
      <c r="AF127" s="27">
        <f t="shared" ref="AF127:AF128" si="55">-SUM(N127:AE127)</f>
        <v>-406.6</v>
      </c>
      <c r="AG127" s="28">
        <f t="shared" ref="AG127:AG128" si="56">SUM(H127:K127)+AF127+O127</f>
        <v>0</v>
      </c>
      <c r="AH127" s="61">
        <f t="shared" si="30"/>
        <v>406.6</v>
      </c>
    </row>
    <row r="128" spans="1:34" s="12" customFormat="1" ht="23.25" hidden="1" customHeight="1" x14ac:dyDescent="0.2">
      <c r="A128" s="30">
        <v>43861</v>
      </c>
      <c r="B128" s="31"/>
      <c r="C128" s="25" t="s">
        <v>45</v>
      </c>
      <c r="D128" s="25" t="s">
        <v>46</v>
      </c>
      <c r="E128" s="25" t="s">
        <v>37</v>
      </c>
      <c r="F128" s="26">
        <v>121377</v>
      </c>
      <c r="G128" s="26" t="s">
        <v>191</v>
      </c>
      <c r="H128" s="32"/>
      <c r="I128" s="32"/>
      <c r="J128" s="32"/>
      <c r="K128" s="32">
        <v>710</v>
      </c>
      <c r="L128" s="33"/>
      <c r="M128" s="27">
        <f t="shared" si="27"/>
        <v>633.92857142857133</v>
      </c>
      <c r="N128" s="27">
        <f t="shared" si="28"/>
        <v>76.071428571428555</v>
      </c>
      <c r="O128" s="27">
        <f t="shared" si="29"/>
        <v>0</v>
      </c>
      <c r="P128" s="27"/>
      <c r="Q128" s="34">
        <v>633.92999999999995</v>
      </c>
      <c r="R128" s="34"/>
      <c r="S128" s="35"/>
      <c r="T128" s="35"/>
      <c r="U128" s="35"/>
      <c r="V128" s="35"/>
      <c r="W128" s="35"/>
      <c r="X128" s="34"/>
      <c r="Y128" s="34"/>
      <c r="Z128" s="34"/>
      <c r="AA128" s="34"/>
      <c r="AB128" s="35"/>
      <c r="AC128" s="35"/>
      <c r="AD128" s="34"/>
      <c r="AE128" s="34"/>
      <c r="AF128" s="27">
        <f t="shared" si="55"/>
        <v>-710.00142857142851</v>
      </c>
      <c r="AG128" s="28">
        <f t="shared" si="56"/>
        <v>-1.4285714285051654E-3</v>
      </c>
      <c r="AH128" s="61">
        <f t="shared" si="30"/>
        <v>710.00142857142851</v>
      </c>
    </row>
    <row r="129" spans="1:34" s="12" customFormat="1" ht="23.25" customHeight="1" x14ac:dyDescent="0.2">
      <c r="A129" s="30">
        <v>43861</v>
      </c>
      <c r="B129" s="31"/>
      <c r="C129" s="25" t="s">
        <v>45</v>
      </c>
      <c r="D129" s="25" t="s">
        <v>46</v>
      </c>
      <c r="E129" s="25" t="s">
        <v>37</v>
      </c>
      <c r="F129" s="26">
        <v>101367</v>
      </c>
      <c r="G129" s="26" t="s">
        <v>192</v>
      </c>
      <c r="H129" s="32"/>
      <c r="I129" s="32"/>
      <c r="J129" s="32"/>
      <c r="K129" s="32">
        <v>239</v>
      </c>
      <c r="L129" s="33"/>
      <c r="M129" s="27">
        <f t="shared" si="27"/>
        <v>213.39285714285711</v>
      </c>
      <c r="N129" s="27">
        <f t="shared" si="28"/>
        <v>25.607142857142851</v>
      </c>
      <c r="O129" s="27">
        <f t="shared" si="29"/>
        <v>0</v>
      </c>
      <c r="P129" s="27">
        <v>213.39</v>
      </c>
      <c r="Q129" s="34"/>
      <c r="R129" s="34"/>
      <c r="S129" s="35"/>
      <c r="T129" s="35"/>
      <c r="U129" s="35"/>
      <c r="V129" s="35"/>
      <c r="W129" s="35"/>
      <c r="X129" s="34"/>
      <c r="Y129" s="34"/>
      <c r="Z129" s="34"/>
      <c r="AA129" s="34"/>
      <c r="AB129" s="35"/>
      <c r="AC129" s="35"/>
      <c r="AD129" s="34"/>
      <c r="AE129" s="34"/>
      <c r="AF129" s="27">
        <f t="shared" ref="AF129" si="57">-SUM(N129:AE129)</f>
        <v>-238.99714285714285</v>
      </c>
      <c r="AG129" s="28">
        <f t="shared" ref="AG129" si="58">SUM(H129:K129)+AF129+O129</f>
        <v>2.8571428571524393E-3</v>
      </c>
      <c r="AH129" s="61">
        <f t="shared" si="30"/>
        <v>238.99714285714285</v>
      </c>
    </row>
    <row r="130" spans="1:34" s="12" customFormat="1" ht="19.5" customHeight="1" x14ac:dyDescent="0.2">
      <c r="A130" s="30"/>
      <c r="B130" s="31"/>
      <c r="C130" s="36"/>
      <c r="D130" s="36"/>
      <c r="E130" s="36"/>
      <c r="F130" s="26"/>
      <c r="G130" s="29"/>
      <c r="H130" s="32"/>
      <c r="I130" s="32"/>
      <c r="J130" s="32"/>
      <c r="K130" s="32"/>
      <c r="L130" s="33"/>
      <c r="M130" s="34">
        <f>SUM(H130:J130,K130/1.12)</f>
        <v>0</v>
      </c>
      <c r="N130" s="34">
        <f>K130/1.12*0.12</f>
        <v>0</v>
      </c>
      <c r="O130" s="34">
        <f>-SUM(I130:J130,K130/1.12)*L130</f>
        <v>0</v>
      </c>
      <c r="P130" s="34"/>
      <c r="Q130" s="34"/>
      <c r="R130" s="34"/>
      <c r="S130" s="34"/>
      <c r="T130" s="35"/>
      <c r="U130" s="35"/>
      <c r="V130" s="35"/>
      <c r="W130" s="35"/>
      <c r="X130" s="35"/>
      <c r="Y130" s="37"/>
      <c r="Z130" s="34"/>
      <c r="AA130" s="34"/>
      <c r="AB130" s="34"/>
      <c r="AC130" s="35"/>
      <c r="AD130" s="35"/>
      <c r="AE130" s="38"/>
      <c r="AF130" s="27">
        <f t="shared" ref="AF130" si="59">-SUM(N130:AE130)</f>
        <v>0</v>
      </c>
      <c r="AG130" s="28">
        <f t="shared" ref="AG130" si="60">SUM(H130:K130)+AF130+O130</f>
        <v>0</v>
      </c>
      <c r="AH130" s="61">
        <f t="shared" si="30"/>
        <v>0</v>
      </c>
    </row>
    <row r="131" spans="1:34" s="10" customFormat="1" ht="12" customHeight="1" thickBot="1" x14ac:dyDescent="0.25">
      <c r="A131" s="39"/>
      <c r="B131" s="40"/>
      <c r="C131" s="41"/>
      <c r="D131" s="42"/>
      <c r="E131" s="42"/>
      <c r="F131" s="43"/>
      <c r="G131" s="41"/>
      <c r="H131" s="44">
        <f t="shared" ref="H131:AG131" si="61">SUM(H5:H130)</f>
        <v>2803.91</v>
      </c>
      <c r="I131" s="44">
        <f t="shared" si="61"/>
        <v>0</v>
      </c>
      <c r="J131" s="44">
        <f t="shared" si="61"/>
        <v>15897.500000000002</v>
      </c>
      <c r="K131" s="44">
        <f t="shared" si="61"/>
        <v>43451.35</v>
      </c>
      <c r="L131" s="44">
        <f t="shared" si="61"/>
        <v>0</v>
      </c>
      <c r="M131" s="44">
        <f t="shared" si="61"/>
        <v>57497.258214285699</v>
      </c>
      <c r="N131" s="44">
        <f t="shared" si="61"/>
        <v>4655.5017857142866</v>
      </c>
      <c r="O131" s="44">
        <f t="shared" si="61"/>
        <v>0</v>
      </c>
      <c r="P131" s="44">
        <f t="shared" si="61"/>
        <v>37707.859999999993</v>
      </c>
      <c r="Q131" s="44">
        <f t="shared" si="61"/>
        <v>7236.0800000000008</v>
      </c>
      <c r="R131" s="44">
        <f t="shared" si="61"/>
        <v>6621.87</v>
      </c>
      <c r="S131" s="44">
        <f t="shared" si="61"/>
        <v>392.86</v>
      </c>
      <c r="T131" s="44">
        <f t="shared" si="61"/>
        <v>1717.1999999999998</v>
      </c>
      <c r="U131" s="44">
        <f t="shared" si="61"/>
        <v>0</v>
      </c>
      <c r="V131" s="44">
        <f t="shared" si="61"/>
        <v>0</v>
      </c>
      <c r="W131" s="44">
        <f t="shared" si="61"/>
        <v>0</v>
      </c>
      <c r="X131" s="44">
        <f t="shared" si="61"/>
        <v>158.04</v>
      </c>
      <c r="Y131" s="44">
        <f t="shared" si="61"/>
        <v>955.8</v>
      </c>
      <c r="Z131" s="44">
        <f t="shared" si="61"/>
        <v>53.58</v>
      </c>
      <c r="AA131" s="44">
        <f t="shared" si="61"/>
        <v>1779</v>
      </c>
      <c r="AB131" s="44">
        <f t="shared" si="61"/>
        <v>0</v>
      </c>
      <c r="AC131" s="44">
        <f t="shared" si="61"/>
        <v>0</v>
      </c>
      <c r="AD131" s="44">
        <f t="shared" si="61"/>
        <v>874.91</v>
      </c>
      <c r="AE131" s="44">
        <f t="shared" si="61"/>
        <v>0</v>
      </c>
      <c r="AF131" s="44">
        <f t="shared" si="61"/>
        <v>-62152.701785714293</v>
      </c>
      <c r="AG131" s="44">
        <f t="shared" si="61"/>
        <v>5.8214285714193181E-2</v>
      </c>
    </row>
    <row r="132" spans="1:34" ht="12.75" customHeight="1" thickTop="1" x14ac:dyDescent="0.2"/>
    <row r="133" spans="1:34" ht="12" x14ac:dyDescent="0.2">
      <c r="K133" s="45">
        <f>H131+I131+J131+K131</f>
        <v>62152.76</v>
      </c>
      <c r="L133" s="9"/>
      <c r="M133" s="8"/>
      <c r="AF133" s="46">
        <f>+AF131</f>
        <v>-62152.701785714293</v>
      </c>
    </row>
    <row r="134" spans="1:34" x14ac:dyDescent="0.2">
      <c r="K134" s="8"/>
      <c r="L134" s="9"/>
      <c r="M134" s="8"/>
    </row>
    <row r="135" spans="1:34" ht="12" x14ac:dyDescent="0.2">
      <c r="C135" s="47" t="s">
        <v>33</v>
      </c>
      <c r="G135" s="10"/>
      <c r="K135" s="60"/>
      <c r="L135" s="60"/>
      <c r="M135" s="60"/>
    </row>
    <row r="136" spans="1:34" x14ac:dyDescent="0.2">
      <c r="K136" s="8"/>
      <c r="L136" s="9"/>
      <c r="M136" s="8"/>
    </row>
    <row r="137" spans="1:34" x14ac:dyDescent="0.2">
      <c r="K137" s="8"/>
      <c r="L137" s="9"/>
      <c r="M137" s="8"/>
    </row>
    <row r="138" spans="1:34" x14ac:dyDescent="0.2">
      <c r="A138" s="1"/>
      <c r="B138" s="1"/>
      <c r="D138" s="1"/>
      <c r="E138" s="1"/>
      <c r="F138" s="1"/>
      <c r="H138" s="1"/>
      <c r="I138" s="1"/>
      <c r="J138" s="1"/>
      <c r="K138" s="8"/>
      <c r="L138" s="9"/>
      <c r="M138" s="8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Z138" s="1"/>
      <c r="AA138" s="1"/>
      <c r="AB138" s="1"/>
      <c r="AC138" s="1"/>
      <c r="AD138" s="1"/>
      <c r="AE138" s="1"/>
      <c r="AF138" s="1"/>
    </row>
    <row r="145" spans="1:32" x14ac:dyDescent="0.2">
      <c r="Q145" s="2">
        <v>0</v>
      </c>
    </row>
    <row r="146" spans="1:32" x14ac:dyDescent="0.2">
      <c r="A146" s="1"/>
      <c r="B146" s="1"/>
      <c r="D146" s="1"/>
      <c r="E146" s="1"/>
      <c r="F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Z146" s="1"/>
      <c r="AA146" s="1"/>
      <c r="AB146" s="1"/>
      <c r="AC146" s="1"/>
      <c r="AD146" s="1"/>
      <c r="AE146" s="1"/>
      <c r="AF146" s="1"/>
    </row>
  </sheetData>
  <mergeCells count="1">
    <mergeCell ref="K135:M135"/>
  </mergeCells>
  <pageMargins left="0.7" right="0.7" top="0.75" bottom="0.75" header="0.3" footer="0.3"/>
  <pageSetup paperSize="5" scale="75" orientation="landscape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1"/>
  <sheetViews>
    <sheetView workbookViewId="0">
      <pane ySplit="4" topLeftCell="A28" activePane="bottomLeft" state="frozen"/>
      <selection pane="bottomLeft" activeCell="A5" sqref="A5:XFD33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43833</v>
      </c>
      <c r="B5" s="31"/>
      <c r="C5" s="25" t="s">
        <v>67</v>
      </c>
      <c r="D5" s="25"/>
      <c r="E5" s="25"/>
      <c r="F5" s="26"/>
      <c r="G5" s="26" t="s">
        <v>72</v>
      </c>
      <c r="H5" s="32">
        <v>165</v>
      </c>
      <c r="I5" s="32"/>
      <c r="J5" s="32"/>
      <c r="K5" s="32"/>
      <c r="L5" s="33"/>
      <c r="M5" s="27">
        <f t="shared" ref="M5:M35" si="0">SUM(H5:J5,K5/1.12)</f>
        <v>165</v>
      </c>
      <c r="N5" s="27">
        <f t="shared" ref="N5:N35" si="1">K5/1.12*0.12</f>
        <v>0</v>
      </c>
      <c r="O5" s="27">
        <f t="shared" ref="O5:O35" si="2">-SUM(I5:J5,K5/1.12)*L5</f>
        <v>0</v>
      </c>
      <c r="P5" s="27"/>
      <c r="Q5" s="34"/>
      <c r="R5" s="34"/>
      <c r="S5" s="35"/>
      <c r="T5" s="35"/>
      <c r="U5" s="35"/>
      <c r="V5" s="35"/>
      <c r="W5" s="35"/>
      <c r="X5" s="34"/>
      <c r="Y5" s="34"/>
      <c r="Z5" s="34"/>
      <c r="AA5" s="34">
        <v>165</v>
      </c>
      <c r="AB5" s="35"/>
      <c r="AC5" s="35"/>
      <c r="AD5" s="34"/>
      <c r="AE5" s="34"/>
      <c r="AF5" s="27">
        <f t="shared" ref="AF5:AF17" si="3">-SUM(N5:AE5)</f>
        <v>-165</v>
      </c>
      <c r="AG5" s="28">
        <f t="shared" ref="AG5:AG17" si="4">SUM(H5:K5)+AF5+O5</f>
        <v>0</v>
      </c>
    </row>
    <row r="6" spans="1:33" s="12" customFormat="1" ht="23.25" customHeight="1" x14ac:dyDescent="0.2">
      <c r="A6" s="30">
        <v>43833</v>
      </c>
      <c r="B6" s="31"/>
      <c r="C6" s="25" t="s">
        <v>45</v>
      </c>
      <c r="D6" s="25" t="s">
        <v>46</v>
      </c>
      <c r="E6" s="25" t="s">
        <v>37</v>
      </c>
      <c r="F6" s="26">
        <v>112436</v>
      </c>
      <c r="G6" s="26" t="s">
        <v>73</v>
      </c>
      <c r="H6" s="32"/>
      <c r="I6" s="32"/>
      <c r="J6" s="32"/>
      <c r="K6" s="32">
        <v>625</v>
      </c>
      <c r="L6" s="33"/>
      <c r="M6" s="27">
        <f t="shared" si="0"/>
        <v>558.03571428571422</v>
      </c>
      <c r="N6" s="27">
        <f t="shared" si="1"/>
        <v>66.964285714285708</v>
      </c>
      <c r="O6" s="27">
        <f t="shared" si="2"/>
        <v>0</v>
      </c>
      <c r="P6" s="27">
        <v>558.04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-625.00428571428563</v>
      </c>
      <c r="AG6" s="28">
        <f t="shared" si="4"/>
        <v>-4.285714285629183E-3</v>
      </c>
    </row>
    <row r="7" spans="1:33" s="12" customFormat="1" ht="23.25" customHeight="1" x14ac:dyDescent="0.2">
      <c r="A7" s="30">
        <v>43833</v>
      </c>
      <c r="B7" s="31"/>
      <c r="C7" s="25" t="s">
        <v>45</v>
      </c>
      <c r="D7" s="25" t="s">
        <v>46</v>
      </c>
      <c r="E7" s="25" t="s">
        <v>37</v>
      </c>
      <c r="F7" s="26">
        <v>91441</v>
      </c>
      <c r="G7" s="26" t="s">
        <v>74</v>
      </c>
      <c r="H7" s="32"/>
      <c r="I7" s="32"/>
      <c r="J7" s="32"/>
      <c r="K7" s="32">
        <v>59</v>
      </c>
      <c r="L7" s="33"/>
      <c r="M7" s="27">
        <f t="shared" si="0"/>
        <v>52.678571428571423</v>
      </c>
      <c r="N7" s="27">
        <f t="shared" si="1"/>
        <v>6.3214285714285703</v>
      </c>
      <c r="O7" s="27">
        <f t="shared" si="2"/>
        <v>0</v>
      </c>
      <c r="P7" s="27">
        <v>52.68</v>
      </c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si="3"/>
        <v>-59.001428571428569</v>
      </c>
      <c r="AG7" s="28">
        <f t="shared" si="4"/>
        <v>-1.4285714285691142E-3</v>
      </c>
    </row>
    <row r="8" spans="1:33" s="12" customFormat="1" ht="23.25" customHeight="1" x14ac:dyDescent="0.2">
      <c r="A8" s="30">
        <v>43834</v>
      </c>
      <c r="B8" s="31"/>
      <c r="C8" s="25" t="s">
        <v>45</v>
      </c>
      <c r="D8" s="25" t="s">
        <v>46</v>
      </c>
      <c r="E8" s="25" t="s">
        <v>37</v>
      </c>
      <c r="F8" s="26">
        <v>112672</v>
      </c>
      <c r="G8" s="26" t="s">
        <v>75</v>
      </c>
      <c r="H8" s="32"/>
      <c r="I8" s="32"/>
      <c r="J8" s="32"/>
      <c r="K8" s="32">
        <v>485.5</v>
      </c>
      <c r="L8" s="33"/>
      <c r="M8" s="27">
        <f t="shared" si="0"/>
        <v>433.48214285714283</v>
      </c>
      <c r="N8" s="27">
        <f t="shared" si="1"/>
        <v>52.017857142857139</v>
      </c>
      <c r="O8" s="27">
        <f t="shared" si="2"/>
        <v>0</v>
      </c>
      <c r="P8" s="27">
        <v>433.48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-485.49785714285713</v>
      </c>
      <c r="AG8" s="28">
        <f t="shared" si="4"/>
        <v>2.1428571428714349E-3</v>
      </c>
    </row>
    <row r="9" spans="1:33" s="12" customFormat="1" ht="23.25" customHeight="1" x14ac:dyDescent="0.2">
      <c r="A9" s="30">
        <v>43834</v>
      </c>
      <c r="B9" s="31"/>
      <c r="C9" s="25" t="s">
        <v>49</v>
      </c>
      <c r="D9" s="25"/>
      <c r="E9" s="25"/>
      <c r="F9" s="26"/>
      <c r="G9" s="29" t="s">
        <v>76</v>
      </c>
      <c r="H9" s="32">
        <v>50</v>
      </c>
      <c r="I9" s="32"/>
      <c r="J9" s="32"/>
      <c r="K9" s="32"/>
      <c r="L9" s="33"/>
      <c r="M9" s="27">
        <f t="shared" si="0"/>
        <v>50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50</v>
      </c>
      <c r="AB9" s="35"/>
      <c r="AC9" s="35"/>
      <c r="AD9" s="34"/>
      <c r="AE9" s="34"/>
      <c r="AF9" s="27">
        <f t="shared" si="3"/>
        <v>-50</v>
      </c>
      <c r="AG9" s="28">
        <f t="shared" si="4"/>
        <v>0</v>
      </c>
    </row>
    <row r="10" spans="1:33" s="12" customFormat="1" ht="23.25" customHeight="1" x14ac:dyDescent="0.2">
      <c r="A10" s="30">
        <v>43834</v>
      </c>
      <c r="B10" s="31"/>
      <c r="C10" s="25" t="s">
        <v>38</v>
      </c>
      <c r="D10" s="25" t="s">
        <v>56</v>
      </c>
      <c r="E10" s="25" t="s">
        <v>39</v>
      </c>
      <c r="F10" s="26">
        <v>226358</v>
      </c>
      <c r="G10" s="26" t="s">
        <v>77</v>
      </c>
      <c r="H10" s="32"/>
      <c r="I10" s="32"/>
      <c r="J10" s="32"/>
      <c r="K10" s="32">
        <f>332.81+39.94</f>
        <v>372.75</v>
      </c>
      <c r="L10" s="33"/>
      <c r="M10" s="27">
        <f t="shared" si="0"/>
        <v>332.81249999999994</v>
      </c>
      <c r="N10" s="27">
        <f t="shared" si="1"/>
        <v>39.937499999999993</v>
      </c>
      <c r="O10" s="27">
        <f t="shared" si="2"/>
        <v>0</v>
      </c>
      <c r="P10" s="34">
        <v>332.81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-372.7475</v>
      </c>
      <c r="AG10" s="28">
        <f t="shared" si="4"/>
        <v>2.4999999999977263E-3</v>
      </c>
    </row>
    <row r="11" spans="1:33" s="12" customFormat="1" ht="23.25" customHeight="1" x14ac:dyDescent="0.2">
      <c r="A11" s="30">
        <v>43834</v>
      </c>
      <c r="B11" s="31"/>
      <c r="C11" s="25" t="s">
        <v>38</v>
      </c>
      <c r="D11" s="25" t="s">
        <v>56</v>
      </c>
      <c r="E11" s="25" t="s">
        <v>39</v>
      </c>
      <c r="F11" s="26">
        <v>226358</v>
      </c>
      <c r="G11" s="29" t="s">
        <v>78</v>
      </c>
      <c r="H11" s="32"/>
      <c r="I11" s="32"/>
      <c r="J11" s="32">
        <v>70</v>
      </c>
      <c r="K11" s="32"/>
      <c r="L11" s="33"/>
      <c r="M11" s="27">
        <f t="shared" si="0"/>
        <v>70</v>
      </c>
      <c r="N11" s="27">
        <f t="shared" si="1"/>
        <v>0</v>
      </c>
      <c r="O11" s="27">
        <f t="shared" si="2"/>
        <v>0</v>
      </c>
      <c r="P11" s="27">
        <v>70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-70</v>
      </c>
      <c r="AG11" s="28">
        <f t="shared" si="4"/>
        <v>0</v>
      </c>
    </row>
    <row r="12" spans="1:33" s="12" customFormat="1" ht="23.25" customHeight="1" x14ac:dyDescent="0.2">
      <c r="A12" s="30">
        <v>43836</v>
      </c>
      <c r="B12" s="31"/>
      <c r="C12" s="25" t="s">
        <v>64</v>
      </c>
      <c r="D12" s="25" t="s">
        <v>65</v>
      </c>
      <c r="E12" s="25" t="s">
        <v>39</v>
      </c>
      <c r="F12" s="26">
        <v>315792</v>
      </c>
      <c r="G12" s="29" t="s">
        <v>79</v>
      </c>
      <c r="H12" s="32"/>
      <c r="I12" s="32"/>
      <c r="J12" s="32"/>
      <c r="K12" s="32">
        <v>6982.09</v>
      </c>
      <c r="L12" s="33"/>
      <c r="M12" s="27">
        <f t="shared" si="0"/>
        <v>6234.0089285714284</v>
      </c>
      <c r="N12" s="27">
        <f t="shared" si="1"/>
        <v>748.08107142857136</v>
      </c>
      <c r="O12" s="27">
        <f t="shared" si="2"/>
        <v>0</v>
      </c>
      <c r="P12" s="27">
        <v>6234.01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-6982.0910714285719</v>
      </c>
      <c r="AG12" s="28">
        <f t="shared" si="4"/>
        <v>-1.071428571776778E-3</v>
      </c>
    </row>
    <row r="13" spans="1:33" s="12" customFormat="1" ht="23.25" customHeight="1" x14ac:dyDescent="0.2">
      <c r="A13" s="30">
        <v>43836</v>
      </c>
      <c r="B13" s="31"/>
      <c r="C13" s="25" t="s">
        <v>41</v>
      </c>
      <c r="D13" s="25" t="s">
        <v>42</v>
      </c>
      <c r="E13" s="25" t="s">
        <v>43</v>
      </c>
      <c r="F13" s="26">
        <v>229712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si="0"/>
        <v>160.71428571428569</v>
      </c>
      <c r="N13" s="27">
        <f t="shared" si="1"/>
        <v>19.285714285714281</v>
      </c>
      <c r="O13" s="27">
        <f t="shared" si="2"/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3"/>
        <v>-179.99571428571429</v>
      </c>
      <c r="AG13" s="28">
        <f t="shared" si="4"/>
        <v>4.2857142857144481E-3</v>
      </c>
    </row>
    <row r="14" spans="1:33" s="12" customFormat="1" ht="23.25" customHeight="1" x14ac:dyDescent="0.2">
      <c r="A14" s="30">
        <v>43836</v>
      </c>
      <c r="B14" s="31"/>
      <c r="C14" s="25" t="s">
        <v>45</v>
      </c>
      <c r="D14" s="25" t="s">
        <v>46</v>
      </c>
      <c r="E14" s="25" t="s">
        <v>37</v>
      </c>
      <c r="F14" s="26">
        <v>113172</v>
      </c>
      <c r="G14" s="26" t="s">
        <v>80</v>
      </c>
      <c r="H14" s="32"/>
      <c r="I14" s="32"/>
      <c r="J14" s="32"/>
      <c r="K14" s="32">
        <v>341.36</v>
      </c>
      <c r="L14" s="33"/>
      <c r="M14" s="27">
        <f t="shared" si="0"/>
        <v>304.78571428571428</v>
      </c>
      <c r="N14" s="27">
        <f t="shared" si="1"/>
        <v>36.574285714285715</v>
      </c>
      <c r="O14" s="27">
        <f t="shared" si="2"/>
        <v>0</v>
      </c>
      <c r="P14" s="27">
        <v>304.79000000000002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-341.36428571428576</v>
      </c>
      <c r="AG14" s="28">
        <f t="shared" si="4"/>
        <v>-4.2857142857428698E-3</v>
      </c>
    </row>
    <row r="15" spans="1:33" s="12" customFormat="1" ht="23.25" customHeight="1" x14ac:dyDescent="0.2">
      <c r="A15" s="30">
        <v>43836</v>
      </c>
      <c r="B15" s="31"/>
      <c r="C15" s="25" t="s">
        <v>40</v>
      </c>
      <c r="D15" s="25"/>
      <c r="E15" s="25"/>
      <c r="F15" s="26"/>
      <c r="G15" s="29" t="s">
        <v>81</v>
      </c>
      <c r="H15" s="32">
        <v>50</v>
      </c>
      <c r="I15" s="32"/>
      <c r="J15" s="32"/>
      <c r="K15" s="32"/>
      <c r="L15" s="33"/>
      <c r="M15" s="27">
        <f t="shared" si="0"/>
        <v>50</v>
      </c>
      <c r="N15" s="27">
        <f t="shared" si="1"/>
        <v>0</v>
      </c>
      <c r="O15" s="27">
        <f t="shared" si="2"/>
        <v>0</v>
      </c>
      <c r="P15" s="27"/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>
        <v>50</v>
      </c>
      <c r="AB15" s="35"/>
      <c r="AC15" s="35"/>
      <c r="AD15" s="34"/>
      <c r="AE15" s="34"/>
      <c r="AF15" s="27">
        <f t="shared" si="3"/>
        <v>-50</v>
      </c>
      <c r="AG15" s="28">
        <f t="shared" si="4"/>
        <v>0</v>
      </c>
    </row>
    <row r="16" spans="1:33" s="12" customFormat="1" ht="23.25" customHeight="1" x14ac:dyDescent="0.2">
      <c r="A16" s="30">
        <v>43837</v>
      </c>
      <c r="B16" s="31"/>
      <c r="C16" s="25" t="s">
        <v>82</v>
      </c>
      <c r="D16" s="25"/>
      <c r="E16" s="25"/>
      <c r="F16" s="26"/>
      <c r="G16" s="29" t="s">
        <v>83</v>
      </c>
      <c r="H16" s="32"/>
      <c r="I16" s="32"/>
      <c r="J16" s="32">
        <v>60</v>
      </c>
      <c r="K16" s="32"/>
      <c r="L16" s="33"/>
      <c r="M16" s="27">
        <f t="shared" si="0"/>
        <v>60</v>
      </c>
      <c r="N16" s="27">
        <f t="shared" si="1"/>
        <v>0</v>
      </c>
      <c r="O16" s="27">
        <f t="shared" si="2"/>
        <v>0</v>
      </c>
      <c r="P16" s="27">
        <v>60</v>
      </c>
      <c r="Q16" s="34"/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-60</v>
      </c>
      <c r="AG16" s="28">
        <f t="shared" si="4"/>
        <v>0</v>
      </c>
    </row>
    <row r="17" spans="1:33" s="12" customFormat="1" ht="23.25" customHeight="1" x14ac:dyDescent="0.2">
      <c r="A17" s="30">
        <v>43837</v>
      </c>
      <c r="B17" s="31"/>
      <c r="C17" s="25" t="s">
        <v>40</v>
      </c>
      <c r="D17" s="25"/>
      <c r="E17" s="25"/>
      <c r="F17" s="26"/>
      <c r="G17" s="26" t="s">
        <v>69</v>
      </c>
      <c r="H17" s="32">
        <v>50</v>
      </c>
      <c r="I17" s="32"/>
      <c r="J17" s="32"/>
      <c r="K17" s="32"/>
      <c r="L17" s="33"/>
      <c r="M17" s="27">
        <f t="shared" si="0"/>
        <v>50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50</v>
      </c>
      <c r="AB17" s="35"/>
      <c r="AC17" s="35"/>
      <c r="AD17" s="34"/>
      <c r="AE17" s="34"/>
      <c r="AF17" s="27">
        <f t="shared" si="3"/>
        <v>-50</v>
      </c>
      <c r="AG17" s="28">
        <f t="shared" si="4"/>
        <v>0</v>
      </c>
    </row>
    <row r="18" spans="1:33" s="12" customFormat="1" ht="23.25" customHeight="1" x14ac:dyDescent="0.2">
      <c r="A18" s="30">
        <v>43837</v>
      </c>
      <c r="B18" s="31"/>
      <c r="C18" s="25" t="s">
        <v>47</v>
      </c>
      <c r="D18" s="25" t="s">
        <v>48</v>
      </c>
      <c r="E18" s="25" t="s">
        <v>50</v>
      </c>
      <c r="F18" s="26">
        <v>3398</v>
      </c>
      <c r="G18" s="26" t="s">
        <v>61</v>
      </c>
      <c r="H18" s="32"/>
      <c r="I18" s="32"/>
      <c r="J18" s="32">
        <v>319</v>
      </c>
      <c r="K18" s="32"/>
      <c r="L18" s="33"/>
      <c r="M18" s="27">
        <f t="shared" si="0"/>
        <v>319</v>
      </c>
      <c r="N18" s="27">
        <f t="shared" si="1"/>
        <v>0</v>
      </c>
      <c r="O18" s="27">
        <f t="shared" si="2"/>
        <v>0</v>
      </c>
      <c r="P18" s="27">
        <v>319</v>
      </c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:AF34" si="5">-SUM(N18:AE18)</f>
        <v>-319</v>
      </c>
      <c r="AG18" s="28">
        <f t="shared" ref="AG18:AG34" si="6">SUM(H18:K18)+AF18+O18</f>
        <v>0</v>
      </c>
    </row>
    <row r="19" spans="1:33" s="12" customFormat="1" ht="23.25" customHeight="1" x14ac:dyDescent="0.2">
      <c r="A19" s="30">
        <v>43837</v>
      </c>
      <c r="B19" s="31"/>
      <c r="C19" s="25" t="s">
        <v>49</v>
      </c>
      <c r="D19" s="25"/>
      <c r="E19" s="25"/>
      <c r="F19" s="26"/>
      <c r="G19" s="26" t="s">
        <v>54</v>
      </c>
      <c r="H19" s="32">
        <v>100</v>
      </c>
      <c r="I19" s="32"/>
      <c r="J19" s="32"/>
      <c r="K19" s="32"/>
      <c r="L19" s="33"/>
      <c r="M19" s="27">
        <f t="shared" ref="M19:M30" si="7">SUM(H19:J19,K19/1.12)</f>
        <v>100</v>
      </c>
      <c r="N19" s="27">
        <f t="shared" ref="N19:N30" si="8">K19/1.12*0.12</f>
        <v>0</v>
      </c>
      <c r="O19" s="27">
        <f t="shared" ref="O19:O30" si="9">-SUM(I19:J19,K19/1.12)*L19</f>
        <v>0</v>
      </c>
      <c r="P19" s="27"/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>
        <v>100</v>
      </c>
      <c r="AB19" s="35"/>
      <c r="AC19" s="35"/>
      <c r="AD19" s="34"/>
      <c r="AE19" s="34"/>
      <c r="AF19" s="27">
        <f t="shared" ref="AF19:AF30" si="10">-SUM(N19:AE19)</f>
        <v>-100</v>
      </c>
      <c r="AG19" s="28">
        <f t="shared" ref="AG19:AG30" si="11">SUM(H19:K19)+AF19+O19</f>
        <v>0</v>
      </c>
    </row>
    <row r="20" spans="1:33" s="12" customFormat="1" ht="23.25" customHeight="1" x14ac:dyDescent="0.2">
      <c r="A20" s="30">
        <v>43837</v>
      </c>
      <c r="B20" s="31"/>
      <c r="C20" s="25" t="s">
        <v>84</v>
      </c>
      <c r="D20" s="25" t="s">
        <v>85</v>
      </c>
      <c r="E20" s="25" t="s">
        <v>57</v>
      </c>
      <c r="F20" s="26">
        <v>16192</v>
      </c>
      <c r="G20" s="26" t="s">
        <v>86</v>
      </c>
      <c r="H20" s="32"/>
      <c r="I20" s="32"/>
      <c r="J20" s="32"/>
      <c r="K20" s="32">
        <v>584</v>
      </c>
      <c r="L20" s="33"/>
      <c r="M20" s="27">
        <f t="shared" si="7"/>
        <v>521.42857142857133</v>
      </c>
      <c r="N20" s="27">
        <f t="shared" si="8"/>
        <v>62.571428571428555</v>
      </c>
      <c r="O20" s="27">
        <f t="shared" si="9"/>
        <v>0</v>
      </c>
      <c r="P20" s="27">
        <v>521.42999999999995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0"/>
        <v>-584.00142857142851</v>
      </c>
      <c r="AG20" s="28">
        <f t="shared" si="11"/>
        <v>-1.4285714285051654E-3</v>
      </c>
    </row>
    <row r="21" spans="1:33" s="12" customFormat="1" ht="23.25" customHeight="1" x14ac:dyDescent="0.2">
      <c r="A21" s="30">
        <v>43837</v>
      </c>
      <c r="B21" s="31"/>
      <c r="C21" s="25" t="s">
        <v>38</v>
      </c>
      <c r="D21" s="25" t="s">
        <v>56</v>
      </c>
      <c r="E21" s="25" t="s">
        <v>39</v>
      </c>
      <c r="F21" s="26">
        <v>195747</v>
      </c>
      <c r="G21" s="26" t="s">
        <v>87</v>
      </c>
      <c r="H21" s="32"/>
      <c r="I21" s="32"/>
      <c r="J21" s="32"/>
      <c r="K21" s="32">
        <f>369.64+44.36</f>
        <v>414</v>
      </c>
      <c r="L21" s="33"/>
      <c r="M21" s="27">
        <f t="shared" si="7"/>
        <v>369.64285714285711</v>
      </c>
      <c r="N21" s="27">
        <f t="shared" si="8"/>
        <v>44.357142857142854</v>
      </c>
      <c r="O21" s="27">
        <f t="shared" si="9"/>
        <v>0</v>
      </c>
      <c r="P21" s="27">
        <v>369.64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0"/>
        <v>-413.99714285714282</v>
      </c>
      <c r="AG21" s="28">
        <f t="shared" si="11"/>
        <v>2.857142857180861E-3</v>
      </c>
    </row>
    <row r="22" spans="1:33" s="12" customFormat="1" ht="23.25" customHeight="1" x14ac:dyDescent="0.2">
      <c r="A22" s="30">
        <v>43837</v>
      </c>
      <c r="B22" s="31"/>
      <c r="C22" s="25" t="s">
        <v>38</v>
      </c>
      <c r="D22" s="25" t="s">
        <v>56</v>
      </c>
      <c r="E22" s="25" t="s">
        <v>39</v>
      </c>
      <c r="F22" s="26">
        <v>195747</v>
      </c>
      <c r="G22" s="26" t="s">
        <v>88</v>
      </c>
      <c r="H22" s="32"/>
      <c r="I22" s="32"/>
      <c r="J22" s="32">
        <v>262</v>
      </c>
      <c r="K22" s="32"/>
      <c r="L22" s="33"/>
      <c r="M22" s="27">
        <f t="shared" si="7"/>
        <v>262</v>
      </c>
      <c r="N22" s="27">
        <f t="shared" si="8"/>
        <v>0</v>
      </c>
      <c r="O22" s="27">
        <f t="shared" si="9"/>
        <v>0</v>
      </c>
      <c r="P22" s="27">
        <v>262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10"/>
        <v>-262</v>
      </c>
      <c r="AG22" s="28">
        <f t="shared" si="11"/>
        <v>0</v>
      </c>
    </row>
    <row r="23" spans="1:33" s="12" customFormat="1" ht="23.25" customHeight="1" x14ac:dyDescent="0.2">
      <c r="A23" s="30">
        <v>43837</v>
      </c>
      <c r="B23" s="31"/>
      <c r="C23" s="25" t="s">
        <v>64</v>
      </c>
      <c r="D23" s="25" t="s">
        <v>65</v>
      </c>
      <c r="E23" s="25" t="s">
        <v>39</v>
      </c>
      <c r="F23" s="26">
        <v>574838</v>
      </c>
      <c r="G23" s="26" t="s">
        <v>89</v>
      </c>
      <c r="H23" s="32"/>
      <c r="I23" s="32"/>
      <c r="J23" s="32"/>
      <c r="K23" s="32">
        <v>852.46</v>
      </c>
      <c r="L23" s="33"/>
      <c r="M23" s="27">
        <f t="shared" si="7"/>
        <v>761.125</v>
      </c>
      <c r="N23" s="27">
        <f t="shared" si="8"/>
        <v>91.334999999999994</v>
      </c>
      <c r="O23" s="27">
        <f t="shared" si="9"/>
        <v>0</v>
      </c>
      <c r="P23" s="27">
        <v>761.13</v>
      </c>
      <c r="Q23" s="34"/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10"/>
        <v>-852.46500000000003</v>
      </c>
      <c r="AG23" s="28">
        <f t="shared" si="11"/>
        <v>-4.9999999999954525E-3</v>
      </c>
    </row>
    <row r="24" spans="1:33" s="12" customFormat="1" ht="23.25" customHeight="1" x14ac:dyDescent="0.2">
      <c r="A24" s="30">
        <v>43837</v>
      </c>
      <c r="B24" s="31"/>
      <c r="C24" s="25" t="s">
        <v>47</v>
      </c>
      <c r="D24" s="25" t="s">
        <v>48</v>
      </c>
      <c r="E24" s="25" t="s">
        <v>50</v>
      </c>
      <c r="F24" s="26">
        <v>3397</v>
      </c>
      <c r="G24" s="26" t="s">
        <v>90</v>
      </c>
      <c r="H24" s="32"/>
      <c r="I24" s="32"/>
      <c r="J24" s="32">
        <v>2417</v>
      </c>
      <c r="K24" s="32"/>
      <c r="L24" s="33"/>
      <c r="M24" s="27">
        <f t="shared" si="7"/>
        <v>2417</v>
      </c>
      <c r="N24" s="27">
        <f t="shared" si="8"/>
        <v>0</v>
      </c>
      <c r="O24" s="27">
        <f t="shared" si="9"/>
        <v>0</v>
      </c>
      <c r="P24" s="27">
        <v>2417</v>
      </c>
      <c r="Q24" s="34"/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10"/>
        <v>-2417</v>
      </c>
      <c r="AG24" s="28">
        <f t="shared" si="11"/>
        <v>0</v>
      </c>
    </row>
    <row r="25" spans="1:33" s="12" customFormat="1" ht="23.25" customHeight="1" x14ac:dyDescent="0.2">
      <c r="A25" s="30">
        <v>43837</v>
      </c>
      <c r="B25" s="31"/>
      <c r="C25" s="25" t="s">
        <v>91</v>
      </c>
      <c r="D25" s="25" t="s">
        <v>55</v>
      </c>
      <c r="E25" s="25" t="s">
        <v>50</v>
      </c>
      <c r="F25" s="26">
        <v>20377</v>
      </c>
      <c r="G25" s="26" t="s">
        <v>92</v>
      </c>
      <c r="H25" s="32"/>
      <c r="I25" s="32"/>
      <c r="J25" s="32">
        <v>400</v>
      </c>
      <c r="K25" s="32"/>
      <c r="L25" s="33"/>
      <c r="M25" s="27">
        <f t="shared" ref="M25:M28" si="12">SUM(H25:J25,K25/1.12)</f>
        <v>400</v>
      </c>
      <c r="N25" s="27">
        <f t="shared" ref="N25:N28" si="13">K25/1.12*0.12</f>
        <v>0</v>
      </c>
      <c r="O25" s="27">
        <f t="shared" ref="O25:O28" si="14">-SUM(I25:J25,K25/1.12)*L25</f>
        <v>0</v>
      </c>
      <c r="P25" s="27">
        <v>400</v>
      </c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ref="AF25:AF28" si="15">-SUM(N25:AE25)</f>
        <v>-400</v>
      </c>
      <c r="AG25" s="28">
        <f t="shared" ref="AG25:AG28" si="16">SUM(H25:K25)+AF25+O25</f>
        <v>0</v>
      </c>
    </row>
    <row r="26" spans="1:33" s="12" customFormat="1" ht="23.25" customHeight="1" x14ac:dyDescent="0.2">
      <c r="A26" s="30">
        <v>43837</v>
      </c>
      <c r="B26" s="31"/>
      <c r="C26" s="25" t="s">
        <v>41</v>
      </c>
      <c r="D26" s="25" t="s">
        <v>42</v>
      </c>
      <c r="E26" s="25" t="s">
        <v>43</v>
      </c>
      <c r="F26" s="26">
        <v>229748</v>
      </c>
      <c r="G26" s="26" t="s">
        <v>44</v>
      </c>
      <c r="H26" s="32"/>
      <c r="I26" s="32"/>
      <c r="J26" s="32"/>
      <c r="K26" s="32">
        <v>180</v>
      </c>
      <c r="L26" s="33"/>
      <c r="M26" s="27">
        <f t="shared" si="12"/>
        <v>160.71428571428569</v>
      </c>
      <c r="N26" s="27">
        <f t="shared" si="13"/>
        <v>19.285714285714281</v>
      </c>
      <c r="O26" s="27">
        <f t="shared" si="14"/>
        <v>0</v>
      </c>
      <c r="P26" s="27"/>
      <c r="Q26" s="34">
        <v>160.71</v>
      </c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" si="17">-SUM(N26:AE26)</f>
        <v>-179.99571428571429</v>
      </c>
      <c r="AG26" s="28">
        <f t="shared" ref="AG26" si="18">SUM(H26:K26)+AF26+O26</f>
        <v>4.2857142857144481E-3</v>
      </c>
    </row>
    <row r="27" spans="1:33" s="12" customFormat="1" ht="23.25" customHeight="1" x14ac:dyDescent="0.2">
      <c r="A27" s="30">
        <v>43837</v>
      </c>
      <c r="B27" s="31"/>
      <c r="C27" s="25" t="s">
        <v>93</v>
      </c>
      <c r="D27" s="25" t="s">
        <v>94</v>
      </c>
      <c r="E27" s="25" t="s">
        <v>39</v>
      </c>
      <c r="F27" s="26">
        <v>1006</v>
      </c>
      <c r="G27" s="26" t="s">
        <v>95</v>
      </c>
      <c r="H27" s="32"/>
      <c r="I27" s="32"/>
      <c r="J27" s="32"/>
      <c r="K27" s="32">
        <v>440</v>
      </c>
      <c r="L27" s="33"/>
      <c r="M27" s="27">
        <f t="shared" si="12"/>
        <v>392.85714285714283</v>
      </c>
      <c r="N27" s="27">
        <f t="shared" si="13"/>
        <v>47.142857142857139</v>
      </c>
      <c r="O27" s="27">
        <f t="shared" si="14"/>
        <v>0</v>
      </c>
      <c r="P27" s="27"/>
      <c r="Q27" s="34"/>
      <c r="R27" s="34"/>
      <c r="S27" s="35">
        <v>392.86</v>
      </c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5"/>
        <v>-440.00285714285712</v>
      </c>
      <c r="AG27" s="28">
        <f t="shared" si="16"/>
        <v>-2.8571428571240176E-3</v>
      </c>
    </row>
    <row r="28" spans="1:33" s="12" customFormat="1" ht="23.25" customHeight="1" x14ac:dyDescent="0.2">
      <c r="A28" s="30">
        <v>43837</v>
      </c>
      <c r="B28" s="31"/>
      <c r="C28" s="25" t="s">
        <v>38</v>
      </c>
      <c r="D28" s="25" t="s">
        <v>56</v>
      </c>
      <c r="E28" s="25" t="s">
        <v>39</v>
      </c>
      <c r="F28" s="26">
        <v>181775</v>
      </c>
      <c r="G28" s="26" t="s">
        <v>96</v>
      </c>
      <c r="H28" s="32"/>
      <c r="I28" s="32"/>
      <c r="J28" s="32">
        <v>75</v>
      </c>
      <c r="K28" s="32"/>
      <c r="L28" s="33"/>
      <c r="M28" s="27">
        <f t="shared" si="12"/>
        <v>75</v>
      </c>
      <c r="N28" s="27">
        <f t="shared" si="13"/>
        <v>0</v>
      </c>
      <c r="O28" s="27">
        <f t="shared" si="14"/>
        <v>0</v>
      </c>
      <c r="P28" s="27">
        <v>75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5"/>
        <v>-75</v>
      </c>
      <c r="AG28" s="28">
        <f t="shared" si="16"/>
        <v>0</v>
      </c>
    </row>
    <row r="29" spans="1:33" s="12" customFormat="1" ht="23.25" customHeight="1" x14ac:dyDescent="0.2">
      <c r="A29" s="30">
        <v>43837</v>
      </c>
      <c r="B29" s="31"/>
      <c r="C29" s="25" t="s">
        <v>38</v>
      </c>
      <c r="D29" s="25" t="s">
        <v>56</v>
      </c>
      <c r="E29" s="25" t="s">
        <v>39</v>
      </c>
      <c r="F29" s="26">
        <v>181775</v>
      </c>
      <c r="G29" s="26" t="s">
        <v>97</v>
      </c>
      <c r="H29" s="32"/>
      <c r="I29" s="32"/>
      <c r="J29" s="32"/>
      <c r="K29" s="32">
        <f>1442.77+173.13</f>
        <v>1615.9</v>
      </c>
      <c r="L29" s="33"/>
      <c r="M29" s="27">
        <f t="shared" si="7"/>
        <v>1442.7678571428571</v>
      </c>
      <c r="N29" s="27">
        <f t="shared" si="8"/>
        <v>173.13214285714284</v>
      </c>
      <c r="O29" s="27">
        <f t="shared" si="9"/>
        <v>0</v>
      </c>
      <c r="P29" s="27">
        <v>1442.77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0"/>
        <v>-1615.9021428571427</v>
      </c>
      <c r="AG29" s="28">
        <f t="shared" si="11"/>
        <v>-2.1428571426440612E-3</v>
      </c>
    </row>
    <row r="30" spans="1:33" s="12" customFormat="1" ht="23.25" customHeight="1" x14ac:dyDescent="0.2">
      <c r="A30" s="30">
        <v>43837</v>
      </c>
      <c r="B30" s="31"/>
      <c r="C30" s="25" t="s">
        <v>98</v>
      </c>
      <c r="D30" s="25" t="s">
        <v>99</v>
      </c>
      <c r="E30" s="25" t="s">
        <v>100</v>
      </c>
      <c r="F30" s="26">
        <v>117926</v>
      </c>
      <c r="G30" s="26" t="s">
        <v>101</v>
      </c>
      <c r="H30" s="32"/>
      <c r="I30" s="32"/>
      <c r="J30" s="32"/>
      <c r="K30" s="32">
        <v>1765</v>
      </c>
      <c r="L30" s="33"/>
      <c r="M30" s="27">
        <f t="shared" si="7"/>
        <v>1575.8928571428569</v>
      </c>
      <c r="N30" s="27">
        <f t="shared" si="8"/>
        <v>189.10714285714283</v>
      </c>
      <c r="O30" s="27">
        <f t="shared" si="9"/>
        <v>0</v>
      </c>
      <c r="P30" s="27"/>
      <c r="Q30" s="34">
        <v>1575.89</v>
      </c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si="10"/>
        <v>-1764.997142857143</v>
      </c>
      <c r="AG30" s="28">
        <f t="shared" si="11"/>
        <v>2.8571428570103308E-3</v>
      </c>
    </row>
    <row r="31" spans="1:33" s="12" customFormat="1" ht="23.25" customHeight="1" x14ac:dyDescent="0.2">
      <c r="A31" s="30">
        <v>43837</v>
      </c>
      <c r="B31" s="31"/>
      <c r="C31" s="25" t="s">
        <v>49</v>
      </c>
      <c r="D31" s="25"/>
      <c r="E31" s="25"/>
      <c r="F31" s="26"/>
      <c r="G31" s="48" t="s">
        <v>102</v>
      </c>
      <c r="H31" s="32">
        <v>50</v>
      </c>
      <c r="I31" s="32"/>
      <c r="J31" s="32"/>
      <c r="K31" s="32"/>
      <c r="L31" s="33"/>
      <c r="M31" s="27">
        <f t="shared" si="0"/>
        <v>50</v>
      </c>
      <c r="N31" s="27">
        <f t="shared" si="1"/>
        <v>0</v>
      </c>
      <c r="O31" s="27">
        <f t="shared" si="2"/>
        <v>0</v>
      </c>
      <c r="P31" s="27"/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>
        <v>50</v>
      </c>
      <c r="AB31" s="35"/>
      <c r="AC31" s="35"/>
      <c r="AD31" s="34"/>
      <c r="AE31" s="34"/>
      <c r="AF31" s="27">
        <f t="shared" si="5"/>
        <v>-50</v>
      </c>
      <c r="AG31" s="28">
        <f t="shared" si="6"/>
        <v>0</v>
      </c>
    </row>
    <row r="32" spans="1:33" s="12" customFormat="1" ht="23.25" customHeight="1" x14ac:dyDescent="0.2">
      <c r="A32" s="30">
        <v>43838</v>
      </c>
      <c r="B32" s="31"/>
      <c r="C32" s="25" t="s">
        <v>49</v>
      </c>
      <c r="D32" s="25"/>
      <c r="E32" s="25"/>
      <c r="F32" s="26"/>
      <c r="G32" s="26" t="s">
        <v>103</v>
      </c>
      <c r="H32" s="32">
        <v>50</v>
      </c>
      <c r="I32" s="32"/>
      <c r="J32" s="32"/>
      <c r="K32" s="32"/>
      <c r="L32" s="33"/>
      <c r="M32" s="27">
        <f t="shared" si="0"/>
        <v>50</v>
      </c>
      <c r="N32" s="27">
        <f t="shared" si="1"/>
        <v>0</v>
      </c>
      <c r="O32" s="27">
        <f t="shared" si="2"/>
        <v>0</v>
      </c>
      <c r="P32" s="34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>
        <v>50</v>
      </c>
      <c r="AE32" s="34"/>
      <c r="AF32" s="27">
        <f t="shared" ref="AF32" si="19">-SUM(N32:AE32)</f>
        <v>-50</v>
      </c>
      <c r="AG32" s="28">
        <f t="shared" ref="AG32" si="20">SUM(H32:K32)+AF32+O32</f>
        <v>0</v>
      </c>
    </row>
    <row r="33" spans="1:33" s="12" customFormat="1" ht="23.25" customHeight="1" x14ac:dyDescent="0.2">
      <c r="A33" s="30">
        <v>43838</v>
      </c>
      <c r="B33" s="31"/>
      <c r="C33" s="25" t="s">
        <v>41</v>
      </c>
      <c r="D33" s="25" t="s">
        <v>42</v>
      </c>
      <c r="E33" s="25" t="s">
        <v>43</v>
      </c>
      <c r="F33" s="26">
        <v>235367</v>
      </c>
      <c r="G33" s="26" t="s">
        <v>44</v>
      </c>
      <c r="H33" s="32"/>
      <c r="I33" s="32"/>
      <c r="J33" s="32"/>
      <c r="K33" s="32">
        <v>180</v>
      </c>
      <c r="L33" s="33"/>
      <c r="M33" s="27">
        <f t="shared" si="0"/>
        <v>160.71428571428569</v>
      </c>
      <c r="N33" s="27">
        <f t="shared" si="1"/>
        <v>19.285714285714281</v>
      </c>
      <c r="O33" s="27">
        <f t="shared" si="2"/>
        <v>0</v>
      </c>
      <c r="P33" s="27"/>
      <c r="Q33" s="34">
        <v>160.71</v>
      </c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ref="AF33" si="21">-SUM(N33:AE33)</f>
        <v>-179.99571428571429</v>
      </c>
      <c r="AG33" s="28">
        <f t="shared" ref="AG33" si="22">SUM(H33:K33)+AF33+O33</f>
        <v>4.2857142857144481E-3</v>
      </c>
    </row>
    <row r="34" spans="1:33" s="12" customFormat="1" ht="23.25" customHeight="1" x14ac:dyDescent="0.2">
      <c r="A34" s="30"/>
      <c r="B34" s="31"/>
      <c r="C34" s="25"/>
      <c r="D34" s="25"/>
      <c r="E34" s="25"/>
      <c r="F34" s="26"/>
      <c r="G34" s="26"/>
      <c r="H34" s="32"/>
      <c r="I34" s="32"/>
      <c r="J34" s="32"/>
      <c r="K34" s="32"/>
      <c r="L34" s="33"/>
      <c r="M34" s="27">
        <f t="shared" si="0"/>
        <v>0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si="5"/>
        <v>0</v>
      </c>
      <c r="AG34" s="28">
        <f t="shared" si="6"/>
        <v>0</v>
      </c>
    </row>
    <row r="35" spans="1:33" s="12" customFormat="1" ht="23.25" customHeight="1" x14ac:dyDescent="0.2">
      <c r="A35" s="30"/>
      <c r="B35" s="31"/>
      <c r="C35" s="25"/>
      <c r="D35" s="25"/>
      <c r="E35" s="25"/>
      <c r="F35" s="26"/>
      <c r="G35" s="29"/>
      <c r="H35" s="32"/>
      <c r="I35" s="32"/>
      <c r="J35" s="32"/>
      <c r="K35" s="32"/>
      <c r="L35" s="33"/>
      <c r="M35" s="27">
        <f t="shared" si="0"/>
        <v>0</v>
      </c>
      <c r="N35" s="27">
        <f t="shared" si="1"/>
        <v>0</v>
      </c>
      <c r="O35" s="27">
        <f t="shared" si="2"/>
        <v>0</v>
      </c>
      <c r="P35" s="27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/>
      <c r="AB35" s="35"/>
      <c r="AC35" s="35"/>
      <c r="AD35" s="34"/>
      <c r="AE35" s="34"/>
      <c r="AF35" s="27">
        <f t="shared" ref="AF35" si="23">-SUM(N35:AE35)</f>
        <v>0</v>
      </c>
      <c r="AG35" s="28">
        <f t="shared" ref="AG35" si="24">SUM(H35:K35)+AF35+O35</f>
        <v>0</v>
      </c>
    </row>
    <row r="36" spans="1:33" s="10" customFormat="1" ht="12" customHeight="1" thickBot="1" x14ac:dyDescent="0.25">
      <c r="A36" s="39"/>
      <c r="B36" s="40"/>
      <c r="C36" s="41"/>
      <c r="D36" s="42"/>
      <c r="E36" s="42"/>
      <c r="F36" s="43"/>
      <c r="G36" s="41"/>
      <c r="H36" s="44">
        <f t="shared" ref="H36:AG36" si="25">SUM(H5:H35)</f>
        <v>515</v>
      </c>
      <c r="I36" s="44">
        <f t="shared" si="25"/>
        <v>0</v>
      </c>
      <c r="J36" s="44">
        <f t="shared" si="25"/>
        <v>3603</v>
      </c>
      <c r="K36" s="44">
        <f t="shared" si="25"/>
        <v>15077.06</v>
      </c>
      <c r="L36" s="44">
        <f t="shared" si="25"/>
        <v>0</v>
      </c>
      <c r="M36" s="44">
        <f t="shared" si="25"/>
        <v>17579.660714285714</v>
      </c>
      <c r="N36" s="44">
        <f t="shared" si="25"/>
        <v>1615.3992857142855</v>
      </c>
      <c r="O36" s="44">
        <f t="shared" si="25"/>
        <v>0</v>
      </c>
      <c r="P36" s="44">
        <f t="shared" si="25"/>
        <v>14613.78</v>
      </c>
      <c r="Q36" s="44">
        <f t="shared" si="25"/>
        <v>2058.02</v>
      </c>
      <c r="R36" s="44">
        <f t="shared" si="25"/>
        <v>0</v>
      </c>
      <c r="S36" s="44">
        <f t="shared" si="25"/>
        <v>392.86</v>
      </c>
      <c r="T36" s="44">
        <f t="shared" si="25"/>
        <v>0</v>
      </c>
      <c r="U36" s="44">
        <f t="shared" si="25"/>
        <v>0</v>
      </c>
      <c r="V36" s="44">
        <f t="shared" si="25"/>
        <v>0</v>
      </c>
      <c r="W36" s="44">
        <f t="shared" si="25"/>
        <v>0</v>
      </c>
      <c r="X36" s="44">
        <f t="shared" si="25"/>
        <v>0</v>
      </c>
      <c r="Y36" s="44">
        <f t="shared" si="25"/>
        <v>0</v>
      </c>
      <c r="Z36" s="44">
        <f t="shared" si="25"/>
        <v>0</v>
      </c>
      <c r="AA36" s="44">
        <f t="shared" si="25"/>
        <v>465</v>
      </c>
      <c r="AB36" s="44">
        <f t="shared" si="25"/>
        <v>0</v>
      </c>
      <c r="AC36" s="44">
        <f t="shared" si="25"/>
        <v>0</v>
      </c>
      <c r="AD36" s="44">
        <f t="shared" si="25"/>
        <v>50</v>
      </c>
      <c r="AE36" s="44">
        <f t="shared" si="25"/>
        <v>0</v>
      </c>
      <c r="AF36" s="44">
        <f t="shared" si="25"/>
        <v>-19195.059285714287</v>
      </c>
      <c r="AG36" s="44">
        <f t="shared" si="25"/>
        <v>7.1428571421705556E-4</v>
      </c>
    </row>
    <row r="37" spans="1:33" ht="12" customHeight="1" thickTop="1" x14ac:dyDescent="0.2"/>
    <row r="38" spans="1:33" ht="12" x14ac:dyDescent="0.2">
      <c r="K38" s="45">
        <f>H36+I36+J36+K36</f>
        <v>19195.059999999998</v>
      </c>
      <c r="L38" s="9"/>
      <c r="M38" s="8"/>
      <c r="AF38" s="46">
        <f>+AF36</f>
        <v>-19195.059285714287</v>
      </c>
    </row>
    <row r="39" spans="1:33" x14ac:dyDescent="0.2">
      <c r="K39" s="8"/>
      <c r="L39" s="9"/>
      <c r="M39" s="8"/>
    </row>
    <row r="40" spans="1:33" ht="12" x14ac:dyDescent="0.2">
      <c r="C40" s="47" t="s">
        <v>33</v>
      </c>
      <c r="G40" s="10"/>
      <c r="K40" s="60"/>
      <c r="L40" s="60"/>
      <c r="M40" s="60"/>
    </row>
    <row r="41" spans="1:33" x14ac:dyDescent="0.2">
      <c r="K41" s="8"/>
      <c r="L41" s="9"/>
      <c r="M41" s="8"/>
    </row>
    <row r="42" spans="1:33" x14ac:dyDescent="0.2">
      <c r="K42" s="8"/>
      <c r="L42" s="9"/>
      <c r="M42" s="8"/>
    </row>
    <row r="43" spans="1:33" x14ac:dyDescent="0.2">
      <c r="A43" s="1"/>
      <c r="B43" s="1"/>
      <c r="D43" s="1"/>
      <c r="E43" s="1"/>
      <c r="F43" s="1"/>
      <c r="H43" s="1"/>
      <c r="I43" s="1"/>
      <c r="J43" s="1"/>
      <c r="K43" s="8"/>
      <c r="L43" s="9"/>
      <c r="M43" s="8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Z43" s="1"/>
      <c r="AA43" s="1"/>
      <c r="AB43" s="1"/>
      <c r="AC43" s="1"/>
      <c r="AD43" s="1"/>
      <c r="AE43" s="1"/>
      <c r="AF43" s="1"/>
    </row>
    <row r="49" spans="1:32" x14ac:dyDescent="0.2">
      <c r="J49" s="2" t="s">
        <v>70</v>
      </c>
    </row>
    <row r="50" spans="1:32" x14ac:dyDescent="0.2">
      <c r="Q50" s="2">
        <v>0</v>
      </c>
    </row>
    <row r="51" spans="1:32" x14ac:dyDescent="0.2">
      <c r="A51" s="1"/>
      <c r="B51" s="1"/>
      <c r="D51" s="1"/>
      <c r="E51" s="1"/>
      <c r="F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Z51" s="1"/>
      <c r="AA51" s="1"/>
      <c r="AB51" s="1"/>
      <c r="AC51" s="1"/>
      <c r="AD51" s="1"/>
      <c r="AE51" s="1"/>
      <c r="AF51" s="1"/>
    </row>
  </sheetData>
  <mergeCells count="1">
    <mergeCell ref="K40:M40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G70"/>
  <sheetViews>
    <sheetView workbookViewId="0">
      <pane ySplit="4" topLeftCell="A48" activePane="bottomLeft" state="frozen"/>
      <selection pane="bottomLeft" activeCell="A5" sqref="A5:XFD52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hidden="1" customWidth="1"/>
    <col min="13" max="13" width="9.28515625" style="2" bestFit="1" customWidth="1"/>
    <col min="14" max="14" width="8.140625" style="2" bestFit="1" customWidth="1"/>
    <col min="15" max="15" width="6.5703125" style="2" hidden="1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hidden="1" customWidth="1"/>
    <col min="20" max="20" width="9.140625" style="2" customWidth="1"/>
    <col min="21" max="21" width="9.140625" style="2" hidden="1" customWidth="1"/>
    <col min="22" max="22" width="10.5703125" style="2" hidden="1" customWidth="1"/>
    <col min="23" max="23" width="8.140625" style="2" hidden="1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hidden="1" customWidth="1"/>
    <col min="29" max="29" width="8" style="2" hidden="1" customWidth="1"/>
    <col min="30" max="30" width="8" style="2" customWidth="1"/>
    <col min="31" max="31" width="10.140625" style="2" hidden="1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43838</v>
      </c>
      <c r="B5" s="31"/>
      <c r="C5" s="25" t="s">
        <v>45</v>
      </c>
      <c r="D5" s="25" t="s">
        <v>46</v>
      </c>
      <c r="E5" s="25" t="s">
        <v>37</v>
      </c>
      <c r="F5" s="26">
        <v>100840</v>
      </c>
      <c r="G5" s="26" t="s">
        <v>104</v>
      </c>
      <c r="H5" s="32"/>
      <c r="I5" s="32"/>
      <c r="J5" s="32"/>
      <c r="K5" s="32">
        <v>450.75</v>
      </c>
      <c r="L5" s="33"/>
      <c r="M5" s="27">
        <f t="shared" ref="M5:M54" si="0">SUM(H5:J5,K5/1.12)</f>
        <v>402.45535714285711</v>
      </c>
      <c r="N5" s="27">
        <f t="shared" ref="N5:N54" si="1">K5/1.12*0.12</f>
        <v>48.294642857142854</v>
      </c>
      <c r="O5" s="27">
        <f t="shared" ref="O5:O54" si="2">-SUM(I5:J5,K5/1.12)*L5</f>
        <v>0</v>
      </c>
      <c r="P5" s="27">
        <v>402.46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7" si="3">-SUM(N5:AE5)</f>
        <v>-450.75464285714281</v>
      </c>
      <c r="AG5" s="28">
        <f t="shared" ref="AG5:AG17" si="4">SUM(H5:K5)+AF5+O5</f>
        <v>-4.6428571428123178E-3</v>
      </c>
    </row>
    <row r="6" spans="1:33" s="12" customFormat="1" ht="23.25" customHeight="1" x14ac:dyDescent="0.2">
      <c r="A6" s="30">
        <v>43838</v>
      </c>
      <c r="B6" s="31"/>
      <c r="C6" s="25" t="s">
        <v>82</v>
      </c>
      <c r="D6" s="25"/>
      <c r="E6" s="25"/>
      <c r="F6" s="26"/>
      <c r="G6" s="26" t="s">
        <v>105</v>
      </c>
      <c r="H6" s="32"/>
      <c r="I6" s="32"/>
      <c r="J6" s="32">
        <v>120</v>
      </c>
      <c r="K6" s="32"/>
      <c r="L6" s="33"/>
      <c r="M6" s="27">
        <f t="shared" si="0"/>
        <v>120</v>
      </c>
      <c r="N6" s="27">
        <f t="shared" si="1"/>
        <v>0</v>
      </c>
      <c r="O6" s="27">
        <f t="shared" si="2"/>
        <v>0</v>
      </c>
      <c r="P6" s="27">
        <v>120</v>
      </c>
      <c r="Q6" s="34"/>
      <c r="R6" s="34"/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-120</v>
      </c>
      <c r="AG6" s="28">
        <f t="shared" si="4"/>
        <v>0</v>
      </c>
    </row>
    <row r="7" spans="1:33" s="12" customFormat="1" ht="23.25" customHeight="1" x14ac:dyDescent="0.2">
      <c r="A7" s="30">
        <v>43838</v>
      </c>
      <c r="B7" s="31"/>
      <c r="C7" s="25" t="s">
        <v>106</v>
      </c>
      <c r="D7" s="25" t="s">
        <v>107</v>
      </c>
      <c r="E7" s="25" t="s">
        <v>108</v>
      </c>
      <c r="F7" s="26">
        <v>12170</v>
      </c>
      <c r="G7" s="26" t="s">
        <v>109</v>
      </c>
      <c r="H7" s="32">
        <v>120</v>
      </c>
      <c r="I7" s="32"/>
      <c r="J7" s="32"/>
      <c r="K7" s="32"/>
      <c r="L7" s="33"/>
      <c r="M7" s="27">
        <f t="shared" si="0"/>
        <v>120</v>
      </c>
      <c r="N7" s="27">
        <f t="shared" si="1"/>
        <v>0</v>
      </c>
      <c r="O7" s="27">
        <f t="shared" si="2"/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>
        <v>120</v>
      </c>
      <c r="AE7" s="34"/>
      <c r="AF7" s="27">
        <f t="shared" si="3"/>
        <v>-120</v>
      </c>
      <c r="AG7" s="28">
        <f t="shared" si="4"/>
        <v>0</v>
      </c>
    </row>
    <row r="8" spans="1:33" s="12" customFormat="1" ht="23.25" customHeight="1" x14ac:dyDescent="0.2">
      <c r="A8" s="30">
        <v>43838</v>
      </c>
      <c r="B8" s="31"/>
      <c r="C8" s="25" t="s">
        <v>41</v>
      </c>
      <c r="D8" s="25" t="s">
        <v>42</v>
      </c>
      <c r="E8" s="25" t="s">
        <v>43</v>
      </c>
      <c r="F8" s="26">
        <v>235416</v>
      </c>
      <c r="G8" s="26" t="s">
        <v>44</v>
      </c>
      <c r="H8" s="32"/>
      <c r="I8" s="32"/>
      <c r="J8" s="32"/>
      <c r="K8" s="32">
        <v>180</v>
      </c>
      <c r="L8" s="33"/>
      <c r="M8" s="27">
        <f t="shared" si="0"/>
        <v>160.71428571428569</v>
      </c>
      <c r="N8" s="27">
        <f t="shared" si="1"/>
        <v>19.285714285714281</v>
      </c>
      <c r="O8" s="27">
        <f t="shared" si="2"/>
        <v>0</v>
      </c>
      <c r="P8" s="27"/>
      <c r="Q8" s="34">
        <v>160.71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" si="5">-SUM(N8:AE8)</f>
        <v>-179.99571428571429</v>
      </c>
      <c r="AG8" s="28">
        <f t="shared" ref="AG8" si="6">SUM(H8:K8)+AF8+O8</f>
        <v>4.2857142857144481E-3</v>
      </c>
    </row>
    <row r="9" spans="1:33" s="12" customFormat="1" ht="23.25" customHeight="1" x14ac:dyDescent="0.2">
      <c r="A9" s="30">
        <v>43840</v>
      </c>
      <c r="B9" s="31"/>
      <c r="C9" s="25" t="s">
        <v>49</v>
      </c>
      <c r="D9" s="25"/>
      <c r="E9" s="25"/>
      <c r="F9" s="26"/>
      <c r="G9" s="26" t="s">
        <v>110</v>
      </c>
      <c r="H9" s="32">
        <v>135</v>
      </c>
      <c r="I9" s="32"/>
      <c r="J9" s="32"/>
      <c r="K9" s="32"/>
      <c r="L9" s="33"/>
      <c r="M9" s="27">
        <f t="shared" si="0"/>
        <v>135</v>
      </c>
      <c r="N9" s="27">
        <f t="shared" si="1"/>
        <v>0</v>
      </c>
      <c r="O9" s="27">
        <f t="shared" si="2"/>
        <v>0</v>
      </c>
      <c r="P9" s="27">
        <v>135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si="3"/>
        <v>-135</v>
      </c>
      <c r="AG9" s="28">
        <f t="shared" si="4"/>
        <v>0</v>
      </c>
    </row>
    <row r="10" spans="1:33" s="12" customFormat="1" ht="23.25" customHeight="1" x14ac:dyDescent="0.2">
      <c r="A10" s="30">
        <v>43840</v>
      </c>
      <c r="B10" s="31"/>
      <c r="C10" s="25" t="s">
        <v>67</v>
      </c>
      <c r="D10" s="25"/>
      <c r="E10" s="25"/>
      <c r="F10" s="26"/>
      <c r="G10" s="26" t="s">
        <v>111</v>
      </c>
      <c r="H10" s="32">
        <v>165</v>
      </c>
      <c r="I10" s="32"/>
      <c r="J10" s="32"/>
      <c r="K10" s="32"/>
      <c r="L10" s="33"/>
      <c r="M10" s="27">
        <f t="shared" si="0"/>
        <v>165</v>
      </c>
      <c r="N10" s="27">
        <f t="shared" si="1"/>
        <v>0</v>
      </c>
      <c r="O10" s="27">
        <f t="shared" si="2"/>
        <v>0</v>
      </c>
      <c r="P10" s="34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>
        <v>165</v>
      </c>
      <c r="AB10" s="35"/>
      <c r="AC10" s="35"/>
      <c r="AD10" s="34"/>
      <c r="AE10" s="34"/>
      <c r="AF10" s="27">
        <f t="shared" si="3"/>
        <v>-165</v>
      </c>
      <c r="AG10" s="28">
        <f t="shared" si="4"/>
        <v>0</v>
      </c>
    </row>
    <row r="11" spans="1:33" s="12" customFormat="1" ht="23.25" customHeight="1" x14ac:dyDescent="0.2">
      <c r="A11" s="30">
        <v>43840</v>
      </c>
      <c r="B11" s="31"/>
      <c r="C11" s="25" t="s">
        <v>38</v>
      </c>
      <c r="D11" s="25" t="s">
        <v>56</v>
      </c>
      <c r="E11" s="25" t="s">
        <v>39</v>
      </c>
      <c r="F11" s="26">
        <v>205481</v>
      </c>
      <c r="G11" s="29" t="s">
        <v>112</v>
      </c>
      <c r="H11" s="32"/>
      <c r="I11" s="32"/>
      <c r="J11" s="32"/>
      <c r="K11" s="32">
        <f>95.63+11.48</f>
        <v>107.11</v>
      </c>
      <c r="L11" s="33"/>
      <c r="M11" s="27">
        <f t="shared" si="0"/>
        <v>95.633928571428555</v>
      </c>
      <c r="N11" s="27">
        <f t="shared" si="1"/>
        <v>11.476071428571426</v>
      </c>
      <c r="O11" s="27">
        <f t="shared" si="2"/>
        <v>0</v>
      </c>
      <c r="P11" s="27">
        <v>95.63</v>
      </c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3"/>
        <v>-107.10607142857143</v>
      </c>
      <c r="AG11" s="28">
        <f t="shared" si="4"/>
        <v>3.9285714285739459E-3</v>
      </c>
    </row>
    <row r="12" spans="1:33" s="12" customFormat="1" ht="23.25" customHeight="1" x14ac:dyDescent="0.2">
      <c r="A12" s="30">
        <v>43840</v>
      </c>
      <c r="B12" s="31"/>
      <c r="C12" s="25" t="s">
        <v>38</v>
      </c>
      <c r="D12" s="25" t="s">
        <v>56</v>
      </c>
      <c r="E12" s="25" t="s">
        <v>39</v>
      </c>
      <c r="F12" s="26">
        <v>205481</v>
      </c>
      <c r="G12" s="29" t="s">
        <v>113</v>
      </c>
      <c r="H12" s="32"/>
      <c r="I12" s="32"/>
      <c r="J12" s="32">
        <v>59.25</v>
      </c>
      <c r="K12" s="32"/>
      <c r="L12" s="33"/>
      <c r="M12" s="27">
        <f t="shared" si="0"/>
        <v>59.25</v>
      </c>
      <c r="N12" s="27">
        <f t="shared" si="1"/>
        <v>0</v>
      </c>
      <c r="O12" s="27">
        <f t="shared" si="2"/>
        <v>0</v>
      </c>
      <c r="P12" s="27">
        <v>59.25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-59.25</v>
      </c>
      <c r="AG12" s="28">
        <f t="shared" si="4"/>
        <v>0</v>
      </c>
    </row>
    <row r="13" spans="1:33" s="12" customFormat="1" ht="23.25" customHeight="1" x14ac:dyDescent="0.2">
      <c r="A13" s="30">
        <v>43840</v>
      </c>
      <c r="B13" s="31"/>
      <c r="C13" s="25" t="s">
        <v>41</v>
      </c>
      <c r="D13" s="25" t="s">
        <v>42</v>
      </c>
      <c r="E13" s="25" t="s">
        <v>43</v>
      </c>
      <c r="F13" s="26">
        <v>235459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ref="M13" si="7">SUM(H13:J13,K13/1.12)</f>
        <v>160.71428571428569</v>
      </c>
      <c r="N13" s="27">
        <f t="shared" ref="N13" si="8">K13/1.12*0.12</f>
        <v>19.285714285714281</v>
      </c>
      <c r="O13" s="27">
        <f t="shared" ref="O13" si="9">-SUM(I13:J13,K13/1.12)*L13</f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" si="10">-SUM(N13:AE13)</f>
        <v>-179.99571428571429</v>
      </c>
      <c r="AG13" s="28">
        <f t="shared" ref="AG13" si="11">SUM(H13:K13)+AF13+O13</f>
        <v>4.2857142857144481E-3</v>
      </c>
    </row>
    <row r="14" spans="1:33" s="12" customFormat="1" ht="23.25" customHeight="1" x14ac:dyDescent="0.2">
      <c r="A14" s="30">
        <v>43841</v>
      </c>
      <c r="B14" s="31"/>
      <c r="C14" s="25" t="s">
        <v>49</v>
      </c>
      <c r="D14" s="25"/>
      <c r="E14" s="25"/>
      <c r="F14" s="26"/>
      <c r="G14" s="26" t="s">
        <v>114</v>
      </c>
      <c r="H14" s="32">
        <v>50</v>
      </c>
      <c r="I14" s="32"/>
      <c r="J14" s="32"/>
      <c r="K14" s="32"/>
      <c r="L14" s="33"/>
      <c r="M14" s="27">
        <f t="shared" si="0"/>
        <v>50</v>
      </c>
      <c r="N14" s="27">
        <f t="shared" si="1"/>
        <v>0</v>
      </c>
      <c r="O14" s="27">
        <f t="shared" si="2"/>
        <v>0</v>
      </c>
      <c r="P14" s="27"/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>
        <v>50</v>
      </c>
      <c r="AB14" s="35"/>
      <c r="AC14" s="35"/>
      <c r="AD14" s="34"/>
      <c r="AE14" s="34"/>
      <c r="AF14" s="27">
        <f t="shared" si="3"/>
        <v>-50</v>
      </c>
      <c r="AG14" s="28">
        <f t="shared" si="4"/>
        <v>0</v>
      </c>
    </row>
    <row r="15" spans="1:33" s="12" customFormat="1" ht="23.25" customHeight="1" x14ac:dyDescent="0.2">
      <c r="A15" s="30">
        <v>43841</v>
      </c>
      <c r="B15" s="31"/>
      <c r="C15" s="25" t="s">
        <v>58</v>
      </c>
      <c r="D15" s="25"/>
      <c r="E15" s="25"/>
      <c r="F15" s="26"/>
      <c r="G15" s="29" t="s">
        <v>59</v>
      </c>
      <c r="H15" s="32"/>
      <c r="I15" s="32"/>
      <c r="J15" s="32">
        <v>200</v>
      </c>
      <c r="K15" s="32"/>
      <c r="L15" s="33"/>
      <c r="M15" s="27">
        <f t="shared" si="0"/>
        <v>200</v>
      </c>
      <c r="N15" s="27">
        <f t="shared" si="1"/>
        <v>0</v>
      </c>
      <c r="O15" s="27">
        <f t="shared" si="2"/>
        <v>0</v>
      </c>
      <c r="P15" s="27">
        <v>200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-200</v>
      </c>
      <c r="AG15" s="28">
        <f t="shared" si="4"/>
        <v>0</v>
      </c>
    </row>
    <row r="16" spans="1:33" s="12" customFormat="1" ht="23.25" customHeight="1" x14ac:dyDescent="0.2">
      <c r="A16" s="30">
        <v>43844</v>
      </c>
      <c r="B16" s="31"/>
      <c r="C16" s="25" t="s">
        <v>38</v>
      </c>
      <c r="D16" s="25" t="s">
        <v>56</v>
      </c>
      <c r="E16" s="25" t="s">
        <v>39</v>
      </c>
      <c r="F16" s="26">
        <v>13174</v>
      </c>
      <c r="G16" s="29" t="s">
        <v>115</v>
      </c>
      <c r="H16" s="32"/>
      <c r="I16" s="32"/>
      <c r="J16" s="32"/>
      <c r="K16" s="32">
        <v>898.5</v>
      </c>
      <c r="L16" s="33"/>
      <c r="M16" s="27">
        <f t="shared" si="0"/>
        <v>802.23214285714278</v>
      </c>
      <c r="N16" s="27">
        <f t="shared" si="1"/>
        <v>96.267857142857125</v>
      </c>
      <c r="O16" s="27">
        <f t="shared" si="2"/>
        <v>0</v>
      </c>
      <c r="P16" s="27"/>
      <c r="Q16" s="34"/>
      <c r="R16" s="34"/>
      <c r="S16" s="35"/>
      <c r="T16" s="35"/>
      <c r="U16" s="35"/>
      <c r="V16" s="35"/>
      <c r="W16" s="35"/>
      <c r="X16" s="34"/>
      <c r="Y16" s="34">
        <v>802.23</v>
      </c>
      <c r="Z16" s="34"/>
      <c r="AA16" s="34"/>
      <c r="AB16" s="35"/>
      <c r="AC16" s="35"/>
      <c r="AD16" s="34"/>
      <c r="AE16" s="34"/>
      <c r="AF16" s="27">
        <f t="shared" si="3"/>
        <v>-898.49785714285713</v>
      </c>
      <c r="AG16" s="28">
        <f t="shared" si="4"/>
        <v>2.1428571428714349E-3</v>
      </c>
    </row>
    <row r="17" spans="1:33" s="12" customFormat="1" ht="23.25" customHeight="1" x14ac:dyDescent="0.2">
      <c r="A17" s="30">
        <v>43844</v>
      </c>
      <c r="B17" s="31"/>
      <c r="C17" s="25" t="s">
        <v>52</v>
      </c>
      <c r="D17" s="25" t="s">
        <v>53</v>
      </c>
      <c r="E17" s="25" t="s">
        <v>39</v>
      </c>
      <c r="F17" s="26">
        <v>795588</v>
      </c>
      <c r="G17" s="26" t="s">
        <v>116</v>
      </c>
      <c r="H17" s="32"/>
      <c r="I17" s="32"/>
      <c r="J17" s="32"/>
      <c r="K17" s="32">
        <v>282.5</v>
      </c>
      <c r="L17" s="33"/>
      <c r="M17" s="27">
        <f t="shared" si="0"/>
        <v>252.23214285714283</v>
      </c>
      <c r="N17" s="27">
        <f t="shared" si="1"/>
        <v>30.267857142857139</v>
      </c>
      <c r="O17" s="27">
        <f t="shared" si="2"/>
        <v>0</v>
      </c>
      <c r="P17" s="27"/>
      <c r="Q17" s="34"/>
      <c r="R17" s="34"/>
      <c r="S17" s="35"/>
      <c r="T17" s="35">
        <v>252.23</v>
      </c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si="3"/>
        <v>-282.49785714285713</v>
      </c>
      <c r="AG17" s="28">
        <f t="shared" si="4"/>
        <v>2.1428571428714349E-3</v>
      </c>
    </row>
    <row r="18" spans="1:33" s="12" customFormat="1" ht="23.25" customHeight="1" x14ac:dyDescent="0.2">
      <c r="A18" s="30">
        <v>43844</v>
      </c>
      <c r="B18" s="31"/>
      <c r="C18" s="25" t="s">
        <v>41</v>
      </c>
      <c r="D18" s="25" t="s">
        <v>42</v>
      </c>
      <c r="E18" s="25" t="s">
        <v>43</v>
      </c>
      <c r="F18" s="26">
        <v>238693</v>
      </c>
      <c r="G18" s="26" t="s">
        <v>44</v>
      </c>
      <c r="H18" s="32"/>
      <c r="I18" s="32"/>
      <c r="J18" s="32"/>
      <c r="K18" s="32">
        <v>180</v>
      </c>
      <c r="L18" s="33"/>
      <c r="M18" s="27">
        <f t="shared" si="0"/>
        <v>160.71428571428569</v>
      </c>
      <c r="N18" s="27">
        <f t="shared" si="1"/>
        <v>19.285714285714281</v>
      </c>
      <c r="O18" s="27">
        <f t="shared" si="2"/>
        <v>0</v>
      </c>
      <c r="P18" s="27"/>
      <c r="Q18" s="34">
        <v>160.71</v>
      </c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" si="12">-SUM(N18:AE18)</f>
        <v>-179.99571428571429</v>
      </c>
      <c r="AG18" s="28">
        <f t="shared" ref="AG18" si="13">SUM(H18:K18)+AF18+O18</f>
        <v>4.2857142857144481E-3</v>
      </c>
    </row>
    <row r="19" spans="1:33" s="12" customFormat="1" ht="23.25" customHeight="1" x14ac:dyDescent="0.2">
      <c r="A19" s="30">
        <v>43845</v>
      </c>
      <c r="B19" s="31"/>
      <c r="C19" s="25" t="s">
        <v>38</v>
      </c>
      <c r="D19" s="25" t="s">
        <v>56</v>
      </c>
      <c r="E19" s="25" t="s">
        <v>39</v>
      </c>
      <c r="F19" s="26">
        <v>291052</v>
      </c>
      <c r="G19" s="26" t="s">
        <v>117</v>
      </c>
      <c r="H19" s="32"/>
      <c r="I19" s="32"/>
      <c r="J19" s="32"/>
      <c r="K19" s="32">
        <v>253</v>
      </c>
      <c r="L19" s="33"/>
      <c r="M19" s="27">
        <f t="shared" si="0"/>
        <v>225.89285714285711</v>
      </c>
      <c r="N19" s="27">
        <f t="shared" si="1"/>
        <v>27.107142857142851</v>
      </c>
      <c r="O19" s="27">
        <f t="shared" si="2"/>
        <v>0</v>
      </c>
      <c r="P19" s="27">
        <v>225.89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:AF29" si="14">-SUM(N19:AE19)</f>
        <v>-252.99714285714285</v>
      </c>
      <c r="AG19" s="28">
        <f t="shared" ref="AG19:AG29" si="15">SUM(H19:K19)+AF19+O19</f>
        <v>2.8571428571524393E-3</v>
      </c>
    </row>
    <row r="20" spans="1:33" s="12" customFormat="1" ht="23.25" customHeight="1" x14ac:dyDescent="0.2">
      <c r="A20" s="30">
        <v>43845</v>
      </c>
      <c r="B20" s="31"/>
      <c r="C20" s="25" t="s">
        <v>82</v>
      </c>
      <c r="D20" s="25"/>
      <c r="E20" s="25"/>
      <c r="F20" s="26"/>
      <c r="G20" s="26" t="s">
        <v>105</v>
      </c>
      <c r="H20" s="32"/>
      <c r="I20" s="32"/>
      <c r="J20" s="32">
        <v>140</v>
      </c>
      <c r="K20" s="32"/>
      <c r="L20" s="33"/>
      <c r="M20" s="27">
        <f t="shared" ref="M20" si="16">SUM(H20:J20,K20/1.12)</f>
        <v>140</v>
      </c>
      <c r="N20" s="27">
        <f t="shared" ref="N20" si="17">K20/1.12*0.12</f>
        <v>0</v>
      </c>
      <c r="O20" s="27">
        <f t="shared" ref="O20" si="18">-SUM(I20:J20,K20/1.12)*L20</f>
        <v>0</v>
      </c>
      <c r="P20" s="27">
        <v>140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4"/>
        <v>-140</v>
      </c>
      <c r="AG20" s="28">
        <f t="shared" si="15"/>
        <v>0</v>
      </c>
    </row>
    <row r="21" spans="1:33" s="12" customFormat="1" ht="23.25" customHeight="1" x14ac:dyDescent="0.2">
      <c r="A21" s="30">
        <v>43845</v>
      </c>
      <c r="B21" s="31"/>
      <c r="C21" s="25" t="s">
        <v>118</v>
      </c>
      <c r="D21" s="25" t="s">
        <v>60</v>
      </c>
      <c r="E21" s="25" t="s">
        <v>39</v>
      </c>
      <c r="F21" s="26">
        <v>575311</v>
      </c>
      <c r="G21" s="26" t="s">
        <v>119</v>
      </c>
      <c r="H21" s="32"/>
      <c r="I21" s="32"/>
      <c r="J21" s="32"/>
      <c r="K21" s="32">
        <v>1588.7</v>
      </c>
      <c r="L21" s="33"/>
      <c r="M21" s="27">
        <f t="shared" si="0"/>
        <v>1418.4821428571427</v>
      </c>
      <c r="N21" s="27">
        <f t="shared" si="1"/>
        <v>170.2178571428571</v>
      </c>
      <c r="O21" s="27">
        <f t="shared" si="2"/>
        <v>0</v>
      </c>
      <c r="P21" s="27">
        <v>1418.48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4"/>
        <v>-1588.6978571428572</v>
      </c>
      <c r="AG21" s="28">
        <f t="shared" si="15"/>
        <v>2.1428571428714349E-3</v>
      </c>
    </row>
    <row r="22" spans="1:33" s="12" customFormat="1" ht="23.25" customHeight="1" x14ac:dyDescent="0.2">
      <c r="A22" s="30">
        <v>43845</v>
      </c>
      <c r="B22" s="31"/>
      <c r="C22" s="25" t="s">
        <v>40</v>
      </c>
      <c r="D22" s="25"/>
      <c r="E22" s="25"/>
      <c r="F22" s="26"/>
      <c r="G22" s="26" t="s">
        <v>120</v>
      </c>
      <c r="H22" s="32">
        <v>50</v>
      </c>
      <c r="I22" s="32"/>
      <c r="J22" s="32"/>
      <c r="K22" s="32"/>
      <c r="L22" s="33"/>
      <c r="M22" s="27">
        <f t="shared" si="0"/>
        <v>50</v>
      </c>
      <c r="N22" s="27">
        <f t="shared" si="1"/>
        <v>0</v>
      </c>
      <c r="O22" s="27">
        <f t="shared" si="2"/>
        <v>0</v>
      </c>
      <c r="P22" s="27"/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>
        <v>50</v>
      </c>
      <c r="AB22" s="35"/>
      <c r="AC22" s="35"/>
      <c r="AD22" s="34"/>
      <c r="AE22" s="34"/>
      <c r="AF22" s="27">
        <f t="shared" si="14"/>
        <v>-50</v>
      </c>
      <c r="AG22" s="28">
        <f t="shared" si="15"/>
        <v>0</v>
      </c>
    </row>
    <row r="23" spans="1:33" s="12" customFormat="1" ht="23.25" customHeight="1" x14ac:dyDescent="0.2">
      <c r="A23" s="30">
        <v>43845</v>
      </c>
      <c r="B23" s="31"/>
      <c r="C23" s="25" t="s">
        <v>41</v>
      </c>
      <c r="D23" s="25" t="s">
        <v>42</v>
      </c>
      <c r="E23" s="25" t="s">
        <v>43</v>
      </c>
      <c r="F23" s="26">
        <v>245692</v>
      </c>
      <c r="G23" s="26" t="s">
        <v>44</v>
      </c>
      <c r="H23" s="32"/>
      <c r="I23" s="32"/>
      <c r="J23" s="32"/>
      <c r="K23" s="32">
        <v>180</v>
      </c>
      <c r="L23" s="33"/>
      <c r="M23" s="27">
        <f t="shared" ref="M23" si="19">SUM(H23:J23,K23/1.12)</f>
        <v>160.71428571428569</v>
      </c>
      <c r="N23" s="27">
        <f t="shared" ref="N23" si="20">K23/1.12*0.12</f>
        <v>19.285714285714281</v>
      </c>
      <c r="O23" s="27">
        <f t="shared" ref="O23" si="21">-SUM(I23:J23,K23/1.12)*L23</f>
        <v>0</v>
      </c>
      <c r="P23" s="27"/>
      <c r="Q23" s="34">
        <v>160.71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ref="AF23" si="22">-SUM(N23:AE23)</f>
        <v>-179.99571428571429</v>
      </c>
      <c r="AG23" s="28">
        <f t="shared" ref="AG23" si="23">SUM(H23:K23)+AF23+O23</f>
        <v>4.2857142857144481E-3</v>
      </c>
    </row>
    <row r="24" spans="1:33" s="12" customFormat="1" ht="23.25" customHeight="1" x14ac:dyDescent="0.2">
      <c r="A24" s="30">
        <v>43845</v>
      </c>
      <c r="B24" s="31"/>
      <c r="C24" s="25" t="s">
        <v>121</v>
      </c>
      <c r="D24" s="25" t="s">
        <v>122</v>
      </c>
      <c r="E24" s="25" t="s">
        <v>123</v>
      </c>
      <c r="F24" s="26">
        <v>222</v>
      </c>
      <c r="G24" s="26" t="s">
        <v>124</v>
      </c>
      <c r="H24" s="32"/>
      <c r="I24" s="32"/>
      <c r="J24" s="32">
        <v>250</v>
      </c>
      <c r="K24" s="32"/>
      <c r="L24" s="33"/>
      <c r="M24" s="27">
        <f t="shared" si="0"/>
        <v>250</v>
      </c>
      <c r="N24" s="27">
        <f t="shared" si="1"/>
        <v>0</v>
      </c>
      <c r="O24" s="27">
        <f t="shared" si="2"/>
        <v>0</v>
      </c>
      <c r="P24" s="27"/>
      <c r="Q24" s="34"/>
      <c r="R24" s="34">
        <v>250</v>
      </c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si="14"/>
        <v>-250</v>
      </c>
      <c r="AG24" s="28">
        <f t="shared" si="15"/>
        <v>0</v>
      </c>
    </row>
    <row r="25" spans="1:33" s="12" customFormat="1" ht="23.25" customHeight="1" x14ac:dyDescent="0.2">
      <c r="A25" s="30">
        <v>43846</v>
      </c>
      <c r="B25" s="31"/>
      <c r="C25" s="25" t="s">
        <v>41</v>
      </c>
      <c r="D25" s="25" t="s">
        <v>42</v>
      </c>
      <c r="E25" s="25" t="s">
        <v>43</v>
      </c>
      <c r="F25" s="26">
        <v>244892</v>
      </c>
      <c r="G25" s="26" t="s">
        <v>44</v>
      </c>
      <c r="H25" s="32"/>
      <c r="I25" s="32"/>
      <c r="J25" s="32"/>
      <c r="K25" s="32">
        <v>180</v>
      </c>
      <c r="L25" s="33"/>
      <c r="M25" s="27">
        <f t="shared" si="0"/>
        <v>160.71428571428569</v>
      </c>
      <c r="N25" s="27">
        <f t="shared" si="1"/>
        <v>19.285714285714281</v>
      </c>
      <c r="O25" s="27">
        <f t="shared" si="2"/>
        <v>0</v>
      </c>
      <c r="P25" s="27"/>
      <c r="Q25" s="34">
        <v>160.71</v>
      </c>
      <c r="R25" s="34"/>
      <c r="S25" s="35"/>
      <c r="T25" s="35"/>
      <c r="U25" s="35"/>
      <c r="V25" s="35"/>
      <c r="W25" s="35"/>
      <c r="X25" s="34"/>
      <c r="Y25" s="34"/>
      <c r="Z25" s="34"/>
      <c r="AA25" s="34"/>
      <c r="AB25" s="35"/>
      <c r="AC25" s="35"/>
      <c r="AD25" s="34"/>
      <c r="AE25" s="34"/>
      <c r="AF25" s="27">
        <f t="shared" ref="AF25" si="24">-SUM(N25:AE25)</f>
        <v>-179.99571428571429</v>
      </c>
      <c r="AG25" s="28">
        <f t="shared" ref="AG25" si="25">SUM(H25:K25)+AF25+O25</f>
        <v>4.2857142857144481E-3</v>
      </c>
    </row>
    <row r="26" spans="1:33" s="12" customFormat="1" ht="23.25" customHeight="1" x14ac:dyDescent="0.2">
      <c r="A26" s="30">
        <v>43846</v>
      </c>
      <c r="B26" s="31"/>
      <c r="C26" s="25" t="s">
        <v>52</v>
      </c>
      <c r="D26" s="25" t="s">
        <v>53</v>
      </c>
      <c r="E26" s="25" t="s">
        <v>39</v>
      </c>
      <c r="F26" s="26">
        <v>747665</v>
      </c>
      <c r="G26" s="26" t="s">
        <v>125</v>
      </c>
      <c r="H26" s="32"/>
      <c r="I26" s="32"/>
      <c r="J26" s="32"/>
      <c r="K26" s="32">
        <v>65.75</v>
      </c>
      <c r="L26" s="33"/>
      <c r="M26" s="27">
        <f t="shared" si="0"/>
        <v>58.705357142857139</v>
      </c>
      <c r="N26" s="27">
        <f t="shared" si="1"/>
        <v>7.0446428571428568</v>
      </c>
      <c r="O26" s="27">
        <f t="shared" si="2"/>
        <v>0</v>
      </c>
      <c r="P26" s="27"/>
      <c r="Q26" s="34"/>
      <c r="R26" s="34"/>
      <c r="S26" s="35"/>
      <c r="T26" s="35">
        <v>58.71</v>
      </c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" si="26">-SUM(N26:AE26)</f>
        <v>-65.754642857142855</v>
      </c>
      <c r="AG26" s="28">
        <f t="shared" ref="AG26" si="27">SUM(H26:K26)+AF26+O26</f>
        <v>-4.6428571428549503E-3</v>
      </c>
    </row>
    <row r="27" spans="1:33" s="12" customFormat="1" ht="23.25" customHeight="1" x14ac:dyDescent="0.2">
      <c r="A27" s="30">
        <v>43846</v>
      </c>
      <c r="B27" s="31"/>
      <c r="C27" s="25" t="s">
        <v>45</v>
      </c>
      <c r="D27" s="25" t="s">
        <v>46</v>
      </c>
      <c r="E27" s="25" t="s">
        <v>37</v>
      </c>
      <c r="F27" s="26">
        <v>101005</v>
      </c>
      <c r="G27" s="26" t="s">
        <v>126</v>
      </c>
      <c r="H27" s="32"/>
      <c r="I27" s="32"/>
      <c r="J27" s="32"/>
      <c r="K27" s="32">
        <v>390</v>
      </c>
      <c r="L27" s="33"/>
      <c r="M27" s="27">
        <f t="shared" si="0"/>
        <v>348.21428571428567</v>
      </c>
      <c r="N27" s="27">
        <f t="shared" si="1"/>
        <v>41.785714285714278</v>
      </c>
      <c r="O27" s="27">
        <f t="shared" si="2"/>
        <v>0</v>
      </c>
      <c r="P27" s="27">
        <v>348.21</v>
      </c>
      <c r="Q27" s="34"/>
      <c r="R27" s="34"/>
      <c r="S27" s="35"/>
      <c r="T27" s="35"/>
      <c r="U27" s="35"/>
      <c r="V27" s="35"/>
      <c r="W27" s="35"/>
      <c r="X27" s="34"/>
      <c r="Y27" s="34"/>
      <c r="Z27" s="34"/>
      <c r="AA27" s="34"/>
      <c r="AB27" s="35"/>
      <c r="AC27" s="35"/>
      <c r="AD27" s="34"/>
      <c r="AE27" s="34"/>
      <c r="AF27" s="27">
        <f t="shared" si="14"/>
        <v>-389.99571428571426</v>
      </c>
      <c r="AG27" s="28">
        <f t="shared" si="15"/>
        <v>4.2857142857428698E-3</v>
      </c>
    </row>
    <row r="28" spans="1:33" s="12" customFormat="1" ht="23.25" customHeight="1" x14ac:dyDescent="0.2">
      <c r="A28" s="30">
        <v>43846</v>
      </c>
      <c r="B28" s="31"/>
      <c r="C28" s="25" t="s">
        <v>127</v>
      </c>
      <c r="D28" s="25"/>
      <c r="E28" s="25"/>
      <c r="F28" s="26"/>
      <c r="G28" s="26" t="s">
        <v>128</v>
      </c>
      <c r="H28" s="32">
        <v>500</v>
      </c>
      <c r="I28" s="32"/>
      <c r="J28" s="32"/>
      <c r="K28" s="32"/>
      <c r="L28" s="33"/>
      <c r="M28" s="27">
        <f t="shared" si="0"/>
        <v>500</v>
      </c>
      <c r="N28" s="27">
        <f t="shared" si="1"/>
        <v>0</v>
      </c>
      <c r="O28" s="27">
        <f t="shared" si="2"/>
        <v>0</v>
      </c>
      <c r="P28" s="27"/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>
        <v>500</v>
      </c>
      <c r="AE28" s="34"/>
      <c r="AF28" s="27">
        <f t="shared" si="14"/>
        <v>-500</v>
      </c>
      <c r="AG28" s="28">
        <f t="shared" si="15"/>
        <v>0</v>
      </c>
    </row>
    <row r="29" spans="1:33" s="12" customFormat="1" ht="23.25" customHeight="1" x14ac:dyDescent="0.2">
      <c r="A29" s="30">
        <v>43846</v>
      </c>
      <c r="B29" s="31"/>
      <c r="C29" s="25" t="s">
        <v>58</v>
      </c>
      <c r="D29" s="25"/>
      <c r="E29" s="25"/>
      <c r="F29" s="26"/>
      <c r="G29" s="29" t="s">
        <v>59</v>
      </c>
      <c r="H29" s="32"/>
      <c r="I29" s="32"/>
      <c r="J29" s="32">
        <v>200</v>
      </c>
      <c r="K29" s="32"/>
      <c r="L29" s="33"/>
      <c r="M29" s="27">
        <f t="shared" ref="M29" si="28">SUM(H29:J29,K29/1.12)</f>
        <v>200</v>
      </c>
      <c r="N29" s="27">
        <f t="shared" ref="N29" si="29">K29/1.12*0.12</f>
        <v>0</v>
      </c>
      <c r="O29" s="27">
        <f t="shared" ref="O29" si="30">-SUM(I29:J29,K29/1.12)*L29</f>
        <v>0</v>
      </c>
      <c r="P29" s="27">
        <v>200</v>
      </c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/>
      <c r="AB29" s="35"/>
      <c r="AC29" s="35"/>
      <c r="AD29" s="34"/>
      <c r="AE29" s="34"/>
      <c r="AF29" s="27">
        <f t="shared" si="14"/>
        <v>-200</v>
      </c>
      <c r="AG29" s="28">
        <f t="shared" si="15"/>
        <v>0</v>
      </c>
    </row>
    <row r="30" spans="1:33" s="12" customFormat="1" ht="23.25" customHeight="1" x14ac:dyDescent="0.2">
      <c r="A30" s="30">
        <v>43847</v>
      </c>
      <c r="B30" s="31"/>
      <c r="C30" s="25" t="s">
        <v>47</v>
      </c>
      <c r="D30" s="25" t="s">
        <v>48</v>
      </c>
      <c r="E30" s="25" t="s">
        <v>50</v>
      </c>
      <c r="F30" s="26">
        <v>3404</v>
      </c>
      <c r="G30" s="26" t="s">
        <v>129</v>
      </c>
      <c r="H30" s="32"/>
      <c r="I30" s="32"/>
      <c r="J30" s="32">
        <v>1243</v>
      </c>
      <c r="K30" s="32"/>
      <c r="L30" s="33"/>
      <c r="M30" s="27">
        <f t="shared" ref="M30:M39" si="31">SUM(H30:J30,K30/1.12)</f>
        <v>1243</v>
      </c>
      <c r="N30" s="27">
        <f t="shared" ref="N30:N39" si="32">K30/1.12*0.12</f>
        <v>0</v>
      </c>
      <c r="O30" s="27">
        <f t="shared" ref="O30:O39" si="33">-SUM(I30:J30,K30/1.12)*L30</f>
        <v>0</v>
      </c>
      <c r="P30" s="27">
        <v>1243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ref="AF30:AF39" si="34">-SUM(N30:AE30)</f>
        <v>-1243</v>
      </c>
      <c r="AG30" s="28">
        <f t="shared" ref="AG30:AG39" si="35">SUM(H30:K30)+AF30+O30</f>
        <v>0</v>
      </c>
    </row>
    <row r="31" spans="1:33" s="12" customFormat="1" ht="23.25" customHeight="1" x14ac:dyDescent="0.2">
      <c r="A31" s="30">
        <v>43847</v>
      </c>
      <c r="B31" s="31"/>
      <c r="C31" s="25" t="s">
        <v>62</v>
      </c>
      <c r="D31" s="25" t="s">
        <v>63</v>
      </c>
      <c r="E31" s="25" t="s">
        <v>50</v>
      </c>
      <c r="F31" s="26">
        <v>3239</v>
      </c>
      <c r="G31" s="26" t="s">
        <v>92</v>
      </c>
      <c r="H31" s="32"/>
      <c r="I31" s="32"/>
      <c r="J31" s="32">
        <v>780</v>
      </c>
      <c r="K31" s="32"/>
      <c r="L31" s="33"/>
      <c r="M31" s="27">
        <f t="shared" si="31"/>
        <v>780</v>
      </c>
      <c r="N31" s="27">
        <f t="shared" si="32"/>
        <v>0</v>
      </c>
      <c r="O31" s="27">
        <f t="shared" si="33"/>
        <v>0</v>
      </c>
      <c r="P31" s="27">
        <v>780</v>
      </c>
      <c r="Q31" s="34"/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si="34"/>
        <v>-780</v>
      </c>
      <c r="AG31" s="28">
        <f t="shared" si="35"/>
        <v>0</v>
      </c>
    </row>
    <row r="32" spans="1:33" s="12" customFormat="1" ht="23.25" customHeight="1" x14ac:dyDescent="0.2">
      <c r="A32" s="30">
        <v>43847</v>
      </c>
      <c r="B32" s="31"/>
      <c r="C32" s="25" t="s">
        <v>49</v>
      </c>
      <c r="D32" s="25"/>
      <c r="E32" s="25"/>
      <c r="F32" s="26"/>
      <c r="G32" s="26" t="s">
        <v>54</v>
      </c>
      <c r="H32" s="32">
        <v>100</v>
      </c>
      <c r="I32" s="32"/>
      <c r="J32" s="32"/>
      <c r="K32" s="32"/>
      <c r="L32" s="33"/>
      <c r="M32" s="27">
        <f t="shared" si="31"/>
        <v>100</v>
      </c>
      <c r="N32" s="27">
        <f t="shared" si="32"/>
        <v>0</v>
      </c>
      <c r="O32" s="27">
        <f t="shared" si="33"/>
        <v>0</v>
      </c>
      <c r="P32" s="27"/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>
        <v>100</v>
      </c>
      <c r="AB32" s="35"/>
      <c r="AC32" s="35"/>
      <c r="AD32" s="34"/>
      <c r="AE32" s="34"/>
      <c r="AF32" s="27">
        <f t="shared" si="34"/>
        <v>-100</v>
      </c>
      <c r="AG32" s="28">
        <f t="shared" si="35"/>
        <v>0</v>
      </c>
    </row>
    <row r="33" spans="1:33" s="12" customFormat="1" ht="23.25" customHeight="1" x14ac:dyDescent="0.2">
      <c r="A33" s="30">
        <v>43847</v>
      </c>
      <c r="B33" s="31"/>
      <c r="C33" s="25" t="s">
        <v>49</v>
      </c>
      <c r="D33" s="25"/>
      <c r="E33" s="25"/>
      <c r="F33" s="26"/>
      <c r="G33" s="26" t="s">
        <v>110</v>
      </c>
      <c r="H33" s="32"/>
      <c r="I33" s="32"/>
      <c r="J33" s="32">
        <v>150</v>
      </c>
      <c r="K33" s="32"/>
      <c r="L33" s="33"/>
      <c r="M33" s="27">
        <f t="shared" si="31"/>
        <v>150</v>
      </c>
      <c r="N33" s="27">
        <f t="shared" si="32"/>
        <v>0</v>
      </c>
      <c r="O33" s="27">
        <f t="shared" si="33"/>
        <v>0</v>
      </c>
      <c r="P33" s="27">
        <v>150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4"/>
        <v>-150</v>
      </c>
      <c r="AG33" s="28">
        <f t="shared" si="35"/>
        <v>0</v>
      </c>
    </row>
    <row r="34" spans="1:33" s="12" customFormat="1" ht="23.25" customHeight="1" x14ac:dyDescent="0.2">
      <c r="A34" s="30">
        <v>43847</v>
      </c>
      <c r="B34" s="31"/>
      <c r="C34" s="25" t="s">
        <v>41</v>
      </c>
      <c r="D34" s="25" t="s">
        <v>42</v>
      </c>
      <c r="E34" s="25" t="s">
        <v>43</v>
      </c>
      <c r="F34" s="26">
        <v>249192</v>
      </c>
      <c r="G34" s="26" t="s">
        <v>44</v>
      </c>
      <c r="H34" s="32"/>
      <c r="I34" s="32"/>
      <c r="J34" s="32"/>
      <c r="K34" s="32">
        <v>180</v>
      </c>
      <c r="L34" s="33"/>
      <c r="M34" s="27">
        <f t="shared" si="31"/>
        <v>160.71428571428569</v>
      </c>
      <c r="N34" s="27">
        <f t="shared" si="32"/>
        <v>19.285714285714281</v>
      </c>
      <c r="O34" s="27">
        <f t="shared" si="33"/>
        <v>0</v>
      </c>
      <c r="P34" s="27"/>
      <c r="Q34" s="34">
        <v>160.71</v>
      </c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/>
      <c r="AE34" s="34"/>
      <c r="AF34" s="27">
        <f t="shared" ref="AF34" si="36">-SUM(N34:AE34)</f>
        <v>-179.99571428571429</v>
      </c>
      <c r="AG34" s="28">
        <f t="shared" ref="AG34" si="37">SUM(H34:K34)+AF34+O34</f>
        <v>4.2857142857144481E-3</v>
      </c>
    </row>
    <row r="35" spans="1:33" s="12" customFormat="1" ht="23.25" customHeight="1" x14ac:dyDescent="0.2">
      <c r="A35" s="30">
        <v>43847</v>
      </c>
      <c r="B35" s="31"/>
      <c r="C35" s="25" t="s">
        <v>67</v>
      </c>
      <c r="D35" s="25"/>
      <c r="E35" s="25"/>
      <c r="F35" s="26"/>
      <c r="G35" s="26" t="s">
        <v>111</v>
      </c>
      <c r="H35" s="32">
        <v>165</v>
      </c>
      <c r="I35" s="32"/>
      <c r="J35" s="32"/>
      <c r="K35" s="32"/>
      <c r="L35" s="33"/>
      <c r="M35" s="27">
        <f t="shared" si="31"/>
        <v>165</v>
      </c>
      <c r="N35" s="27">
        <f t="shared" si="32"/>
        <v>0</v>
      </c>
      <c r="O35" s="27">
        <f t="shared" si="33"/>
        <v>0</v>
      </c>
      <c r="P35" s="34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>
        <v>165</v>
      </c>
      <c r="AB35" s="35"/>
      <c r="AC35" s="35"/>
      <c r="AD35" s="34"/>
      <c r="AE35" s="34"/>
      <c r="AF35" s="27">
        <f t="shared" ref="AF35" si="38">-SUM(N35:AE35)</f>
        <v>-165</v>
      </c>
      <c r="AG35" s="28">
        <f t="shared" ref="AG35" si="39">SUM(H35:K35)+AF35+O35</f>
        <v>0</v>
      </c>
    </row>
    <row r="36" spans="1:33" s="12" customFormat="1" ht="23.25" customHeight="1" x14ac:dyDescent="0.2">
      <c r="A36" s="30">
        <v>43847</v>
      </c>
      <c r="B36" s="31"/>
      <c r="C36" s="25" t="s">
        <v>45</v>
      </c>
      <c r="D36" s="25" t="s">
        <v>46</v>
      </c>
      <c r="E36" s="25" t="s">
        <v>37</v>
      </c>
      <c r="F36" s="26">
        <v>146210</v>
      </c>
      <c r="G36" s="26" t="s">
        <v>130</v>
      </c>
      <c r="H36" s="32"/>
      <c r="I36" s="32"/>
      <c r="J36" s="32"/>
      <c r="K36" s="32">
        <v>1080.6400000000001</v>
      </c>
      <c r="L36" s="33"/>
      <c r="M36" s="27">
        <f t="shared" si="31"/>
        <v>964.85714285714289</v>
      </c>
      <c r="N36" s="27">
        <f t="shared" si="32"/>
        <v>115.78285714285714</v>
      </c>
      <c r="O36" s="27">
        <f t="shared" si="33"/>
        <v>0</v>
      </c>
      <c r="P36" s="27">
        <v>964.86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34"/>
        <v>-1080.6428571428571</v>
      </c>
      <c r="AG36" s="28">
        <f t="shared" si="35"/>
        <v>-2.8571428570103308E-3</v>
      </c>
    </row>
    <row r="37" spans="1:33" s="12" customFormat="1" ht="23.25" customHeight="1" x14ac:dyDescent="0.2">
      <c r="A37" s="30">
        <v>43847</v>
      </c>
      <c r="B37" s="31"/>
      <c r="C37" s="25" t="s">
        <v>45</v>
      </c>
      <c r="D37" s="25" t="s">
        <v>46</v>
      </c>
      <c r="E37" s="25" t="s">
        <v>37</v>
      </c>
      <c r="F37" s="26">
        <v>146210</v>
      </c>
      <c r="G37" s="26" t="s">
        <v>131</v>
      </c>
      <c r="H37" s="32"/>
      <c r="I37" s="32"/>
      <c r="J37" s="32"/>
      <c r="K37" s="32">
        <v>172</v>
      </c>
      <c r="L37" s="33"/>
      <c r="M37" s="27">
        <f t="shared" si="31"/>
        <v>153.57142857142856</v>
      </c>
      <c r="N37" s="27">
        <f t="shared" si="32"/>
        <v>18.428571428571427</v>
      </c>
      <c r="O37" s="27">
        <f t="shared" si="33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>
        <v>153.57</v>
      </c>
      <c r="Z37" s="34"/>
      <c r="AA37" s="34"/>
      <c r="AB37" s="35"/>
      <c r="AC37" s="35"/>
      <c r="AD37" s="34"/>
      <c r="AE37" s="34"/>
      <c r="AF37" s="27">
        <f t="shared" si="34"/>
        <v>-171.99857142857141</v>
      </c>
      <c r="AG37" s="28">
        <f t="shared" si="35"/>
        <v>1.4285714285904305E-3</v>
      </c>
    </row>
    <row r="38" spans="1:33" s="12" customFormat="1" ht="23.25" customHeight="1" x14ac:dyDescent="0.2">
      <c r="A38" s="30">
        <v>43848</v>
      </c>
      <c r="B38" s="31"/>
      <c r="C38" s="25" t="s">
        <v>45</v>
      </c>
      <c r="D38" s="25" t="s">
        <v>46</v>
      </c>
      <c r="E38" s="25" t="s">
        <v>37</v>
      </c>
      <c r="F38" s="26">
        <v>117036</v>
      </c>
      <c r="G38" s="26" t="s">
        <v>132</v>
      </c>
      <c r="H38" s="32"/>
      <c r="I38" s="32"/>
      <c r="J38" s="32">
        <v>283.7</v>
      </c>
      <c r="K38" s="32"/>
      <c r="L38" s="33"/>
      <c r="M38" s="27">
        <f t="shared" si="31"/>
        <v>283.7</v>
      </c>
      <c r="N38" s="27">
        <f t="shared" si="32"/>
        <v>0</v>
      </c>
      <c r="O38" s="27">
        <f t="shared" si="33"/>
        <v>0</v>
      </c>
      <c r="P38" s="27">
        <v>283.7</v>
      </c>
      <c r="Q38" s="34"/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si="34"/>
        <v>-283.7</v>
      </c>
      <c r="AG38" s="28">
        <f t="shared" si="35"/>
        <v>0</v>
      </c>
    </row>
    <row r="39" spans="1:33" s="12" customFormat="1" ht="23.25" customHeight="1" x14ac:dyDescent="0.2">
      <c r="A39" s="30">
        <v>43848</v>
      </c>
      <c r="B39" s="31"/>
      <c r="C39" s="25" t="s">
        <v>82</v>
      </c>
      <c r="D39" s="25"/>
      <c r="E39" s="25"/>
      <c r="F39" s="26"/>
      <c r="G39" s="26" t="s">
        <v>105</v>
      </c>
      <c r="H39" s="32"/>
      <c r="I39" s="32"/>
      <c r="J39" s="32">
        <v>140</v>
      </c>
      <c r="K39" s="32"/>
      <c r="L39" s="33"/>
      <c r="M39" s="27">
        <f t="shared" si="31"/>
        <v>140</v>
      </c>
      <c r="N39" s="27">
        <f t="shared" si="32"/>
        <v>0</v>
      </c>
      <c r="O39" s="27">
        <f t="shared" si="33"/>
        <v>0</v>
      </c>
      <c r="P39" s="27">
        <v>140</v>
      </c>
      <c r="Q39" s="34"/>
      <c r="R39" s="34"/>
      <c r="S39" s="35"/>
      <c r="T39" s="35"/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34"/>
        <v>-140</v>
      </c>
      <c r="AG39" s="28">
        <f t="shared" si="35"/>
        <v>0</v>
      </c>
    </row>
    <row r="40" spans="1:33" s="12" customFormat="1" ht="23.25" customHeight="1" x14ac:dyDescent="0.2">
      <c r="A40" s="30">
        <v>43848</v>
      </c>
      <c r="B40" s="31"/>
      <c r="C40" s="25" t="s">
        <v>52</v>
      </c>
      <c r="D40" s="25" t="s">
        <v>53</v>
      </c>
      <c r="E40" s="25" t="s">
        <v>39</v>
      </c>
      <c r="F40" s="26">
        <v>796309</v>
      </c>
      <c r="G40" s="26" t="s">
        <v>133</v>
      </c>
      <c r="H40" s="32"/>
      <c r="I40" s="32"/>
      <c r="J40" s="32"/>
      <c r="K40" s="32">
        <v>475</v>
      </c>
      <c r="L40" s="33"/>
      <c r="M40" s="27">
        <f t="shared" ref="M40:M48" si="40">SUM(H40:J40,K40/1.12)</f>
        <v>424.10714285714283</v>
      </c>
      <c r="N40" s="27">
        <f t="shared" ref="N40:N48" si="41">K40/1.12*0.12</f>
        <v>50.892857142857139</v>
      </c>
      <c r="O40" s="27">
        <f t="shared" ref="O40:O48" si="42">-SUM(I40:J40,K40/1.12)*L40</f>
        <v>0</v>
      </c>
      <c r="P40" s="27"/>
      <c r="Q40" s="34"/>
      <c r="R40" s="34"/>
      <c r="S40" s="35"/>
      <c r="T40" s="35">
        <v>424.11</v>
      </c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ref="AF40:AF47" si="43">-SUM(N40:AE40)</f>
        <v>-475.00285714285712</v>
      </c>
      <c r="AG40" s="28">
        <f t="shared" ref="AG40:AG47" si="44">SUM(H40:K40)+AF40+O40</f>
        <v>-2.8571428571240176E-3</v>
      </c>
    </row>
    <row r="41" spans="1:33" s="12" customFormat="1" ht="23.25" customHeight="1" x14ac:dyDescent="0.2">
      <c r="A41" s="30">
        <v>43848</v>
      </c>
      <c r="B41" s="31"/>
      <c r="C41" s="25" t="s">
        <v>52</v>
      </c>
      <c r="D41" s="25" t="s">
        <v>53</v>
      </c>
      <c r="E41" s="25" t="s">
        <v>39</v>
      </c>
      <c r="F41" s="26">
        <v>796357</v>
      </c>
      <c r="G41" s="26" t="s">
        <v>134</v>
      </c>
      <c r="H41" s="32"/>
      <c r="I41" s="32"/>
      <c r="J41" s="32"/>
      <c r="K41" s="32">
        <v>30</v>
      </c>
      <c r="L41" s="33"/>
      <c r="M41" s="27">
        <f t="shared" si="40"/>
        <v>26.785714285714285</v>
      </c>
      <c r="N41" s="27">
        <f t="shared" si="41"/>
        <v>3.214285714285714</v>
      </c>
      <c r="O41" s="27">
        <f t="shared" si="42"/>
        <v>0</v>
      </c>
      <c r="P41" s="27"/>
      <c r="Q41" s="34"/>
      <c r="R41" s="34"/>
      <c r="S41" s="35"/>
      <c r="T41" s="35"/>
      <c r="U41" s="35"/>
      <c r="V41" s="35"/>
      <c r="W41" s="35"/>
      <c r="X41" s="34"/>
      <c r="Y41" s="34"/>
      <c r="Z41" s="34">
        <v>26.79</v>
      </c>
      <c r="AA41" s="34"/>
      <c r="AB41" s="35"/>
      <c r="AC41" s="35"/>
      <c r="AD41" s="34"/>
      <c r="AE41" s="34"/>
      <c r="AF41" s="27">
        <f t="shared" si="43"/>
        <v>-30.004285714285714</v>
      </c>
      <c r="AG41" s="28">
        <f t="shared" si="44"/>
        <v>-4.2857142857144481E-3</v>
      </c>
    </row>
    <row r="42" spans="1:33" s="12" customFormat="1" ht="23.25" customHeight="1" x14ac:dyDescent="0.2">
      <c r="A42" s="30">
        <v>43848</v>
      </c>
      <c r="B42" s="31"/>
      <c r="C42" s="25" t="s">
        <v>52</v>
      </c>
      <c r="D42" s="25" t="s">
        <v>53</v>
      </c>
      <c r="E42" s="25" t="s">
        <v>39</v>
      </c>
      <c r="F42" s="26">
        <v>796306</v>
      </c>
      <c r="G42" s="26" t="s">
        <v>135</v>
      </c>
      <c r="H42" s="32"/>
      <c r="I42" s="32"/>
      <c r="J42" s="32"/>
      <c r="K42" s="32">
        <v>720</v>
      </c>
      <c r="L42" s="33"/>
      <c r="M42" s="27">
        <f t="shared" si="40"/>
        <v>642.85714285714278</v>
      </c>
      <c r="N42" s="27">
        <f t="shared" si="41"/>
        <v>77.142857142857125</v>
      </c>
      <c r="O42" s="27">
        <f t="shared" si="42"/>
        <v>0</v>
      </c>
      <c r="P42" s="27"/>
      <c r="Q42" s="34"/>
      <c r="R42" s="34"/>
      <c r="S42" s="35"/>
      <c r="T42" s="35">
        <v>642.86</v>
      </c>
      <c r="U42" s="35"/>
      <c r="V42" s="35"/>
      <c r="W42" s="35"/>
      <c r="X42" s="34"/>
      <c r="Y42" s="34"/>
      <c r="Z42" s="34"/>
      <c r="AA42" s="34"/>
      <c r="AB42" s="35"/>
      <c r="AC42" s="35"/>
      <c r="AD42" s="34"/>
      <c r="AE42" s="34"/>
      <c r="AF42" s="27">
        <f t="shared" si="43"/>
        <v>-720.00285714285712</v>
      </c>
      <c r="AG42" s="28">
        <f t="shared" si="44"/>
        <v>-2.8571428571240176E-3</v>
      </c>
    </row>
    <row r="43" spans="1:33" s="12" customFormat="1" ht="23.25" customHeight="1" x14ac:dyDescent="0.2">
      <c r="A43" s="30">
        <v>43848</v>
      </c>
      <c r="B43" s="31"/>
      <c r="C43" s="25" t="s">
        <v>136</v>
      </c>
      <c r="D43" s="25" t="s">
        <v>137</v>
      </c>
      <c r="E43" s="25" t="s">
        <v>138</v>
      </c>
      <c r="F43" s="26">
        <v>3558</v>
      </c>
      <c r="G43" s="26" t="s">
        <v>139</v>
      </c>
      <c r="H43" s="32"/>
      <c r="I43" s="32"/>
      <c r="J43" s="32">
        <v>1500</v>
      </c>
      <c r="K43" s="32"/>
      <c r="L43" s="33"/>
      <c r="M43" s="27">
        <f t="shared" si="40"/>
        <v>1500</v>
      </c>
      <c r="N43" s="27">
        <f t="shared" si="41"/>
        <v>0</v>
      </c>
      <c r="O43" s="27">
        <f t="shared" si="42"/>
        <v>0</v>
      </c>
      <c r="P43" s="27"/>
      <c r="Q43" s="34"/>
      <c r="R43" s="34">
        <v>1500</v>
      </c>
      <c r="S43" s="35"/>
      <c r="T43" s="35"/>
      <c r="U43" s="35"/>
      <c r="V43" s="35"/>
      <c r="W43" s="35"/>
      <c r="X43" s="34"/>
      <c r="Y43" s="34"/>
      <c r="Z43" s="34"/>
      <c r="AA43" s="34"/>
      <c r="AB43" s="35"/>
      <c r="AC43" s="35"/>
      <c r="AD43" s="34"/>
      <c r="AE43" s="34"/>
      <c r="AF43" s="27">
        <f t="shared" si="43"/>
        <v>-1500</v>
      </c>
      <c r="AG43" s="28">
        <f t="shared" si="44"/>
        <v>0</v>
      </c>
    </row>
    <row r="44" spans="1:33" s="12" customFormat="1" ht="23.25" customHeight="1" x14ac:dyDescent="0.2">
      <c r="A44" s="30">
        <v>43850</v>
      </c>
      <c r="B44" s="31"/>
      <c r="C44" s="25" t="s">
        <v>49</v>
      </c>
      <c r="D44" s="25"/>
      <c r="E44" s="25"/>
      <c r="F44" s="26"/>
      <c r="G44" s="26" t="s">
        <v>140</v>
      </c>
      <c r="H44" s="32">
        <v>15</v>
      </c>
      <c r="I44" s="32"/>
      <c r="J44" s="32"/>
      <c r="K44" s="32"/>
      <c r="L44" s="33"/>
      <c r="M44" s="27">
        <f t="shared" si="40"/>
        <v>15</v>
      </c>
      <c r="N44" s="27">
        <f t="shared" si="41"/>
        <v>0</v>
      </c>
      <c r="O44" s="27">
        <f t="shared" si="42"/>
        <v>0</v>
      </c>
      <c r="P44" s="27">
        <v>15</v>
      </c>
      <c r="Q44" s="34"/>
      <c r="R44" s="34"/>
      <c r="S44" s="35"/>
      <c r="T44" s="35"/>
      <c r="U44" s="35"/>
      <c r="V44" s="35"/>
      <c r="W44" s="35"/>
      <c r="X44" s="34"/>
      <c r="Y44" s="34"/>
      <c r="Z44" s="34"/>
      <c r="AA44" s="34"/>
      <c r="AB44" s="35"/>
      <c r="AC44" s="35"/>
      <c r="AD44" s="34"/>
      <c r="AE44" s="34"/>
      <c r="AF44" s="27">
        <f t="shared" si="43"/>
        <v>-15</v>
      </c>
      <c r="AG44" s="28">
        <f t="shared" si="44"/>
        <v>0</v>
      </c>
    </row>
    <row r="45" spans="1:33" s="12" customFormat="1" ht="23.25" customHeight="1" x14ac:dyDescent="0.2">
      <c r="A45" s="30">
        <v>43850</v>
      </c>
      <c r="B45" s="31"/>
      <c r="C45" s="25" t="s">
        <v>38</v>
      </c>
      <c r="D45" s="25" t="s">
        <v>56</v>
      </c>
      <c r="E45" s="25" t="s">
        <v>39</v>
      </c>
      <c r="F45" s="26">
        <v>183525</v>
      </c>
      <c r="G45" s="26" t="s">
        <v>141</v>
      </c>
      <c r="H45" s="32"/>
      <c r="I45" s="32"/>
      <c r="J45" s="32"/>
      <c r="K45" s="32">
        <f>2018.13+242.18</f>
        <v>2260.31</v>
      </c>
      <c r="L45" s="33"/>
      <c r="M45" s="27">
        <f t="shared" si="40"/>
        <v>2018.1339285714284</v>
      </c>
      <c r="N45" s="27">
        <f t="shared" si="41"/>
        <v>242.17607142857139</v>
      </c>
      <c r="O45" s="27">
        <f t="shared" si="42"/>
        <v>0</v>
      </c>
      <c r="P45" s="27">
        <v>2018.13</v>
      </c>
      <c r="Q45" s="34"/>
      <c r="R45" s="34"/>
      <c r="S45" s="35"/>
      <c r="T45" s="35"/>
      <c r="U45" s="35"/>
      <c r="V45" s="35"/>
      <c r="W45" s="35"/>
      <c r="X45" s="34"/>
      <c r="Y45" s="34"/>
      <c r="Z45" s="34"/>
      <c r="AA45" s="34"/>
      <c r="AB45" s="35"/>
      <c r="AC45" s="35"/>
      <c r="AD45" s="34"/>
      <c r="AE45" s="34"/>
      <c r="AF45" s="27">
        <f t="shared" si="43"/>
        <v>-2260.3060714285716</v>
      </c>
      <c r="AG45" s="28">
        <f t="shared" si="44"/>
        <v>3.9285714283323614E-3</v>
      </c>
    </row>
    <row r="46" spans="1:33" s="12" customFormat="1" ht="23.25" customHeight="1" x14ac:dyDescent="0.2">
      <c r="A46" s="30">
        <v>43850</v>
      </c>
      <c r="B46" s="31"/>
      <c r="C46" s="25" t="s">
        <v>38</v>
      </c>
      <c r="D46" s="25" t="s">
        <v>56</v>
      </c>
      <c r="E46" s="25" t="s">
        <v>39</v>
      </c>
      <c r="F46" s="26">
        <v>183525</v>
      </c>
      <c r="G46" s="26" t="s">
        <v>142</v>
      </c>
      <c r="H46" s="32"/>
      <c r="I46" s="32"/>
      <c r="J46" s="32">
        <v>467.25</v>
      </c>
      <c r="K46" s="32"/>
      <c r="L46" s="33"/>
      <c r="M46" s="27">
        <f t="shared" si="40"/>
        <v>467.25</v>
      </c>
      <c r="N46" s="27">
        <f t="shared" si="41"/>
        <v>0</v>
      </c>
      <c r="O46" s="27">
        <f t="shared" si="42"/>
        <v>0</v>
      </c>
      <c r="P46" s="27">
        <v>467.25</v>
      </c>
      <c r="Q46" s="34"/>
      <c r="R46" s="34"/>
      <c r="S46" s="35"/>
      <c r="T46" s="35"/>
      <c r="U46" s="35"/>
      <c r="V46" s="35"/>
      <c r="W46" s="35"/>
      <c r="X46" s="34"/>
      <c r="Y46" s="34"/>
      <c r="Z46" s="34"/>
      <c r="AA46" s="34"/>
      <c r="AB46" s="35"/>
      <c r="AC46" s="35"/>
      <c r="AD46" s="34"/>
      <c r="AE46" s="34"/>
      <c r="AF46" s="27">
        <f t="shared" si="43"/>
        <v>-467.25</v>
      </c>
      <c r="AG46" s="28">
        <f t="shared" si="44"/>
        <v>0</v>
      </c>
    </row>
    <row r="47" spans="1:33" s="12" customFormat="1" ht="23.25" customHeight="1" x14ac:dyDescent="0.2">
      <c r="A47" s="30">
        <v>43850</v>
      </c>
      <c r="B47" s="31"/>
      <c r="C47" s="25" t="s">
        <v>45</v>
      </c>
      <c r="D47" s="25" t="s">
        <v>46</v>
      </c>
      <c r="E47" s="25" t="s">
        <v>37</v>
      </c>
      <c r="F47" s="26">
        <v>101094</v>
      </c>
      <c r="G47" s="26" t="s">
        <v>68</v>
      </c>
      <c r="H47" s="32"/>
      <c r="I47" s="32"/>
      <c r="J47" s="32"/>
      <c r="K47" s="32">
        <v>156</v>
      </c>
      <c r="L47" s="33"/>
      <c r="M47" s="27">
        <f t="shared" si="40"/>
        <v>139.28571428571428</v>
      </c>
      <c r="N47" s="27">
        <f t="shared" si="41"/>
        <v>16.714285714285712</v>
      </c>
      <c r="O47" s="27">
        <f t="shared" si="42"/>
        <v>0</v>
      </c>
      <c r="P47" s="27">
        <v>139.29</v>
      </c>
      <c r="Q47" s="34"/>
      <c r="R47" s="34"/>
      <c r="S47" s="35"/>
      <c r="T47" s="35"/>
      <c r="U47" s="35"/>
      <c r="V47" s="35"/>
      <c r="W47" s="35"/>
      <c r="X47" s="34"/>
      <c r="Y47" s="34"/>
      <c r="Z47" s="34"/>
      <c r="AA47" s="34"/>
      <c r="AB47" s="35"/>
      <c r="AC47" s="35"/>
      <c r="AD47" s="34"/>
      <c r="AE47" s="34"/>
      <c r="AF47" s="27">
        <f t="shared" si="43"/>
        <v>-156.00428571428571</v>
      </c>
      <c r="AG47" s="28">
        <f t="shared" si="44"/>
        <v>-4.2857142857144481E-3</v>
      </c>
    </row>
    <row r="48" spans="1:33" s="12" customFormat="1" ht="23.25" customHeight="1" x14ac:dyDescent="0.2">
      <c r="A48" s="30">
        <v>43850</v>
      </c>
      <c r="B48" s="31"/>
      <c r="C48" s="25" t="s">
        <v>41</v>
      </c>
      <c r="D48" s="25" t="s">
        <v>42</v>
      </c>
      <c r="E48" s="25" t="s">
        <v>43</v>
      </c>
      <c r="F48" s="26">
        <v>248327</v>
      </c>
      <c r="G48" s="26" t="s">
        <v>44</v>
      </c>
      <c r="H48" s="32"/>
      <c r="I48" s="32"/>
      <c r="J48" s="32"/>
      <c r="K48" s="32">
        <v>180</v>
      </c>
      <c r="L48" s="33"/>
      <c r="M48" s="27">
        <f t="shared" si="40"/>
        <v>160.71428571428569</v>
      </c>
      <c r="N48" s="27">
        <f t="shared" si="41"/>
        <v>19.285714285714281</v>
      </c>
      <c r="O48" s="27">
        <f t="shared" si="42"/>
        <v>0</v>
      </c>
      <c r="P48" s="27"/>
      <c r="Q48" s="34">
        <v>160.71</v>
      </c>
      <c r="R48" s="34"/>
      <c r="S48" s="35"/>
      <c r="T48" s="35"/>
      <c r="U48" s="35"/>
      <c r="V48" s="35"/>
      <c r="W48" s="35"/>
      <c r="X48" s="34"/>
      <c r="Y48" s="34"/>
      <c r="Z48" s="34"/>
      <c r="AA48" s="34"/>
      <c r="AB48" s="35"/>
      <c r="AC48" s="35"/>
      <c r="AD48" s="34"/>
      <c r="AE48" s="34"/>
      <c r="AF48" s="27">
        <f t="shared" ref="AF48" si="45">-SUM(N48:AE48)</f>
        <v>-179.99571428571429</v>
      </c>
      <c r="AG48" s="28">
        <f t="shared" ref="AG48" si="46">SUM(H48:K48)+AF48+O48</f>
        <v>4.2857142857144481E-3</v>
      </c>
    </row>
    <row r="49" spans="1:33" s="12" customFormat="1" ht="23.25" customHeight="1" x14ac:dyDescent="0.2">
      <c r="A49" s="30">
        <v>43850</v>
      </c>
      <c r="B49" s="31"/>
      <c r="C49" s="25" t="s">
        <v>143</v>
      </c>
      <c r="D49" s="25" t="s">
        <v>144</v>
      </c>
      <c r="E49" s="25" t="s">
        <v>145</v>
      </c>
      <c r="F49" s="26">
        <v>43622</v>
      </c>
      <c r="G49" s="48" t="s">
        <v>146</v>
      </c>
      <c r="H49" s="32"/>
      <c r="I49" s="32"/>
      <c r="J49" s="32"/>
      <c r="K49" s="32">
        <v>3000</v>
      </c>
      <c r="L49" s="33"/>
      <c r="M49" s="27">
        <f t="shared" si="0"/>
        <v>2678.5714285714284</v>
      </c>
      <c r="N49" s="27">
        <f t="shared" si="1"/>
        <v>321.42857142857139</v>
      </c>
      <c r="O49" s="27">
        <f t="shared" si="2"/>
        <v>0</v>
      </c>
      <c r="P49" s="27"/>
      <c r="Q49" s="34"/>
      <c r="R49" s="34">
        <v>2678.57</v>
      </c>
      <c r="S49" s="35"/>
      <c r="T49" s="35"/>
      <c r="U49" s="35"/>
      <c r="V49" s="35"/>
      <c r="W49" s="35"/>
      <c r="X49" s="34"/>
      <c r="Y49" s="34"/>
      <c r="Z49" s="34"/>
      <c r="AA49" s="34"/>
      <c r="AB49" s="35"/>
      <c r="AC49" s="35"/>
      <c r="AD49" s="34"/>
      <c r="AE49" s="34"/>
      <c r="AF49" s="27">
        <f t="shared" ref="AF49:AF53" si="47">-SUM(N49:AE49)</f>
        <v>-2999.9985714285717</v>
      </c>
      <c r="AG49" s="28">
        <f t="shared" ref="AG49:AG53" si="48">SUM(H49:K49)+AF49+O49</f>
        <v>1.4285714282777917E-3</v>
      </c>
    </row>
    <row r="50" spans="1:33" s="12" customFormat="1" ht="23.25" customHeight="1" x14ac:dyDescent="0.2">
      <c r="A50" s="30">
        <v>43850</v>
      </c>
      <c r="B50" s="31"/>
      <c r="C50" s="25" t="s">
        <v>147</v>
      </c>
      <c r="D50" s="25" t="s">
        <v>148</v>
      </c>
      <c r="E50" s="25" t="s">
        <v>37</v>
      </c>
      <c r="F50" s="26">
        <v>35679</v>
      </c>
      <c r="G50" s="48" t="s">
        <v>149</v>
      </c>
      <c r="H50" s="32"/>
      <c r="I50" s="32"/>
      <c r="J50" s="32"/>
      <c r="K50" s="32">
        <v>105</v>
      </c>
      <c r="L50" s="33"/>
      <c r="M50" s="27">
        <f t="shared" ref="M50:M51" si="49">SUM(H50:J50,K50/1.12)</f>
        <v>93.749999999999986</v>
      </c>
      <c r="N50" s="27">
        <f t="shared" ref="N50:N51" si="50">K50/1.12*0.12</f>
        <v>11.249999999999998</v>
      </c>
      <c r="O50" s="27">
        <f t="shared" ref="O50:O51" si="51">-SUM(I50:J50,K50/1.12)*L50</f>
        <v>0</v>
      </c>
      <c r="P50" s="27">
        <v>93.75</v>
      </c>
      <c r="Q50" s="34"/>
      <c r="R50" s="34"/>
      <c r="S50" s="35"/>
      <c r="T50" s="35"/>
      <c r="U50" s="35"/>
      <c r="V50" s="35"/>
      <c r="W50" s="35"/>
      <c r="X50" s="34"/>
      <c r="Y50" s="34"/>
      <c r="Z50" s="34"/>
      <c r="AA50" s="34"/>
      <c r="AB50" s="35"/>
      <c r="AC50" s="35"/>
      <c r="AD50" s="34"/>
      <c r="AE50" s="34"/>
      <c r="AF50" s="27">
        <f t="shared" ref="AF50:AF51" si="52">-SUM(N50:AE50)</f>
        <v>-105</v>
      </c>
      <c r="AG50" s="28">
        <f t="shared" ref="AG50:AG51" si="53">SUM(H50:K50)+AF50+O50</f>
        <v>0</v>
      </c>
    </row>
    <row r="51" spans="1:33" s="12" customFormat="1" ht="23.25" customHeight="1" x14ac:dyDescent="0.2">
      <c r="A51" s="30">
        <v>43850</v>
      </c>
      <c r="B51" s="31"/>
      <c r="C51" s="25" t="s">
        <v>38</v>
      </c>
      <c r="D51" s="25" t="s">
        <v>56</v>
      </c>
      <c r="E51" s="25" t="s">
        <v>39</v>
      </c>
      <c r="F51" s="26">
        <v>100222</v>
      </c>
      <c r="G51" s="48" t="s">
        <v>150</v>
      </c>
      <c r="H51" s="32"/>
      <c r="I51" s="32"/>
      <c r="J51" s="32"/>
      <c r="K51" s="32">
        <v>177</v>
      </c>
      <c r="L51" s="33"/>
      <c r="M51" s="27">
        <f t="shared" si="49"/>
        <v>158.03571428571428</v>
      </c>
      <c r="N51" s="27">
        <f t="shared" si="50"/>
        <v>18.964285714285712</v>
      </c>
      <c r="O51" s="27">
        <f t="shared" si="51"/>
        <v>0</v>
      </c>
      <c r="P51" s="27"/>
      <c r="Q51" s="34"/>
      <c r="R51" s="34"/>
      <c r="S51" s="35"/>
      <c r="T51" s="35"/>
      <c r="U51" s="35"/>
      <c r="V51" s="35"/>
      <c r="W51" s="35"/>
      <c r="X51" s="34">
        <v>158.04</v>
      </c>
      <c r="Y51" s="34"/>
      <c r="Z51" s="34"/>
      <c r="AA51" s="34"/>
      <c r="AB51" s="35"/>
      <c r="AC51" s="35"/>
      <c r="AD51" s="34"/>
      <c r="AE51" s="34"/>
      <c r="AF51" s="27">
        <f t="shared" si="52"/>
        <v>-177.00428571428571</v>
      </c>
      <c r="AG51" s="28">
        <f t="shared" si="53"/>
        <v>-4.2857142857144481E-3</v>
      </c>
    </row>
    <row r="52" spans="1:33" s="12" customFormat="1" ht="23.25" customHeight="1" x14ac:dyDescent="0.2">
      <c r="A52" s="30">
        <v>43851</v>
      </c>
      <c r="B52" s="31"/>
      <c r="C52" s="25" t="s">
        <v>151</v>
      </c>
      <c r="D52" s="25"/>
      <c r="E52" s="25" t="s">
        <v>152</v>
      </c>
      <c r="F52" s="26">
        <v>6562</v>
      </c>
      <c r="G52" s="26" t="s">
        <v>153</v>
      </c>
      <c r="H52" s="32"/>
      <c r="I52" s="32"/>
      <c r="J52" s="32">
        <v>2000</v>
      </c>
      <c r="K52" s="32"/>
      <c r="L52" s="33"/>
      <c r="M52" s="27">
        <f t="shared" si="0"/>
        <v>2000</v>
      </c>
      <c r="N52" s="27">
        <f t="shared" si="1"/>
        <v>0</v>
      </c>
      <c r="O52" s="27">
        <f t="shared" si="2"/>
        <v>0</v>
      </c>
      <c r="P52" s="27"/>
      <c r="Q52" s="34"/>
      <c r="R52" s="34">
        <v>2000</v>
      </c>
      <c r="S52" s="35"/>
      <c r="T52" s="35"/>
      <c r="U52" s="35"/>
      <c r="V52" s="35"/>
      <c r="W52" s="35"/>
      <c r="X52" s="34"/>
      <c r="Y52" s="34"/>
      <c r="Z52" s="34"/>
      <c r="AA52" s="34"/>
      <c r="AB52" s="35"/>
      <c r="AC52" s="35"/>
      <c r="AD52" s="34"/>
      <c r="AE52" s="34"/>
      <c r="AF52" s="27">
        <f t="shared" ref="AF52" si="54">-SUM(N52:AE52)</f>
        <v>-2000</v>
      </c>
      <c r="AG52" s="28">
        <f t="shared" ref="AG52" si="55">SUM(H52:K52)+AF52+O52</f>
        <v>0</v>
      </c>
    </row>
    <row r="53" spans="1:33" s="12" customFormat="1" ht="23.25" customHeight="1" x14ac:dyDescent="0.2">
      <c r="A53" s="30"/>
      <c r="B53" s="31"/>
      <c r="C53" s="25"/>
      <c r="D53" s="25"/>
      <c r="E53" s="25"/>
      <c r="F53" s="26"/>
      <c r="G53" s="26"/>
      <c r="H53" s="32"/>
      <c r="I53" s="32"/>
      <c r="J53" s="32"/>
      <c r="K53" s="32"/>
      <c r="L53" s="33"/>
      <c r="M53" s="27">
        <f t="shared" si="0"/>
        <v>0</v>
      </c>
      <c r="N53" s="27">
        <f t="shared" si="1"/>
        <v>0</v>
      </c>
      <c r="O53" s="27">
        <f t="shared" si="2"/>
        <v>0</v>
      </c>
      <c r="P53" s="27"/>
      <c r="Q53" s="34"/>
      <c r="R53" s="34"/>
      <c r="S53" s="35"/>
      <c r="T53" s="35"/>
      <c r="U53" s="35"/>
      <c r="V53" s="35"/>
      <c r="W53" s="35"/>
      <c r="X53" s="34"/>
      <c r="Y53" s="34"/>
      <c r="Z53" s="34"/>
      <c r="AA53" s="34"/>
      <c r="AB53" s="35"/>
      <c r="AC53" s="35"/>
      <c r="AD53" s="34"/>
      <c r="AE53" s="34"/>
      <c r="AF53" s="27">
        <f t="shared" si="47"/>
        <v>0</v>
      </c>
      <c r="AG53" s="28">
        <f t="shared" si="48"/>
        <v>0</v>
      </c>
    </row>
    <row r="54" spans="1:33" s="12" customFormat="1" ht="23.25" customHeight="1" x14ac:dyDescent="0.2">
      <c r="A54" s="30"/>
      <c r="B54" s="31"/>
      <c r="C54" s="25"/>
      <c r="D54" s="25"/>
      <c r="E54" s="25"/>
      <c r="F54" s="26"/>
      <c r="G54" s="29"/>
      <c r="H54" s="32"/>
      <c r="I54" s="32"/>
      <c r="J54" s="32"/>
      <c r="K54" s="32"/>
      <c r="L54" s="33"/>
      <c r="M54" s="27">
        <f t="shared" si="0"/>
        <v>0</v>
      </c>
      <c r="N54" s="27">
        <f t="shared" si="1"/>
        <v>0</v>
      </c>
      <c r="O54" s="27">
        <f t="shared" si="2"/>
        <v>0</v>
      </c>
      <c r="P54" s="27"/>
      <c r="Q54" s="34"/>
      <c r="R54" s="34"/>
      <c r="S54" s="35"/>
      <c r="T54" s="35"/>
      <c r="U54" s="35"/>
      <c r="V54" s="35"/>
      <c r="W54" s="35"/>
      <c r="X54" s="34"/>
      <c r="Y54" s="34"/>
      <c r="Z54" s="34"/>
      <c r="AA54" s="34"/>
      <c r="AB54" s="35"/>
      <c r="AC54" s="35"/>
      <c r="AD54" s="34"/>
      <c r="AE54" s="34"/>
      <c r="AF54" s="27">
        <f t="shared" ref="AF54" si="56">-SUM(N54:AE54)</f>
        <v>0</v>
      </c>
      <c r="AG54" s="28">
        <f t="shared" ref="AG54" si="57">SUM(H54:K54)+AF54+O54</f>
        <v>0</v>
      </c>
    </row>
    <row r="55" spans="1:33" s="10" customFormat="1" ht="12" customHeight="1" thickBot="1" x14ac:dyDescent="0.25">
      <c r="A55" s="39"/>
      <c r="B55" s="40"/>
      <c r="C55" s="41"/>
      <c r="D55" s="42"/>
      <c r="E55" s="42"/>
      <c r="F55" s="43"/>
      <c r="G55" s="41"/>
      <c r="H55" s="44">
        <f t="shared" ref="H55:AG55" si="58">SUM(H5:H54)</f>
        <v>1300</v>
      </c>
      <c r="I55" s="44">
        <f t="shared" si="58"/>
        <v>0</v>
      </c>
      <c r="J55" s="44">
        <f t="shared" si="58"/>
        <v>7533.2</v>
      </c>
      <c r="K55" s="44">
        <f t="shared" si="58"/>
        <v>13472.26</v>
      </c>
      <c r="L55" s="44">
        <f t="shared" si="58"/>
        <v>0</v>
      </c>
      <c r="M55" s="44">
        <f t="shared" si="58"/>
        <v>20862.00357142857</v>
      </c>
      <c r="N55" s="44">
        <f t="shared" si="58"/>
        <v>1443.4564285714284</v>
      </c>
      <c r="O55" s="44">
        <f t="shared" si="58"/>
        <v>0</v>
      </c>
      <c r="P55" s="44">
        <f t="shared" si="58"/>
        <v>9639.9000000000015</v>
      </c>
      <c r="Q55" s="44">
        <f t="shared" si="58"/>
        <v>1124.97</v>
      </c>
      <c r="R55" s="44">
        <f t="shared" si="58"/>
        <v>6428.57</v>
      </c>
      <c r="S55" s="44">
        <f t="shared" si="58"/>
        <v>0</v>
      </c>
      <c r="T55" s="44">
        <f t="shared" si="58"/>
        <v>1377.9099999999999</v>
      </c>
      <c r="U55" s="44">
        <f t="shared" si="58"/>
        <v>0</v>
      </c>
      <c r="V55" s="44">
        <f t="shared" si="58"/>
        <v>0</v>
      </c>
      <c r="W55" s="44">
        <f t="shared" si="58"/>
        <v>0</v>
      </c>
      <c r="X55" s="44">
        <f t="shared" si="58"/>
        <v>158.04</v>
      </c>
      <c r="Y55" s="44">
        <f t="shared" si="58"/>
        <v>955.8</v>
      </c>
      <c r="Z55" s="44">
        <f t="shared" si="58"/>
        <v>26.79</v>
      </c>
      <c r="AA55" s="44">
        <f t="shared" si="58"/>
        <v>530</v>
      </c>
      <c r="AB55" s="44">
        <f t="shared" si="58"/>
        <v>0</v>
      </c>
      <c r="AC55" s="44">
        <f t="shared" si="58"/>
        <v>0</v>
      </c>
      <c r="AD55" s="44">
        <f t="shared" si="58"/>
        <v>620</v>
      </c>
      <c r="AE55" s="44">
        <f t="shared" si="58"/>
        <v>0</v>
      </c>
      <c r="AF55" s="44">
        <f t="shared" si="58"/>
        <v>-22305.436428571433</v>
      </c>
      <c r="AG55" s="44">
        <f t="shared" si="58"/>
        <v>2.3571428571216302E-2</v>
      </c>
    </row>
    <row r="56" spans="1:33" ht="12" customHeight="1" thickTop="1" x14ac:dyDescent="0.2"/>
    <row r="57" spans="1:33" ht="12" x14ac:dyDescent="0.2">
      <c r="K57" s="45">
        <f>H55+I55+J55+K55</f>
        <v>22305.46</v>
      </c>
      <c r="L57" s="9"/>
      <c r="M57" s="8"/>
      <c r="AF57" s="46">
        <f>+AF55</f>
        <v>-22305.436428571433</v>
      </c>
    </row>
    <row r="58" spans="1:33" x14ac:dyDescent="0.2">
      <c r="K58" s="8"/>
      <c r="L58" s="9"/>
      <c r="M58" s="8"/>
    </row>
    <row r="59" spans="1:33" ht="12" x14ac:dyDescent="0.2">
      <c r="C59" s="47" t="s">
        <v>33</v>
      </c>
      <c r="G59" s="10"/>
      <c r="K59" s="60"/>
      <c r="L59" s="60"/>
      <c r="M59" s="60"/>
    </row>
    <row r="60" spans="1:33" x14ac:dyDescent="0.2">
      <c r="K60" s="8"/>
      <c r="L60" s="9"/>
      <c r="M60" s="8"/>
    </row>
    <row r="61" spans="1:33" x14ac:dyDescent="0.2">
      <c r="K61" s="8"/>
      <c r="L61" s="9"/>
      <c r="M61" s="8"/>
    </row>
    <row r="62" spans="1:33" x14ac:dyDescent="0.2">
      <c r="A62" s="1"/>
      <c r="B62" s="1"/>
      <c r="D62" s="1"/>
      <c r="E62" s="1"/>
      <c r="F62" s="1"/>
      <c r="H62" s="1"/>
      <c r="I62" s="1"/>
      <c r="J62" s="1"/>
      <c r="K62" s="8"/>
      <c r="L62" s="9"/>
      <c r="M62" s="8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Z62" s="1"/>
      <c r="AA62" s="1"/>
      <c r="AB62" s="1"/>
      <c r="AC62" s="1"/>
      <c r="AD62" s="1"/>
      <c r="AE62" s="1"/>
      <c r="AF62" s="1"/>
    </row>
    <row r="68" spans="1:32" x14ac:dyDescent="0.2">
      <c r="J68" s="2" t="s">
        <v>70</v>
      </c>
    </row>
    <row r="69" spans="1:32" x14ac:dyDescent="0.2">
      <c r="Q69" s="2">
        <v>0</v>
      </c>
    </row>
    <row r="70" spans="1:32" x14ac:dyDescent="0.2">
      <c r="A70" s="1"/>
      <c r="B70" s="1"/>
      <c r="D70" s="1"/>
      <c r="E70" s="1"/>
      <c r="F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Z70" s="1"/>
      <c r="AA70" s="1"/>
      <c r="AB70" s="1"/>
      <c r="AC70" s="1"/>
      <c r="AD70" s="1"/>
      <c r="AE70" s="1"/>
      <c r="AF70" s="1"/>
    </row>
  </sheetData>
  <mergeCells count="1">
    <mergeCell ref="K59:M59"/>
  </mergeCells>
  <pageMargins left="0.7" right="0.7" top="0.75" bottom="0.75" header="0.3" footer="0.3"/>
  <pageSetup paperSize="5" scale="70" orientation="landscape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56"/>
  <sheetViews>
    <sheetView workbookViewId="0">
      <pane ySplit="4" topLeftCell="A35" activePane="bottomLeft" state="frozen"/>
      <selection pane="bottomLeft" activeCell="A5" sqref="A5:XFD39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43851</v>
      </c>
      <c r="B5" s="31"/>
      <c r="C5" s="25" t="s">
        <v>45</v>
      </c>
      <c r="D5" s="25" t="s">
        <v>46</v>
      </c>
      <c r="E5" s="25" t="s">
        <v>37</v>
      </c>
      <c r="F5" s="26">
        <v>94800</v>
      </c>
      <c r="G5" s="26" t="s">
        <v>154</v>
      </c>
      <c r="H5" s="32"/>
      <c r="I5" s="32"/>
      <c r="J5" s="32"/>
      <c r="K5" s="32">
        <v>450.5</v>
      </c>
      <c r="L5" s="33"/>
      <c r="M5" s="27">
        <f t="shared" ref="M5:M40" si="0">SUM(H5:J5,K5/1.12)</f>
        <v>402.23214285714283</v>
      </c>
      <c r="N5" s="27">
        <f t="shared" ref="N5:N40" si="1">K5/1.12*0.12</f>
        <v>48.267857142857139</v>
      </c>
      <c r="O5" s="27">
        <f t="shared" ref="O5:O40" si="2">-SUM(I5:J5,K5/1.12)*L5</f>
        <v>0</v>
      </c>
      <c r="P5" s="27">
        <v>402.23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7" si="3">-SUM(N5:AE5)</f>
        <v>-450.49785714285713</v>
      </c>
      <c r="AG5" s="28">
        <f t="shared" ref="AG5:AG17" si="4">SUM(H5:K5)+AF5+O5</f>
        <v>2.1428571428714349E-3</v>
      </c>
    </row>
    <row r="6" spans="1:33" s="12" customFormat="1" ht="23.25" customHeight="1" x14ac:dyDescent="0.2">
      <c r="A6" s="30">
        <v>43851</v>
      </c>
      <c r="B6" s="31"/>
      <c r="C6" s="25" t="s">
        <v>45</v>
      </c>
      <c r="D6" s="25" t="s">
        <v>46</v>
      </c>
      <c r="E6" s="25" t="s">
        <v>37</v>
      </c>
      <c r="F6" s="26">
        <v>94935</v>
      </c>
      <c r="G6" s="26" t="s">
        <v>155</v>
      </c>
      <c r="H6" s="32"/>
      <c r="I6" s="32"/>
      <c r="J6" s="32"/>
      <c r="K6" s="32">
        <v>119</v>
      </c>
      <c r="L6" s="33"/>
      <c r="M6" s="27">
        <f t="shared" si="0"/>
        <v>106.24999999999999</v>
      </c>
      <c r="N6" s="27">
        <f t="shared" si="1"/>
        <v>12.749999999999998</v>
      </c>
      <c r="O6" s="27">
        <f t="shared" si="2"/>
        <v>0</v>
      </c>
      <c r="P6" s="27"/>
      <c r="Q6" s="34"/>
      <c r="R6" s="34">
        <v>106.25</v>
      </c>
      <c r="S6" s="35"/>
      <c r="T6" s="35"/>
      <c r="U6" s="35"/>
      <c r="V6" s="35"/>
      <c r="W6" s="35"/>
      <c r="X6" s="34"/>
      <c r="Y6" s="34"/>
      <c r="Z6" s="34"/>
      <c r="AA6" s="34"/>
      <c r="AB6" s="35"/>
      <c r="AC6" s="35"/>
      <c r="AD6" s="34"/>
      <c r="AE6" s="34"/>
      <c r="AF6" s="27">
        <f t="shared" si="3"/>
        <v>-119</v>
      </c>
      <c r="AG6" s="28">
        <f t="shared" si="4"/>
        <v>0</v>
      </c>
    </row>
    <row r="7" spans="1:33" s="12" customFormat="1" ht="23.25" customHeight="1" x14ac:dyDescent="0.2">
      <c r="A7" s="30">
        <v>43851</v>
      </c>
      <c r="B7" s="31"/>
      <c r="C7" s="25" t="s">
        <v>41</v>
      </c>
      <c r="D7" s="25" t="s">
        <v>42</v>
      </c>
      <c r="E7" s="25" t="s">
        <v>43</v>
      </c>
      <c r="F7" s="26">
        <v>200676</v>
      </c>
      <c r="G7" s="26" t="s">
        <v>44</v>
      </c>
      <c r="H7" s="32"/>
      <c r="I7" s="32"/>
      <c r="J7" s="32"/>
      <c r="K7" s="32">
        <v>180</v>
      </c>
      <c r="L7" s="33"/>
      <c r="M7" s="27">
        <f t="shared" si="0"/>
        <v>160.71428571428569</v>
      </c>
      <c r="N7" s="27">
        <f t="shared" si="1"/>
        <v>19.285714285714281</v>
      </c>
      <c r="O7" s="27">
        <f t="shared" si="2"/>
        <v>0</v>
      </c>
      <c r="P7" s="27"/>
      <c r="Q7" s="34">
        <v>160.71</v>
      </c>
      <c r="R7" s="34"/>
      <c r="S7" s="35"/>
      <c r="T7" s="35"/>
      <c r="U7" s="35"/>
      <c r="V7" s="35"/>
      <c r="W7" s="35"/>
      <c r="X7" s="34"/>
      <c r="Y7" s="34"/>
      <c r="Z7" s="34"/>
      <c r="AA7" s="34"/>
      <c r="AB7" s="35"/>
      <c r="AC7" s="35"/>
      <c r="AD7" s="34"/>
      <c r="AE7" s="34"/>
      <c r="AF7" s="27">
        <f t="shared" ref="AF7" si="5">-SUM(N7:AE7)</f>
        <v>-179.99571428571429</v>
      </c>
      <c r="AG7" s="28">
        <f t="shared" ref="AG7" si="6">SUM(H7:K7)+AF7+O7</f>
        <v>4.2857142857144481E-3</v>
      </c>
    </row>
    <row r="8" spans="1:33" s="12" customFormat="1" ht="23.25" customHeight="1" x14ac:dyDescent="0.2">
      <c r="A8" s="30">
        <v>43851</v>
      </c>
      <c r="B8" s="31"/>
      <c r="C8" s="25" t="s">
        <v>47</v>
      </c>
      <c r="D8" s="25" t="s">
        <v>48</v>
      </c>
      <c r="E8" s="25" t="s">
        <v>50</v>
      </c>
      <c r="F8" s="26">
        <v>3407</v>
      </c>
      <c r="G8" s="26" t="s">
        <v>61</v>
      </c>
      <c r="H8" s="32"/>
      <c r="I8" s="32"/>
      <c r="J8" s="32">
        <v>778</v>
      </c>
      <c r="K8" s="32"/>
      <c r="L8" s="33"/>
      <c r="M8" s="27">
        <f t="shared" si="0"/>
        <v>778</v>
      </c>
      <c r="N8" s="27">
        <f t="shared" si="1"/>
        <v>0</v>
      </c>
      <c r="O8" s="27">
        <f t="shared" si="2"/>
        <v>0</v>
      </c>
      <c r="P8" s="27">
        <v>778</v>
      </c>
      <c r="Q8" s="34"/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ref="AF8" si="7">-SUM(N8:AE8)</f>
        <v>-778</v>
      </c>
      <c r="AG8" s="28">
        <f t="shared" ref="AG8" si="8">SUM(H8:K8)+AF8+O8</f>
        <v>0</v>
      </c>
    </row>
    <row r="9" spans="1:33" s="12" customFormat="1" ht="23.25" customHeight="1" x14ac:dyDescent="0.2">
      <c r="A9" s="30">
        <v>43851</v>
      </c>
      <c r="B9" s="31"/>
      <c r="C9" s="25" t="s">
        <v>49</v>
      </c>
      <c r="D9" s="25"/>
      <c r="E9" s="25"/>
      <c r="F9" s="26"/>
      <c r="G9" s="26" t="s">
        <v>156</v>
      </c>
      <c r="H9" s="32">
        <v>100</v>
      </c>
      <c r="I9" s="32"/>
      <c r="J9" s="32"/>
      <c r="K9" s="32"/>
      <c r="L9" s="33"/>
      <c r="M9" s="27">
        <f t="shared" si="0"/>
        <v>100</v>
      </c>
      <c r="N9" s="27">
        <f t="shared" si="1"/>
        <v>0</v>
      </c>
      <c r="O9" s="27">
        <f t="shared" si="2"/>
        <v>0</v>
      </c>
      <c r="P9" s="27"/>
      <c r="Q9" s="34"/>
      <c r="R9" s="34"/>
      <c r="S9" s="35"/>
      <c r="T9" s="35"/>
      <c r="U9" s="35"/>
      <c r="V9" s="35"/>
      <c r="W9" s="35"/>
      <c r="X9" s="34"/>
      <c r="Y9" s="34"/>
      <c r="Z9" s="34"/>
      <c r="AA9" s="34">
        <v>100</v>
      </c>
      <c r="AB9" s="35"/>
      <c r="AC9" s="35"/>
      <c r="AD9" s="34"/>
      <c r="AE9" s="34"/>
      <c r="AF9" s="27">
        <f t="shared" si="3"/>
        <v>-100</v>
      </c>
      <c r="AG9" s="28">
        <f t="shared" si="4"/>
        <v>0</v>
      </c>
    </row>
    <row r="10" spans="1:33" s="12" customFormat="1" ht="23.25" customHeight="1" x14ac:dyDescent="0.2">
      <c r="A10" s="30">
        <v>43851</v>
      </c>
      <c r="B10" s="31"/>
      <c r="C10" s="25" t="s">
        <v>58</v>
      </c>
      <c r="D10" s="25"/>
      <c r="E10" s="25"/>
      <c r="F10" s="26"/>
      <c r="G10" s="26" t="s">
        <v>59</v>
      </c>
      <c r="H10" s="32"/>
      <c r="I10" s="32"/>
      <c r="J10" s="32">
        <v>200</v>
      </c>
      <c r="K10" s="32"/>
      <c r="L10" s="33"/>
      <c r="M10" s="27">
        <f t="shared" si="0"/>
        <v>200</v>
      </c>
      <c r="N10" s="27">
        <f t="shared" si="1"/>
        <v>0</v>
      </c>
      <c r="O10" s="27">
        <f t="shared" si="2"/>
        <v>0</v>
      </c>
      <c r="P10" s="34">
        <v>200</v>
      </c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/>
      <c r="AE10" s="34"/>
      <c r="AF10" s="27">
        <f t="shared" si="3"/>
        <v>-200</v>
      </c>
      <c r="AG10" s="28">
        <f t="shared" si="4"/>
        <v>0</v>
      </c>
    </row>
    <row r="11" spans="1:33" s="12" customFormat="1" ht="23.25" customHeight="1" x14ac:dyDescent="0.2">
      <c r="A11" s="30">
        <v>43851</v>
      </c>
      <c r="B11" s="31"/>
      <c r="C11" s="25" t="s">
        <v>49</v>
      </c>
      <c r="D11" s="25"/>
      <c r="E11" s="25"/>
      <c r="F11" s="26"/>
      <c r="G11" s="29" t="s">
        <v>157</v>
      </c>
      <c r="H11" s="32">
        <v>100</v>
      </c>
      <c r="I11" s="32"/>
      <c r="J11" s="32"/>
      <c r="K11" s="32"/>
      <c r="L11" s="33"/>
      <c r="M11" s="27">
        <f t="shared" si="0"/>
        <v>100</v>
      </c>
      <c r="N11" s="27">
        <f t="shared" si="1"/>
        <v>0</v>
      </c>
      <c r="O11" s="27">
        <f t="shared" si="2"/>
        <v>0</v>
      </c>
      <c r="P11" s="27"/>
      <c r="Q11" s="34"/>
      <c r="R11" s="34"/>
      <c r="S11" s="35"/>
      <c r="T11" s="35"/>
      <c r="U11" s="35"/>
      <c r="V11" s="35"/>
      <c r="W11" s="35"/>
      <c r="X11" s="34"/>
      <c r="Y11" s="34"/>
      <c r="Z11" s="34"/>
      <c r="AA11" s="34">
        <v>100</v>
      </c>
      <c r="AB11" s="35"/>
      <c r="AC11" s="35"/>
      <c r="AD11" s="34"/>
      <c r="AE11" s="34"/>
      <c r="AF11" s="27">
        <f t="shared" si="3"/>
        <v>-100</v>
      </c>
      <c r="AG11" s="28">
        <f t="shared" si="4"/>
        <v>0</v>
      </c>
    </row>
    <row r="12" spans="1:33" s="12" customFormat="1" ht="23.25" customHeight="1" x14ac:dyDescent="0.2">
      <c r="A12" s="30">
        <v>43852</v>
      </c>
      <c r="B12" s="31"/>
      <c r="C12" s="25" t="s">
        <v>49</v>
      </c>
      <c r="D12" s="25"/>
      <c r="E12" s="25"/>
      <c r="F12" s="26"/>
      <c r="G12" s="29" t="s">
        <v>158</v>
      </c>
      <c r="H12" s="32"/>
      <c r="I12" s="32"/>
      <c r="J12" s="32">
        <v>245</v>
      </c>
      <c r="K12" s="32"/>
      <c r="L12" s="33"/>
      <c r="M12" s="27">
        <f t="shared" si="0"/>
        <v>245</v>
      </c>
      <c r="N12" s="27">
        <f t="shared" si="1"/>
        <v>0</v>
      </c>
      <c r="O12" s="27">
        <f t="shared" si="2"/>
        <v>0</v>
      </c>
      <c r="P12" s="27">
        <v>245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3"/>
        <v>-245</v>
      </c>
      <c r="AG12" s="28">
        <f t="shared" si="4"/>
        <v>0</v>
      </c>
    </row>
    <row r="13" spans="1:33" s="12" customFormat="1" ht="23.25" customHeight="1" x14ac:dyDescent="0.2">
      <c r="A13" s="30">
        <v>43852</v>
      </c>
      <c r="B13" s="31"/>
      <c r="C13" s="25" t="s">
        <v>41</v>
      </c>
      <c r="D13" s="25" t="s">
        <v>42</v>
      </c>
      <c r="E13" s="25" t="s">
        <v>43</v>
      </c>
      <c r="F13" s="26">
        <v>200727</v>
      </c>
      <c r="G13" s="26" t="s">
        <v>44</v>
      </c>
      <c r="H13" s="32"/>
      <c r="I13" s="32"/>
      <c r="J13" s="32"/>
      <c r="K13" s="32">
        <v>180</v>
      </c>
      <c r="L13" s="33"/>
      <c r="M13" s="27">
        <f t="shared" ref="M13" si="9">SUM(H13:J13,K13/1.12)</f>
        <v>160.71428571428569</v>
      </c>
      <c r="N13" s="27">
        <f t="shared" ref="N13" si="10">K13/1.12*0.12</f>
        <v>19.285714285714281</v>
      </c>
      <c r="O13" s="27">
        <f t="shared" ref="O13" si="11">-SUM(I13:J13,K13/1.12)*L13</f>
        <v>0</v>
      </c>
      <c r="P13" s="27"/>
      <c r="Q13" s="34">
        <v>160.71</v>
      </c>
      <c r="R13" s="34"/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ref="AF13" si="12">-SUM(N13:AE13)</f>
        <v>-179.99571428571429</v>
      </c>
      <c r="AG13" s="28">
        <f t="shared" ref="AG13" si="13">SUM(H13:K13)+AF13+O13</f>
        <v>4.2857142857144481E-3</v>
      </c>
    </row>
    <row r="14" spans="1:33" s="12" customFormat="1" ht="23.25" customHeight="1" x14ac:dyDescent="0.2">
      <c r="A14" s="30">
        <v>43852</v>
      </c>
      <c r="B14" s="31"/>
      <c r="C14" s="25" t="s">
        <v>45</v>
      </c>
      <c r="D14" s="25" t="s">
        <v>46</v>
      </c>
      <c r="E14" s="25" t="s">
        <v>37</v>
      </c>
      <c r="F14" s="26">
        <v>147839</v>
      </c>
      <c r="G14" s="26" t="s">
        <v>68</v>
      </c>
      <c r="H14" s="32"/>
      <c r="I14" s="32"/>
      <c r="J14" s="32"/>
      <c r="K14" s="32">
        <v>234</v>
      </c>
      <c r="L14" s="33"/>
      <c r="M14" s="27">
        <f t="shared" si="0"/>
        <v>208.92857142857142</v>
      </c>
      <c r="N14" s="27">
        <f t="shared" si="1"/>
        <v>25.071428571428569</v>
      </c>
      <c r="O14" s="27">
        <f t="shared" si="2"/>
        <v>0</v>
      </c>
      <c r="P14" s="27">
        <v>208.93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-234.00142857142856</v>
      </c>
      <c r="AG14" s="28">
        <f t="shared" si="4"/>
        <v>-1.4285714285620088E-3</v>
      </c>
    </row>
    <row r="15" spans="1:33" s="12" customFormat="1" ht="23.25" customHeight="1" x14ac:dyDescent="0.2">
      <c r="A15" s="30">
        <v>43852</v>
      </c>
      <c r="B15" s="31"/>
      <c r="C15" s="25" t="s">
        <v>45</v>
      </c>
      <c r="D15" s="25" t="s">
        <v>46</v>
      </c>
      <c r="E15" s="25" t="s">
        <v>37</v>
      </c>
      <c r="F15" s="26">
        <v>118109</v>
      </c>
      <c r="G15" s="29" t="s">
        <v>159</v>
      </c>
      <c r="H15" s="32"/>
      <c r="I15" s="32"/>
      <c r="J15" s="32"/>
      <c r="K15" s="32">
        <v>144.5</v>
      </c>
      <c r="L15" s="33"/>
      <c r="M15" s="27">
        <f t="shared" si="0"/>
        <v>129.01785714285714</v>
      </c>
      <c r="N15" s="27">
        <f t="shared" si="1"/>
        <v>15.482142857142856</v>
      </c>
      <c r="O15" s="27">
        <f t="shared" si="2"/>
        <v>0</v>
      </c>
      <c r="P15" s="27"/>
      <c r="Q15" s="34">
        <v>129.02000000000001</v>
      </c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si="3"/>
        <v>-144.50214285714287</v>
      </c>
      <c r="AG15" s="28">
        <f t="shared" si="4"/>
        <v>-2.1428571428714349E-3</v>
      </c>
    </row>
    <row r="16" spans="1:33" s="12" customFormat="1" ht="23.25" customHeight="1" x14ac:dyDescent="0.2">
      <c r="A16" s="30">
        <v>43853</v>
      </c>
      <c r="B16" s="31"/>
      <c r="C16" s="25" t="s">
        <v>98</v>
      </c>
      <c r="D16" s="25" t="s">
        <v>99</v>
      </c>
      <c r="E16" s="25" t="s">
        <v>100</v>
      </c>
      <c r="F16" s="26">
        <v>118186</v>
      </c>
      <c r="G16" s="29" t="s">
        <v>176</v>
      </c>
      <c r="H16" s="32"/>
      <c r="I16" s="32"/>
      <c r="J16" s="32"/>
      <c r="K16" s="32">
        <v>2065</v>
      </c>
      <c r="L16" s="33"/>
      <c r="M16" s="27">
        <f t="shared" si="0"/>
        <v>1843.7499999999998</v>
      </c>
      <c r="N16" s="27">
        <f t="shared" si="1"/>
        <v>221.24999999999997</v>
      </c>
      <c r="O16" s="27">
        <f t="shared" si="2"/>
        <v>0</v>
      </c>
      <c r="P16" s="27"/>
      <c r="Q16" s="34">
        <v>1843.75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3"/>
        <v>-2065</v>
      </c>
      <c r="AG16" s="28">
        <f t="shared" si="4"/>
        <v>0</v>
      </c>
    </row>
    <row r="17" spans="1:33" s="12" customFormat="1" ht="23.25" customHeight="1" x14ac:dyDescent="0.2">
      <c r="A17" s="30">
        <v>43853</v>
      </c>
      <c r="B17" s="31"/>
      <c r="C17" s="25" t="s">
        <v>40</v>
      </c>
      <c r="D17" s="25"/>
      <c r="E17" s="25"/>
      <c r="F17" s="26"/>
      <c r="G17" s="26" t="s">
        <v>177</v>
      </c>
      <c r="H17" s="32">
        <v>50</v>
      </c>
      <c r="I17" s="32"/>
      <c r="J17" s="32"/>
      <c r="K17" s="32"/>
      <c r="L17" s="33"/>
      <c r="M17" s="27">
        <f t="shared" si="0"/>
        <v>50</v>
      </c>
      <c r="N17" s="27">
        <f t="shared" si="1"/>
        <v>0</v>
      </c>
      <c r="O17" s="27">
        <f t="shared" si="2"/>
        <v>0</v>
      </c>
      <c r="P17" s="27"/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>
        <v>50</v>
      </c>
      <c r="AB17" s="35"/>
      <c r="AC17" s="35"/>
      <c r="AD17" s="34"/>
      <c r="AE17" s="34"/>
      <c r="AF17" s="27">
        <f t="shared" si="3"/>
        <v>-50</v>
      </c>
      <c r="AG17" s="28">
        <f t="shared" si="4"/>
        <v>0</v>
      </c>
    </row>
    <row r="18" spans="1:33" s="12" customFormat="1" ht="23.25" customHeight="1" x14ac:dyDescent="0.2">
      <c r="A18" s="30">
        <v>43853</v>
      </c>
      <c r="B18" s="31"/>
      <c r="C18" s="25" t="s">
        <v>41</v>
      </c>
      <c r="D18" s="25" t="s">
        <v>42</v>
      </c>
      <c r="E18" s="25" t="s">
        <v>43</v>
      </c>
      <c r="F18" s="26">
        <v>200778</v>
      </c>
      <c r="G18" s="26" t="s">
        <v>44</v>
      </c>
      <c r="H18" s="32"/>
      <c r="I18" s="32"/>
      <c r="J18" s="32"/>
      <c r="K18" s="32">
        <v>180</v>
      </c>
      <c r="L18" s="33"/>
      <c r="M18" s="27">
        <f t="shared" si="0"/>
        <v>160.71428571428569</v>
      </c>
      <c r="N18" s="27">
        <f t="shared" si="1"/>
        <v>19.285714285714281</v>
      </c>
      <c r="O18" s="27">
        <f t="shared" si="2"/>
        <v>0</v>
      </c>
      <c r="P18" s="27"/>
      <c r="Q18" s="34">
        <v>160.71</v>
      </c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" si="14">-SUM(N18:AE18)</f>
        <v>-179.99571428571429</v>
      </c>
      <c r="AG18" s="28">
        <f t="shared" ref="AG18" si="15">SUM(H18:K18)+AF18+O18</f>
        <v>4.2857142857144481E-3</v>
      </c>
    </row>
    <row r="19" spans="1:33" s="12" customFormat="1" ht="23.25" customHeight="1" x14ac:dyDescent="0.2">
      <c r="A19" s="30">
        <v>43853</v>
      </c>
      <c r="B19" s="31"/>
      <c r="C19" s="25" t="s">
        <v>45</v>
      </c>
      <c r="D19" s="25" t="s">
        <v>46</v>
      </c>
      <c r="E19" s="25" t="s">
        <v>37</v>
      </c>
      <c r="F19" s="26">
        <v>118557</v>
      </c>
      <c r="G19" s="26" t="s">
        <v>66</v>
      </c>
      <c r="H19" s="32"/>
      <c r="I19" s="32"/>
      <c r="J19" s="32"/>
      <c r="K19" s="32">
        <v>240</v>
      </c>
      <c r="L19" s="33"/>
      <c r="M19" s="27">
        <f t="shared" si="0"/>
        <v>214.28571428571428</v>
      </c>
      <c r="N19" s="27">
        <f t="shared" si="1"/>
        <v>25.714285714285712</v>
      </c>
      <c r="O19" s="27">
        <f t="shared" si="2"/>
        <v>0</v>
      </c>
      <c r="P19" s="27">
        <v>214.29</v>
      </c>
      <c r="Q19" s="34"/>
      <c r="R19" s="34"/>
      <c r="S19" s="35"/>
      <c r="T19" s="35"/>
      <c r="U19" s="35"/>
      <c r="V19" s="35"/>
      <c r="W19" s="35"/>
      <c r="X19" s="34"/>
      <c r="Y19" s="34"/>
      <c r="Z19" s="34"/>
      <c r="AA19" s="34"/>
      <c r="AB19" s="35"/>
      <c r="AC19" s="35"/>
      <c r="AD19" s="34"/>
      <c r="AE19" s="34"/>
      <c r="AF19" s="27">
        <f t="shared" ref="AF19:AF29" si="16">-SUM(N19:AE19)</f>
        <v>-240.00428571428571</v>
      </c>
      <c r="AG19" s="28">
        <f t="shared" ref="AG19:AG29" si="17">SUM(H19:K19)+AF19+O19</f>
        <v>-4.2857142857144481E-3</v>
      </c>
    </row>
    <row r="20" spans="1:33" s="12" customFormat="1" ht="23.25" customHeight="1" x14ac:dyDescent="0.2">
      <c r="A20" s="30">
        <v>43853</v>
      </c>
      <c r="B20" s="31"/>
      <c r="C20" s="25" t="s">
        <v>38</v>
      </c>
      <c r="D20" s="25" t="s">
        <v>56</v>
      </c>
      <c r="E20" s="25" t="s">
        <v>39</v>
      </c>
      <c r="F20" s="26">
        <v>184499</v>
      </c>
      <c r="G20" s="26" t="s">
        <v>149</v>
      </c>
      <c r="H20" s="32"/>
      <c r="I20" s="32"/>
      <c r="J20" s="32"/>
      <c r="K20" s="32">
        <v>210</v>
      </c>
      <c r="L20" s="33"/>
      <c r="M20" s="27">
        <f t="shared" si="0"/>
        <v>187.49999999999997</v>
      </c>
      <c r="N20" s="27">
        <f t="shared" si="1"/>
        <v>22.499999999999996</v>
      </c>
      <c r="O20" s="27">
        <f t="shared" si="2"/>
        <v>0</v>
      </c>
      <c r="P20" s="27">
        <v>187.5</v>
      </c>
      <c r="Q20" s="34"/>
      <c r="R20" s="34"/>
      <c r="S20" s="35"/>
      <c r="T20" s="35"/>
      <c r="U20" s="35"/>
      <c r="V20" s="35"/>
      <c r="W20" s="35"/>
      <c r="X20" s="34"/>
      <c r="Y20" s="34"/>
      <c r="Z20" s="34"/>
      <c r="AA20" s="34"/>
      <c r="AB20" s="35"/>
      <c r="AC20" s="35"/>
      <c r="AD20" s="34"/>
      <c r="AE20" s="34"/>
      <c r="AF20" s="27">
        <f t="shared" si="16"/>
        <v>-210</v>
      </c>
      <c r="AG20" s="28">
        <f t="shared" si="17"/>
        <v>0</v>
      </c>
    </row>
    <row r="21" spans="1:33" s="12" customFormat="1" ht="23.25" customHeight="1" x14ac:dyDescent="0.2">
      <c r="A21" s="30">
        <v>43853</v>
      </c>
      <c r="B21" s="31"/>
      <c r="C21" s="25" t="s">
        <v>38</v>
      </c>
      <c r="D21" s="25" t="s">
        <v>56</v>
      </c>
      <c r="E21" s="25" t="s">
        <v>39</v>
      </c>
      <c r="F21" s="26">
        <v>184499</v>
      </c>
      <c r="G21" s="26" t="s">
        <v>160</v>
      </c>
      <c r="H21" s="32"/>
      <c r="I21" s="32"/>
      <c r="J21" s="32">
        <v>96.85</v>
      </c>
      <c r="K21" s="32"/>
      <c r="L21" s="33"/>
      <c r="M21" s="27">
        <f t="shared" si="0"/>
        <v>96.85</v>
      </c>
      <c r="N21" s="27">
        <f t="shared" si="1"/>
        <v>0</v>
      </c>
      <c r="O21" s="27">
        <f t="shared" si="2"/>
        <v>0</v>
      </c>
      <c r="P21" s="27">
        <v>96.85</v>
      </c>
      <c r="Q21" s="34"/>
      <c r="R21" s="34"/>
      <c r="S21" s="35"/>
      <c r="T21" s="35"/>
      <c r="U21" s="35"/>
      <c r="V21" s="35"/>
      <c r="W21" s="35"/>
      <c r="X21" s="34"/>
      <c r="Y21" s="34"/>
      <c r="Z21" s="34"/>
      <c r="AA21" s="34"/>
      <c r="AB21" s="35"/>
      <c r="AC21" s="35"/>
      <c r="AD21" s="34"/>
      <c r="AE21" s="34"/>
      <c r="AF21" s="27">
        <f t="shared" si="16"/>
        <v>-96.85</v>
      </c>
      <c r="AG21" s="28">
        <f t="shared" si="17"/>
        <v>0</v>
      </c>
    </row>
    <row r="22" spans="1:33" s="12" customFormat="1" ht="23.25" customHeight="1" x14ac:dyDescent="0.2">
      <c r="A22" s="30">
        <v>43854</v>
      </c>
      <c r="B22" s="31"/>
      <c r="C22" s="25" t="s">
        <v>49</v>
      </c>
      <c r="D22" s="25"/>
      <c r="E22" s="25"/>
      <c r="F22" s="26"/>
      <c r="G22" s="26" t="s">
        <v>161</v>
      </c>
      <c r="H22" s="32"/>
      <c r="I22" s="32"/>
      <c r="J22" s="32">
        <v>150</v>
      </c>
      <c r="K22" s="32"/>
      <c r="L22" s="33"/>
      <c r="M22" s="27">
        <f t="shared" si="0"/>
        <v>150</v>
      </c>
      <c r="N22" s="27">
        <f t="shared" si="1"/>
        <v>0</v>
      </c>
      <c r="O22" s="27">
        <f t="shared" si="2"/>
        <v>0</v>
      </c>
      <c r="P22" s="27">
        <v>150</v>
      </c>
      <c r="Q22" s="34"/>
      <c r="R22" s="34"/>
      <c r="S22" s="35"/>
      <c r="T22" s="35"/>
      <c r="U22" s="35"/>
      <c r="V22" s="35"/>
      <c r="W22" s="35"/>
      <c r="X22" s="34"/>
      <c r="Y22" s="34"/>
      <c r="Z22" s="34"/>
      <c r="AA22" s="34"/>
      <c r="AB22" s="35"/>
      <c r="AC22" s="35"/>
      <c r="AD22" s="34"/>
      <c r="AE22" s="34"/>
      <c r="AF22" s="27">
        <f t="shared" si="16"/>
        <v>-150</v>
      </c>
      <c r="AG22" s="28">
        <f t="shared" si="17"/>
        <v>0</v>
      </c>
    </row>
    <row r="23" spans="1:33" s="12" customFormat="1" ht="23.25" customHeight="1" x14ac:dyDescent="0.2">
      <c r="A23" s="30">
        <v>43854</v>
      </c>
      <c r="B23" s="31"/>
      <c r="C23" s="25" t="s">
        <v>41</v>
      </c>
      <c r="D23" s="25" t="s">
        <v>42</v>
      </c>
      <c r="E23" s="25" t="s">
        <v>43</v>
      </c>
      <c r="F23" s="26">
        <v>202178</v>
      </c>
      <c r="G23" s="26" t="s">
        <v>44</v>
      </c>
      <c r="H23" s="32"/>
      <c r="I23" s="32"/>
      <c r="J23" s="32"/>
      <c r="K23" s="32">
        <v>180</v>
      </c>
      <c r="L23" s="33"/>
      <c r="M23" s="27">
        <f t="shared" ref="M23" si="18">SUM(H23:J23,K23/1.12)</f>
        <v>160.71428571428569</v>
      </c>
      <c r="N23" s="27">
        <f t="shared" ref="N23" si="19">K23/1.12*0.12</f>
        <v>19.285714285714281</v>
      </c>
      <c r="O23" s="27">
        <f t="shared" ref="O23" si="20">-SUM(I23:J23,K23/1.12)*L23</f>
        <v>0</v>
      </c>
      <c r="P23" s="27"/>
      <c r="Q23" s="34">
        <v>160.71</v>
      </c>
      <c r="R23" s="34"/>
      <c r="S23" s="35"/>
      <c r="T23" s="35"/>
      <c r="U23" s="35"/>
      <c r="V23" s="35"/>
      <c r="W23" s="35"/>
      <c r="X23" s="34"/>
      <c r="Y23" s="34"/>
      <c r="Z23" s="34"/>
      <c r="AA23" s="34"/>
      <c r="AB23" s="35"/>
      <c r="AC23" s="35"/>
      <c r="AD23" s="34"/>
      <c r="AE23" s="34"/>
      <c r="AF23" s="27">
        <f t="shared" si="16"/>
        <v>-179.99571428571429</v>
      </c>
      <c r="AG23" s="28">
        <f t="shared" si="17"/>
        <v>4.2857142857144481E-3</v>
      </c>
    </row>
    <row r="24" spans="1:33" s="12" customFormat="1" ht="23.25" customHeight="1" x14ac:dyDescent="0.2">
      <c r="A24" s="30">
        <v>43857</v>
      </c>
      <c r="B24" s="31"/>
      <c r="C24" s="25" t="s">
        <v>41</v>
      </c>
      <c r="D24" s="25" t="s">
        <v>42</v>
      </c>
      <c r="E24" s="25" t="s">
        <v>43</v>
      </c>
      <c r="F24" s="26">
        <v>210363</v>
      </c>
      <c r="G24" s="26" t="s">
        <v>44</v>
      </c>
      <c r="H24" s="32"/>
      <c r="I24" s="32"/>
      <c r="J24" s="32"/>
      <c r="K24" s="32">
        <v>180</v>
      </c>
      <c r="L24" s="33"/>
      <c r="M24" s="27">
        <f t="shared" ref="M24" si="21">SUM(H24:J24,K24/1.12)</f>
        <v>160.71428571428569</v>
      </c>
      <c r="N24" s="27">
        <f t="shared" ref="N24" si="22">K24/1.12*0.12</f>
        <v>19.285714285714281</v>
      </c>
      <c r="O24" s="27">
        <f t="shared" ref="O24" si="23">-SUM(I24:J24,K24/1.12)*L24</f>
        <v>0</v>
      </c>
      <c r="P24" s="27"/>
      <c r="Q24" s="34">
        <v>160.71</v>
      </c>
      <c r="R24" s="34"/>
      <c r="S24" s="35"/>
      <c r="T24" s="35"/>
      <c r="U24" s="35"/>
      <c r="V24" s="35"/>
      <c r="W24" s="35"/>
      <c r="X24" s="34"/>
      <c r="Y24" s="34"/>
      <c r="Z24" s="34"/>
      <c r="AA24" s="34"/>
      <c r="AB24" s="35"/>
      <c r="AC24" s="35"/>
      <c r="AD24" s="34"/>
      <c r="AE24" s="34"/>
      <c r="AF24" s="27">
        <f t="shared" ref="AF24" si="24">-SUM(N24:AE24)</f>
        <v>-179.99571428571429</v>
      </c>
      <c r="AG24" s="28">
        <f t="shared" ref="AG24" si="25">SUM(H24:K24)+AF24+O24</f>
        <v>4.2857142857144481E-3</v>
      </c>
    </row>
    <row r="25" spans="1:33" s="12" customFormat="1" ht="23.25" customHeight="1" x14ac:dyDescent="0.2">
      <c r="A25" s="30">
        <v>43857</v>
      </c>
      <c r="B25" s="31"/>
      <c r="C25" s="25" t="s">
        <v>67</v>
      </c>
      <c r="D25" s="25"/>
      <c r="E25" s="25"/>
      <c r="F25" s="26"/>
      <c r="G25" s="26" t="s">
        <v>72</v>
      </c>
      <c r="H25" s="32">
        <v>165</v>
      </c>
      <c r="I25" s="32"/>
      <c r="J25" s="32"/>
      <c r="K25" s="32"/>
      <c r="L25" s="33"/>
      <c r="M25" s="27">
        <f t="shared" si="0"/>
        <v>165</v>
      </c>
      <c r="N25" s="27">
        <f t="shared" si="1"/>
        <v>0</v>
      </c>
      <c r="O25" s="27">
        <f t="shared" si="2"/>
        <v>0</v>
      </c>
      <c r="P25" s="27"/>
      <c r="Q25" s="34"/>
      <c r="R25" s="34"/>
      <c r="S25" s="35"/>
      <c r="T25" s="35"/>
      <c r="U25" s="35"/>
      <c r="V25" s="35"/>
      <c r="W25" s="35"/>
      <c r="X25" s="34"/>
      <c r="Y25" s="34"/>
      <c r="Z25" s="34"/>
      <c r="AA25" s="34">
        <v>165</v>
      </c>
      <c r="AB25" s="35"/>
      <c r="AC25" s="35"/>
      <c r="AD25" s="34"/>
      <c r="AE25" s="34"/>
      <c r="AF25" s="27">
        <f t="shared" si="16"/>
        <v>-165</v>
      </c>
      <c r="AG25" s="28">
        <f t="shared" si="17"/>
        <v>0</v>
      </c>
    </row>
    <row r="26" spans="1:33" s="12" customFormat="1" ht="23.25" customHeight="1" x14ac:dyDescent="0.2">
      <c r="A26" s="30">
        <v>43857</v>
      </c>
      <c r="B26" s="31"/>
      <c r="C26" s="25" t="s">
        <v>58</v>
      </c>
      <c r="D26" s="25"/>
      <c r="E26" s="25"/>
      <c r="F26" s="26"/>
      <c r="G26" s="26" t="s">
        <v>59</v>
      </c>
      <c r="H26" s="32"/>
      <c r="I26" s="32"/>
      <c r="J26" s="32">
        <v>200</v>
      </c>
      <c r="K26" s="32"/>
      <c r="L26" s="33"/>
      <c r="M26" s="27">
        <f t="shared" ref="M26" si="26">SUM(H26:J26,K26/1.12)</f>
        <v>200</v>
      </c>
      <c r="N26" s="27">
        <f t="shared" ref="N26" si="27">K26/1.12*0.12</f>
        <v>0</v>
      </c>
      <c r="O26" s="27">
        <f t="shared" ref="O26" si="28">-SUM(I26:J26,K26/1.12)*L26</f>
        <v>0</v>
      </c>
      <c r="P26" s="34">
        <v>200</v>
      </c>
      <c r="Q26" s="34"/>
      <c r="R26" s="34"/>
      <c r="S26" s="35"/>
      <c r="T26" s="35"/>
      <c r="U26" s="35"/>
      <c r="V26" s="35"/>
      <c r="W26" s="35"/>
      <c r="X26" s="34"/>
      <c r="Y26" s="34"/>
      <c r="Z26" s="34"/>
      <c r="AA26" s="34"/>
      <c r="AB26" s="35"/>
      <c r="AC26" s="35"/>
      <c r="AD26" s="34"/>
      <c r="AE26" s="34"/>
      <c r="AF26" s="27">
        <f t="shared" ref="AF26" si="29">-SUM(N26:AE26)</f>
        <v>-200</v>
      </c>
      <c r="AG26" s="28">
        <f t="shared" ref="AG26" si="30">SUM(H26:K26)+AF26+O26</f>
        <v>0</v>
      </c>
    </row>
    <row r="27" spans="1:33" s="12" customFormat="1" ht="23.25" customHeight="1" x14ac:dyDescent="0.2">
      <c r="A27" s="30">
        <v>43857</v>
      </c>
      <c r="B27" s="31"/>
      <c r="C27" s="25" t="s">
        <v>52</v>
      </c>
      <c r="D27" s="25" t="s">
        <v>53</v>
      </c>
      <c r="E27" s="25" t="s">
        <v>39</v>
      </c>
      <c r="F27" s="26">
        <v>749430</v>
      </c>
      <c r="G27" s="26" t="s">
        <v>162</v>
      </c>
      <c r="H27" s="32"/>
      <c r="I27" s="32"/>
      <c r="J27" s="32"/>
      <c r="K27" s="32">
        <v>30</v>
      </c>
      <c r="L27" s="33"/>
      <c r="M27" s="27">
        <f t="shared" si="0"/>
        <v>26.785714285714285</v>
      </c>
      <c r="N27" s="27">
        <f t="shared" si="1"/>
        <v>3.214285714285714</v>
      </c>
      <c r="O27" s="27">
        <f t="shared" si="2"/>
        <v>0</v>
      </c>
      <c r="P27" s="27"/>
      <c r="Q27" s="34"/>
      <c r="R27" s="34"/>
      <c r="S27" s="35"/>
      <c r="T27" s="35"/>
      <c r="U27" s="35"/>
      <c r="V27" s="35"/>
      <c r="W27" s="35"/>
      <c r="X27" s="34"/>
      <c r="Y27" s="34"/>
      <c r="Z27" s="34">
        <v>26.79</v>
      </c>
      <c r="AA27" s="34"/>
      <c r="AB27" s="35"/>
      <c r="AC27" s="35"/>
      <c r="AD27" s="34"/>
      <c r="AE27" s="34"/>
      <c r="AF27" s="27">
        <f t="shared" si="16"/>
        <v>-30.004285714285714</v>
      </c>
      <c r="AG27" s="28">
        <f t="shared" si="17"/>
        <v>-4.2857142857144481E-3</v>
      </c>
    </row>
    <row r="28" spans="1:33" s="12" customFormat="1" ht="23.25" customHeight="1" x14ac:dyDescent="0.2">
      <c r="A28" s="30">
        <v>43857</v>
      </c>
      <c r="B28" s="31"/>
      <c r="C28" s="25" t="s">
        <v>163</v>
      </c>
      <c r="D28" s="25" t="s">
        <v>65</v>
      </c>
      <c r="E28" s="25" t="s">
        <v>164</v>
      </c>
      <c r="F28" s="26">
        <v>224867</v>
      </c>
      <c r="G28" s="26" t="s">
        <v>165</v>
      </c>
      <c r="H28" s="32"/>
      <c r="I28" s="32"/>
      <c r="J28" s="32"/>
      <c r="K28" s="32">
        <v>5302.47</v>
      </c>
      <c r="L28" s="33"/>
      <c r="M28" s="27">
        <f t="shared" si="0"/>
        <v>4734.3482142857138</v>
      </c>
      <c r="N28" s="27">
        <f t="shared" si="1"/>
        <v>568.12178571428558</v>
      </c>
      <c r="O28" s="27">
        <f t="shared" si="2"/>
        <v>0</v>
      </c>
      <c r="P28" s="27">
        <v>4734.3500000000004</v>
      </c>
      <c r="Q28" s="34"/>
      <c r="R28" s="34"/>
      <c r="S28" s="35"/>
      <c r="T28" s="35"/>
      <c r="U28" s="35"/>
      <c r="V28" s="35"/>
      <c r="W28" s="35"/>
      <c r="X28" s="34"/>
      <c r="Y28" s="34"/>
      <c r="Z28" s="34"/>
      <c r="AA28" s="34"/>
      <c r="AB28" s="35"/>
      <c r="AC28" s="35"/>
      <c r="AD28" s="34"/>
      <c r="AE28" s="34"/>
      <c r="AF28" s="27">
        <f t="shared" si="16"/>
        <v>-5302.4717857142859</v>
      </c>
      <c r="AG28" s="28">
        <f t="shared" si="17"/>
        <v>-1.7857142856883002E-3</v>
      </c>
    </row>
    <row r="29" spans="1:33" s="12" customFormat="1" ht="23.25" customHeight="1" x14ac:dyDescent="0.2">
      <c r="A29" s="30">
        <v>43858</v>
      </c>
      <c r="B29" s="31"/>
      <c r="C29" s="25" t="s">
        <v>49</v>
      </c>
      <c r="D29" s="25"/>
      <c r="E29" s="25"/>
      <c r="F29" s="26"/>
      <c r="G29" s="29" t="s">
        <v>166</v>
      </c>
      <c r="H29" s="32">
        <v>100</v>
      </c>
      <c r="I29" s="32"/>
      <c r="J29" s="32"/>
      <c r="K29" s="32"/>
      <c r="L29" s="33"/>
      <c r="M29" s="27">
        <f t="shared" si="0"/>
        <v>100</v>
      </c>
      <c r="N29" s="27">
        <f t="shared" si="1"/>
        <v>0</v>
      </c>
      <c r="O29" s="27">
        <f t="shared" si="2"/>
        <v>0</v>
      </c>
      <c r="P29" s="27"/>
      <c r="Q29" s="34"/>
      <c r="R29" s="34"/>
      <c r="S29" s="35"/>
      <c r="T29" s="35"/>
      <c r="U29" s="35"/>
      <c r="V29" s="35"/>
      <c r="W29" s="35"/>
      <c r="X29" s="34"/>
      <c r="Y29" s="34"/>
      <c r="Z29" s="34"/>
      <c r="AA29" s="34">
        <v>100</v>
      </c>
      <c r="AB29" s="35"/>
      <c r="AC29" s="35"/>
      <c r="AD29" s="34"/>
      <c r="AE29" s="34"/>
      <c r="AF29" s="27">
        <f t="shared" si="16"/>
        <v>-100</v>
      </c>
      <c r="AG29" s="28">
        <f t="shared" si="17"/>
        <v>0</v>
      </c>
    </row>
    <row r="30" spans="1:33" s="12" customFormat="1" ht="23.25" customHeight="1" x14ac:dyDescent="0.2">
      <c r="A30" s="30">
        <v>43858</v>
      </c>
      <c r="B30" s="31"/>
      <c r="C30" s="25" t="s">
        <v>47</v>
      </c>
      <c r="D30" s="25" t="s">
        <v>48</v>
      </c>
      <c r="E30" s="25" t="s">
        <v>50</v>
      </c>
      <c r="F30" s="26">
        <v>3412</v>
      </c>
      <c r="G30" s="26" t="s">
        <v>61</v>
      </c>
      <c r="H30" s="32"/>
      <c r="I30" s="32"/>
      <c r="J30" s="32">
        <v>780</v>
      </c>
      <c r="K30" s="32"/>
      <c r="L30" s="33"/>
      <c r="M30" s="27">
        <f t="shared" si="0"/>
        <v>780</v>
      </c>
      <c r="N30" s="27">
        <f t="shared" si="1"/>
        <v>0</v>
      </c>
      <c r="O30" s="27">
        <f t="shared" si="2"/>
        <v>0</v>
      </c>
      <c r="P30" s="27">
        <v>780</v>
      </c>
      <c r="Q30" s="34"/>
      <c r="R30" s="34"/>
      <c r="S30" s="35"/>
      <c r="T30" s="35"/>
      <c r="U30" s="35"/>
      <c r="V30" s="35"/>
      <c r="W30" s="35"/>
      <c r="X30" s="34"/>
      <c r="Y30" s="34"/>
      <c r="Z30" s="34"/>
      <c r="AA30" s="34"/>
      <c r="AB30" s="35"/>
      <c r="AC30" s="35"/>
      <c r="AD30" s="34"/>
      <c r="AE30" s="34"/>
      <c r="AF30" s="27">
        <f t="shared" ref="AF30:AF39" si="31">-SUM(N30:AE30)</f>
        <v>-780</v>
      </c>
      <c r="AG30" s="28">
        <f t="shared" ref="AG30:AG39" si="32">SUM(H30:K30)+AF30+O30</f>
        <v>0</v>
      </c>
    </row>
    <row r="31" spans="1:33" s="12" customFormat="1" ht="23.25" customHeight="1" x14ac:dyDescent="0.2">
      <c r="A31" s="30">
        <v>43858</v>
      </c>
      <c r="B31" s="31"/>
      <c r="C31" s="25" t="s">
        <v>41</v>
      </c>
      <c r="D31" s="25" t="s">
        <v>42</v>
      </c>
      <c r="E31" s="25" t="s">
        <v>43</v>
      </c>
      <c r="F31" s="26">
        <v>210412</v>
      </c>
      <c r="G31" s="26" t="s">
        <v>44</v>
      </c>
      <c r="H31" s="32"/>
      <c r="I31" s="32"/>
      <c r="J31" s="32"/>
      <c r="K31" s="32">
        <v>180</v>
      </c>
      <c r="L31" s="33"/>
      <c r="M31" s="27">
        <f t="shared" si="0"/>
        <v>160.71428571428569</v>
      </c>
      <c r="N31" s="27">
        <f t="shared" si="1"/>
        <v>19.285714285714281</v>
      </c>
      <c r="O31" s="27">
        <f t="shared" si="2"/>
        <v>0</v>
      </c>
      <c r="P31" s="27"/>
      <c r="Q31" s="34">
        <v>160.71</v>
      </c>
      <c r="R31" s="34"/>
      <c r="S31" s="35"/>
      <c r="T31" s="35"/>
      <c r="U31" s="35"/>
      <c r="V31" s="35"/>
      <c r="W31" s="35"/>
      <c r="X31" s="34"/>
      <c r="Y31" s="34"/>
      <c r="Z31" s="34"/>
      <c r="AA31" s="34"/>
      <c r="AB31" s="35"/>
      <c r="AC31" s="35"/>
      <c r="AD31" s="34"/>
      <c r="AE31" s="34"/>
      <c r="AF31" s="27">
        <f t="shared" ref="AF31" si="33">-SUM(N31:AE31)</f>
        <v>-179.99571428571429</v>
      </c>
      <c r="AG31" s="28">
        <f t="shared" ref="AG31" si="34">SUM(H31:K31)+AF31+O31</f>
        <v>4.2857142857144481E-3</v>
      </c>
    </row>
    <row r="32" spans="1:33" s="12" customFormat="1" ht="23.25" customHeight="1" x14ac:dyDescent="0.2">
      <c r="A32" s="30">
        <v>43858</v>
      </c>
      <c r="B32" s="31"/>
      <c r="C32" s="25" t="s">
        <v>38</v>
      </c>
      <c r="D32" s="25" t="s">
        <v>56</v>
      </c>
      <c r="E32" s="25" t="s">
        <v>39</v>
      </c>
      <c r="F32" s="26">
        <v>294610</v>
      </c>
      <c r="G32" s="26" t="s">
        <v>167</v>
      </c>
      <c r="H32" s="32"/>
      <c r="I32" s="32"/>
      <c r="J32" s="32"/>
      <c r="K32" s="32">
        <f>1049.46+125.94</f>
        <v>1175.4000000000001</v>
      </c>
      <c r="L32" s="33"/>
      <c r="M32" s="27">
        <f t="shared" si="0"/>
        <v>1049.4642857142858</v>
      </c>
      <c r="N32" s="27">
        <f t="shared" si="1"/>
        <v>125.93571428571428</v>
      </c>
      <c r="O32" s="27">
        <f t="shared" si="2"/>
        <v>0</v>
      </c>
      <c r="P32" s="27">
        <v>1049.46</v>
      </c>
      <c r="Q32" s="34"/>
      <c r="R32" s="34"/>
      <c r="S32" s="35"/>
      <c r="T32" s="35"/>
      <c r="U32" s="35"/>
      <c r="V32" s="35"/>
      <c r="W32" s="35"/>
      <c r="X32" s="34"/>
      <c r="Y32" s="34"/>
      <c r="Z32" s="34"/>
      <c r="AA32" s="34"/>
      <c r="AB32" s="35"/>
      <c r="AC32" s="35"/>
      <c r="AD32" s="34"/>
      <c r="AE32" s="34"/>
      <c r="AF32" s="27">
        <f t="shared" si="31"/>
        <v>-1175.3957142857143</v>
      </c>
      <c r="AG32" s="28">
        <f t="shared" si="32"/>
        <v>4.2857142857428698E-3</v>
      </c>
    </row>
    <row r="33" spans="1:33" s="12" customFormat="1" ht="23.25" customHeight="1" x14ac:dyDescent="0.2">
      <c r="A33" s="30">
        <v>43858</v>
      </c>
      <c r="B33" s="31"/>
      <c r="C33" s="25" t="s">
        <v>38</v>
      </c>
      <c r="D33" s="25" t="s">
        <v>56</v>
      </c>
      <c r="E33" s="25" t="s">
        <v>39</v>
      </c>
      <c r="F33" s="26">
        <v>294610</v>
      </c>
      <c r="G33" s="26" t="s">
        <v>168</v>
      </c>
      <c r="H33" s="32"/>
      <c r="I33" s="32"/>
      <c r="J33" s="32">
        <v>404.85</v>
      </c>
      <c r="K33" s="32"/>
      <c r="L33" s="33"/>
      <c r="M33" s="27">
        <f t="shared" si="0"/>
        <v>404.85</v>
      </c>
      <c r="N33" s="27">
        <f t="shared" si="1"/>
        <v>0</v>
      </c>
      <c r="O33" s="27">
        <f t="shared" si="2"/>
        <v>0</v>
      </c>
      <c r="P33" s="27">
        <v>404.85</v>
      </c>
      <c r="Q33" s="34"/>
      <c r="R33" s="34"/>
      <c r="S33" s="35"/>
      <c r="T33" s="35"/>
      <c r="U33" s="35"/>
      <c r="V33" s="35"/>
      <c r="W33" s="35"/>
      <c r="X33" s="34"/>
      <c r="Y33" s="34"/>
      <c r="Z33" s="34"/>
      <c r="AA33" s="34"/>
      <c r="AB33" s="35"/>
      <c r="AC33" s="35"/>
      <c r="AD33" s="34"/>
      <c r="AE33" s="34"/>
      <c r="AF33" s="27">
        <f t="shared" si="31"/>
        <v>-404.85</v>
      </c>
      <c r="AG33" s="28">
        <f t="shared" si="32"/>
        <v>0</v>
      </c>
    </row>
    <row r="34" spans="1:33" s="12" customFormat="1" ht="23.25" customHeight="1" x14ac:dyDescent="0.2">
      <c r="A34" s="30">
        <v>43858</v>
      </c>
      <c r="B34" s="31"/>
      <c r="C34" s="25" t="s">
        <v>169</v>
      </c>
      <c r="D34" s="25"/>
      <c r="E34" s="25"/>
      <c r="F34" s="26"/>
      <c r="G34" s="26" t="s">
        <v>170</v>
      </c>
      <c r="H34" s="32">
        <v>104.91</v>
      </c>
      <c r="I34" s="32"/>
      <c r="J34" s="32"/>
      <c r="K34" s="32"/>
      <c r="L34" s="33"/>
      <c r="M34" s="27">
        <f t="shared" si="0"/>
        <v>104.91</v>
      </c>
      <c r="N34" s="27">
        <f t="shared" si="1"/>
        <v>0</v>
      </c>
      <c r="O34" s="27">
        <f t="shared" si="2"/>
        <v>0</v>
      </c>
      <c r="P34" s="27"/>
      <c r="Q34" s="34"/>
      <c r="R34" s="34"/>
      <c r="S34" s="35"/>
      <c r="T34" s="35"/>
      <c r="U34" s="35"/>
      <c r="V34" s="35"/>
      <c r="W34" s="35"/>
      <c r="X34" s="34"/>
      <c r="Y34" s="34"/>
      <c r="Z34" s="34"/>
      <c r="AA34" s="34"/>
      <c r="AB34" s="35"/>
      <c r="AC34" s="35"/>
      <c r="AD34" s="34">
        <v>104.91</v>
      </c>
      <c r="AE34" s="34"/>
      <c r="AF34" s="27">
        <f t="shared" ref="AF34:AF35" si="35">-SUM(N34:AE34)</f>
        <v>-104.91</v>
      </c>
      <c r="AG34" s="28">
        <f t="shared" ref="AG34:AG35" si="36">SUM(H34:K34)+AF34+O34</f>
        <v>0</v>
      </c>
    </row>
    <row r="35" spans="1:33" s="12" customFormat="1" ht="23.25" customHeight="1" x14ac:dyDescent="0.2">
      <c r="A35" s="30">
        <v>43858</v>
      </c>
      <c r="B35" s="31"/>
      <c r="C35" s="25" t="s">
        <v>171</v>
      </c>
      <c r="D35" s="25"/>
      <c r="E35" s="25"/>
      <c r="F35" s="26"/>
      <c r="G35" s="26" t="s">
        <v>172</v>
      </c>
      <c r="H35" s="32">
        <v>9</v>
      </c>
      <c r="I35" s="32"/>
      <c r="J35" s="32"/>
      <c r="K35" s="32"/>
      <c r="L35" s="33"/>
      <c r="M35" s="27">
        <f t="shared" si="0"/>
        <v>9</v>
      </c>
      <c r="N35" s="27">
        <f t="shared" si="1"/>
        <v>0</v>
      </c>
      <c r="O35" s="27">
        <f t="shared" si="2"/>
        <v>0</v>
      </c>
      <c r="P35" s="34"/>
      <c r="Q35" s="34"/>
      <c r="R35" s="34"/>
      <c r="S35" s="35"/>
      <c r="T35" s="35"/>
      <c r="U35" s="35"/>
      <c r="V35" s="35"/>
      <c r="W35" s="35"/>
      <c r="X35" s="34"/>
      <c r="Y35" s="34"/>
      <c r="Z35" s="34"/>
      <c r="AA35" s="34">
        <v>9</v>
      </c>
      <c r="AB35" s="35"/>
      <c r="AC35" s="35"/>
      <c r="AD35" s="34"/>
      <c r="AE35" s="34"/>
      <c r="AF35" s="27">
        <f t="shared" si="35"/>
        <v>-9</v>
      </c>
      <c r="AG35" s="28">
        <f t="shared" si="36"/>
        <v>0</v>
      </c>
    </row>
    <row r="36" spans="1:33" s="12" customFormat="1" ht="23.25" customHeight="1" x14ac:dyDescent="0.2">
      <c r="A36" s="30">
        <v>43859</v>
      </c>
      <c r="B36" s="31"/>
      <c r="C36" s="25" t="s">
        <v>49</v>
      </c>
      <c r="D36" s="25"/>
      <c r="E36" s="25"/>
      <c r="F36" s="26"/>
      <c r="G36" s="26" t="s">
        <v>173</v>
      </c>
      <c r="H36" s="32"/>
      <c r="I36" s="32"/>
      <c r="J36" s="32">
        <v>350</v>
      </c>
      <c r="K36" s="32"/>
      <c r="L36" s="33"/>
      <c r="M36" s="27">
        <f t="shared" si="0"/>
        <v>350</v>
      </c>
      <c r="N36" s="27">
        <f t="shared" si="1"/>
        <v>0</v>
      </c>
      <c r="O36" s="27">
        <f t="shared" si="2"/>
        <v>0</v>
      </c>
      <c r="P36" s="27">
        <v>350</v>
      </c>
      <c r="Q36" s="34"/>
      <c r="R36" s="34"/>
      <c r="S36" s="35"/>
      <c r="T36" s="35"/>
      <c r="U36" s="35"/>
      <c r="V36" s="35"/>
      <c r="W36" s="35"/>
      <c r="X36" s="34"/>
      <c r="Y36" s="34"/>
      <c r="Z36" s="34"/>
      <c r="AA36" s="34"/>
      <c r="AB36" s="35"/>
      <c r="AC36" s="35"/>
      <c r="AD36" s="34"/>
      <c r="AE36" s="34"/>
      <c r="AF36" s="27">
        <f t="shared" si="31"/>
        <v>-350</v>
      </c>
      <c r="AG36" s="28">
        <f t="shared" si="32"/>
        <v>0</v>
      </c>
    </row>
    <row r="37" spans="1:33" s="12" customFormat="1" ht="23.25" customHeight="1" x14ac:dyDescent="0.2">
      <c r="A37" s="30">
        <v>43859</v>
      </c>
      <c r="B37" s="31"/>
      <c r="C37" s="25" t="s">
        <v>67</v>
      </c>
      <c r="D37" s="25"/>
      <c r="E37" s="25"/>
      <c r="F37" s="26"/>
      <c r="G37" s="26" t="s">
        <v>174</v>
      </c>
      <c r="H37" s="32">
        <v>120</v>
      </c>
      <c r="I37" s="32"/>
      <c r="J37" s="32"/>
      <c r="K37" s="32"/>
      <c r="L37" s="33"/>
      <c r="M37" s="27">
        <f t="shared" si="0"/>
        <v>120</v>
      </c>
      <c r="N37" s="27">
        <f t="shared" si="1"/>
        <v>0</v>
      </c>
      <c r="O37" s="27">
        <f t="shared" si="2"/>
        <v>0</v>
      </c>
      <c r="P37" s="27"/>
      <c r="Q37" s="34"/>
      <c r="R37" s="34"/>
      <c r="S37" s="35"/>
      <c r="T37" s="35"/>
      <c r="U37" s="35"/>
      <c r="V37" s="35"/>
      <c r="W37" s="35"/>
      <c r="X37" s="34"/>
      <c r="Y37" s="34"/>
      <c r="Z37" s="34"/>
      <c r="AA37" s="34">
        <v>120</v>
      </c>
      <c r="AB37" s="35"/>
      <c r="AC37" s="35"/>
      <c r="AD37" s="34"/>
      <c r="AE37" s="34"/>
      <c r="AF37" s="27">
        <f t="shared" si="31"/>
        <v>-120</v>
      </c>
      <c r="AG37" s="28">
        <f t="shared" si="32"/>
        <v>0</v>
      </c>
    </row>
    <row r="38" spans="1:33" s="12" customFormat="1" ht="23.25" customHeight="1" x14ac:dyDescent="0.2">
      <c r="A38" s="30">
        <v>43859</v>
      </c>
      <c r="B38" s="31"/>
      <c r="C38" s="25" t="s">
        <v>41</v>
      </c>
      <c r="D38" s="25" t="s">
        <v>42</v>
      </c>
      <c r="E38" s="25" t="s">
        <v>43</v>
      </c>
      <c r="F38" s="26">
        <v>218309</v>
      </c>
      <c r="G38" s="26" t="s">
        <v>44</v>
      </c>
      <c r="H38" s="32"/>
      <c r="I38" s="32"/>
      <c r="J38" s="32"/>
      <c r="K38" s="32">
        <v>180</v>
      </c>
      <c r="L38" s="33"/>
      <c r="M38" s="27">
        <f t="shared" ref="M38" si="37">SUM(H38:J38,K38/1.12)</f>
        <v>160.71428571428569</v>
      </c>
      <c r="N38" s="27">
        <f t="shared" ref="N38" si="38">K38/1.12*0.12</f>
        <v>19.285714285714281</v>
      </c>
      <c r="O38" s="27">
        <f t="shared" ref="O38" si="39">-SUM(I38:J38,K38/1.12)*L38</f>
        <v>0</v>
      </c>
      <c r="P38" s="27"/>
      <c r="Q38" s="34">
        <v>160.71</v>
      </c>
      <c r="R38" s="34"/>
      <c r="S38" s="35"/>
      <c r="T38" s="35"/>
      <c r="U38" s="35"/>
      <c r="V38" s="35"/>
      <c r="W38" s="35"/>
      <c r="X38" s="34"/>
      <c r="Y38" s="34"/>
      <c r="Z38" s="34"/>
      <c r="AA38" s="34"/>
      <c r="AB38" s="35"/>
      <c r="AC38" s="35"/>
      <c r="AD38" s="34"/>
      <c r="AE38" s="34"/>
      <c r="AF38" s="27">
        <f t="shared" ref="AF38" si="40">-SUM(N38:AE38)</f>
        <v>-179.99571428571429</v>
      </c>
      <c r="AG38" s="28">
        <f t="shared" ref="AG38" si="41">SUM(H38:K38)+AF38+O38</f>
        <v>4.2857142857144481E-3</v>
      </c>
    </row>
    <row r="39" spans="1:33" s="12" customFormat="1" ht="23.25" customHeight="1" x14ac:dyDescent="0.2">
      <c r="A39" s="30">
        <v>43859</v>
      </c>
      <c r="B39" s="31"/>
      <c r="C39" s="25" t="s">
        <v>52</v>
      </c>
      <c r="D39" s="25" t="s">
        <v>53</v>
      </c>
      <c r="E39" s="25" t="s">
        <v>39</v>
      </c>
      <c r="F39" s="26">
        <v>749822</v>
      </c>
      <c r="G39" s="26" t="s">
        <v>175</v>
      </c>
      <c r="H39" s="32"/>
      <c r="I39" s="32"/>
      <c r="J39" s="32"/>
      <c r="K39" s="32">
        <v>380</v>
      </c>
      <c r="L39" s="33"/>
      <c r="M39" s="27">
        <f t="shared" si="0"/>
        <v>339.28571428571428</v>
      </c>
      <c r="N39" s="27">
        <f t="shared" si="1"/>
        <v>40.714285714285715</v>
      </c>
      <c r="O39" s="27">
        <f t="shared" si="2"/>
        <v>0</v>
      </c>
      <c r="P39" s="27"/>
      <c r="Q39" s="34"/>
      <c r="R39" s="34"/>
      <c r="S39" s="35"/>
      <c r="T39" s="35">
        <v>339.29</v>
      </c>
      <c r="U39" s="35"/>
      <c r="V39" s="35"/>
      <c r="W39" s="35"/>
      <c r="X39" s="34"/>
      <c r="Y39" s="34"/>
      <c r="Z39" s="34"/>
      <c r="AA39" s="34"/>
      <c r="AB39" s="35"/>
      <c r="AC39" s="35"/>
      <c r="AD39" s="34"/>
      <c r="AE39" s="34"/>
      <c r="AF39" s="27">
        <f t="shared" si="31"/>
        <v>-380.00428571428574</v>
      </c>
      <c r="AG39" s="28">
        <f t="shared" si="32"/>
        <v>-4.2857142857428698E-3</v>
      </c>
    </row>
    <row r="40" spans="1:33" s="12" customFormat="1" ht="23.25" customHeight="1" x14ac:dyDescent="0.2">
      <c r="A40" s="30"/>
      <c r="B40" s="31"/>
      <c r="C40" s="25"/>
      <c r="D40" s="25"/>
      <c r="E40" s="25"/>
      <c r="F40" s="26"/>
      <c r="G40" s="29"/>
      <c r="H40" s="32"/>
      <c r="I40" s="32"/>
      <c r="J40" s="32"/>
      <c r="K40" s="32"/>
      <c r="L40" s="33"/>
      <c r="M40" s="27">
        <f t="shared" si="0"/>
        <v>0</v>
      </c>
      <c r="N40" s="27">
        <f t="shared" si="1"/>
        <v>0</v>
      </c>
      <c r="O40" s="27">
        <f t="shared" si="2"/>
        <v>0</v>
      </c>
      <c r="P40" s="27"/>
      <c r="Q40" s="34"/>
      <c r="R40" s="34"/>
      <c r="S40" s="35"/>
      <c r="T40" s="35"/>
      <c r="U40" s="35"/>
      <c r="V40" s="35"/>
      <c r="W40" s="35"/>
      <c r="X40" s="34"/>
      <c r="Y40" s="34"/>
      <c r="Z40" s="34"/>
      <c r="AA40" s="34"/>
      <c r="AB40" s="35"/>
      <c r="AC40" s="35"/>
      <c r="AD40" s="34"/>
      <c r="AE40" s="34"/>
      <c r="AF40" s="27">
        <f t="shared" ref="AF40" si="42">-SUM(N40:AE40)</f>
        <v>0</v>
      </c>
      <c r="AG40" s="28">
        <f t="shared" ref="AG40" si="43">SUM(H40:K40)+AF40+O40</f>
        <v>0</v>
      </c>
    </row>
    <row r="41" spans="1:33" s="10" customFormat="1" ht="12" customHeight="1" thickBot="1" x14ac:dyDescent="0.25">
      <c r="A41" s="39"/>
      <c r="B41" s="40"/>
      <c r="C41" s="41"/>
      <c r="D41" s="42"/>
      <c r="E41" s="42"/>
      <c r="F41" s="43"/>
      <c r="G41" s="41"/>
      <c r="H41" s="44">
        <f t="shared" ref="H41:AG41" si="44">SUM(H5:H40)</f>
        <v>748.91</v>
      </c>
      <c r="I41" s="44">
        <f t="shared" si="44"/>
        <v>0</v>
      </c>
      <c r="J41" s="44">
        <f t="shared" si="44"/>
        <v>3204.7</v>
      </c>
      <c r="K41" s="44">
        <f t="shared" si="44"/>
        <v>11610.87</v>
      </c>
      <c r="L41" s="44">
        <f t="shared" si="44"/>
        <v>0</v>
      </c>
      <c r="M41" s="44">
        <f t="shared" si="44"/>
        <v>14320.458214285716</v>
      </c>
      <c r="N41" s="44">
        <f t="shared" si="44"/>
        <v>1244.0217857142854</v>
      </c>
      <c r="O41" s="44">
        <f t="shared" si="44"/>
        <v>0</v>
      </c>
      <c r="P41" s="44">
        <f t="shared" si="44"/>
        <v>10001.460000000001</v>
      </c>
      <c r="Q41" s="44">
        <f t="shared" si="44"/>
        <v>3097.7400000000002</v>
      </c>
      <c r="R41" s="44">
        <f t="shared" si="44"/>
        <v>106.25</v>
      </c>
      <c r="S41" s="44">
        <f t="shared" si="44"/>
        <v>0</v>
      </c>
      <c r="T41" s="44">
        <f t="shared" si="44"/>
        <v>339.29</v>
      </c>
      <c r="U41" s="44">
        <f t="shared" si="44"/>
        <v>0</v>
      </c>
      <c r="V41" s="44">
        <f t="shared" si="44"/>
        <v>0</v>
      </c>
      <c r="W41" s="44">
        <f t="shared" si="44"/>
        <v>0</v>
      </c>
      <c r="X41" s="44">
        <f t="shared" si="44"/>
        <v>0</v>
      </c>
      <c r="Y41" s="44">
        <f t="shared" si="44"/>
        <v>0</v>
      </c>
      <c r="Z41" s="44">
        <f t="shared" si="44"/>
        <v>26.79</v>
      </c>
      <c r="AA41" s="44">
        <f t="shared" si="44"/>
        <v>644</v>
      </c>
      <c r="AB41" s="44">
        <f t="shared" si="44"/>
        <v>0</v>
      </c>
      <c r="AC41" s="44">
        <f t="shared" si="44"/>
        <v>0</v>
      </c>
      <c r="AD41" s="44">
        <f t="shared" si="44"/>
        <v>104.91</v>
      </c>
      <c r="AE41" s="44">
        <f t="shared" si="44"/>
        <v>0</v>
      </c>
      <c r="AF41" s="44">
        <f t="shared" si="44"/>
        <v>-15564.461785714288</v>
      </c>
      <c r="AG41" s="44">
        <f t="shared" si="44"/>
        <v>1.8214285714321932E-2</v>
      </c>
    </row>
    <row r="42" spans="1:33" ht="12" customHeight="1" thickTop="1" x14ac:dyDescent="0.2"/>
    <row r="43" spans="1:33" ht="12" x14ac:dyDescent="0.2">
      <c r="K43" s="45">
        <f>H41+I41+J41+K41</f>
        <v>15564.48</v>
      </c>
      <c r="L43" s="9"/>
      <c r="M43" s="8"/>
      <c r="AF43" s="46">
        <f>+AF41</f>
        <v>-15564.461785714288</v>
      </c>
    </row>
    <row r="44" spans="1:33" x14ac:dyDescent="0.2">
      <c r="K44" s="8"/>
      <c r="L44" s="9"/>
      <c r="M44" s="8"/>
    </row>
    <row r="45" spans="1:33" ht="12" x14ac:dyDescent="0.2">
      <c r="C45" s="47" t="s">
        <v>33</v>
      </c>
      <c r="G45" s="10"/>
      <c r="K45" s="60"/>
      <c r="L45" s="60"/>
      <c r="M45" s="60"/>
    </row>
    <row r="46" spans="1:33" x14ac:dyDescent="0.2">
      <c r="K46" s="8"/>
      <c r="L46" s="9"/>
      <c r="M46" s="8"/>
    </row>
    <row r="47" spans="1:33" x14ac:dyDescent="0.2">
      <c r="K47" s="8"/>
      <c r="L47" s="9"/>
      <c r="M47" s="8"/>
    </row>
    <row r="48" spans="1:33" x14ac:dyDescent="0.2">
      <c r="A48" s="1"/>
      <c r="B48" s="1"/>
      <c r="D48" s="1"/>
      <c r="E48" s="1"/>
      <c r="F48" s="1"/>
      <c r="H48" s="1"/>
      <c r="I48" s="1"/>
      <c r="J48" s="1"/>
      <c r="K48" s="8"/>
      <c r="L48" s="9"/>
      <c r="M48" s="8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Z48" s="1"/>
      <c r="AA48" s="1"/>
      <c r="AB48" s="1"/>
      <c r="AC48" s="1"/>
      <c r="AD48" s="1"/>
      <c r="AE48" s="1"/>
      <c r="AF48" s="1"/>
    </row>
    <row r="54" spans="1:32" x14ac:dyDescent="0.2">
      <c r="J54" s="2" t="s">
        <v>70</v>
      </c>
    </row>
    <row r="55" spans="1:32" x14ac:dyDescent="0.2">
      <c r="Q55" s="2">
        <v>0</v>
      </c>
    </row>
    <row r="56" spans="1:32" x14ac:dyDescent="0.2">
      <c r="A56" s="1"/>
      <c r="B56" s="1"/>
      <c r="D56" s="1"/>
      <c r="E56" s="1"/>
      <c r="F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Z56" s="1"/>
      <c r="AA56" s="1"/>
      <c r="AB56" s="1"/>
      <c r="AC56" s="1"/>
      <c r="AD56" s="1"/>
      <c r="AE56" s="1"/>
      <c r="AF56" s="1"/>
    </row>
  </sheetData>
  <mergeCells count="1">
    <mergeCell ref="K45:M45"/>
  </mergeCells>
  <pageMargins left="0.7" right="0.7" top="0.75" bottom="0.75" header="0.3" footer="0.3"/>
  <pageSetup paperSize="5" scale="85" orientation="landscape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34"/>
  <sheetViews>
    <sheetView workbookViewId="0">
      <pane ySplit="4" topLeftCell="A5" activePane="bottomLeft" state="frozen"/>
      <selection pane="bottomLeft" activeCell="G26" sqref="G26"/>
    </sheetView>
  </sheetViews>
  <sheetFormatPr defaultRowHeight="11.25" x14ac:dyDescent="0.2"/>
  <cols>
    <col min="1" max="1" width="8.140625" style="7" customWidth="1"/>
    <col min="2" max="2" width="7.28515625" style="6" hidden="1" customWidth="1"/>
    <col min="3" max="3" width="24" style="1" customWidth="1"/>
    <col min="4" max="4" width="14" style="5" customWidth="1"/>
    <col min="5" max="5" width="28" style="5" customWidth="1"/>
    <col min="6" max="6" width="7.85546875" style="4" customWidth="1"/>
    <col min="7" max="7" width="28.140625" style="1" customWidth="1"/>
    <col min="8" max="8" width="7.85546875" style="2" customWidth="1"/>
    <col min="9" max="9" width="8.42578125" style="2" customWidth="1"/>
    <col min="10" max="10" width="9.7109375" style="2" customWidth="1"/>
    <col min="11" max="11" width="10" style="2" bestFit="1" customWidth="1"/>
    <col min="12" max="12" width="5.140625" style="3" customWidth="1"/>
    <col min="13" max="13" width="9.28515625" style="2" bestFit="1" customWidth="1"/>
    <col min="14" max="14" width="8.140625" style="2" bestFit="1" customWidth="1"/>
    <col min="15" max="15" width="6.5703125" style="2" customWidth="1"/>
    <col min="16" max="16" width="9.7109375" style="2" customWidth="1"/>
    <col min="17" max="17" width="10" style="2" customWidth="1"/>
    <col min="18" max="18" width="9.140625" style="2" customWidth="1"/>
    <col min="19" max="19" width="8.140625" style="2" customWidth="1"/>
    <col min="20" max="21" width="9.140625" style="2" customWidth="1"/>
    <col min="22" max="22" width="10.5703125" style="2" customWidth="1"/>
    <col min="23" max="23" width="8.140625" style="2" customWidth="1"/>
    <col min="24" max="24" width="9.85546875" style="2" customWidth="1"/>
    <col min="25" max="25" width="9.28515625" style="2" customWidth="1"/>
    <col min="26" max="26" width="8.28515625" style="2" customWidth="1"/>
    <col min="27" max="27" width="7.140625" style="2" bestFit="1" customWidth="1"/>
    <col min="28" max="28" width="9" style="2" customWidth="1"/>
    <col min="29" max="30" width="8" style="2" customWidth="1"/>
    <col min="31" max="31" width="10.140625" style="2" customWidth="1"/>
    <col min="32" max="32" width="10.5703125" style="2" bestFit="1" customWidth="1"/>
    <col min="33" max="33" width="7.28515625" style="1" customWidth="1"/>
    <col min="34" max="16384" width="9.140625" style="1"/>
  </cols>
  <sheetData>
    <row r="1" spans="1:33" ht="12" customHeight="1" x14ac:dyDescent="0.2">
      <c r="A1" s="13" t="s">
        <v>30</v>
      </c>
      <c r="C1" s="14"/>
    </row>
    <row r="2" spans="1:33" ht="12" customHeight="1" x14ac:dyDescent="0.2">
      <c r="A2" s="13" t="s">
        <v>26</v>
      </c>
    </row>
    <row r="3" spans="1:33" ht="12" customHeight="1" x14ac:dyDescent="0.2">
      <c r="A3" s="13" t="s">
        <v>71</v>
      </c>
      <c r="B3" s="14"/>
      <c r="C3" s="15"/>
      <c r="N3" s="16">
        <v>1301</v>
      </c>
      <c r="O3" s="16">
        <v>2402</v>
      </c>
      <c r="P3" s="16">
        <v>5001</v>
      </c>
      <c r="Q3" s="16">
        <v>5002</v>
      </c>
      <c r="R3" s="16">
        <v>6220</v>
      </c>
      <c r="S3" s="16">
        <v>6219</v>
      </c>
      <c r="T3" s="16">
        <v>6212</v>
      </c>
      <c r="U3" s="16"/>
      <c r="V3" s="16"/>
      <c r="W3" s="16"/>
      <c r="X3" s="16"/>
      <c r="Y3" s="16" t="s">
        <v>25</v>
      </c>
      <c r="Z3" s="16"/>
      <c r="AA3" s="16">
        <v>6230</v>
      </c>
      <c r="AB3" s="16" t="s">
        <v>24</v>
      </c>
      <c r="AC3" s="16">
        <v>6202</v>
      </c>
      <c r="AD3" s="16"/>
      <c r="AE3" s="16">
        <v>6109</v>
      </c>
      <c r="AF3" s="16">
        <v>1002</v>
      </c>
    </row>
    <row r="4" spans="1:33" s="11" customFormat="1" ht="44.25" customHeight="1" x14ac:dyDescent="0.25">
      <c r="A4" s="17" t="s">
        <v>23</v>
      </c>
      <c r="B4" s="18" t="s">
        <v>22</v>
      </c>
      <c r="C4" s="19" t="s">
        <v>21</v>
      </c>
      <c r="D4" s="19" t="s">
        <v>20</v>
      </c>
      <c r="E4" s="19" t="s">
        <v>27</v>
      </c>
      <c r="F4" s="19" t="s">
        <v>19</v>
      </c>
      <c r="G4" s="19" t="s">
        <v>18</v>
      </c>
      <c r="H4" s="19" t="s">
        <v>17</v>
      </c>
      <c r="I4" s="19" t="s">
        <v>16</v>
      </c>
      <c r="J4" s="19" t="s">
        <v>15</v>
      </c>
      <c r="K4" s="19" t="s">
        <v>14</v>
      </c>
      <c r="L4" s="20" t="s">
        <v>13</v>
      </c>
      <c r="M4" s="19" t="s">
        <v>12</v>
      </c>
      <c r="N4" s="21" t="s">
        <v>11</v>
      </c>
      <c r="O4" s="21" t="s">
        <v>10</v>
      </c>
      <c r="P4" s="21" t="s">
        <v>9</v>
      </c>
      <c r="Q4" s="21" t="s">
        <v>8</v>
      </c>
      <c r="R4" s="21" t="s">
        <v>31</v>
      </c>
      <c r="S4" s="21" t="s">
        <v>32</v>
      </c>
      <c r="T4" s="21" t="s">
        <v>7</v>
      </c>
      <c r="U4" s="21" t="s">
        <v>28</v>
      </c>
      <c r="V4" s="21" t="s">
        <v>34</v>
      </c>
      <c r="W4" s="21" t="s">
        <v>35</v>
      </c>
      <c r="X4" s="21" t="s">
        <v>36</v>
      </c>
      <c r="Y4" s="21" t="s">
        <v>6</v>
      </c>
      <c r="Z4" s="21" t="s">
        <v>29</v>
      </c>
      <c r="AA4" s="21" t="s">
        <v>5</v>
      </c>
      <c r="AB4" s="21" t="s">
        <v>4</v>
      </c>
      <c r="AC4" s="22" t="s">
        <v>3</v>
      </c>
      <c r="AD4" s="21" t="s">
        <v>1</v>
      </c>
      <c r="AE4" s="23" t="s">
        <v>2</v>
      </c>
      <c r="AF4" s="24" t="s">
        <v>0</v>
      </c>
    </row>
    <row r="5" spans="1:33" s="12" customFormat="1" ht="23.25" customHeight="1" x14ac:dyDescent="0.2">
      <c r="A5" s="30">
        <v>43860</v>
      </c>
      <c r="B5" s="31"/>
      <c r="C5" s="25" t="s">
        <v>51</v>
      </c>
      <c r="D5" s="25"/>
      <c r="E5" s="25"/>
      <c r="F5" s="26"/>
      <c r="G5" s="26" t="s">
        <v>73</v>
      </c>
      <c r="H5" s="32"/>
      <c r="I5" s="32"/>
      <c r="J5" s="32">
        <v>1150</v>
      </c>
      <c r="K5" s="32"/>
      <c r="L5" s="33"/>
      <c r="M5" s="27">
        <f t="shared" ref="M5:M18" si="0">SUM(H5:J5,K5/1.12)</f>
        <v>1150</v>
      </c>
      <c r="N5" s="27">
        <f t="shared" ref="N5:N18" si="1">K5/1.12*0.12</f>
        <v>0</v>
      </c>
      <c r="O5" s="27">
        <f t="shared" ref="O5:O18" si="2">-SUM(I5:J5,K5/1.12)*L5</f>
        <v>0</v>
      </c>
      <c r="P5" s="27">
        <v>1150</v>
      </c>
      <c r="Q5" s="34"/>
      <c r="R5" s="34"/>
      <c r="S5" s="35"/>
      <c r="T5" s="35"/>
      <c r="U5" s="35"/>
      <c r="V5" s="35"/>
      <c r="W5" s="35"/>
      <c r="X5" s="34"/>
      <c r="Y5" s="34"/>
      <c r="Z5" s="34"/>
      <c r="AA5" s="34"/>
      <c r="AB5" s="35"/>
      <c r="AC5" s="35"/>
      <c r="AD5" s="34"/>
      <c r="AE5" s="34"/>
      <c r="AF5" s="27">
        <f t="shared" ref="AF5:AF14" si="3">-SUM(N5:AE5)</f>
        <v>-1150</v>
      </c>
      <c r="AG5" s="28">
        <f t="shared" ref="AG5:AG14" si="4">SUM(H5:K5)+AF5+O5</f>
        <v>0</v>
      </c>
    </row>
    <row r="6" spans="1:33" s="12" customFormat="1" ht="23.25" customHeight="1" x14ac:dyDescent="0.2">
      <c r="A6" s="30">
        <v>43860</v>
      </c>
      <c r="B6" s="31"/>
      <c r="C6" s="25" t="s">
        <v>40</v>
      </c>
      <c r="D6" s="25"/>
      <c r="E6" s="25"/>
      <c r="F6" s="26"/>
      <c r="G6" s="26" t="s">
        <v>179</v>
      </c>
      <c r="H6" s="32">
        <v>20</v>
      </c>
      <c r="I6" s="32"/>
      <c r="J6" s="32"/>
      <c r="K6" s="32"/>
      <c r="L6" s="33"/>
      <c r="M6" s="27">
        <f t="shared" ref="M6" si="5">SUM(H6:J6,K6/1.12)</f>
        <v>20</v>
      </c>
      <c r="N6" s="27">
        <f t="shared" ref="N6" si="6">K6/1.12*0.12</f>
        <v>0</v>
      </c>
      <c r="O6" s="27">
        <f t="shared" ref="O6" si="7">-SUM(I6:J6,K6/1.12)*L6</f>
        <v>0</v>
      </c>
      <c r="P6" s="27"/>
      <c r="Q6" s="34"/>
      <c r="R6" s="34"/>
      <c r="S6" s="35"/>
      <c r="T6" s="35"/>
      <c r="U6" s="35"/>
      <c r="V6" s="35"/>
      <c r="W6" s="35"/>
      <c r="X6" s="34"/>
      <c r="Y6" s="34"/>
      <c r="Z6" s="34"/>
      <c r="AA6" s="34">
        <v>20</v>
      </c>
      <c r="AB6" s="35"/>
      <c r="AC6" s="35"/>
      <c r="AD6" s="34"/>
      <c r="AE6" s="34"/>
      <c r="AF6" s="27">
        <f t="shared" ref="AF6" si="8">-SUM(N6:AE6)</f>
        <v>-20</v>
      </c>
      <c r="AG6" s="28">
        <f t="shared" ref="AG6" si="9">SUM(H6:K6)+AF6+O6</f>
        <v>0</v>
      </c>
    </row>
    <row r="7" spans="1:33" s="12" customFormat="1" ht="23.25" customHeight="1" x14ac:dyDescent="0.2">
      <c r="A7" s="30">
        <v>43860</v>
      </c>
      <c r="B7" s="31"/>
      <c r="C7" s="25" t="s">
        <v>67</v>
      </c>
      <c r="D7" s="25"/>
      <c r="E7" s="25"/>
      <c r="F7" s="26"/>
      <c r="G7" s="26" t="s">
        <v>178</v>
      </c>
      <c r="H7" s="32">
        <v>120</v>
      </c>
      <c r="I7" s="32"/>
      <c r="J7" s="32"/>
      <c r="K7" s="32"/>
      <c r="L7" s="33"/>
      <c r="M7" s="27">
        <f t="shared" si="0"/>
        <v>120</v>
      </c>
      <c r="N7" s="27">
        <f t="shared" si="1"/>
        <v>0</v>
      </c>
      <c r="O7" s="27">
        <f t="shared" si="2"/>
        <v>0</v>
      </c>
      <c r="P7" s="27"/>
      <c r="Q7" s="34"/>
      <c r="R7" s="34"/>
      <c r="S7" s="35"/>
      <c r="T7" s="35"/>
      <c r="U7" s="35"/>
      <c r="V7" s="35"/>
      <c r="W7" s="35"/>
      <c r="X7" s="34"/>
      <c r="Y7" s="34"/>
      <c r="Z7" s="34"/>
      <c r="AA7" s="34">
        <v>120</v>
      </c>
      <c r="AB7" s="35"/>
      <c r="AC7" s="35"/>
      <c r="AD7" s="34"/>
      <c r="AE7" s="34"/>
      <c r="AF7" s="27">
        <f t="shared" si="3"/>
        <v>-120</v>
      </c>
      <c r="AG7" s="28">
        <f t="shared" si="4"/>
        <v>0</v>
      </c>
    </row>
    <row r="8" spans="1:33" s="12" customFormat="1" ht="23.25" customHeight="1" x14ac:dyDescent="0.2">
      <c r="A8" s="30">
        <v>43860</v>
      </c>
      <c r="B8" s="31"/>
      <c r="C8" s="25" t="s">
        <v>41</v>
      </c>
      <c r="D8" s="25" t="s">
        <v>42</v>
      </c>
      <c r="E8" s="25" t="s">
        <v>43</v>
      </c>
      <c r="F8" s="26">
        <v>218358</v>
      </c>
      <c r="G8" s="26" t="s">
        <v>44</v>
      </c>
      <c r="H8" s="32"/>
      <c r="I8" s="32"/>
      <c r="J8" s="32"/>
      <c r="K8" s="32">
        <v>180</v>
      </c>
      <c r="L8" s="33"/>
      <c r="M8" s="27">
        <f t="shared" si="0"/>
        <v>160.71428571428569</v>
      </c>
      <c r="N8" s="27">
        <f t="shared" si="1"/>
        <v>19.285714285714281</v>
      </c>
      <c r="O8" s="27">
        <f t="shared" si="2"/>
        <v>0</v>
      </c>
      <c r="P8" s="27"/>
      <c r="Q8" s="34">
        <v>160.71</v>
      </c>
      <c r="R8" s="34"/>
      <c r="S8" s="35"/>
      <c r="T8" s="35"/>
      <c r="U8" s="35"/>
      <c r="V8" s="35"/>
      <c r="W8" s="35"/>
      <c r="X8" s="34"/>
      <c r="Y8" s="34"/>
      <c r="Z8" s="34"/>
      <c r="AA8" s="34"/>
      <c r="AB8" s="35"/>
      <c r="AC8" s="35"/>
      <c r="AD8" s="34"/>
      <c r="AE8" s="34"/>
      <c r="AF8" s="27">
        <f t="shared" si="3"/>
        <v>-179.99571428571429</v>
      </c>
      <c r="AG8" s="28">
        <f t="shared" si="4"/>
        <v>4.2857142857144481E-3</v>
      </c>
    </row>
    <row r="9" spans="1:33" s="12" customFormat="1" ht="23.25" customHeight="1" x14ac:dyDescent="0.2">
      <c r="A9" s="30">
        <v>43860</v>
      </c>
      <c r="B9" s="31"/>
      <c r="C9" s="25" t="s">
        <v>163</v>
      </c>
      <c r="D9" s="25" t="s">
        <v>65</v>
      </c>
      <c r="E9" s="25" t="s">
        <v>164</v>
      </c>
      <c r="F9" s="26">
        <v>225878</v>
      </c>
      <c r="G9" s="26" t="s">
        <v>180</v>
      </c>
      <c r="H9" s="32"/>
      <c r="I9" s="32"/>
      <c r="J9" s="32"/>
      <c r="K9" s="32">
        <v>826.25</v>
      </c>
      <c r="L9" s="33"/>
      <c r="M9" s="27">
        <f t="shared" ref="M9:M13" si="10">SUM(H9:J9,K9/1.12)</f>
        <v>737.72321428571422</v>
      </c>
      <c r="N9" s="27">
        <f t="shared" ref="N9:N13" si="11">K9/1.12*0.12</f>
        <v>88.526785714285708</v>
      </c>
      <c r="O9" s="27">
        <f t="shared" ref="O9:O13" si="12">-SUM(I9:J9,K9/1.12)*L9</f>
        <v>0</v>
      </c>
      <c r="P9" s="27">
        <v>737.72</v>
      </c>
      <c r="Q9" s="34"/>
      <c r="R9" s="34"/>
      <c r="S9" s="35"/>
      <c r="T9" s="35"/>
      <c r="U9" s="35"/>
      <c r="V9" s="35"/>
      <c r="W9" s="35"/>
      <c r="X9" s="34"/>
      <c r="Y9" s="34"/>
      <c r="Z9" s="34"/>
      <c r="AA9" s="34"/>
      <c r="AB9" s="35"/>
      <c r="AC9" s="35"/>
      <c r="AD9" s="34"/>
      <c r="AE9" s="34"/>
      <c r="AF9" s="27">
        <f t="shared" ref="AF9:AF13" si="13">-SUM(N9:AE9)</f>
        <v>-826.24678571428569</v>
      </c>
      <c r="AG9" s="28">
        <f t="shared" ref="AG9:AG13" si="14">SUM(H9:K9)+AF9+O9</f>
        <v>3.2142857143071524E-3</v>
      </c>
    </row>
    <row r="10" spans="1:33" s="12" customFormat="1" ht="23.25" customHeight="1" x14ac:dyDescent="0.2">
      <c r="A10" s="30">
        <v>43860</v>
      </c>
      <c r="B10" s="31"/>
      <c r="C10" s="25" t="s">
        <v>181</v>
      </c>
      <c r="D10" s="25" t="s">
        <v>182</v>
      </c>
      <c r="E10" s="25" t="s">
        <v>183</v>
      </c>
      <c r="F10" s="26">
        <v>52183</v>
      </c>
      <c r="G10" s="26" t="s">
        <v>184</v>
      </c>
      <c r="H10" s="32">
        <v>100</v>
      </c>
      <c r="I10" s="32"/>
      <c r="J10" s="32"/>
      <c r="K10" s="32"/>
      <c r="L10" s="33"/>
      <c r="M10" s="27">
        <f t="shared" si="10"/>
        <v>100</v>
      </c>
      <c r="N10" s="27">
        <f t="shared" si="11"/>
        <v>0</v>
      </c>
      <c r="O10" s="27">
        <f t="shared" si="12"/>
        <v>0</v>
      </c>
      <c r="P10" s="27"/>
      <c r="Q10" s="34"/>
      <c r="R10" s="34"/>
      <c r="S10" s="35"/>
      <c r="T10" s="35"/>
      <c r="U10" s="35"/>
      <c r="V10" s="35"/>
      <c r="W10" s="35"/>
      <c r="X10" s="34"/>
      <c r="Y10" s="34"/>
      <c r="Z10" s="34"/>
      <c r="AA10" s="34"/>
      <c r="AB10" s="35"/>
      <c r="AC10" s="35"/>
      <c r="AD10" s="34">
        <v>100</v>
      </c>
      <c r="AE10" s="34"/>
      <c r="AF10" s="27">
        <f t="shared" si="13"/>
        <v>-100</v>
      </c>
      <c r="AG10" s="28">
        <f t="shared" si="14"/>
        <v>0</v>
      </c>
    </row>
    <row r="11" spans="1:33" s="12" customFormat="1" ht="23.25" customHeight="1" x14ac:dyDescent="0.2">
      <c r="A11" s="30">
        <v>43861</v>
      </c>
      <c r="B11" s="31"/>
      <c r="C11" s="25" t="s">
        <v>41</v>
      </c>
      <c r="D11" s="25" t="s">
        <v>42</v>
      </c>
      <c r="E11" s="25" t="s">
        <v>43</v>
      </c>
      <c r="F11" s="26">
        <v>221017</v>
      </c>
      <c r="G11" s="26" t="s">
        <v>44</v>
      </c>
      <c r="H11" s="32"/>
      <c r="I11" s="32"/>
      <c r="J11" s="32"/>
      <c r="K11" s="32">
        <v>180</v>
      </c>
      <c r="L11" s="33"/>
      <c r="M11" s="27">
        <f t="shared" si="10"/>
        <v>160.71428571428569</v>
      </c>
      <c r="N11" s="27">
        <f t="shared" si="11"/>
        <v>19.285714285714281</v>
      </c>
      <c r="O11" s="27">
        <f t="shared" si="12"/>
        <v>0</v>
      </c>
      <c r="P11" s="27"/>
      <c r="Q11" s="34">
        <v>160.71</v>
      </c>
      <c r="R11" s="34"/>
      <c r="S11" s="35"/>
      <c r="T11" s="35"/>
      <c r="U11" s="35"/>
      <c r="V11" s="35"/>
      <c r="W11" s="35"/>
      <c r="X11" s="34"/>
      <c r="Y11" s="34"/>
      <c r="Z11" s="34"/>
      <c r="AA11" s="34"/>
      <c r="AB11" s="35"/>
      <c r="AC11" s="35"/>
      <c r="AD11" s="34"/>
      <c r="AE11" s="34"/>
      <c r="AF11" s="27">
        <f t="shared" si="13"/>
        <v>-179.99571428571429</v>
      </c>
      <c r="AG11" s="28">
        <f t="shared" si="14"/>
        <v>4.2857142857144481E-3</v>
      </c>
    </row>
    <row r="12" spans="1:33" s="12" customFormat="1" ht="23.25" customHeight="1" x14ac:dyDescent="0.2">
      <c r="A12" s="30">
        <v>43861</v>
      </c>
      <c r="B12" s="31"/>
      <c r="C12" s="25" t="s">
        <v>163</v>
      </c>
      <c r="D12" s="25" t="s">
        <v>65</v>
      </c>
      <c r="E12" s="25" t="s">
        <v>164</v>
      </c>
      <c r="F12" s="26">
        <v>97472</v>
      </c>
      <c r="G12" s="26" t="s">
        <v>185</v>
      </c>
      <c r="H12" s="32"/>
      <c r="I12" s="32"/>
      <c r="J12" s="32"/>
      <c r="K12" s="32">
        <v>300.70999999999998</v>
      </c>
      <c r="L12" s="33"/>
      <c r="M12" s="27">
        <f t="shared" si="10"/>
        <v>268.49107142857139</v>
      </c>
      <c r="N12" s="27">
        <f t="shared" si="11"/>
        <v>32.218928571428563</v>
      </c>
      <c r="O12" s="27">
        <f t="shared" si="12"/>
        <v>0</v>
      </c>
      <c r="P12" s="27">
        <v>268.49</v>
      </c>
      <c r="Q12" s="34"/>
      <c r="R12" s="34"/>
      <c r="S12" s="35"/>
      <c r="T12" s="35"/>
      <c r="U12" s="35"/>
      <c r="V12" s="35"/>
      <c r="W12" s="35"/>
      <c r="X12" s="34"/>
      <c r="Y12" s="34"/>
      <c r="Z12" s="34"/>
      <c r="AA12" s="34"/>
      <c r="AB12" s="35"/>
      <c r="AC12" s="35"/>
      <c r="AD12" s="34"/>
      <c r="AE12" s="34"/>
      <c r="AF12" s="27">
        <f t="shared" si="13"/>
        <v>-300.7089285714286</v>
      </c>
      <c r="AG12" s="28">
        <f t="shared" si="14"/>
        <v>1.071428571378874E-3</v>
      </c>
    </row>
    <row r="13" spans="1:33" s="12" customFormat="1" ht="23.25" customHeight="1" x14ac:dyDescent="0.2">
      <c r="A13" s="30">
        <v>43861</v>
      </c>
      <c r="B13" s="31"/>
      <c r="C13" s="25" t="s">
        <v>186</v>
      </c>
      <c r="D13" s="25" t="s">
        <v>187</v>
      </c>
      <c r="E13" s="25" t="s">
        <v>39</v>
      </c>
      <c r="F13" s="26">
        <v>52871</v>
      </c>
      <c r="G13" s="26" t="s">
        <v>188</v>
      </c>
      <c r="H13" s="32"/>
      <c r="I13" s="32"/>
      <c r="J13" s="32"/>
      <c r="K13" s="32">
        <v>97.5</v>
      </c>
      <c r="L13" s="33"/>
      <c r="M13" s="27">
        <f t="shared" si="10"/>
        <v>87.053571428571416</v>
      </c>
      <c r="N13" s="27">
        <f t="shared" si="11"/>
        <v>10.446428571428569</v>
      </c>
      <c r="O13" s="27">
        <f t="shared" si="12"/>
        <v>0</v>
      </c>
      <c r="P13" s="27"/>
      <c r="Q13" s="34"/>
      <c r="R13" s="34">
        <v>87.05</v>
      </c>
      <c r="S13" s="35"/>
      <c r="T13" s="35"/>
      <c r="U13" s="35"/>
      <c r="V13" s="35"/>
      <c r="W13" s="35"/>
      <c r="X13" s="34"/>
      <c r="Y13" s="34"/>
      <c r="Z13" s="34"/>
      <c r="AA13" s="34"/>
      <c r="AB13" s="35"/>
      <c r="AC13" s="35"/>
      <c r="AD13" s="34"/>
      <c r="AE13" s="34"/>
      <c r="AF13" s="27">
        <f t="shared" si="13"/>
        <v>-97.496428571428567</v>
      </c>
      <c r="AG13" s="28">
        <f t="shared" si="14"/>
        <v>3.5714285714334437E-3</v>
      </c>
    </row>
    <row r="14" spans="1:33" s="12" customFormat="1" ht="23.25" customHeight="1" x14ac:dyDescent="0.2">
      <c r="A14" s="30">
        <v>43861</v>
      </c>
      <c r="B14" s="31"/>
      <c r="C14" s="25" t="s">
        <v>38</v>
      </c>
      <c r="D14" s="25" t="s">
        <v>56</v>
      </c>
      <c r="E14" s="25" t="s">
        <v>39</v>
      </c>
      <c r="F14" s="26">
        <v>185837</v>
      </c>
      <c r="G14" s="26" t="s">
        <v>190</v>
      </c>
      <c r="H14" s="32"/>
      <c r="I14" s="32"/>
      <c r="J14" s="32"/>
      <c r="K14" s="32">
        <v>757.7</v>
      </c>
      <c r="L14" s="33"/>
      <c r="M14" s="27">
        <f t="shared" si="0"/>
        <v>676.51785714285711</v>
      </c>
      <c r="N14" s="27">
        <f t="shared" si="1"/>
        <v>81.18214285714285</v>
      </c>
      <c r="O14" s="27">
        <f t="shared" si="2"/>
        <v>0</v>
      </c>
      <c r="P14" s="27">
        <v>676.52</v>
      </c>
      <c r="Q14" s="34"/>
      <c r="R14" s="34"/>
      <c r="S14" s="35"/>
      <c r="T14" s="35"/>
      <c r="U14" s="35"/>
      <c r="V14" s="35"/>
      <c r="W14" s="35"/>
      <c r="X14" s="34"/>
      <c r="Y14" s="34"/>
      <c r="Z14" s="34"/>
      <c r="AA14" s="34"/>
      <c r="AB14" s="35"/>
      <c r="AC14" s="35"/>
      <c r="AD14" s="34"/>
      <c r="AE14" s="34"/>
      <c r="AF14" s="27">
        <f t="shared" si="3"/>
        <v>-757.7021428571428</v>
      </c>
      <c r="AG14" s="28">
        <f t="shared" si="4"/>
        <v>-2.1428571427577481E-3</v>
      </c>
    </row>
    <row r="15" spans="1:33" s="12" customFormat="1" ht="23.25" customHeight="1" x14ac:dyDescent="0.2">
      <c r="A15" s="30">
        <v>43861</v>
      </c>
      <c r="B15" s="31"/>
      <c r="C15" s="25" t="s">
        <v>38</v>
      </c>
      <c r="D15" s="25" t="s">
        <v>56</v>
      </c>
      <c r="E15" s="25" t="s">
        <v>39</v>
      </c>
      <c r="F15" s="26">
        <v>185837</v>
      </c>
      <c r="G15" s="26" t="s">
        <v>189</v>
      </c>
      <c r="H15" s="32"/>
      <c r="I15" s="32"/>
      <c r="J15" s="32">
        <v>406.6</v>
      </c>
      <c r="K15" s="32"/>
      <c r="L15" s="33"/>
      <c r="M15" s="27">
        <f t="shared" si="0"/>
        <v>406.6</v>
      </c>
      <c r="N15" s="27">
        <f t="shared" si="1"/>
        <v>0</v>
      </c>
      <c r="O15" s="27">
        <f t="shared" si="2"/>
        <v>0</v>
      </c>
      <c r="P15" s="27">
        <v>406.6</v>
      </c>
      <c r="Q15" s="34"/>
      <c r="R15" s="34"/>
      <c r="S15" s="35"/>
      <c r="T15" s="35"/>
      <c r="U15" s="35"/>
      <c r="V15" s="35"/>
      <c r="W15" s="35"/>
      <c r="X15" s="34"/>
      <c r="Y15" s="34"/>
      <c r="Z15" s="34"/>
      <c r="AA15" s="34"/>
      <c r="AB15" s="35"/>
      <c r="AC15" s="35"/>
      <c r="AD15" s="34"/>
      <c r="AE15" s="34"/>
      <c r="AF15" s="27">
        <f t="shared" ref="AF15:AF16" si="15">-SUM(N15:AE15)</f>
        <v>-406.6</v>
      </c>
      <c r="AG15" s="28">
        <f t="shared" ref="AG15:AG16" si="16">SUM(H15:K15)+AF15+O15</f>
        <v>0</v>
      </c>
    </row>
    <row r="16" spans="1:33" s="12" customFormat="1" ht="23.25" customHeight="1" x14ac:dyDescent="0.2">
      <c r="A16" s="30">
        <v>43861</v>
      </c>
      <c r="B16" s="31"/>
      <c r="C16" s="25" t="s">
        <v>45</v>
      </c>
      <c r="D16" s="25" t="s">
        <v>46</v>
      </c>
      <c r="E16" s="25" t="s">
        <v>37</v>
      </c>
      <c r="F16" s="26">
        <v>121377</v>
      </c>
      <c r="G16" s="26" t="s">
        <v>191</v>
      </c>
      <c r="H16" s="32"/>
      <c r="I16" s="32"/>
      <c r="J16" s="32"/>
      <c r="K16" s="32">
        <v>710</v>
      </c>
      <c r="L16" s="33"/>
      <c r="M16" s="27">
        <f t="shared" si="0"/>
        <v>633.92857142857133</v>
      </c>
      <c r="N16" s="27">
        <f t="shared" si="1"/>
        <v>76.071428571428555</v>
      </c>
      <c r="O16" s="27">
        <f t="shared" si="2"/>
        <v>0</v>
      </c>
      <c r="P16" s="27"/>
      <c r="Q16" s="34">
        <v>633.92999999999995</v>
      </c>
      <c r="R16" s="34"/>
      <c r="S16" s="35"/>
      <c r="T16" s="35"/>
      <c r="U16" s="35"/>
      <c r="V16" s="35"/>
      <c r="W16" s="35"/>
      <c r="X16" s="34"/>
      <c r="Y16" s="34"/>
      <c r="Z16" s="34"/>
      <c r="AA16" s="34"/>
      <c r="AB16" s="35"/>
      <c r="AC16" s="35"/>
      <c r="AD16" s="34"/>
      <c r="AE16" s="34"/>
      <c r="AF16" s="27">
        <f t="shared" si="15"/>
        <v>-710.00142857142851</v>
      </c>
      <c r="AG16" s="28">
        <f t="shared" si="16"/>
        <v>-1.4285714285051654E-3</v>
      </c>
    </row>
    <row r="17" spans="1:33" s="12" customFormat="1" ht="23.25" customHeight="1" x14ac:dyDescent="0.2">
      <c r="A17" s="30">
        <v>43861</v>
      </c>
      <c r="B17" s="31"/>
      <c r="C17" s="25" t="s">
        <v>45</v>
      </c>
      <c r="D17" s="25" t="s">
        <v>46</v>
      </c>
      <c r="E17" s="25" t="s">
        <v>37</v>
      </c>
      <c r="F17" s="26">
        <v>101367</v>
      </c>
      <c r="G17" s="26" t="s">
        <v>192</v>
      </c>
      <c r="H17" s="32"/>
      <c r="I17" s="32"/>
      <c r="J17" s="32"/>
      <c r="K17" s="32">
        <v>239</v>
      </c>
      <c r="L17" s="33"/>
      <c r="M17" s="27">
        <f t="shared" ref="M17" si="17">SUM(H17:J17,K17/1.12)</f>
        <v>213.39285714285711</v>
      </c>
      <c r="N17" s="27">
        <f t="shared" ref="N17" si="18">K17/1.12*0.12</f>
        <v>25.607142857142851</v>
      </c>
      <c r="O17" s="27">
        <f t="shared" ref="O17" si="19">-SUM(I17:J17,K17/1.12)*L17</f>
        <v>0</v>
      </c>
      <c r="P17" s="27">
        <v>213.39</v>
      </c>
      <c r="Q17" s="34"/>
      <c r="R17" s="34"/>
      <c r="S17" s="35"/>
      <c r="T17" s="35"/>
      <c r="U17" s="35"/>
      <c r="V17" s="35"/>
      <c r="W17" s="35"/>
      <c r="X17" s="34"/>
      <c r="Y17" s="34"/>
      <c r="Z17" s="34"/>
      <c r="AA17" s="34"/>
      <c r="AB17" s="35"/>
      <c r="AC17" s="35"/>
      <c r="AD17" s="34"/>
      <c r="AE17" s="34"/>
      <c r="AF17" s="27">
        <f t="shared" ref="AF17" si="20">-SUM(N17:AE17)</f>
        <v>-238.99714285714285</v>
      </c>
      <c r="AG17" s="28">
        <f t="shared" ref="AG17" si="21">SUM(H17:K17)+AF17+O17</f>
        <v>2.8571428571524393E-3</v>
      </c>
    </row>
    <row r="18" spans="1:33" s="12" customFormat="1" ht="23.25" customHeight="1" x14ac:dyDescent="0.2">
      <c r="A18" s="30"/>
      <c r="B18" s="31"/>
      <c r="C18" s="25"/>
      <c r="D18" s="25"/>
      <c r="E18" s="25"/>
      <c r="F18" s="26"/>
      <c r="G18" s="29"/>
      <c r="H18" s="32"/>
      <c r="I18" s="32"/>
      <c r="J18" s="32"/>
      <c r="K18" s="32"/>
      <c r="L18" s="33"/>
      <c r="M18" s="27">
        <f t="shared" si="0"/>
        <v>0</v>
      </c>
      <c r="N18" s="27">
        <f t="shared" si="1"/>
        <v>0</v>
      </c>
      <c r="O18" s="27">
        <f t="shared" si="2"/>
        <v>0</v>
      </c>
      <c r="P18" s="27"/>
      <c r="Q18" s="34"/>
      <c r="R18" s="34"/>
      <c r="S18" s="35"/>
      <c r="T18" s="35"/>
      <c r="U18" s="35"/>
      <c r="V18" s="35"/>
      <c r="W18" s="35"/>
      <c r="X18" s="34"/>
      <c r="Y18" s="34"/>
      <c r="Z18" s="34"/>
      <c r="AA18" s="34"/>
      <c r="AB18" s="35"/>
      <c r="AC18" s="35"/>
      <c r="AD18" s="34"/>
      <c r="AE18" s="34"/>
      <c r="AF18" s="27">
        <f t="shared" ref="AF18" si="22">-SUM(N18:AE18)</f>
        <v>0</v>
      </c>
      <c r="AG18" s="28">
        <f t="shared" ref="AG18" si="23">SUM(H18:K18)+AF18+O18</f>
        <v>0</v>
      </c>
    </row>
    <row r="19" spans="1:33" s="10" customFormat="1" ht="12" customHeight="1" thickBot="1" x14ac:dyDescent="0.25">
      <c r="A19" s="39"/>
      <c r="B19" s="40"/>
      <c r="C19" s="41"/>
      <c r="D19" s="42"/>
      <c r="E19" s="42"/>
      <c r="F19" s="43"/>
      <c r="G19" s="41"/>
      <c r="H19" s="44">
        <f t="shared" ref="H19:AG19" si="24">SUM(H5:H18)</f>
        <v>240</v>
      </c>
      <c r="I19" s="44">
        <f t="shared" si="24"/>
        <v>0</v>
      </c>
      <c r="J19" s="44">
        <f t="shared" si="24"/>
        <v>1556.6</v>
      </c>
      <c r="K19" s="44">
        <f t="shared" si="24"/>
        <v>3291.16</v>
      </c>
      <c r="L19" s="44">
        <f t="shared" si="24"/>
        <v>0</v>
      </c>
      <c r="M19" s="44">
        <f t="shared" si="24"/>
        <v>4735.1357142857141</v>
      </c>
      <c r="N19" s="44">
        <f t="shared" si="24"/>
        <v>352.62428571428558</v>
      </c>
      <c r="O19" s="44">
        <f t="shared" si="24"/>
        <v>0</v>
      </c>
      <c r="P19" s="44">
        <f t="shared" si="24"/>
        <v>3452.72</v>
      </c>
      <c r="Q19" s="44">
        <f t="shared" si="24"/>
        <v>955.34999999999991</v>
      </c>
      <c r="R19" s="44">
        <f t="shared" si="24"/>
        <v>87.05</v>
      </c>
      <c r="S19" s="44">
        <f t="shared" si="24"/>
        <v>0</v>
      </c>
      <c r="T19" s="44">
        <f t="shared" si="24"/>
        <v>0</v>
      </c>
      <c r="U19" s="44">
        <f t="shared" si="24"/>
        <v>0</v>
      </c>
      <c r="V19" s="44">
        <f t="shared" si="24"/>
        <v>0</v>
      </c>
      <c r="W19" s="44">
        <f t="shared" si="24"/>
        <v>0</v>
      </c>
      <c r="X19" s="44">
        <f t="shared" si="24"/>
        <v>0</v>
      </c>
      <c r="Y19" s="44">
        <f t="shared" si="24"/>
        <v>0</v>
      </c>
      <c r="Z19" s="44">
        <f t="shared" si="24"/>
        <v>0</v>
      </c>
      <c r="AA19" s="44">
        <f t="shared" si="24"/>
        <v>140</v>
      </c>
      <c r="AB19" s="44">
        <f t="shared" si="24"/>
        <v>0</v>
      </c>
      <c r="AC19" s="44">
        <f t="shared" si="24"/>
        <v>0</v>
      </c>
      <c r="AD19" s="44">
        <f t="shared" si="24"/>
        <v>100</v>
      </c>
      <c r="AE19" s="44">
        <f t="shared" si="24"/>
        <v>0</v>
      </c>
      <c r="AF19" s="44">
        <f t="shared" si="24"/>
        <v>-5087.744285714286</v>
      </c>
      <c r="AG19" s="44">
        <f t="shared" si="24"/>
        <v>1.5714285714437892E-2</v>
      </c>
    </row>
    <row r="20" spans="1:33" ht="12" customHeight="1" thickTop="1" x14ac:dyDescent="0.2"/>
    <row r="21" spans="1:33" ht="12" x14ac:dyDescent="0.2">
      <c r="K21" s="45">
        <f>H19+I19+J19+K19</f>
        <v>5087.76</v>
      </c>
      <c r="L21" s="9"/>
      <c r="M21" s="8"/>
      <c r="AF21" s="46">
        <f>+AF19</f>
        <v>-5087.744285714286</v>
      </c>
    </row>
    <row r="22" spans="1:33" x14ac:dyDescent="0.2">
      <c r="K22" s="8"/>
      <c r="L22" s="9"/>
      <c r="M22" s="8"/>
    </row>
    <row r="23" spans="1:33" ht="12" x14ac:dyDescent="0.2">
      <c r="C23" s="47" t="s">
        <v>33</v>
      </c>
      <c r="G23" s="10"/>
      <c r="K23" s="60"/>
      <c r="L23" s="60"/>
      <c r="M23" s="60"/>
    </row>
    <row r="24" spans="1:33" x14ac:dyDescent="0.2">
      <c r="K24" s="8"/>
      <c r="L24" s="9"/>
      <c r="M24" s="8"/>
    </row>
    <row r="25" spans="1:33" x14ac:dyDescent="0.2">
      <c r="K25" s="8"/>
      <c r="L25" s="9"/>
      <c r="M25" s="8"/>
    </row>
    <row r="26" spans="1:33" x14ac:dyDescent="0.2">
      <c r="A26" s="1"/>
      <c r="B26" s="1"/>
      <c r="D26" s="1"/>
      <c r="E26" s="1"/>
      <c r="F26" s="1"/>
      <c r="H26" s="1"/>
      <c r="I26" s="1"/>
      <c r="J26" s="1"/>
      <c r="K26" s="8"/>
      <c r="L26" s="9"/>
      <c r="M26" s="8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Z26" s="1"/>
      <c r="AA26" s="1"/>
      <c r="AB26" s="1"/>
      <c r="AC26" s="1"/>
      <c r="AD26" s="1"/>
      <c r="AE26" s="1"/>
      <c r="AF26" s="1"/>
    </row>
    <row r="32" spans="1:33" x14ac:dyDescent="0.2">
      <c r="J32" s="2" t="s">
        <v>70</v>
      </c>
    </row>
    <row r="33" spans="1:32" x14ac:dyDescent="0.2">
      <c r="Q33" s="2">
        <v>0</v>
      </c>
    </row>
    <row r="34" spans="1:32" x14ac:dyDescent="0.2">
      <c r="A34" s="1"/>
      <c r="B34" s="1"/>
      <c r="D34" s="1"/>
      <c r="E34" s="1"/>
      <c r="F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Z34" s="1"/>
      <c r="AA34" s="1"/>
      <c r="AB34" s="1"/>
      <c r="AC34" s="1"/>
      <c r="AD34" s="1"/>
      <c r="AE34" s="1"/>
      <c r="AF34" s="1"/>
    </row>
  </sheetData>
  <mergeCells count="1">
    <mergeCell ref="K23:M23"/>
  </mergeCells>
  <pageMargins left="0.7" right="0.7" top="0.75" bottom="0.75" header="0.3" footer="0.3"/>
  <pageSetup paperSize="5" scale="80" orientation="landscape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Summary</vt:lpstr>
      <vt:lpstr>Jan 3-8</vt:lpstr>
      <vt:lpstr>Jan 8-21</vt:lpstr>
      <vt:lpstr>Jan21-29</vt:lpstr>
      <vt:lpstr>Jan30-31</vt:lpstr>
      <vt:lpstr>'Jan 3-8'!Print_Area</vt:lpstr>
      <vt:lpstr>'Jan 8-21'!Print_Area</vt:lpstr>
      <vt:lpstr>'Jan21-29'!Print_Area</vt:lpstr>
      <vt:lpstr>'Jan30-31'!Print_Area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default</cp:lastModifiedBy>
  <cp:lastPrinted>2020-02-04T01:34:34Z</cp:lastPrinted>
  <dcterms:created xsi:type="dcterms:W3CDTF">2014-11-05T03:52:28Z</dcterms:created>
  <dcterms:modified xsi:type="dcterms:W3CDTF">2020-06-08T12:35:39Z</dcterms:modified>
</cp:coreProperties>
</file>