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1\payroll\"/>
    </mc:Choice>
  </mc:AlternateContent>
  <xr:revisionPtr revIDLastSave="0" documentId="13_ncr:1_{85A9D3E6-111C-4DB2-9D0B-58273D49DD10}" xr6:coauthVersionLast="45" xr6:coauthVersionMax="45" xr10:uidLastSave="{00000000-0000-0000-0000-000000000000}"/>
  <bookViews>
    <workbookView xWindow="-60" yWindow="-60" windowWidth="24120" windowHeight="12960" tabRatio="690" firstSheet="2" activeTab="2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8" i="20" l="1"/>
  <c r="N24" i="20" l="1"/>
  <c r="N89" i="79" l="1"/>
  <c r="F59" i="79"/>
  <c r="N53" i="79"/>
  <c r="N92" i="79" l="1"/>
  <c r="N59" i="79"/>
  <c r="N26" i="79"/>
  <c r="F26" i="79"/>
  <c r="H11" i="20" l="1"/>
  <c r="F80" i="79" s="1"/>
  <c r="F118" i="79"/>
  <c r="N85" i="79"/>
  <c r="F85" i="79"/>
  <c r="N52" i="79"/>
  <c r="F52" i="79"/>
  <c r="N19" i="79"/>
  <c r="E110" i="79" l="1"/>
  <c r="M77" i="79"/>
  <c r="E77" i="79" l="1"/>
  <c r="H76" i="79" s="1"/>
  <c r="M44" i="79"/>
  <c r="E44" i="79"/>
  <c r="M11" i="79"/>
  <c r="F21" i="79" l="1"/>
  <c r="F19" i="79"/>
  <c r="E11" i="79"/>
  <c r="P43" i="79" l="1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P149" i="79" s="1"/>
  <c r="F145" i="79"/>
  <c r="H149" i="79" s="1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C20" i="78"/>
  <c r="H18" i="78"/>
  <c r="H20" i="78" s="1"/>
  <c r="H10" i="78"/>
  <c r="C10" i="78"/>
  <c r="H8" i="78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S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P149" i="64" s="1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N113" i="64"/>
  <c r="M110" i="64"/>
  <c r="E110" i="64"/>
  <c r="H109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N80" i="64"/>
  <c r="F80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N56" i="64"/>
  <c r="F56" i="64"/>
  <c r="F55" i="64"/>
  <c r="N54" i="64"/>
  <c r="F54" i="64"/>
  <c r="N53" i="64"/>
  <c r="F53" i="64"/>
  <c r="N47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F23" i="64"/>
  <c r="N22" i="64"/>
  <c r="N21" i="64"/>
  <c r="F21" i="64"/>
  <c r="N20" i="64"/>
  <c r="N14" i="64"/>
  <c r="F14" i="64"/>
  <c r="M11" i="64"/>
  <c r="E11" i="64"/>
  <c r="L9" i="64"/>
  <c r="D9" i="64"/>
  <c r="L7" i="64"/>
  <c r="J2" i="64"/>
  <c r="B2" i="64"/>
  <c r="I67" i="63"/>
  <c r="H67" i="63"/>
  <c r="G67" i="63"/>
  <c r="F67" i="63"/>
  <c r="E67" i="63"/>
  <c r="C65" i="63"/>
  <c r="B65" i="63"/>
  <c r="C61" i="63"/>
  <c r="B61" i="63"/>
  <c r="M60" i="63"/>
  <c r="K60" i="63"/>
  <c r="C60" i="63"/>
  <c r="M59" i="63"/>
  <c r="L59" i="63"/>
  <c r="K59" i="63"/>
  <c r="H59" i="63"/>
  <c r="M58" i="63"/>
  <c r="K58" i="63"/>
  <c r="H58" i="63"/>
  <c r="M57" i="63"/>
  <c r="L57" i="63"/>
  <c r="K57" i="63"/>
  <c r="M56" i="63"/>
  <c r="L56" i="63"/>
  <c r="H56" i="63"/>
  <c r="M44" i="63"/>
  <c r="M43" i="63"/>
  <c r="M40" i="63"/>
  <c r="P39" i="63"/>
  <c r="L60" i="63" s="1"/>
  <c r="P38" i="63"/>
  <c r="O38" i="63"/>
  <c r="P37" i="63"/>
  <c r="O37" i="63"/>
  <c r="P36" i="63"/>
  <c r="P35" i="63"/>
  <c r="O35" i="63"/>
  <c r="K56" i="63" s="1"/>
  <c r="N33" i="63"/>
  <c r="M33" i="63"/>
  <c r="I33" i="63"/>
  <c r="E33" i="63"/>
  <c r="O31" i="63"/>
  <c r="Q27" i="5" s="1"/>
  <c r="L31" i="63"/>
  <c r="M27" i="5" s="1"/>
  <c r="N27" i="5" s="1"/>
  <c r="J31" i="63"/>
  <c r="J27" i="5" s="1"/>
  <c r="C31" i="63"/>
  <c r="B31" i="63"/>
  <c r="O30" i="63"/>
  <c r="F154" i="64" s="1"/>
  <c r="L30" i="63"/>
  <c r="F153" i="64" s="1"/>
  <c r="J30" i="63"/>
  <c r="J26" i="5" s="1"/>
  <c r="C30" i="63"/>
  <c r="C64" i="63" s="1"/>
  <c r="B30" i="63"/>
  <c r="B64" i="63" s="1"/>
  <c r="O29" i="63"/>
  <c r="N121" i="64" s="1"/>
  <c r="L29" i="63"/>
  <c r="N120" i="64" s="1"/>
  <c r="J29" i="63"/>
  <c r="J25" i="5" s="1"/>
  <c r="C29" i="63"/>
  <c r="C63" i="63" s="1"/>
  <c r="B29" i="63"/>
  <c r="M42" i="63" s="1"/>
  <c r="O28" i="63"/>
  <c r="Q24" i="5" s="1"/>
  <c r="L28" i="63"/>
  <c r="M24" i="5" s="1"/>
  <c r="N24" i="5" s="1"/>
  <c r="J28" i="63"/>
  <c r="J24" i="5" s="1"/>
  <c r="C28" i="63"/>
  <c r="C62" i="63" s="1"/>
  <c r="B28" i="63"/>
  <c r="B62" i="63" s="1"/>
  <c r="O27" i="63"/>
  <c r="N88" i="64" s="1"/>
  <c r="L27" i="63"/>
  <c r="N87" i="64" s="1"/>
  <c r="J27" i="63"/>
  <c r="J23" i="5" s="1"/>
  <c r="C27" i="63"/>
  <c r="B27" i="63"/>
  <c r="O26" i="63"/>
  <c r="Q22" i="5" s="1"/>
  <c r="J26" i="63"/>
  <c r="J22" i="5" s="1"/>
  <c r="C26" i="63"/>
  <c r="B26" i="63"/>
  <c r="B60" i="63" s="1"/>
  <c r="O25" i="63"/>
  <c r="N55" i="64" s="1"/>
  <c r="J25" i="63"/>
  <c r="J21" i="5" s="1"/>
  <c r="J24" i="63"/>
  <c r="J20" i="5" s="1"/>
  <c r="H24" i="63"/>
  <c r="J23" i="63"/>
  <c r="J19" i="5" s="1"/>
  <c r="C23" i="63"/>
  <c r="C57" i="63" s="1"/>
  <c r="B23" i="63"/>
  <c r="O22" i="63"/>
  <c r="K22" i="63"/>
  <c r="F20" i="64" s="1"/>
  <c r="J22" i="63"/>
  <c r="J18" i="5" s="1"/>
  <c r="R21" i="63"/>
  <c r="H18" i="63"/>
  <c r="X17" i="63"/>
  <c r="P16" i="63"/>
  <c r="H16" i="63"/>
  <c r="G16" i="63"/>
  <c r="E16" i="63"/>
  <c r="P15" i="63"/>
  <c r="H15" i="63"/>
  <c r="F146" i="64" s="1"/>
  <c r="G15" i="63"/>
  <c r="H142" i="64" s="1"/>
  <c r="E15" i="63"/>
  <c r="F30" i="63" s="1"/>
  <c r="P14" i="63"/>
  <c r="N112" i="64" s="1"/>
  <c r="H14" i="63"/>
  <c r="G14" i="63"/>
  <c r="P109" i="64" s="1"/>
  <c r="E14" i="63"/>
  <c r="H29" i="63" s="1"/>
  <c r="P13" i="63"/>
  <c r="F112" i="64" s="1"/>
  <c r="H13" i="63"/>
  <c r="F113" i="64" s="1"/>
  <c r="G13" i="63"/>
  <c r="E13" i="63"/>
  <c r="P12" i="63"/>
  <c r="N79" i="64" s="1"/>
  <c r="H12" i="63"/>
  <c r="G12" i="63"/>
  <c r="E12" i="63"/>
  <c r="H11" i="63"/>
  <c r="D11" i="63"/>
  <c r="G11" i="63" s="1"/>
  <c r="H10" i="63"/>
  <c r="G10" i="63"/>
  <c r="E10" i="63"/>
  <c r="D10" i="63"/>
  <c r="C10" i="63"/>
  <c r="C25" i="63" s="1"/>
  <c r="C59" i="63" s="1"/>
  <c r="B10" i="63"/>
  <c r="A21" i="5" s="1"/>
  <c r="I9" i="63"/>
  <c r="I18" i="63" s="1"/>
  <c r="H9" i="63"/>
  <c r="F47" i="64" s="1"/>
  <c r="G9" i="63"/>
  <c r="E9" i="63"/>
  <c r="D9" i="63"/>
  <c r="C9" i="63"/>
  <c r="C24" i="63" s="1"/>
  <c r="C58" i="63" s="1"/>
  <c r="B9" i="63"/>
  <c r="B24" i="63" s="1"/>
  <c r="H8" i="63"/>
  <c r="D8" i="63"/>
  <c r="G8" i="63" s="1"/>
  <c r="H7" i="63"/>
  <c r="G7" i="63"/>
  <c r="G18" i="63" s="1"/>
  <c r="E7" i="63"/>
  <c r="T7" i="63" s="1"/>
  <c r="D7" i="63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7" i="20"/>
  <c r="D67" i="20"/>
  <c r="L60" i="20"/>
  <c r="K60" i="20"/>
  <c r="J60" i="20"/>
  <c r="L59" i="20"/>
  <c r="S21" i="5"/>
  <c r="L58" i="20"/>
  <c r="K58" i="20"/>
  <c r="G67" i="20"/>
  <c r="L57" i="20"/>
  <c r="J57" i="20"/>
  <c r="L56" i="20"/>
  <c r="K59" i="20"/>
  <c r="O38" i="20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E23" i="20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K13" i="20"/>
  <c r="H13" i="20" s="1"/>
  <c r="E13" i="20"/>
  <c r="G13" i="20" s="1"/>
  <c r="O12" i="20"/>
  <c r="N12" i="20"/>
  <c r="L12" i="20"/>
  <c r="K12" i="20"/>
  <c r="E12" i="20"/>
  <c r="E11" i="20"/>
  <c r="G11" i="20" s="1"/>
  <c r="H10" i="20"/>
  <c r="G10" i="20"/>
  <c r="B39" i="5" s="1"/>
  <c r="E10" i="20"/>
  <c r="H25" i="20" s="1"/>
  <c r="N58" i="79" s="1"/>
  <c r="N9" i="20"/>
  <c r="H9" i="20"/>
  <c r="G34" i="5"/>
  <c r="G36" i="5" s="1"/>
  <c r="D9" i="20"/>
  <c r="D18" i="20" s="1"/>
  <c r="S8" i="20"/>
  <c r="K8" i="20"/>
  <c r="G8" i="20"/>
  <c r="P10" i="21" s="1"/>
  <c r="E8" i="20"/>
  <c r="H23" i="20" s="1"/>
  <c r="N25" i="79" s="1"/>
  <c r="N7" i="20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M68" i="77"/>
  <c r="L68" i="77"/>
  <c r="K68" i="77"/>
  <c r="J68" i="77"/>
  <c r="I68" i="77"/>
  <c r="H68" i="77"/>
  <c r="M59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S11" i="20" s="1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I28" i="77"/>
  <c r="H28" i="77"/>
  <c r="M13" i="77"/>
  <c r="M11" i="77"/>
  <c r="M28" i="77" s="1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229" i="76"/>
  <c r="N8" i="20" s="1"/>
  <c r="O229" i="76"/>
  <c r="N229" i="76"/>
  <c r="M229" i="76"/>
  <c r="L229" i="76"/>
  <c r="K229" i="76"/>
  <c r="J229" i="76"/>
  <c r="I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19" i="76" s="1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S7" i="20" s="1"/>
  <c r="V25" i="76"/>
  <c r="U25" i="76"/>
  <c r="T25" i="76"/>
  <c r="S25" i="76"/>
  <c r="R25" i="76"/>
  <c r="Q25" i="76"/>
  <c r="O7" i="20" s="1"/>
  <c r="P25" i="76"/>
  <c r="O25" i="76"/>
  <c r="M7" i="20" s="1"/>
  <c r="N25" i="76"/>
  <c r="M25" i="76"/>
  <c r="L25" i="76"/>
  <c r="K25" i="76"/>
  <c r="J25" i="76"/>
  <c r="I25" i="76"/>
  <c r="K7" i="20" s="1"/>
  <c r="H7" i="20" s="1"/>
  <c r="H25" i="76"/>
  <c r="F16" i="64" l="1"/>
  <c r="L41" i="64"/>
  <c r="H25" i="63"/>
  <c r="V10" i="63"/>
  <c r="N50" i="64" s="1"/>
  <c r="P10" i="63"/>
  <c r="N46" i="64" s="1"/>
  <c r="L106" i="64"/>
  <c r="P10" i="64"/>
  <c r="H76" i="64"/>
  <c r="F28" i="63"/>
  <c r="T13" i="63"/>
  <c r="F115" i="64" s="1"/>
  <c r="D107" i="64"/>
  <c r="H28" i="63"/>
  <c r="V13" i="63"/>
  <c r="F116" i="64" s="1"/>
  <c r="B63" i="63"/>
  <c r="E8" i="63"/>
  <c r="T9" i="63"/>
  <c r="F49" i="64" s="1"/>
  <c r="D41" i="64"/>
  <c r="V9" i="63"/>
  <c r="F50" i="64" s="1"/>
  <c r="P9" i="63"/>
  <c r="E11" i="63"/>
  <c r="D8" i="64"/>
  <c r="F22" i="63"/>
  <c r="V7" i="63"/>
  <c r="H22" i="63"/>
  <c r="E18" i="63"/>
  <c r="P7" i="63"/>
  <c r="T10" i="63"/>
  <c r="N49" i="64" s="1"/>
  <c r="P34" i="5"/>
  <c r="P36" i="5" s="1"/>
  <c r="L58" i="63"/>
  <c r="H10" i="64"/>
  <c r="R22" i="63"/>
  <c r="H18" i="5" s="1"/>
  <c r="P43" i="64"/>
  <c r="R13" i="63"/>
  <c r="F114" i="64" s="1"/>
  <c r="H116" i="64" s="1"/>
  <c r="T15" i="63"/>
  <c r="F148" i="64" s="1"/>
  <c r="H30" i="63"/>
  <c r="F157" i="64" s="1"/>
  <c r="D140" i="64"/>
  <c r="V15" i="63"/>
  <c r="F149" i="64" s="1"/>
  <c r="R15" i="63"/>
  <c r="F147" i="64" s="1"/>
  <c r="K33" i="63"/>
  <c r="F145" i="64"/>
  <c r="R18" i="5"/>
  <c r="R29" i="5" s="1"/>
  <c r="H27" i="20"/>
  <c r="N91" i="79" s="1"/>
  <c r="G12" i="20"/>
  <c r="M48" i="77"/>
  <c r="D18" i="63"/>
  <c r="R7" i="63"/>
  <c r="H43" i="64"/>
  <c r="R9" i="63"/>
  <c r="F48" i="64" s="1"/>
  <c r="R10" i="63"/>
  <c r="N48" i="64" s="1"/>
  <c r="H27" i="63"/>
  <c r="T12" i="63"/>
  <c r="N82" i="64" s="1"/>
  <c r="F27" i="63"/>
  <c r="N91" i="64" s="1"/>
  <c r="L74" i="64"/>
  <c r="V12" i="63"/>
  <c r="N83" i="64" s="1"/>
  <c r="R12" i="63"/>
  <c r="L107" i="64"/>
  <c r="T14" i="63"/>
  <c r="N115" i="64" s="1"/>
  <c r="F29" i="63"/>
  <c r="N124" i="64" s="1"/>
  <c r="V14" i="63"/>
  <c r="N116" i="64" s="1"/>
  <c r="R14" i="63"/>
  <c r="H31" i="63"/>
  <c r="T16" i="63"/>
  <c r="F31" i="63"/>
  <c r="V16" i="63"/>
  <c r="R31" i="63" s="1"/>
  <c r="H27" i="5" s="1"/>
  <c r="R16" i="63"/>
  <c r="B57" i="63"/>
  <c r="M36" i="63"/>
  <c r="F24" i="63"/>
  <c r="F58" i="64" s="1"/>
  <c r="F25" i="63"/>
  <c r="P39" i="5"/>
  <c r="M39" i="63"/>
  <c r="P76" i="64"/>
  <c r="H159" i="79"/>
  <c r="M41" i="63"/>
  <c r="P159" i="79"/>
  <c r="D107" i="21"/>
  <c r="H8" i="20"/>
  <c r="H38" i="5" s="1"/>
  <c r="H12" i="20"/>
  <c r="N80" i="79" s="1"/>
  <c r="D74" i="21"/>
  <c r="O33" i="63"/>
  <c r="P93" i="79"/>
  <c r="H37" i="5"/>
  <c r="F14" i="79"/>
  <c r="F47" i="21"/>
  <c r="F47" i="79"/>
  <c r="H39" i="5"/>
  <c r="N14" i="79"/>
  <c r="N47" i="79"/>
  <c r="P149" i="21"/>
  <c r="P159" i="21"/>
  <c r="J29" i="5"/>
  <c r="P159" i="64"/>
  <c r="P160" i="64" s="1"/>
  <c r="K29" i="5"/>
  <c r="U29" i="5"/>
  <c r="P126" i="79"/>
  <c r="O29" i="5"/>
  <c r="D44" i="5"/>
  <c r="F44" i="5"/>
  <c r="P60" i="79"/>
  <c r="R7" i="20"/>
  <c r="F15" i="21" s="1"/>
  <c r="G9" i="20"/>
  <c r="R10" i="20"/>
  <c r="J39" i="5" s="1"/>
  <c r="P14" i="20"/>
  <c r="N112" i="21" s="1"/>
  <c r="P116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9" i="20"/>
  <c r="B62" i="20"/>
  <c r="B63" i="20"/>
  <c r="B64" i="20"/>
  <c r="F56" i="21"/>
  <c r="L107" i="21"/>
  <c r="D140" i="21"/>
  <c r="H142" i="21"/>
  <c r="T29" i="5"/>
  <c r="S20" i="5"/>
  <c r="E9" i="20"/>
  <c r="H24" i="20" s="1"/>
  <c r="T10" i="20"/>
  <c r="K39" i="5" s="1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O44" i="5"/>
  <c r="C44" i="5"/>
  <c r="E44" i="5"/>
  <c r="L29" i="5"/>
  <c r="P10" i="20"/>
  <c r="I39" i="5" s="1"/>
  <c r="V10" i="20"/>
  <c r="N50" i="79" s="1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P76" i="21"/>
  <c r="P11" i="20"/>
  <c r="R11" i="20"/>
  <c r="V11" i="20"/>
  <c r="F83" i="79" s="1"/>
  <c r="P12" i="20"/>
  <c r="N79" i="79" s="1"/>
  <c r="R12" i="20"/>
  <c r="V12" i="20"/>
  <c r="N83" i="79" s="1"/>
  <c r="H109" i="21"/>
  <c r="P13" i="20"/>
  <c r="F112" i="79" s="1"/>
  <c r="R13" i="20"/>
  <c r="V13" i="20"/>
  <c r="H26" i="20"/>
  <c r="F91" i="79" s="1"/>
  <c r="H93" i="79" s="1"/>
  <c r="H28" i="20"/>
  <c r="P8" i="20"/>
  <c r="R8" i="20"/>
  <c r="V8" i="20"/>
  <c r="N17" i="79" s="1"/>
  <c r="L8" i="21"/>
  <c r="B38" i="5"/>
  <c r="T8" i="20"/>
  <c r="P7" i="20"/>
  <c r="I37" i="5" s="1"/>
  <c r="V7" i="20"/>
  <c r="E18" i="20"/>
  <c r="B37" i="5"/>
  <c r="J37" i="5"/>
  <c r="T7" i="20"/>
  <c r="F16" i="21" s="1"/>
  <c r="H22" i="20"/>
  <c r="L33" i="63"/>
  <c r="F85" i="64"/>
  <c r="F120" i="64"/>
  <c r="M23" i="5"/>
  <c r="N23" i="5" s="1"/>
  <c r="P116" i="79"/>
  <c r="P160" i="79"/>
  <c r="V160" i="79" s="1"/>
  <c r="Q21" i="5"/>
  <c r="M25" i="5"/>
  <c r="N25" i="5" s="1"/>
  <c r="M26" i="5"/>
  <c r="N26" i="5" s="1"/>
  <c r="P27" i="79"/>
  <c r="H160" i="79"/>
  <c r="T160" i="79" s="1"/>
  <c r="P37" i="5"/>
  <c r="P38" i="5"/>
  <c r="K57" i="20"/>
  <c r="B58" i="63"/>
  <c r="M37" i="63"/>
  <c r="D40" i="64"/>
  <c r="D37" i="63"/>
  <c r="M44" i="5"/>
  <c r="F22" i="20"/>
  <c r="F23" i="20"/>
  <c r="E33" i="20"/>
  <c r="N47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N19" i="64"/>
  <c r="N52" i="64"/>
  <c r="N85" i="64"/>
  <c r="N118" i="64"/>
  <c r="P126" i="64" s="1"/>
  <c r="F151" i="64"/>
  <c r="N114" i="64" l="1"/>
  <c r="P116" i="64" s="1"/>
  <c r="X14" i="63"/>
  <c r="D29" i="63" s="1"/>
  <c r="F46" i="64"/>
  <c r="H50" i="64" s="1"/>
  <c r="X9" i="63"/>
  <c r="D24" i="63" s="1"/>
  <c r="H159" i="64"/>
  <c r="N81" i="64"/>
  <c r="P83" i="64" s="1"/>
  <c r="X12" i="63"/>
  <c r="D27" i="63" s="1"/>
  <c r="H149" i="64"/>
  <c r="X10" i="63"/>
  <c r="D25" i="63" s="1"/>
  <c r="R27" i="63"/>
  <c r="H23" i="5" s="1"/>
  <c r="F25" i="64"/>
  <c r="R29" i="63"/>
  <c r="H25" i="5" s="1"/>
  <c r="T8" i="63"/>
  <c r="L8" i="64"/>
  <c r="F23" i="63"/>
  <c r="V8" i="63"/>
  <c r="N17" i="64" s="1"/>
  <c r="H23" i="63"/>
  <c r="N38" i="5" s="1"/>
  <c r="P8" i="63"/>
  <c r="R8" i="63"/>
  <c r="N15" i="64" s="1"/>
  <c r="P127" i="64"/>
  <c r="N46" i="21"/>
  <c r="K38" i="5"/>
  <c r="R24" i="63"/>
  <c r="H20" i="5" s="1"/>
  <c r="F17" i="64"/>
  <c r="V18" i="63"/>
  <c r="X15" i="63"/>
  <c r="D30" i="63" s="1"/>
  <c r="R30" i="63"/>
  <c r="H26" i="5" s="1"/>
  <c r="R28" i="63"/>
  <c r="H24" i="5" s="1"/>
  <c r="P93" i="64"/>
  <c r="P94" i="64" s="1"/>
  <c r="H60" i="64"/>
  <c r="N58" i="64"/>
  <c r="P60" i="64" s="1"/>
  <c r="P61" i="64" s="1"/>
  <c r="X16" i="63"/>
  <c r="D31" i="63" s="1"/>
  <c r="F15" i="64"/>
  <c r="X7" i="63"/>
  <c r="F13" i="64"/>
  <c r="P18" i="63"/>
  <c r="X13" i="63"/>
  <c r="D28" i="63" s="1"/>
  <c r="D74" i="64"/>
  <c r="H26" i="63"/>
  <c r="H33" i="63" s="1"/>
  <c r="T11" i="63"/>
  <c r="F82" i="64" s="1"/>
  <c r="V11" i="63"/>
  <c r="F83" i="64" s="1"/>
  <c r="R11" i="63"/>
  <c r="F81" i="64" s="1"/>
  <c r="F26" i="63"/>
  <c r="F91" i="64" s="1"/>
  <c r="H93" i="64" s="1"/>
  <c r="P11" i="63"/>
  <c r="F124" i="64"/>
  <c r="P50" i="64"/>
  <c r="R25" i="63"/>
  <c r="H21" i="5" s="1"/>
  <c r="N13" i="21"/>
  <c r="N13" i="79"/>
  <c r="R22" i="20"/>
  <c r="G18" i="5" s="1"/>
  <c r="I18" i="5" s="1"/>
  <c r="N14" i="21"/>
  <c r="N80" i="21"/>
  <c r="F124" i="79"/>
  <c r="H126" i="79" s="1"/>
  <c r="F58" i="79"/>
  <c r="H60" i="79" s="1"/>
  <c r="N49" i="21"/>
  <c r="R31" i="20"/>
  <c r="G27" i="5" s="1"/>
  <c r="I27" i="5" s="1"/>
  <c r="F13" i="21"/>
  <c r="N48" i="21"/>
  <c r="X16" i="20"/>
  <c r="D31" i="20" s="1"/>
  <c r="P31" i="20" s="1"/>
  <c r="S44" i="20" s="1"/>
  <c r="T9" i="20"/>
  <c r="T18" i="20" s="1"/>
  <c r="P160" i="21"/>
  <c r="O31" i="5"/>
  <c r="K31" i="5"/>
  <c r="F25" i="79"/>
  <c r="H27" i="79" s="1"/>
  <c r="P127" i="21"/>
  <c r="H41" i="5"/>
  <c r="H44" i="5" s="1"/>
  <c r="P127" i="79"/>
  <c r="V127" i="79" s="1"/>
  <c r="L38" i="5"/>
  <c r="P17" i="79"/>
  <c r="P28" i="79" s="1"/>
  <c r="V28" i="79" s="1"/>
  <c r="F83" i="21"/>
  <c r="L39" i="5"/>
  <c r="P50" i="79"/>
  <c r="P61" i="79" s="1"/>
  <c r="V61" i="79" s="1"/>
  <c r="L37" i="5"/>
  <c r="F17" i="79"/>
  <c r="H17" i="79" s="1"/>
  <c r="F116" i="21"/>
  <c r="F116" i="79"/>
  <c r="N83" i="21"/>
  <c r="F81" i="21"/>
  <c r="F81" i="79"/>
  <c r="F114" i="21"/>
  <c r="F114" i="79"/>
  <c r="N81" i="21"/>
  <c r="N81" i="79"/>
  <c r="F79" i="21"/>
  <c r="F79" i="79"/>
  <c r="F113" i="21"/>
  <c r="F113" i="79"/>
  <c r="K37" i="5"/>
  <c r="R25" i="20"/>
  <c r="G21" i="5" s="1"/>
  <c r="N16" i="21"/>
  <c r="H18" i="20"/>
  <c r="H76" i="21"/>
  <c r="X11" i="20"/>
  <c r="D26" i="20" s="1"/>
  <c r="P26" i="20" s="1"/>
  <c r="M29" i="5"/>
  <c r="X8" i="20"/>
  <c r="D23" i="20" s="1"/>
  <c r="I57" i="20" s="1"/>
  <c r="N57" i="20" s="1"/>
  <c r="I65" i="20"/>
  <c r="D41" i="21"/>
  <c r="V9" i="20"/>
  <c r="F50" i="79" s="1"/>
  <c r="R9" i="20"/>
  <c r="R18" i="20" s="1"/>
  <c r="F24" i="20"/>
  <c r="N34" i="5" s="1"/>
  <c r="N36" i="5" s="1"/>
  <c r="R23" i="20"/>
  <c r="G19" i="5" s="1"/>
  <c r="N17" i="21"/>
  <c r="X14" i="20"/>
  <c r="D29" i="20" s="1"/>
  <c r="P29" i="20" s="1"/>
  <c r="S42" i="20" s="1"/>
  <c r="R29" i="20"/>
  <c r="G25" i="5" s="1"/>
  <c r="I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X13" i="20"/>
  <c r="D28" i="20" s="1"/>
  <c r="F112" i="21"/>
  <c r="F124" i="21"/>
  <c r="H126" i="21" s="1"/>
  <c r="R26" i="20"/>
  <c r="G22" i="5" s="1"/>
  <c r="N39" i="5"/>
  <c r="N58" i="21"/>
  <c r="P60" i="21" s="1"/>
  <c r="F91" i="21"/>
  <c r="H93" i="21" s="1"/>
  <c r="X10" i="20"/>
  <c r="D25" i="20" s="1"/>
  <c r="P25" i="20" s="1"/>
  <c r="R28" i="20"/>
  <c r="G24" i="5" s="1"/>
  <c r="I24" i="5" s="1"/>
  <c r="G18" i="20"/>
  <c r="N50" i="21"/>
  <c r="H33" i="20"/>
  <c r="J38" i="5"/>
  <c r="J41" i="5" s="1"/>
  <c r="N15" i="21"/>
  <c r="K41" i="5"/>
  <c r="B56" i="63"/>
  <c r="M35" i="63"/>
  <c r="B59" i="63"/>
  <c r="A37" i="63"/>
  <c r="M38" i="63"/>
  <c r="N25" i="21"/>
  <c r="P27" i="21" s="1"/>
  <c r="N37" i="5"/>
  <c r="F25" i="21"/>
  <c r="H27" i="21" s="1"/>
  <c r="H126" i="64"/>
  <c r="H127" i="64" s="1"/>
  <c r="H27" i="64"/>
  <c r="P41" i="5"/>
  <c r="P44" i="5" s="1"/>
  <c r="Q29" i="5"/>
  <c r="N13" i="64" l="1"/>
  <c r="R23" i="63"/>
  <c r="H19" i="5" s="1"/>
  <c r="H29" i="5" s="1"/>
  <c r="X8" i="63"/>
  <c r="D23" i="63" s="1"/>
  <c r="P31" i="63"/>
  <c r="J65" i="63"/>
  <c r="N16" i="64"/>
  <c r="T18" i="63"/>
  <c r="I21" i="5"/>
  <c r="P28" i="63"/>
  <c r="J62" i="63"/>
  <c r="X18" i="63"/>
  <c r="D22" i="63"/>
  <c r="P25" i="63"/>
  <c r="J59" i="63"/>
  <c r="O59" i="63" s="1"/>
  <c r="H160" i="64"/>
  <c r="J64" i="63"/>
  <c r="P30" i="63"/>
  <c r="P27" i="63"/>
  <c r="J61" i="63"/>
  <c r="O61" i="63" s="1"/>
  <c r="I38" i="5"/>
  <c r="I41" i="5" s="1"/>
  <c r="H17" i="64"/>
  <c r="H28" i="64" s="1"/>
  <c r="J63" i="63"/>
  <c r="P29" i="63"/>
  <c r="I19" i="5"/>
  <c r="F79" i="64"/>
  <c r="H83" i="64" s="1"/>
  <c r="H94" i="64" s="1"/>
  <c r="X11" i="63"/>
  <c r="D26" i="63" s="1"/>
  <c r="R26" i="63"/>
  <c r="H22" i="5" s="1"/>
  <c r="I22" i="5" s="1"/>
  <c r="F33" i="63"/>
  <c r="R18" i="63"/>
  <c r="H61" i="64"/>
  <c r="N25" i="64"/>
  <c r="P27" i="64" s="1"/>
  <c r="J58" i="63"/>
  <c r="O58" i="63" s="1"/>
  <c r="P24" i="63"/>
  <c r="L41" i="5"/>
  <c r="P50" i="21"/>
  <c r="P61" i="21" s="1"/>
  <c r="V160" i="21"/>
  <c r="K34" i="5"/>
  <c r="K36" i="5" s="1"/>
  <c r="K44" i="5" s="1"/>
  <c r="F49" i="21"/>
  <c r="F33" i="20"/>
  <c r="V127" i="21"/>
  <c r="H83" i="21"/>
  <c r="H94" i="21" s="1"/>
  <c r="H116" i="21"/>
  <c r="H127" i="21" s="1"/>
  <c r="P83" i="21"/>
  <c r="P94" i="21" s="1"/>
  <c r="H28" i="79"/>
  <c r="T28" i="79" s="1"/>
  <c r="V18" i="20"/>
  <c r="H50" i="79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I61" i="20"/>
  <c r="N61" i="20" s="1"/>
  <c r="I60" i="20"/>
  <c r="N60" i="20" s="1"/>
  <c r="S39" i="20"/>
  <c r="L51" i="5"/>
  <c r="M51" i="5" s="1"/>
  <c r="N51" i="5" s="1"/>
  <c r="M31" i="5"/>
  <c r="P17" i="21"/>
  <c r="P28" i="21" s="1"/>
  <c r="P23" i="20"/>
  <c r="S36" i="20" s="1"/>
  <c r="S38" i="20"/>
  <c r="I59" i="20"/>
  <c r="N59" i="20" s="1"/>
  <c r="P30" i="20"/>
  <c r="S43" i="20" s="1"/>
  <c r="T160" i="21" s="1"/>
  <c r="I64" i="20"/>
  <c r="L34" i="5"/>
  <c r="L36" i="5" s="1"/>
  <c r="L44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J44" i="5" s="1"/>
  <c r="F48" i="21"/>
  <c r="B44" i="5"/>
  <c r="N41" i="5"/>
  <c r="N44" i="5" s="1"/>
  <c r="L50" i="5"/>
  <c r="M50" i="5" s="1"/>
  <c r="N50" i="5" s="1"/>
  <c r="I56" i="20"/>
  <c r="P22" i="20"/>
  <c r="S35" i="20" s="1"/>
  <c r="H28" i="21"/>
  <c r="Q31" i="5"/>
  <c r="L54" i="5"/>
  <c r="L56" i="5" s="1"/>
  <c r="P23" i="63" l="1"/>
  <c r="J57" i="63"/>
  <c r="O57" i="63" s="1"/>
  <c r="D61" i="63"/>
  <c r="S40" i="63"/>
  <c r="V94" i="64" s="1"/>
  <c r="P28" i="64"/>
  <c r="D64" i="63"/>
  <c r="S43" i="63"/>
  <c r="S38" i="63"/>
  <c r="V61" i="64" s="1"/>
  <c r="D59" i="63"/>
  <c r="S41" i="63"/>
  <c r="T127" i="64" s="1"/>
  <c r="D62" i="63"/>
  <c r="P17" i="64"/>
  <c r="D58" i="63"/>
  <c r="S37" i="63"/>
  <c r="T61" i="64" s="1"/>
  <c r="T160" i="64"/>
  <c r="I29" i="5"/>
  <c r="M48" i="5" s="1"/>
  <c r="J60" i="63"/>
  <c r="O60" i="63" s="1"/>
  <c r="P26" i="63"/>
  <c r="S42" i="63"/>
  <c r="V127" i="64" s="1"/>
  <c r="D63" i="63"/>
  <c r="D33" i="63"/>
  <c r="P22" i="63"/>
  <c r="J56" i="63"/>
  <c r="D65" i="63"/>
  <c r="S44" i="63"/>
  <c r="V160" i="64" s="1"/>
  <c r="V94" i="21"/>
  <c r="T127" i="21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L49" i="5"/>
  <c r="M49" i="5" s="1"/>
  <c r="M52" i="5" s="1"/>
  <c r="T28" i="21"/>
  <c r="N56" i="20"/>
  <c r="D57" i="63" l="1"/>
  <c r="S36" i="63"/>
  <c r="V28" i="64" s="1"/>
  <c r="O56" i="63"/>
  <c r="O67" i="63" s="1"/>
  <c r="J67" i="63"/>
  <c r="D56" i="63"/>
  <c r="S35" i="63"/>
  <c r="T28" i="64" s="1"/>
  <c r="P33" i="63"/>
  <c r="P46" i="63" s="1"/>
  <c r="D60" i="63"/>
  <c r="S39" i="63"/>
  <c r="T94" i="64" s="1"/>
  <c r="T61" i="21"/>
  <c r="N67" i="20"/>
  <c r="I67" i="20"/>
  <c r="P33" i="20"/>
  <c r="P46" i="20" s="1"/>
  <c r="N52" i="5"/>
  <c r="L48" i="5"/>
  <c r="N48" i="5" s="1"/>
  <c r="N49" i="5"/>
  <c r="D67" i="6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58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7th Loan payment</t>
        </r>
      </text>
    </comment>
  </commentList>
</comments>
</file>

<file path=xl/sharedStrings.xml><?xml version="1.0" encoding="utf-8"?>
<sst xmlns="http://schemas.openxmlformats.org/spreadsheetml/2006/main" count="2081" uniqueCount="297">
  <si>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</si>
  <si>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</si>
  <si>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</si>
  <si>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</si>
  <si>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</si>
  <si>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</si>
  <si>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</si>
  <si>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</si>
  <si>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</si>
  <si>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</si>
  <si>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</si>
  <si>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</si>
  <si>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</si>
  <si>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</si>
  <si>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</si>
  <si>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</si>
  <si>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</si>
  <si>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</si>
  <si>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</si>
  <si>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</si>
  <si>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</si>
  <si>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</si>
  <si>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</si>
  <si>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</si>
  <si>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</si>
  <si>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</si>
  <si>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</si>
  <si>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</si>
  <si>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</si>
  <si>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</si>
  <si>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</si>
  <si>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</si>
  <si>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</si>
  <si>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</si>
  <si>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</si>
  <si>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</si>
  <si>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</si>
  <si>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</si>
  <si>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</si>
  <si>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</si>
  <si>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</si>
  <si>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</si>
  <si>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</si>
  <si>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</si>
  <si>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</si>
  <si>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</si>
  <si>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</si>
  <si>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</si>
  <si>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</si>
  <si>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</si>
  <si>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</si>
  <si>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</si>
  <si>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</si>
  <si>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</si>
  <si>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</si>
  <si>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</si>
  <si>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</si>
  <si>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</si>
  <si>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</si>
  <si>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</si>
  <si>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</si>
  <si>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</si>
  <si>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</si>
  <si>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</si>
  <si>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</si>
  <si>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</si>
  <si>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</si>
  <si>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</si>
  <si>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</si>
  <si>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</si>
  <si>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</si>
  <si>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</si>
  <si>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</si>
  <si>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</si>
  <si>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</si>
  <si>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</si>
  <si>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</si>
  <si>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</si>
  <si>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</si>
  <si>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</si>
  <si>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</si>
  <si>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</si>
  <si>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</si>
  <si>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</si>
  <si>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</si>
  <si>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</si>
  <si>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</si>
  <si>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</si>
  <si>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</si>
  <si>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</si>
  <si>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</si>
  <si>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</si>
  <si>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</si>
  <si>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</si>
  <si>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</si>
  <si>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</si>
  <si>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</si>
  <si>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</si>
  <si>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</si>
  <si>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</si>
  <si>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</si>
  <si>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</si>
  <si>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</si>
  <si>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</si>
  <si>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</si>
  <si>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</si>
  <si>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</si>
  <si>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</si>
  <si>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</si>
  <si>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</si>
  <si>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</si>
  <si>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</si>
  <si>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</si>
  <si>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</si>
  <si>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</si>
  <si>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</si>
  <si>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</si>
  <si>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</si>
  <si>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</si>
  <si>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</si>
  <si>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</si>
  <si>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</si>
  <si>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</si>
  <si>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</si>
  <si>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</si>
  <si>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</si>
  <si>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</si>
  <si>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</si>
  <si>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</si>
  <si>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</si>
  <si>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</si>
  <si>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</si>
  <si>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</si>
  <si>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</si>
  <si>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</si>
  <si>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</si>
  <si>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</si>
  <si>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</si>
  <si>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</si>
  <si>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</si>
  <si>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</si>
  <si>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</si>
  <si>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</si>
  <si>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</si>
  <si>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</si>
  <si>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</si>
  <si>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</si>
  <si>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</si>
  <si>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</si>
  <si>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</si>
  <si>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</si>
  <si>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</si>
  <si>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</si>
  <si>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</si>
  <si>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</si>
  <si>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</si>
  <si>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</si>
  <si>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</si>
  <si>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</si>
  <si>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</si>
  <si>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</si>
  <si>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</si>
  <si>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</si>
  <si>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</si>
  <si>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</si>
  <si>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</si>
  <si>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</si>
  <si>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</si>
  <si>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</si>
  <si>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</si>
  <si>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</si>
  <si>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</si>
  <si>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</si>
  <si>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</si>
  <si>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</si>
  <si>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</si>
  <si>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</si>
  <si>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</si>
  <si>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</si>
  <si>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</si>
  <si>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</si>
  <si>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</si>
  <si>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</si>
  <si>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</si>
  <si>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</si>
  <si>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</si>
  <si>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</si>
  <si>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</si>
  <si>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</si>
  <si>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</si>
  <si>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</si>
  <si>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</si>
  <si>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</si>
  <si>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</si>
  <si>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</si>
  <si>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</si>
  <si>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</si>
  <si>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</si>
  <si>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</si>
  <si>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</si>
  <si>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</si>
  <si>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</si>
  <si>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</si>
  <si>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</si>
  <si>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</si>
  <si>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</si>
  <si>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</si>
  <si>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</si>
  <si>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</si>
  <si>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</si>
  <si>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</si>
  <si>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</si>
  <si>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</si>
  <si>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</si>
  <si>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</si>
  <si>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</si>
  <si>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</si>
  <si>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</si>
  <si>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</si>
  <si>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</si>
  <si>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</si>
  <si>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</si>
  <si>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</si>
  <si>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</si>
  <si>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</si>
  <si>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</si>
  <si>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</si>
  <si>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</si>
  <si>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</si>
  <si>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</si>
  <si>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</si>
  <si>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</si>
  <si>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</si>
  <si>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</si>
  <si>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</si>
  <si>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</si>
  <si>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</si>
  <si>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</si>
  <si>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</si>
  <si>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</si>
  <si>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</si>
  <si>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</si>
  <si>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</si>
  <si>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</si>
  <si>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</si>
  <si>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</si>
  <si>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</si>
  <si>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</si>
  <si>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</si>
  <si>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</si>
  <si>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</si>
  <si>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</si>
  <si>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</si>
  <si>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</si>
  <si>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</si>
  <si>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</si>
  <si>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</si>
  <si>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</si>
  <si>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</si>
  <si>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</si>
  <si>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</si>
  <si>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</si>
  <si>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</si>
  <si>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</si>
  <si>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</si>
  <si>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</si>
  <si>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</si>
  <si>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</si>
  <si>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</si>
  <si>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</si>
  <si>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</si>
  <si>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</si>
  <si>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</si>
  <si>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</si>
  <si>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</si>
  <si>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</si>
  <si>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</si>
  <si>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</si>
  <si>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</si>
  <si>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</si>
  <si>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</si>
  <si>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</si>
  <si>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</si>
  <si>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</si>
  <si>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</si>
  <si>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</si>
  <si>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</si>
  <si>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</si>
  <si>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</si>
  <si>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</si>
  <si>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</si>
  <si>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</si>
  <si>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</si>
  <si>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q</t>
  </si>
  <si>
    <t>HDMF Deduction</t>
  </si>
  <si>
    <t>Others</t>
  </si>
  <si>
    <t>January 11-25,2020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</si>
</sst>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8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70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35</xdr:row>
      <xdr:rowOff>19050</xdr:rowOff>
    </xdr:from>
    <xdr:to>
      <xdr:col>8</xdr:col>
      <xdr:colOff>419100</xdr:colOff>
      <xdr:row>39</xdr:row>
      <xdr:rowOff>61912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EEFF8-9CCA-4022-87FC-AFE479049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5734050"/>
          <a:ext cx="1104900" cy="69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/>
        </row>
        <row r="28">
          <cell r="M28">
            <v>0</v>
          </cell>
          <cell r="O28"/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94" t="s">
        <v>152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5" t="s">
        <v>174</v>
      </c>
      <c r="G11" s="37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78" t="s">
        <v>221</v>
      </c>
      <c r="G12" s="378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78" t="s">
        <v>224</v>
      </c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5" t="s">
        <v>224</v>
      </c>
      <c r="G15" s="37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5" t="s">
        <v>173</v>
      </c>
      <c r="G19" s="37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78" t="s">
        <v>235</v>
      </c>
      <c r="G22" s="378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5" t="s">
        <v>235</v>
      </c>
      <c r="G23" s="37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78" t="s">
        <v>235</v>
      </c>
      <c r="G24" s="378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91" t="s">
        <v>91</v>
      </c>
      <c r="I27" s="392"/>
      <c r="J27" s="392"/>
      <c r="K27" s="393"/>
      <c r="L27" s="384" t="s">
        <v>90</v>
      </c>
      <c r="M27" s="380" t="s">
        <v>157</v>
      </c>
      <c r="N27" s="380" t="s">
        <v>158</v>
      </c>
      <c r="O27" s="386" t="s">
        <v>159</v>
      </c>
      <c r="P27" s="387"/>
      <c r="Q27" s="388"/>
      <c r="R27" s="380" t="s">
        <v>160</v>
      </c>
      <c r="S27" s="386" t="s">
        <v>19</v>
      </c>
      <c r="T27" s="387"/>
      <c r="U27" s="388"/>
      <c r="V27" s="380" t="s">
        <v>124</v>
      </c>
      <c r="W27" s="380" t="s">
        <v>125</v>
      </c>
      <c r="X27" s="382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5"/>
      <c r="M28" s="381"/>
      <c r="N28" s="381"/>
      <c r="O28" s="284" t="s">
        <v>167</v>
      </c>
      <c r="P28" s="284" t="s">
        <v>168</v>
      </c>
      <c r="Q28" s="315" t="s">
        <v>125</v>
      </c>
      <c r="R28" s="381"/>
      <c r="S28" s="284" t="s">
        <v>167</v>
      </c>
      <c r="T28" s="284" t="s">
        <v>168</v>
      </c>
      <c r="U28" s="315" t="s">
        <v>125</v>
      </c>
      <c r="V28" s="381"/>
      <c r="W28" s="381"/>
      <c r="X28" s="383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5" t="s">
        <v>173</v>
      </c>
      <c r="G33" s="37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78" t="s">
        <v>173</v>
      </c>
      <c r="G34" s="378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5" t="s">
        <v>224</v>
      </c>
      <c r="G37" s="37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78" t="s">
        <v>224</v>
      </c>
      <c r="G38" s="378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5" t="s">
        <v>173</v>
      </c>
      <c r="G43" s="37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78" t="s">
        <v>173</v>
      </c>
      <c r="G44" s="378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78" t="s">
        <v>239</v>
      </c>
      <c r="G48" s="378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5" t="s">
        <v>239</v>
      </c>
      <c r="G49" s="37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78" t="s">
        <v>239</v>
      </c>
      <c r="G50" s="378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91" t="s">
        <v>91</v>
      </c>
      <c r="I53" s="392"/>
      <c r="J53" s="392"/>
      <c r="K53" s="393"/>
      <c r="L53" s="384" t="s">
        <v>90</v>
      </c>
      <c r="M53" s="380" t="s">
        <v>157</v>
      </c>
      <c r="N53" s="380" t="s">
        <v>158</v>
      </c>
      <c r="O53" s="386" t="s">
        <v>159</v>
      </c>
      <c r="P53" s="387"/>
      <c r="Q53" s="388"/>
      <c r="R53" s="380" t="s">
        <v>160</v>
      </c>
      <c r="S53" s="386" t="s">
        <v>19</v>
      </c>
      <c r="T53" s="387"/>
      <c r="U53" s="388"/>
      <c r="V53" s="380" t="s">
        <v>124</v>
      </c>
      <c r="W53" s="380" t="s">
        <v>125</v>
      </c>
      <c r="X53" s="382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5"/>
      <c r="M54" s="381"/>
      <c r="N54" s="381"/>
      <c r="O54" s="284" t="s">
        <v>167</v>
      </c>
      <c r="P54" s="284" t="s">
        <v>168</v>
      </c>
      <c r="Q54" s="315" t="s">
        <v>125</v>
      </c>
      <c r="R54" s="381"/>
      <c r="S54" s="284" t="s">
        <v>167</v>
      </c>
      <c r="T54" s="284" t="s">
        <v>168</v>
      </c>
      <c r="U54" s="315" t="s">
        <v>125</v>
      </c>
      <c r="V54" s="381"/>
      <c r="W54" s="381"/>
      <c r="X54" s="383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0" t="s">
        <v>177</v>
      </c>
      <c r="G56" s="378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5" t="s">
        <v>173</v>
      </c>
      <c r="G57" s="37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78" t="s">
        <v>224</v>
      </c>
      <c r="G60" s="378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5" t="s">
        <v>224</v>
      </c>
      <c r="G61" s="37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78" t="s">
        <v>174</v>
      </c>
      <c r="G64" s="378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5" t="s">
        <v>173</v>
      </c>
      <c r="G65" s="37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5" t="s">
        <v>165</v>
      </c>
      <c r="G67" s="37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78" t="s">
        <v>244</v>
      </c>
      <c r="G68" s="378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5" t="s">
        <v>244</v>
      </c>
      <c r="G69" s="37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78" t="s">
        <v>244</v>
      </c>
      <c r="G70" s="378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91" t="s">
        <v>91</v>
      </c>
      <c r="I73" s="392"/>
      <c r="J73" s="392"/>
      <c r="K73" s="393"/>
      <c r="L73" s="384" t="s">
        <v>90</v>
      </c>
      <c r="M73" s="380" t="s">
        <v>157</v>
      </c>
      <c r="N73" s="380" t="s">
        <v>158</v>
      </c>
      <c r="O73" s="386" t="s">
        <v>159</v>
      </c>
      <c r="P73" s="387"/>
      <c r="Q73" s="388"/>
      <c r="R73" s="380" t="s">
        <v>160</v>
      </c>
      <c r="S73" s="386" t="s">
        <v>19</v>
      </c>
      <c r="T73" s="387"/>
      <c r="U73" s="388"/>
      <c r="V73" s="380" t="s">
        <v>124</v>
      </c>
      <c r="W73" s="380" t="s">
        <v>125</v>
      </c>
      <c r="X73" s="382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5"/>
      <c r="M74" s="381"/>
      <c r="N74" s="381"/>
      <c r="O74" s="284" t="s">
        <v>167</v>
      </c>
      <c r="P74" s="284" t="s">
        <v>168</v>
      </c>
      <c r="Q74" s="315" t="s">
        <v>125</v>
      </c>
      <c r="R74" s="381"/>
      <c r="S74" s="284" t="s">
        <v>167</v>
      </c>
      <c r="T74" s="284" t="s">
        <v>168</v>
      </c>
      <c r="U74" s="315" t="s">
        <v>125</v>
      </c>
      <c r="V74" s="381"/>
      <c r="W74" s="381"/>
      <c r="X74" s="383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5" t="s">
        <v>173</v>
      </c>
      <c r="G79" s="37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78" t="s">
        <v>173</v>
      </c>
      <c r="G80" s="378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5" t="s">
        <v>224</v>
      </c>
      <c r="G83" s="37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78" t="s">
        <v>224</v>
      </c>
      <c r="G84" s="378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5"/>
      <c r="G91" s="37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5" t="s">
        <v>239</v>
      </c>
      <c r="G95" s="37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5" t="s">
        <v>239</v>
      </c>
      <c r="G96" s="37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5" t="s">
        <v>239</v>
      </c>
      <c r="G97" s="37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91" t="s">
        <v>91</v>
      </c>
      <c r="I100" s="392"/>
      <c r="J100" s="392"/>
      <c r="K100" s="393"/>
      <c r="L100" s="384" t="s">
        <v>90</v>
      </c>
      <c r="M100" s="380" t="s">
        <v>157</v>
      </c>
      <c r="N100" s="380" t="s">
        <v>158</v>
      </c>
      <c r="O100" s="386" t="s">
        <v>159</v>
      </c>
      <c r="P100" s="387"/>
      <c r="Q100" s="388"/>
      <c r="R100" s="380" t="s">
        <v>160</v>
      </c>
      <c r="S100" s="386" t="s">
        <v>19</v>
      </c>
      <c r="T100" s="387"/>
      <c r="U100" s="388"/>
      <c r="V100" s="380" t="s">
        <v>124</v>
      </c>
      <c r="W100" s="380" t="s">
        <v>125</v>
      </c>
      <c r="X100" s="382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5"/>
      <c r="M101" s="381"/>
      <c r="N101" s="381"/>
      <c r="O101" s="284" t="s">
        <v>167</v>
      </c>
      <c r="P101" s="284" t="s">
        <v>168</v>
      </c>
      <c r="Q101" s="315" t="s">
        <v>125</v>
      </c>
      <c r="R101" s="381"/>
      <c r="S101" s="284" t="s">
        <v>167</v>
      </c>
      <c r="T101" s="284" t="s">
        <v>168</v>
      </c>
      <c r="U101" s="315" t="s">
        <v>125</v>
      </c>
      <c r="V101" s="381"/>
      <c r="W101" s="381"/>
      <c r="X101" s="383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78" t="s">
        <v>173</v>
      </c>
      <c r="G105" s="378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5" t="s">
        <v>173</v>
      </c>
      <c r="G106" s="37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5" t="s">
        <v>224</v>
      </c>
      <c r="G108" s="37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78" t="s">
        <v>224</v>
      </c>
      <c r="G109" s="378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5" t="s">
        <v>173</v>
      </c>
      <c r="G112" s="37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78" t="s">
        <v>173</v>
      </c>
      <c r="G113" s="378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77" t="s">
        <v>235</v>
      </c>
      <c r="G115" s="377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5" t="s">
        <v>248</v>
      </c>
      <c r="G116" s="37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77" t="s">
        <v>235</v>
      </c>
      <c r="G117" s="377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5" t="s">
        <v>248</v>
      </c>
      <c r="G118" s="37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91" t="s">
        <v>91</v>
      </c>
      <c r="I121" s="392"/>
      <c r="J121" s="392"/>
      <c r="K121" s="393"/>
      <c r="L121" s="384" t="s">
        <v>90</v>
      </c>
      <c r="M121" s="380" t="s">
        <v>157</v>
      </c>
      <c r="N121" s="380" t="s">
        <v>158</v>
      </c>
      <c r="O121" s="386" t="s">
        <v>159</v>
      </c>
      <c r="P121" s="387"/>
      <c r="Q121" s="388"/>
      <c r="R121" s="380" t="s">
        <v>160</v>
      </c>
      <c r="S121" s="386" t="s">
        <v>19</v>
      </c>
      <c r="T121" s="387"/>
      <c r="U121" s="388"/>
      <c r="V121" s="380" t="s">
        <v>124</v>
      </c>
      <c r="W121" s="380" t="s">
        <v>125</v>
      </c>
      <c r="X121" s="382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5"/>
      <c r="M122" s="381"/>
      <c r="N122" s="381"/>
      <c r="O122" s="284" t="s">
        <v>167</v>
      </c>
      <c r="P122" s="284" t="s">
        <v>168</v>
      </c>
      <c r="Q122" s="315" t="s">
        <v>125</v>
      </c>
      <c r="R122" s="381"/>
      <c r="S122" s="284" t="s">
        <v>167</v>
      </c>
      <c r="T122" s="284" t="s">
        <v>168</v>
      </c>
      <c r="U122" s="315" t="s">
        <v>125</v>
      </c>
      <c r="V122" s="381"/>
      <c r="W122" s="381"/>
      <c r="X122" s="383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5" t="s">
        <v>173</v>
      </c>
      <c r="G129" s="37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5" t="s">
        <v>224</v>
      </c>
      <c r="G132" s="37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78" t="s">
        <v>224</v>
      </c>
      <c r="G133" s="378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78" t="s">
        <v>173</v>
      </c>
      <c r="G138" s="378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5" t="s">
        <v>173</v>
      </c>
      <c r="G139" s="37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8" t="s">
        <v>239</v>
      </c>
      <c r="G142" s="378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5" t="s">
        <v>249</v>
      </c>
      <c r="G143" s="37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78" t="s">
        <v>239</v>
      </c>
      <c r="G144" s="378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5" t="s">
        <v>249</v>
      </c>
      <c r="G145" s="37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91" t="s">
        <v>91</v>
      </c>
      <c r="I148" s="392"/>
      <c r="J148" s="392"/>
      <c r="K148" s="393"/>
      <c r="L148" s="384" t="s">
        <v>90</v>
      </c>
      <c r="M148" s="380" t="s">
        <v>157</v>
      </c>
      <c r="N148" s="380" t="s">
        <v>158</v>
      </c>
      <c r="O148" s="386" t="s">
        <v>159</v>
      </c>
      <c r="P148" s="387"/>
      <c r="Q148" s="388"/>
      <c r="R148" s="380" t="s">
        <v>160</v>
      </c>
      <c r="S148" s="386" t="s">
        <v>19</v>
      </c>
      <c r="T148" s="387"/>
      <c r="U148" s="388"/>
      <c r="V148" s="380" t="s">
        <v>124</v>
      </c>
      <c r="W148" s="380" t="s">
        <v>125</v>
      </c>
      <c r="X148" s="382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5"/>
      <c r="M149" s="381"/>
      <c r="N149" s="381"/>
      <c r="O149" s="284" t="s">
        <v>167</v>
      </c>
      <c r="P149" s="284" t="s">
        <v>168</v>
      </c>
      <c r="Q149" s="315" t="s">
        <v>125</v>
      </c>
      <c r="R149" s="381"/>
      <c r="S149" s="284" t="s">
        <v>167</v>
      </c>
      <c r="T149" s="284" t="s">
        <v>168</v>
      </c>
      <c r="U149" s="315" t="s">
        <v>125</v>
      </c>
      <c r="V149" s="381"/>
      <c r="W149" s="381"/>
      <c r="X149" s="383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78" t="s">
        <v>173</v>
      </c>
      <c r="G157" s="378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5" t="s">
        <v>224</v>
      </c>
      <c r="G160" s="37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78" t="s">
        <v>224</v>
      </c>
      <c r="G161" s="378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5" t="s">
        <v>22</v>
      </c>
      <c r="G164" s="37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78" t="s">
        <v>173</v>
      </c>
      <c r="G165" s="378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5" t="s">
        <v>173</v>
      </c>
      <c r="G166" s="37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77" t="s">
        <v>239</v>
      </c>
      <c r="G169" s="377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5" t="s">
        <v>239</v>
      </c>
      <c r="G170" s="37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77" t="s">
        <v>239</v>
      </c>
      <c r="G171" s="377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5" t="s">
        <v>239</v>
      </c>
      <c r="G172" s="37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91" t="s">
        <v>91</v>
      </c>
      <c r="I175" s="392"/>
      <c r="J175" s="392"/>
      <c r="K175" s="393"/>
      <c r="L175" s="384" t="s">
        <v>90</v>
      </c>
      <c r="M175" s="380" t="s">
        <v>157</v>
      </c>
      <c r="N175" s="380" t="s">
        <v>158</v>
      </c>
      <c r="O175" s="386" t="s">
        <v>159</v>
      </c>
      <c r="P175" s="387"/>
      <c r="Q175" s="388"/>
      <c r="R175" s="380" t="s">
        <v>160</v>
      </c>
      <c r="S175" s="386" t="s">
        <v>19</v>
      </c>
      <c r="T175" s="387"/>
      <c r="U175" s="388"/>
      <c r="V175" s="380" t="s">
        <v>124</v>
      </c>
      <c r="W175" s="380" t="s">
        <v>125</v>
      </c>
      <c r="X175" s="382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5"/>
      <c r="M176" s="381"/>
      <c r="N176" s="381"/>
      <c r="O176" s="284" t="s">
        <v>167</v>
      </c>
      <c r="P176" s="284" t="s">
        <v>168</v>
      </c>
      <c r="Q176" s="315" t="s">
        <v>125</v>
      </c>
      <c r="R176" s="381"/>
      <c r="S176" s="284" t="s">
        <v>167</v>
      </c>
      <c r="T176" s="284" t="s">
        <v>168</v>
      </c>
      <c r="U176" s="315" t="s">
        <v>125</v>
      </c>
      <c r="V176" s="381"/>
      <c r="W176" s="381"/>
      <c r="X176" s="383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78" t="s">
        <v>173</v>
      </c>
      <c r="G182" s="378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5" t="s">
        <v>224</v>
      </c>
      <c r="G185" s="37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78" t="s">
        <v>224</v>
      </c>
      <c r="G186" s="378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5" t="s">
        <v>173</v>
      </c>
      <c r="G193" s="37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76" t="s">
        <v>251</v>
      </c>
      <c r="G197" s="377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0" t="s">
        <v>251</v>
      </c>
      <c r="G198" s="378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74" t="s">
        <v>251</v>
      </c>
      <c r="G199" s="37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0" t="s">
        <v>251</v>
      </c>
      <c r="G200" s="378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91" t="s">
        <v>91</v>
      </c>
      <c r="I203" s="392"/>
      <c r="J203" s="392"/>
      <c r="K203" s="393"/>
      <c r="L203" s="384" t="s">
        <v>90</v>
      </c>
      <c r="M203" s="380" t="s">
        <v>157</v>
      </c>
      <c r="N203" s="380" t="s">
        <v>158</v>
      </c>
      <c r="O203" s="386" t="s">
        <v>159</v>
      </c>
      <c r="P203" s="387"/>
      <c r="Q203" s="388"/>
      <c r="R203" s="380" t="s">
        <v>160</v>
      </c>
      <c r="S203" s="386" t="s">
        <v>19</v>
      </c>
      <c r="T203" s="387"/>
      <c r="U203" s="388"/>
      <c r="V203" s="380" t="s">
        <v>124</v>
      </c>
      <c r="W203" s="380" t="s">
        <v>125</v>
      </c>
      <c r="X203" s="382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5"/>
      <c r="M204" s="381"/>
      <c r="N204" s="381"/>
      <c r="O204" s="284" t="s">
        <v>167</v>
      </c>
      <c r="P204" s="284" t="s">
        <v>168</v>
      </c>
      <c r="Q204" s="315" t="s">
        <v>125</v>
      </c>
      <c r="R204" s="381"/>
      <c r="S204" s="284" t="s">
        <v>167</v>
      </c>
      <c r="T204" s="284" t="s">
        <v>168</v>
      </c>
      <c r="U204" s="315" t="s">
        <v>125</v>
      </c>
      <c r="V204" s="381"/>
      <c r="W204" s="381"/>
      <c r="X204" s="383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78" t="s">
        <v>173</v>
      </c>
      <c r="G210" s="378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5" t="s">
        <v>224</v>
      </c>
      <c r="G213" s="37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78" t="s">
        <v>224</v>
      </c>
      <c r="G214" s="378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5" t="s">
        <v>173</v>
      </c>
      <c r="G221" s="37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76" t="s">
        <v>177</v>
      </c>
      <c r="G225" s="377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0" t="s">
        <v>177</v>
      </c>
      <c r="G226" s="378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74" t="s">
        <v>177</v>
      </c>
      <c r="G227" s="37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0" t="s">
        <v>177</v>
      </c>
      <c r="G228" s="378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91" t="s">
        <v>91</v>
      </c>
      <c r="I231" s="392"/>
      <c r="J231" s="392"/>
      <c r="K231" s="393"/>
      <c r="L231" s="384" t="s">
        <v>90</v>
      </c>
      <c r="M231" s="380" t="s">
        <v>157</v>
      </c>
      <c r="N231" s="380" t="s">
        <v>158</v>
      </c>
      <c r="O231" s="386" t="s">
        <v>159</v>
      </c>
      <c r="P231" s="387"/>
      <c r="Q231" s="388"/>
      <c r="R231" s="380" t="s">
        <v>160</v>
      </c>
      <c r="S231" s="386" t="s">
        <v>19</v>
      </c>
      <c r="T231" s="387"/>
      <c r="U231" s="388"/>
      <c r="V231" s="380" t="s">
        <v>124</v>
      </c>
      <c r="W231" s="380" t="s">
        <v>125</v>
      </c>
      <c r="X231" s="382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5"/>
      <c r="M232" s="381"/>
      <c r="N232" s="381"/>
      <c r="O232" s="284" t="s">
        <v>167</v>
      </c>
      <c r="P232" s="284" t="s">
        <v>168</v>
      </c>
      <c r="Q232" s="315" t="s">
        <v>125</v>
      </c>
      <c r="R232" s="381"/>
      <c r="S232" s="284" t="s">
        <v>167</v>
      </c>
      <c r="T232" s="284" t="s">
        <v>168</v>
      </c>
      <c r="U232" s="315" t="s">
        <v>125</v>
      </c>
      <c r="V232" s="381"/>
      <c r="W232" s="381"/>
      <c r="X232" s="383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5" t="s">
        <v>173</v>
      </c>
      <c r="G237" s="37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5" t="s">
        <v>224</v>
      </c>
      <c r="G239" s="37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78" t="s">
        <v>224</v>
      </c>
      <c r="G240" s="378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5" t="s">
        <v>165</v>
      </c>
      <c r="G241" s="37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5" t="s">
        <v>174</v>
      </c>
      <c r="G243" s="37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78" t="s">
        <v>173</v>
      </c>
      <c r="G244" s="378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77" t="s">
        <v>255</v>
      </c>
      <c r="G246" s="377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77" t="s">
        <v>255</v>
      </c>
      <c r="G248" s="377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91" t="s">
        <v>91</v>
      </c>
      <c r="I252" s="392"/>
      <c r="J252" s="392"/>
      <c r="K252" s="393"/>
      <c r="L252" s="384" t="s">
        <v>90</v>
      </c>
      <c r="M252" s="380" t="s">
        <v>157</v>
      </c>
      <c r="N252" s="380" t="s">
        <v>158</v>
      </c>
      <c r="O252" s="386" t="s">
        <v>159</v>
      </c>
      <c r="P252" s="387"/>
      <c r="Q252" s="388"/>
      <c r="R252" s="380" t="s">
        <v>160</v>
      </c>
      <c r="S252" s="386" t="s">
        <v>19</v>
      </c>
      <c r="T252" s="387"/>
      <c r="U252" s="388"/>
      <c r="V252" s="380" t="s">
        <v>124</v>
      </c>
      <c r="W252" s="380" t="s">
        <v>125</v>
      </c>
      <c r="X252" s="382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5"/>
      <c r="M253" s="381"/>
      <c r="N253" s="381"/>
      <c r="O253" s="284" t="s">
        <v>167</v>
      </c>
      <c r="P253" s="284" t="s">
        <v>168</v>
      </c>
      <c r="Q253" s="315" t="s">
        <v>125</v>
      </c>
      <c r="R253" s="381"/>
      <c r="S253" s="284" t="s">
        <v>167</v>
      </c>
      <c r="T253" s="284" t="s">
        <v>168</v>
      </c>
      <c r="U253" s="315" t="s">
        <v>125</v>
      </c>
      <c r="V253" s="381"/>
      <c r="W253" s="381"/>
      <c r="X253" s="383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5" t="s">
        <v>173</v>
      </c>
      <c r="G258" s="37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78" t="s">
        <v>173</v>
      </c>
      <c r="G259" s="378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5" t="s">
        <v>224</v>
      </c>
      <c r="G262" s="37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78" t="s">
        <v>224</v>
      </c>
      <c r="G263" s="378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5" t="s">
        <v>173</v>
      </c>
      <c r="G268" s="37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78" t="s">
        <v>173</v>
      </c>
      <c r="G269" s="378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77"/>
      <c r="G272" s="377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9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74" t="s">
        <v>177</v>
      </c>
      <c r="G274" s="37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0" t="s">
        <v>177</v>
      </c>
      <c r="G275" s="378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74" t="s">
        <v>177</v>
      </c>
      <c r="G276" s="37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91" t="s">
        <v>91</v>
      </c>
      <c r="I279" s="392"/>
      <c r="J279" s="392"/>
      <c r="K279" s="393"/>
      <c r="L279" s="384" t="s">
        <v>90</v>
      </c>
      <c r="M279" s="380" t="s">
        <v>157</v>
      </c>
      <c r="N279" s="380" t="s">
        <v>158</v>
      </c>
      <c r="O279" s="386" t="s">
        <v>159</v>
      </c>
      <c r="P279" s="387"/>
      <c r="Q279" s="388"/>
      <c r="R279" s="380" t="s">
        <v>160</v>
      </c>
      <c r="S279" s="386" t="s">
        <v>19</v>
      </c>
      <c r="T279" s="387"/>
      <c r="U279" s="388"/>
      <c r="V279" s="380" t="s">
        <v>124</v>
      </c>
      <c r="W279" s="380" t="s">
        <v>125</v>
      </c>
      <c r="X279" s="382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5"/>
      <c r="M280" s="381"/>
      <c r="N280" s="381"/>
      <c r="O280" s="284" t="s">
        <v>167</v>
      </c>
      <c r="P280" s="284" t="s">
        <v>168</v>
      </c>
      <c r="Q280" s="315" t="s">
        <v>125</v>
      </c>
      <c r="R280" s="381"/>
      <c r="S280" s="284" t="s">
        <v>167</v>
      </c>
      <c r="T280" s="284" t="s">
        <v>168</v>
      </c>
      <c r="U280" s="315" t="s">
        <v>125</v>
      </c>
      <c r="V280" s="381"/>
      <c r="W280" s="381"/>
      <c r="X280" s="383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78" t="s">
        <v>173</v>
      </c>
      <c r="G284" s="378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5" t="s">
        <v>173</v>
      </c>
      <c r="G285" s="37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5" t="s">
        <v>224</v>
      </c>
      <c r="G289" s="37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78" t="s">
        <v>224</v>
      </c>
      <c r="G290" s="378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5" t="s">
        <v>173</v>
      </c>
      <c r="G297" s="37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76" t="s">
        <v>257</v>
      </c>
      <c r="G299" s="377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76" t="s">
        <v>257</v>
      </c>
      <c r="G300" s="377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74" t="s">
        <v>257</v>
      </c>
      <c r="G301" s="37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76" t="s">
        <v>257</v>
      </c>
      <c r="G302" s="377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74" t="s">
        <v>257</v>
      </c>
      <c r="G303" s="37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94" t="s">
        <v>258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78"/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78" t="s">
        <v>224</v>
      </c>
      <c r="G16" s="378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5" t="s">
        <v>224</v>
      </c>
      <c r="G17" s="37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78" t="s">
        <v>173</v>
      </c>
      <c r="G22" s="378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5" t="s">
        <v>235</v>
      </c>
      <c r="G25" s="37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78" t="s">
        <v>235</v>
      </c>
      <c r="G26" s="378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5" t="s">
        <v>235</v>
      </c>
      <c r="G27" s="37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91" t="s">
        <v>91</v>
      </c>
      <c r="I30" s="392"/>
      <c r="J30" s="392"/>
      <c r="K30" s="393"/>
      <c r="L30" s="384" t="s">
        <v>90</v>
      </c>
      <c r="M30" s="380" t="s">
        <v>157</v>
      </c>
      <c r="N30" s="380" t="s">
        <v>158</v>
      </c>
      <c r="O30" s="386" t="s">
        <v>159</v>
      </c>
      <c r="P30" s="387"/>
      <c r="Q30" s="388"/>
      <c r="R30" s="380" t="s">
        <v>160</v>
      </c>
      <c r="S30" s="386" t="s">
        <v>19</v>
      </c>
      <c r="T30" s="387"/>
      <c r="U30" s="388"/>
      <c r="V30" s="380" t="s">
        <v>124</v>
      </c>
      <c r="W30" s="380" t="s">
        <v>125</v>
      </c>
      <c r="X30" s="382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5"/>
      <c r="M31" s="381"/>
      <c r="N31" s="381"/>
      <c r="O31" s="284" t="s">
        <v>167</v>
      </c>
      <c r="P31" s="284" t="s">
        <v>168</v>
      </c>
      <c r="Q31" s="315" t="s">
        <v>125</v>
      </c>
      <c r="R31" s="381"/>
      <c r="S31" s="284" t="s">
        <v>167</v>
      </c>
      <c r="T31" s="284" t="s">
        <v>168</v>
      </c>
      <c r="U31" s="315" t="s">
        <v>125</v>
      </c>
      <c r="V31" s="381"/>
      <c r="W31" s="381"/>
      <c r="X31" s="383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5" t="s">
        <v>263</v>
      </c>
      <c r="G32" s="37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0" t="s">
        <v>207</v>
      </c>
      <c r="G33" s="39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5" t="s">
        <v>173</v>
      </c>
      <c r="G34" s="37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78" t="s">
        <v>173</v>
      </c>
      <c r="G35" s="378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74" t="s">
        <v>201</v>
      </c>
      <c r="G36" s="37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78" t="s">
        <v>224</v>
      </c>
      <c r="G37" s="378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78" t="s">
        <v>224</v>
      </c>
      <c r="G38" s="378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0" t="s">
        <v>201</v>
      </c>
      <c r="G39" s="378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74" t="s">
        <v>201</v>
      </c>
      <c r="G40" s="37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78" t="s">
        <v>173</v>
      </c>
      <c r="G41" s="378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5" t="s">
        <v>173</v>
      </c>
      <c r="G42" s="37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0" t="s">
        <v>201</v>
      </c>
      <c r="G43" s="378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74" t="s">
        <v>201</v>
      </c>
      <c r="G44" s="37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0" t="s">
        <v>201</v>
      </c>
      <c r="G45" s="378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74" t="s">
        <v>201</v>
      </c>
      <c r="G46" s="37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0" t="s">
        <v>201</v>
      </c>
      <c r="G47" s="378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91" t="s">
        <v>91</v>
      </c>
      <c r="I50" s="392"/>
      <c r="J50" s="392"/>
      <c r="K50" s="393"/>
      <c r="L50" s="384" t="s">
        <v>90</v>
      </c>
      <c r="M50" s="380" t="s">
        <v>157</v>
      </c>
      <c r="N50" s="380" t="s">
        <v>158</v>
      </c>
      <c r="O50" s="386" t="s">
        <v>159</v>
      </c>
      <c r="P50" s="387"/>
      <c r="Q50" s="388"/>
      <c r="R50" s="380" t="s">
        <v>160</v>
      </c>
      <c r="S50" s="386" t="s">
        <v>19</v>
      </c>
      <c r="T50" s="387"/>
      <c r="U50" s="388"/>
      <c r="V50" s="380" t="s">
        <v>124</v>
      </c>
      <c r="W50" s="380" t="s">
        <v>125</v>
      </c>
      <c r="X50" s="382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5"/>
      <c r="M51" s="381"/>
      <c r="N51" s="381"/>
      <c r="O51" s="284" t="s">
        <v>167</v>
      </c>
      <c r="P51" s="284" t="s">
        <v>168</v>
      </c>
      <c r="Q51" s="315" t="s">
        <v>125</v>
      </c>
      <c r="R51" s="381"/>
      <c r="S51" s="284" t="s">
        <v>167</v>
      </c>
      <c r="T51" s="284" t="s">
        <v>168</v>
      </c>
      <c r="U51" s="315" t="s">
        <v>125</v>
      </c>
      <c r="V51" s="381"/>
      <c r="W51" s="381"/>
      <c r="X51" s="383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74" t="s">
        <v>201</v>
      </c>
      <c r="G52" s="37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0" t="s">
        <v>201</v>
      </c>
      <c r="G53" s="39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5" t="s">
        <v>173</v>
      </c>
      <c r="G54" s="37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78" t="s">
        <v>173</v>
      </c>
      <c r="G55" s="378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74" t="s">
        <v>201</v>
      </c>
      <c r="G56" s="37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78" t="s">
        <v>224</v>
      </c>
      <c r="G57" s="378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5" t="s">
        <v>224</v>
      </c>
      <c r="G58" s="37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0" t="s">
        <v>201</v>
      </c>
      <c r="G59" s="378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74" t="s">
        <v>201</v>
      </c>
      <c r="G60" s="37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78" t="s">
        <v>173</v>
      </c>
      <c r="G61" s="378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5" t="s">
        <v>173</v>
      </c>
      <c r="G62" s="37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0" t="s">
        <v>201</v>
      </c>
      <c r="G63" s="378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74" t="s">
        <v>201</v>
      </c>
      <c r="G64" s="37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0" t="s">
        <v>201</v>
      </c>
      <c r="G65" s="378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74" t="s">
        <v>201</v>
      </c>
      <c r="G66" s="37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0" t="s">
        <v>201</v>
      </c>
      <c r="G67" s="378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tabSelected="1" workbookViewId="0">
      <pane ySplit="6" topLeftCell="A7" activePane="bottomLeft" state="frozen"/>
      <selection pane="bottomLeft" activeCell="J37" sqref="J3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296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/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11</v>
      </c>
      <c r="G7" s="132">
        <f>+D7</f>
        <v>6851</v>
      </c>
      <c r="H7" s="20">
        <f>(F7+J7+K7+L7+Q7)*10</f>
        <v>110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>
        <v>2</v>
      </c>
      <c r="V7" s="21">
        <f>(E7/8/10)*U7</f>
        <v>13.175000000000001</v>
      </c>
      <c r="W7" s="136"/>
      <c r="X7" s="137">
        <f>+G7+H7+P7+R7+T7+V7+W7+I7</f>
        <v>6974.1750000000002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9.5</v>
      </c>
      <c r="G8" s="141">
        <f>+D8</f>
        <v>6851</v>
      </c>
      <c r="H8" s="20">
        <f t="shared" ref="H8:H13" si="0">(F8+J8+K8+L8+Q8)*10</f>
        <v>110</v>
      </c>
      <c r="I8" s="21"/>
      <c r="J8" s="352">
        <v>1.5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2</v>
      </c>
      <c r="V8" s="21">
        <f t="shared" ref="V8:V16" si="4">(E8/8/10)*U8</f>
        <v>13.175000000000001</v>
      </c>
      <c r="W8" s="15"/>
      <c r="X8" s="137">
        <f t="shared" ref="X8:X16" si="5">+G8+H8+P8+R8+T8+V8+W8+I8</f>
        <v>6974.1750000000002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9.5</v>
      </c>
      <c r="G9" s="141">
        <f>D9</f>
        <v>10273</v>
      </c>
      <c r="H9" s="20">
        <f t="shared" si="0"/>
        <v>110</v>
      </c>
      <c r="I9" s="21"/>
      <c r="J9" s="73">
        <v>1</v>
      </c>
      <c r="K9" s="73">
        <v>0.5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3</v>
      </c>
      <c r="V9" s="21">
        <f t="shared" si="4"/>
        <v>29.633653846153848</v>
      </c>
      <c r="W9" s="15"/>
      <c r="X9" s="137">
        <f t="shared" si="5"/>
        <v>10412.633653846155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11</v>
      </c>
      <c r="G10" s="141">
        <f t="shared" ref="G10:G16" si="6">+D10</f>
        <v>6851</v>
      </c>
      <c r="H10" s="20">
        <f t="shared" si="0"/>
        <v>110</v>
      </c>
      <c r="I10" s="21"/>
      <c r="J10" s="73"/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2">
        <v>4</v>
      </c>
      <c r="V10" s="21">
        <f t="shared" si="4"/>
        <v>26.35</v>
      </c>
      <c r="W10" s="15"/>
      <c r="X10" s="137">
        <f t="shared" si="5"/>
        <v>6987.35</v>
      </c>
      <c r="Y10" s="142"/>
      <c r="Z10" s="142"/>
    </row>
    <row r="11" spans="1:26" s="138" customFormat="1" ht="12" customHeight="1" thickBot="1" x14ac:dyDescent="0.25">
      <c r="A11" s="139" t="s">
        <v>293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10</v>
      </c>
      <c r="G11" s="141">
        <f>E11*F11</f>
        <v>5270</v>
      </c>
      <c r="H11" s="20">
        <f t="shared" si="0"/>
        <v>100</v>
      </c>
      <c r="I11" s="21"/>
      <c r="J11" s="73">
        <v>0</v>
      </c>
      <c r="K11" s="73"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2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352">
        <v>4</v>
      </c>
      <c r="V11" s="21">
        <f t="shared" si="4"/>
        <v>26.35</v>
      </c>
      <c r="W11" s="15"/>
      <c r="X11" s="137">
        <f>+G11+H11+P11+R11+T11+V11+W11+I11</f>
        <v>5396.35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10</v>
      </c>
      <c r="G12" s="141">
        <f>E12*F12+527</f>
        <v>5797</v>
      </c>
      <c r="H12" s="20">
        <f t="shared" si="0"/>
        <v>110</v>
      </c>
      <c r="I12" s="21"/>
      <c r="J12" s="73">
        <v>1</v>
      </c>
      <c r="K12" s="73">
        <f>+'10.26-11.10(SI)'!I29</f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352">
        <v>5</v>
      </c>
      <c r="V12" s="21">
        <f>(E12/8/10)*U12</f>
        <v>32.9375</v>
      </c>
      <c r="W12" s="15"/>
      <c r="X12" s="137">
        <f>+G12+H12+P12+R12+T12+V12+W12+I12</f>
        <v>5939.9375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10</v>
      </c>
      <c r="G13" s="141">
        <f>E13*F13+527</f>
        <v>5797</v>
      </c>
      <c r="H13" s="20">
        <f t="shared" si="0"/>
        <v>110</v>
      </c>
      <c r="I13" s="21"/>
      <c r="J13" s="73">
        <v>1</v>
      </c>
      <c r="K13" s="73">
        <f>+'10.26-11.10(SI)'!I30</f>
        <v>0</v>
      </c>
      <c r="L13" s="73"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2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2">
        <v>3</v>
      </c>
      <c r="V13" s="21">
        <f t="shared" si="4"/>
        <v>19.762500000000003</v>
      </c>
      <c r="W13" s="15"/>
      <c r="X13" s="137">
        <f t="shared" si="5"/>
        <v>5926.7624999999998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8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47690</v>
      </c>
      <c r="H18" s="3">
        <f>SUM(H7:H16)</f>
        <v>760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161.38365384615383</v>
      </c>
      <c r="W18" s="4"/>
      <c r="X18" s="3">
        <f>SUM(X7:X16)</f>
        <v>48611.383653846147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4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43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January 11-25,2020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0">+X7</f>
        <v>6974.1750000000002</v>
      </c>
      <c r="E22" s="353"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370">
        <v>540</v>
      </c>
      <c r="K22" s="17">
        <v>622.96</v>
      </c>
      <c r="L22" s="15">
        <v>162.5</v>
      </c>
      <c r="M22" s="155"/>
      <c r="N22" s="373">
        <v>765</v>
      </c>
      <c r="O22" s="155"/>
      <c r="P22" s="157">
        <f>+D22-F22-H22-J22-K22-L22-M22-N22-O22-I22</f>
        <v>4883.7150000000001</v>
      </c>
      <c r="R22" s="71">
        <f>G7+H7+P7+R7+T7+V7+W7-F22-H22</f>
        <v>6974.1750000000002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0"/>
        <v>6974.1750000000002</v>
      </c>
      <c r="E23" s="352">
        <f>+'10.26-11.10'!R229</f>
        <v>0</v>
      </c>
      <c r="F23" s="355">
        <f t="shared" ref="F23:F31" si="11">+E23*E8</f>
        <v>0</v>
      </c>
      <c r="G23" s="352">
        <v>0</v>
      </c>
      <c r="H23" s="355">
        <f t="shared" ref="H23:H31" si="12">(+E8/8)*G23</f>
        <v>0</v>
      </c>
      <c r="I23" s="352"/>
      <c r="J23" s="371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5731.6750000000002</v>
      </c>
      <c r="R23" s="71">
        <f t="shared" ref="R23:R31" si="13">G8+H8+P8+R8+T8+V8+W8-F23-H23</f>
        <v>6974.1750000000002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0"/>
        <v>10412.633653846155</v>
      </c>
      <c r="E24" s="352">
        <v>0</v>
      </c>
      <c r="F24" s="355">
        <f t="shared" si="11"/>
        <v>0</v>
      </c>
      <c r="G24" s="352">
        <v>1.71</v>
      </c>
      <c r="H24" s="355">
        <f>(+E9/8)*G24</f>
        <v>168.91182692307694</v>
      </c>
      <c r="I24" s="352"/>
      <c r="J24" s="371">
        <v>800</v>
      </c>
      <c r="K24" s="372">
        <v>1476.64</v>
      </c>
      <c r="L24" s="15">
        <v>275</v>
      </c>
      <c r="M24" s="18"/>
      <c r="N24" s="372">
        <f>1161.85*2</f>
        <v>2323.6999999999998</v>
      </c>
      <c r="O24" s="18"/>
      <c r="P24" s="157">
        <f t="shared" ref="P24" si="14">+D24-F24-H24-J24-K24-L24-M24-N24-O24-I24</f>
        <v>5368.3818269230778</v>
      </c>
      <c r="R24" s="71">
        <f t="shared" si="13"/>
        <v>10243.721826923078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0"/>
        <v>6987.35</v>
      </c>
      <c r="E25" s="352">
        <v>0</v>
      </c>
      <c r="F25" s="355">
        <f t="shared" si="11"/>
        <v>0</v>
      </c>
      <c r="G25" s="352">
        <v>2</v>
      </c>
      <c r="H25" s="355">
        <f t="shared" ref="H25" si="15">(+E10/8)*G25</f>
        <v>131.75</v>
      </c>
      <c r="I25" s="352"/>
      <c r="J25" s="371">
        <v>540</v>
      </c>
      <c r="K25" s="372">
        <v>623</v>
      </c>
      <c r="L25" s="15">
        <v>162.5</v>
      </c>
      <c r="M25" s="18"/>
      <c r="N25" s="15">
        <v>692.5</v>
      </c>
      <c r="O25" s="18"/>
      <c r="P25" s="157">
        <f t="shared" ref="P25:P31" si="16">+D25-F25-H25-J25-K25-L25-M25-N25-O25-I25</f>
        <v>4837.6000000000004</v>
      </c>
      <c r="R25" s="71">
        <f t="shared" si="13"/>
        <v>6855.6</v>
      </c>
    </row>
    <row r="26" spans="1:24" s="138" customFormat="1" ht="12" customHeight="1" x14ac:dyDescent="0.2">
      <c r="A26" s="139">
        <v>5</v>
      </c>
      <c r="B26" s="22" t="str">
        <f t="shared" ref="B26:B31" si="17">+B11</f>
        <v>Briones, Christian Joy</v>
      </c>
      <c r="C26" s="247" t="str">
        <f t="shared" ref="C26:C31" si="18">C11</f>
        <v>Asst. Cook</v>
      </c>
      <c r="D26" s="141">
        <f t="shared" si="10"/>
        <v>5396.35</v>
      </c>
      <c r="E26" s="352">
        <v>0</v>
      </c>
      <c r="F26" s="355">
        <f t="shared" si="11"/>
        <v>0</v>
      </c>
      <c r="G26" s="352">
        <v>0.46</v>
      </c>
      <c r="H26" s="355">
        <f t="shared" si="12"/>
        <v>30.302500000000002</v>
      </c>
      <c r="I26" s="352"/>
      <c r="J26" s="371">
        <v>480</v>
      </c>
      <c r="K26" s="372"/>
      <c r="L26" s="15">
        <v>150</v>
      </c>
      <c r="M26" s="18"/>
      <c r="N26" s="15"/>
      <c r="O26" s="18"/>
      <c r="P26" s="157">
        <f>+D26-F26-H26-J26-K26-L26-M26-N26-O26-I26</f>
        <v>4736.0475000000006</v>
      </c>
      <c r="R26" s="71">
        <f t="shared" si="13"/>
        <v>5366.0475000000006</v>
      </c>
    </row>
    <row r="27" spans="1:24" s="138" customFormat="1" ht="12" customHeight="1" x14ac:dyDescent="0.2">
      <c r="A27" s="139">
        <v>6</v>
      </c>
      <c r="B27" s="22" t="str">
        <f t="shared" si="17"/>
        <v>Cahilig,Benzen</v>
      </c>
      <c r="C27" s="247" t="str">
        <f t="shared" si="18"/>
        <v>Cook</v>
      </c>
      <c r="D27" s="141">
        <f>+X12</f>
        <v>5939.9375</v>
      </c>
      <c r="E27" s="352">
        <v>0</v>
      </c>
      <c r="F27" s="355">
        <f t="shared" si="11"/>
        <v>0</v>
      </c>
      <c r="G27" s="352">
        <v>0</v>
      </c>
      <c r="H27" s="355">
        <f t="shared" ref="H27" si="19">(+E12/8)*G27</f>
        <v>0</v>
      </c>
      <c r="I27" s="352"/>
      <c r="J27" s="371">
        <v>480</v>
      </c>
      <c r="K27" s="372">
        <v>507.6</v>
      </c>
      <c r="L27" s="15">
        <v>150</v>
      </c>
      <c r="M27" s="18"/>
      <c r="N27" s="15">
        <v>492.81</v>
      </c>
      <c r="O27" s="18"/>
      <c r="P27" s="157">
        <f t="shared" si="16"/>
        <v>4309.5274999999992</v>
      </c>
      <c r="R27" s="71">
        <f>G12+H12+P12+R12+T12+V12+W12-F27-H27</f>
        <v>5939.9375</v>
      </c>
    </row>
    <row r="28" spans="1:24" s="138" customFormat="1" ht="12" customHeight="1" x14ac:dyDescent="0.2">
      <c r="A28" s="139">
        <v>7</v>
      </c>
      <c r="B28" s="22" t="str">
        <f t="shared" si="17"/>
        <v>Pantoja,Nancy</v>
      </c>
      <c r="C28" s="247" t="str">
        <f t="shared" si="18"/>
        <v>Cashier</v>
      </c>
      <c r="D28" s="141">
        <f t="shared" si="10"/>
        <v>5926.7624999999998</v>
      </c>
      <c r="E28" s="352">
        <v>0</v>
      </c>
      <c r="F28" s="355">
        <f t="shared" si="11"/>
        <v>0</v>
      </c>
      <c r="G28" s="352">
        <v>0.46</v>
      </c>
      <c r="H28" s="355">
        <f>(+E13/8)*G28</f>
        <v>30.302500000000002</v>
      </c>
      <c r="I28" s="352"/>
      <c r="J28" s="371">
        <v>480</v>
      </c>
      <c r="K28" s="15"/>
      <c r="L28" s="15">
        <v>150</v>
      </c>
      <c r="M28" s="18"/>
      <c r="N28" s="15">
        <v>383</v>
      </c>
      <c r="O28" s="18"/>
      <c r="P28" s="157">
        <f t="shared" si="16"/>
        <v>4883.46</v>
      </c>
      <c r="R28" s="71">
        <f t="shared" si="13"/>
        <v>5896.46</v>
      </c>
    </row>
    <row r="29" spans="1:24" s="138" customFormat="1" ht="12" customHeight="1" x14ac:dyDescent="0.2">
      <c r="A29" s="139">
        <v>8</v>
      </c>
      <c r="B29" s="22">
        <f t="shared" si="17"/>
        <v>0</v>
      </c>
      <c r="C29" s="247">
        <f t="shared" si="18"/>
        <v>0</v>
      </c>
      <c r="D29" s="141">
        <f t="shared" si="10"/>
        <v>0</v>
      </c>
      <c r="E29" s="352"/>
      <c r="F29" s="355">
        <f t="shared" si="11"/>
        <v>0</v>
      </c>
      <c r="G29" s="352"/>
      <c r="H29" s="355">
        <f t="shared" si="12"/>
        <v>0</v>
      </c>
      <c r="I29" s="352"/>
      <c r="J29" s="15"/>
      <c r="K29" s="15"/>
      <c r="L29" s="15"/>
      <c r="M29" s="18"/>
      <c r="N29" s="15"/>
      <c r="O29" s="18"/>
      <c r="P29" s="157">
        <f t="shared" si="16"/>
        <v>0</v>
      </c>
      <c r="R29" s="71">
        <f t="shared" si="13"/>
        <v>0</v>
      </c>
    </row>
    <row r="30" spans="1:24" s="138" customFormat="1" ht="12" customHeight="1" x14ac:dyDescent="0.2">
      <c r="A30" s="139">
        <v>9</v>
      </c>
      <c r="B30" s="22">
        <f t="shared" si="17"/>
        <v>0</v>
      </c>
      <c r="C30" s="247">
        <f t="shared" si="18"/>
        <v>0</v>
      </c>
      <c r="D30" s="141">
        <f t="shared" si="10"/>
        <v>0</v>
      </c>
      <c r="E30" s="352"/>
      <c r="F30" s="355">
        <f t="shared" si="11"/>
        <v>0</v>
      </c>
      <c r="G30" s="352"/>
      <c r="H30" s="355">
        <f t="shared" si="12"/>
        <v>0</v>
      </c>
      <c r="I30" s="352"/>
      <c r="J30" s="15"/>
      <c r="K30" s="15"/>
      <c r="L30" s="15"/>
      <c r="M30" s="18"/>
      <c r="N30" s="15"/>
      <c r="O30" s="18"/>
      <c r="P30" s="157">
        <f t="shared" si="16"/>
        <v>0</v>
      </c>
      <c r="R30" s="71">
        <f t="shared" si="13"/>
        <v>0</v>
      </c>
    </row>
    <row r="31" spans="1:24" s="138" customFormat="1" ht="12" customHeight="1" x14ac:dyDescent="0.2">
      <c r="A31" s="139">
        <v>10</v>
      </c>
      <c r="B31" s="22">
        <f t="shared" si="17"/>
        <v>0</v>
      </c>
      <c r="C31" s="247">
        <f t="shared" si="18"/>
        <v>0</v>
      </c>
      <c r="D31" s="141">
        <f t="shared" si="10"/>
        <v>0</v>
      </c>
      <c r="E31" s="15"/>
      <c r="F31" s="21">
        <f t="shared" si="11"/>
        <v>0</v>
      </c>
      <c r="G31" s="158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7">
        <f t="shared" si="16"/>
        <v>0</v>
      </c>
      <c r="R31" s="71">
        <f t="shared" si="13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48611.383653846147</v>
      </c>
      <c r="E33" s="4">
        <f>+SUM(E22:E32)</f>
        <v>0</v>
      </c>
      <c r="F33" s="3">
        <f>SUM(F22:F32)</f>
        <v>0</v>
      </c>
      <c r="G33" s="4"/>
      <c r="H33" s="3">
        <f>SUM(H22:H32)</f>
        <v>361.26682692307696</v>
      </c>
      <c r="I33" s="3">
        <f>+SUM(I22:I32)</f>
        <v>0</v>
      </c>
      <c r="J33" s="3">
        <f t="shared" ref="J33:O33" si="20">+SUM(J22:J32)</f>
        <v>3860</v>
      </c>
      <c r="K33" s="3">
        <f>+SUM(K22:K32)</f>
        <v>3230.2000000000003</v>
      </c>
      <c r="L33" s="3">
        <f t="shared" si="20"/>
        <v>1212.5</v>
      </c>
      <c r="M33" s="3">
        <f t="shared" si="20"/>
        <v>0</v>
      </c>
      <c r="N33" s="3">
        <f t="shared" si="20"/>
        <v>5197.01</v>
      </c>
      <c r="O33" s="3">
        <f t="shared" si="20"/>
        <v>0</v>
      </c>
      <c r="P33" s="5">
        <f>+SUM(P22:P32)</f>
        <v>34750.406826923077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>+P22+(SUM(O35:Q35))</f>
        <v>5917.7150000000001</v>
      </c>
    </row>
    <row r="36" spans="1:25" x14ac:dyDescent="0.2">
      <c r="M36" s="16" t="str">
        <f t="shared" si="21"/>
        <v>Sanchez, Angelo</v>
      </c>
      <c r="N36" s="164"/>
      <c r="O36" s="16">
        <v>0</v>
      </c>
      <c r="P36" s="16">
        <v>500</v>
      </c>
      <c r="Q36" s="272">
        <v>0</v>
      </c>
      <c r="S36" s="165">
        <f t="shared" ref="S36:S44" si="22">+P23+(SUM(O36:Q36))</f>
        <v>6231.6750000000002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M37" s="16" t="str">
        <f t="shared" si="21"/>
        <v>Dino, Joyce</v>
      </c>
      <c r="N37" s="164"/>
      <c r="O37" s="16">
        <v>300</v>
      </c>
      <c r="P37" s="16">
        <v>1000</v>
      </c>
      <c r="Q37" s="16">
        <v>0</v>
      </c>
      <c r="S37" s="165">
        <f>+P24+(SUM(O37:Q37))</f>
        <v>6668.3818269230778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/>
      <c r="I38" s="166"/>
      <c r="M38" s="16" t="str">
        <f t="shared" si="21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2"/>
        <v>5871.6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5">
        <f t="shared" si="22"/>
        <v>4736.0475000000006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5">
        <f t="shared" si="22"/>
        <v>4309.5274999999992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5">
        <f t="shared" si="22"/>
        <v>4883.46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5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5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5">
        <f t="shared" si="22"/>
        <v>0</v>
      </c>
    </row>
    <row r="46" spans="1:25" x14ac:dyDescent="0.2">
      <c r="P46" s="168">
        <f>+P33+(SUM(O35:Q44))</f>
        <v>38618.406826923077</v>
      </c>
    </row>
    <row r="53" spans="1:14" ht="13.5" thickBot="1" x14ac:dyDescent="0.25"/>
    <row r="54" spans="1:14" ht="13.5" thickBot="1" x14ac:dyDescent="0.25">
      <c r="A54" s="408"/>
      <c r="B54" s="410" t="s">
        <v>0</v>
      </c>
      <c r="C54" s="412" t="s">
        <v>1</v>
      </c>
      <c r="D54" s="398" t="s">
        <v>45</v>
      </c>
      <c r="E54" s="396" t="s">
        <v>151</v>
      </c>
      <c r="F54" s="416"/>
      <c r="G54" s="417"/>
      <c r="H54" s="421"/>
      <c r="I54" s="418" t="s">
        <v>3</v>
      </c>
      <c r="J54" s="420" t="s">
        <v>114</v>
      </c>
      <c r="K54" s="415" t="s">
        <v>115</v>
      </c>
      <c r="L54" s="415" t="s">
        <v>116</v>
      </c>
      <c r="N54" s="429" t="s">
        <v>102</v>
      </c>
    </row>
    <row r="55" spans="1:14" ht="13.5" thickBot="1" x14ac:dyDescent="0.25">
      <c r="A55" s="409"/>
      <c r="B55" s="411"/>
      <c r="C55" s="413"/>
      <c r="D55" s="399"/>
      <c r="E55" s="397"/>
      <c r="F55" s="244"/>
      <c r="G55" s="245"/>
      <c r="H55" s="422"/>
      <c r="I55" s="419"/>
      <c r="J55" s="420"/>
      <c r="K55" s="415"/>
      <c r="L55" s="415"/>
      <c r="N55" s="429"/>
    </row>
    <row r="56" spans="1:14" ht="13.5" thickBot="1" x14ac:dyDescent="0.25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6"/>
      <c r="F56" s="235"/>
      <c r="G56" s="235">
        <v>0</v>
      </c>
      <c r="H56" s="156">
        <v>0</v>
      </c>
      <c r="I56" s="157">
        <f>+D22-F22-H22-D56-J22-K22-L22-M22-N22-O22-E56-H56-F56-G56-I22</f>
        <v>4883.7150000000001</v>
      </c>
      <c r="J56" s="273">
        <f>+O35</f>
        <v>150</v>
      </c>
      <c r="K56" s="273">
        <v>884</v>
      </c>
      <c r="L56" s="273">
        <f t="shared" ref="L56:L60" si="24">+Q35</f>
        <v>0</v>
      </c>
      <c r="N56" s="164">
        <f t="shared" ref="N56:N60" si="25">+I56+J56+K56</f>
        <v>5917.7150000000001</v>
      </c>
    </row>
    <row r="57" spans="1:14" ht="13.5" thickBot="1" x14ac:dyDescent="0.25">
      <c r="A57" s="139">
        <v>2</v>
      </c>
      <c r="B57" s="22" t="str">
        <f t="shared" si="23"/>
        <v>Sanchez, Angelo</v>
      </c>
      <c r="C57" s="247" t="str">
        <f t="shared" si="23"/>
        <v>Head Cook</v>
      </c>
      <c r="D57" s="73"/>
      <c r="E57" s="122"/>
      <c r="F57" s="122"/>
      <c r="G57" s="122"/>
      <c r="H57" s="156">
        <v>0</v>
      </c>
      <c r="I57" s="157">
        <f t="shared" ref="I57:I58" si="26">+D23-F23-H23-D57-J23-K23-L23-M23-N23-O23-E57-H57-F57-G57-I23</f>
        <v>5731.6750000000002</v>
      </c>
      <c r="J57" s="273">
        <f>+O36</f>
        <v>0</v>
      </c>
      <c r="K57" s="273">
        <f>+P36</f>
        <v>500</v>
      </c>
      <c r="L57" s="273">
        <f t="shared" si="24"/>
        <v>0</v>
      </c>
      <c r="N57" s="164">
        <f t="shared" si="25"/>
        <v>6231.6750000000002</v>
      </c>
    </row>
    <row r="58" spans="1:14" ht="13.5" thickBot="1" x14ac:dyDescent="0.25">
      <c r="A58" s="139">
        <v>3</v>
      </c>
      <c r="B58" s="22" t="str">
        <f t="shared" si="23"/>
        <v>Dino, Joyce</v>
      </c>
      <c r="C58" s="247" t="str">
        <f t="shared" si="23"/>
        <v>Store Manager</v>
      </c>
      <c r="D58" s="73"/>
      <c r="E58" s="122">
        <v>4500</v>
      </c>
      <c r="F58" s="122"/>
      <c r="G58" s="18"/>
      <c r="H58" s="156">
        <v>0</v>
      </c>
      <c r="I58" s="157">
        <f t="shared" si="26"/>
        <v>868.38182692307782</v>
      </c>
      <c r="J58" s="273">
        <f>+O37</f>
        <v>300</v>
      </c>
      <c r="K58" s="273">
        <f>+P37</f>
        <v>1000</v>
      </c>
      <c r="L58" s="273">
        <f t="shared" si="24"/>
        <v>0</v>
      </c>
      <c r="N58" s="164">
        <f>+I58+J58+K58</f>
        <v>2168.3818269230778</v>
      </c>
    </row>
    <row r="59" spans="1:14" ht="13.5" thickBot="1" x14ac:dyDescent="0.25">
      <c r="A59" s="139">
        <v>4</v>
      </c>
      <c r="B59" s="22" t="str">
        <f t="shared" si="23"/>
        <v xml:space="preserve">Sosa, Anna Marie </v>
      </c>
      <c r="C59" s="247" t="str">
        <f t="shared" si="23"/>
        <v>M.T.Bookkeeper</v>
      </c>
      <c r="D59" s="73"/>
      <c r="E59" s="122"/>
      <c r="F59" s="122"/>
      <c r="G59" s="122"/>
      <c r="H59" s="156">
        <v>0</v>
      </c>
      <c r="I59" s="157">
        <f>+D25-F25-H25-D59-J25-K25-L25-M25-N25-O25-E59-H59-F59-G59-I25</f>
        <v>4837.6000000000004</v>
      </c>
      <c r="J59" s="273">
        <f>+O38</f>
        <v>150</v>
      </c>
      <c r="K59" s="273">
        <f>+P38</f>
        <v>884</v>
      </c>
      <c r="L59" s="273">
        <f t="shared" si="24"/>
        <v>0</v>
      </c>
      <c r="N59" s="164">
        <f t="shared" si="25"/>
        <v>5871.6</v>
      </c>
    </row>
    <row r="60" spans="1:14" s="333" customFormat="1" ht="13.5" thickBot="1" x14ac:dyDescent="0.25">
      <c r="A60" s="361">
        <v>5</v>
      </c>
      <c r="B60" s="362" t="str">
        <f t="shared" si="23"/>
        <v>Briones, Christian Joy</v>
      </c>
      <c r="C60" s="363" t="str">
        <f t="shared" si="23"/>
        <v>Asst. Cook</v>
      </c>
      <c r="D60" s="352"/>
      <c r="E60" s="364"/>
      <c r="F60" s="364"/>
      <c r="G60" s="364"/>
      <c r="H60" s="365">
        <v>0</v>
      </c>
      <c r="I60" s="366">
        <f>+D26-F26-H26-D60-J26-K26-L26-M26-N26-O26-E60-H60-F60-G60-I26</f>
        <v>4736.0475000000006</v>
      </c>
      <c r="J60" s="367">
        <f>+O39</f>
        <v>0</v>
      </c>
      <c r="K60" s="367">
        <f>+P39</f>
        <v>0</v>
      </c>
      <c r="L60" s="367">
        <f t="shared" si="24"/>
        <v>0</v>
      </c>
      <c r="N60" s="368">
        <f t="shared" si="25"/>
        <v>4736.0475000000006</v>
      </c>
    </row>
    <row r="61" spans="1:14" ht="13.5" thickBot="1" x14ac:dyDescent="0.25">
      <c r="A61" s="139">
        <v>6</v>
      </c>
      <c r="B61" s="22" t="str">
        <f t="shared" si="23"/>
        <v>Cahilig,Benzen</v>
      </c>
      <c r="C61" s="247" t="str">
        <f t="shared" si="23"/>
        <v>Cook</v>
      </c>
      <c r="D61" s="73"/>
      <c r="E61" s="122"/>
      <c r="F61" s="122">
        <v>0</v>
      </c>
      <c r="G61" s="122"/>
      <c r="H61" s="156">
        <v>0</v>
      </c>
      <c r="I61" s="366">
        <f>+D27-F27-H27-D61-J27-K27-L27-M27-N27-O27-E61-H61-F61-G61-I27</f>
        <v>4309.5274999999992</v>
      </c>
      <c r="N61" s="164">
        <f>+I61+J61+K61</f>
        <v>4309.5274999999992</v>
      </c>
    </row>
    <row r="62" spans="1:14" x14ac:dyDescent="0.2">
      <c r="A62" s="139">
        <v>7</v>
      </c>
      <c r="B62" s="22" t="str">
        <f t="shared" si="23"/>
        <v>Pantoja,Nancy</v>
      </c>
      <c r="C62" s="247" t="str">
        <f t="shared" si="23"/>
        <v>Cashier</v>
      </c>
      <c r="D62" s="73"/>
      <c r="E62" s="122"/>
      <c r="F62" s="122"/>
      <c r="G62" s="122"/>
      <c r="H62" s="156">
        <v>0</v>
      </c>
      <c r="I62" s="366">
        <f>+D28-F28-H28-D62-J28-K28-L28-M28-N28-O28-E62-H62-F62-G62-I28</f>
        <v>4883.46</v>
      </c>
      <c r="N62" s="164">
        <f>+I62+J62+K62</f>
        <v>4883.46</v>
      </c>
    </row>
    <row r="63" spans="1:14" x14ac:dyDescent="0.2">
      <c r="A63" s="139">
        <v>8</v>
      </c>
      <c r="B63" s="22">
        <f t="shared" si="23"/>
        <v>0</v>
      </c>
      <c r="C63" s="247">
        <f t="shared" si="23"/>
        <v>0</v>
      </c>
      <c r="D63" s="73"/>
      <c r="E63" s="122"/>
      <c r="F63" s="122"/>
      <c r="G63" s="122"/>
      <c r="H63" s="15">
        <v>0</v>
      </c>
      <c r="I63" s="157">
        <v>0</v>
      </c>
    </row>
    <row r="64" spans="1:14" x14ac:dyDescent="0.2">
      <c r="A64" s="139">
        <v>9</v>
      </c>
      <c r="B64" s="22">
        <f t="shared" si="23"/>
        <v>0</v>
      </c>
      <c r="C64" s="247">
        <f t="shared" si="23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7">
        <f t="shared" si="23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4500</v>
      </c>
      <c r="F67" s="359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30250.406826923077</v>
      </c>
      <c r="N67" s="274">
        <f>SUM(N56:N66)</f>
        <v>34118.406826923077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'26-10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'26-10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'26-10 payroll'!D2</f>
        <v>VALERO</v>
      </c>
      <c r="C3" s="451"/>
      <c r="D3" s="451"/>
      <c r="E3" s="451"/>
      <c r="F3" s="451"/>
      <c r="G3" s="451"/>
      <c r="H3" s="452"/>
      <c r="I3" s="177"/>
      <c r="J3" s="450" t="str">
        <f>'26-10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'26-10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'26-10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'26-10 payroll'!E7</f>
        <v>527</v>
      </c>
      <c r="E8" s="457"/>
      <c r="F8" s="457"/>
      <c r="G8" s="55"/>
      <c r="H8" s="195"/>
      <c r="I8" s="194"/>
      <c r="J8" s="191" t="s">
        <v>28</v>
      </c>
      <c r="K8" s="192" t="s">
        <v>27</v>
      </c>
      <c r="L8" s="457">
        <f>'26-10 payroll'!E8</f>
        <v>527</v>
      </c>
      <c r="M8" s="457"/>
      <c r="N8" s="457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January 11-25,2020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'26-10 payroll'!D3</f>
        <v>January 11-25,2020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9.5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110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110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1047.175</v>
      </c>
      <c r="G17" s="55"/>
      <c r="H17" s="56">
        <f>SUM(F13:F17)</f>
        <v>1157.175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513.17499999999995</v>
      </c>
      <c r="O17" s="9"/>
      <c r="P17" s="10">
        <f>SUM(N13:N17)</f>
        <v>623.17499999999995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0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5917.7150000000001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6231.6750000000002</v>
      </c>
      <c r="R28" s="214"/>
      <c r="T28" s="215">
        <f>+H28-'26-10 payroll'!S35</f>
        <v>0</v>
      </c>
      <c r="U28" s="216"/>
      <c r="V28" s="217">
        <f>+P28-'26-10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'26-10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'26-10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'26-10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'26-10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'26-10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'26-10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'26-10 payroll'!E9</f>
        <v>790.23076923076928</v>
      </c>
      <c r="E41" s="457"/>
      <c r="F41" s="457"/>
      <c r="G41" s="55"/>
      <c r="H41" s="195"/>
      <c r="I41" s="194"/>
      <c r="J41" s="191" t="s">
        <v>28</v>
      </c>
      <c r="K41" s="192" t="s">
        <v>27</v>
      </c>
      <c r="L41" s="457">
        <f>'26-10 payroll'!E10</f>
        <v>527</v>
      </c>
      <c r="M41" s="457"/>
      <c r="N41" s="457"/>
      <c r="O41" s="9"/>
      <c r="P41" s="195"/>
    </row>
    <row r="42" spans="2:17" x14ac:dyDescent="0.2">
      <c r="B42" s="191" t="s">
        <v>29</v>
      </c>
      <c r="C42" s="192" t="s">
        <v>27</v>
      </c>
      <c r="D42" s="458" t="str">
        <f>'26-10 payroll'!D3</f>
        <v>January 11-25,2020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'26-10 payroll'!D3</f>
        <v>January 11-25,2020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9.5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11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110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110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1329.6336538461537</v>
      </c>
      <c r="G50" s="55"/>
      <c r="H50" s="56">
        <f>SUM(F46:F50)</f>
        <v>1439.6336538461537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1060.3499999999999</v>
      </c>
      <c r="O50" s="9"/>
      <c r="P50" s="10">
        <f>SUM(N46:N50)</f>
        <v>1170.3499999999999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4500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168.91182692307694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131.75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2323.6999999999998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-9544.2518269230768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2168.3818269230778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-4500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'26-10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'26-10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'26-10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'26-10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'26-10 payroll'!B11</f>
        <v>Briones, Christian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'26-10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'26-10 payroll'!E11</f>
        <v>527</v>
      </c>
      <c r="E74" s="457"/>
      <c r="F74" s="457"/>
      <c r="G74" s="55"/>
      <c r="H74" s="195"/>
      <c r="I74" s="194"/>
      <c r="J74" s="191" t="s">
        <v>28</v>
      </c>
      <c r="K74" s="192" t="s">
        <v>27</v>
      </c>
      <c r="L74" s="457">
        <f>'26-10 payroll'!E12</f>
        <v>527</v>
      </c>
      <c r="M74" s="457"/>
      <c r="N74" s="457"/>
      <c r="O74" s="9"/>
      <c r="P74" s="195"/>
    </row>
    <row r="75" spans="2:17" x14ac:dyDescent="0.2">
      <c r="B75" s="191" t="s">
        <v>29</v>
      </c>
      <c r="C75" s="192" t="s">
        <v>27</v>
      </c>
      <c r="D75" s="458" t="str">
        <f>'26-10 payroll'!D3</f>
        <v>January 11-25,2020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'26-10 payroll'!D3</f>
        <v>January 11-25,2020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5270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5797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100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26.35</v>
      </c>
      <c r="G83" s="55"/>
      <c r="H83" s="56">
        <f>SUM(F79:F83)</f>
        <v>126.35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32.9375</v>
      </c>
      <c r="O83" s="9"/>
      <c r="P83" s="10">
        <f>SUM(N79:N83)</f>
        <v>142.9375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30.302500000000002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-660.30250000000001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4736.0475000000006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4309.5275000000001</v>
      </c>
      <c r="Q94" s="173"/>
      <c r="T94" s="215">
        <f>+H94-'26-10 payroll'!S39</f>
        <v>0</v>
      </c>
      <c r="V94" s="236">
        <f>+P94-'26-10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'26-10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'26-10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'26-10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'26-10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'26-10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'26-10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'26-10 payroll'!E13</f>
        <v>527</v>
      </c>
      <c r="E107" s="457"/>
      <c r="F107" s="457"/>
      <c r="G107" s="55"/>
      <c r="H107" s="195"/>
      <c r="I107" s="194"/>
      <c r="J107" s="191" t="s">
        <v>28</v>
      </c>
      <c r="K107" s="192" t="s">
        <v>27</v>
      </c>
      <c r="L107" s="457">
        <f>'26-10 payroll'!E14</f>
        <v>0</v>
      </c>
      <c r="M107" s="457"/>
      <c r="N107" s="457"/>
      <c r="O107" s="9"/>
      <c r="P107" s="195"/>
    </row>
    <row r="108" spans="2:17" x14ac:dyDescent="0.2">
      <c r="B108" s="191" t="s">
        <v>29</v>
      </c>
      <c r="C108" s="192" t="s">
        <v>27</v>
      </c>
      <c r="D108" s="458" t="str">
        <f>'26-10 payroll'!D3</f>
        <v>January 11-25,2020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'26-10 payroll'!D3</f>
        <v>January 11-25,2020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5797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110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19.762500000000003</v>
      </c>
      <c r="G116" s="55"/>
      <c r="H116" s="56">
        <f>SUM(F112:F116)</f>
        <v>129.76249999999999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30.302500000000002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-1043.3025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4883.46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0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'26-10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'26-10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'26-10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'26-10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'26-10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'26-10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'26-10 payroll'!E15</f>
        <v>0</v>
      </c>
      <c r="E140" s="457"/>
      <c r="F140" s="457"/>
      <c r="G140" s="55"/>
      <c r="H140" s="195"/>
      <c r="I140" s="194"/>
      <c r="J140" s="191" t="s">
        <v>28</v>
      </c>
      <c r="K140" s="192" t="s">
        <v>27</v>
      </c>
      <c r="L140" s="457">
        <f>'26-10 payroll'!E111</f>
        <v>0</v>
      </c>
      <c r="M140" s="457"/>
      <c r="N140" s="457"/>
      <c r="O140" s="9"/>
      <c r="P140" s="195"/>
    </row>
    <row r="141" spans="2:17" x14ac:dyDescent="0.2">
      <c r="B141" s="191" t="s">
        <v>29</v>
      </c>
      <c r="C141" s="192" t="s">
        <v>27</v>
      </c>
      <c r="D141" s="458" t="str">
        <f>'26-10 payroll'!D3</f>
        <v>January 11-25,2020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'26-10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 t="s">
        <v>15</v>
      </c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1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60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408"/>
      <c r="B54" s="410" t="s">
        <v>0</v>
      </c>
      <c r="C54" s="412" t="s">
        <v>1</v>
      </c>
      <c r="D54" s="398" t="s">
        <v>3</v>
      </c>
      <c r="E54" s="398" t="s">
        <v>45</v>
      </c>
      <c r="F54" s="396" t="s">
        <v>151</v>
      </c>
      <c r="G54" s="416" t="s">
        <v>112</v>
      </c>
      <c r="H54" s="417"/>
      <c r="I54" s="421"/>
      <c r="J54" s="418" t="s">
        <v>3</v>
      </c>
      <c r="K54" s="420" t="s">
        <v>114</v>
      </c>
      <c r="L54" s="415" t="s">
        <v>115</v>
      </c>
      <c r="M54" s="415" t="s">
        <v>116</v>
      </c>
      <c r="O54" s="429" t="s">
        <v>102</v>
      </c>
    </row>
    <row r="55" spans="1:15" ht="13.5" thickBot="1" x14ac:dyDescent="0.25">
      <c r="A55" s="409"/>
      <c r="B55" s="411"/>
      <c r="C55" s="413"/>
      <c r="D55" s="430"/>
      <c r="E55" s="399"/>
      <c r="F55" s="397"/>
      <c r="G55" s="244" t="s">
        <v>113</v>
      </c>
      <c r="H55" s="245" t="s">
        <v>148</v>
      </c>
      <c r="I55" s="422"/>
      <c r="J55" s="419"/>
      <c r="K55" s="420"/>
      <c r="L55" s="415"/>
      <c r="M55" s="415"/>
      <c r="O55" s="429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'11-25 payroll'!E7</f>
        <v>502</v>
      </c>
      <c r="E8" s="457"/>
      <c r="F8" s="457"/>
      <c r="G8" s="55"/>
      <c r="H8" s="234"/>
      <c r="I8" s="194"/>
      <c r="J8" s="191" t="s">
        <v>28</v>
      </c>
      <c r="K8" s="192" t="s">
        <v>27</v>
      </c>
      <c r="L8" s="457">
        <f>'11-25 payroll'!E8</f>
        <v>502</v>
      </c>
      <c r="M8" s="457"/>
      <c r="N8" s="457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'11-25 payroll'!D3</f>
        <v>August 11-25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'11-25 payroll'!D3</f>
        <v>August 11-25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'11-25 payroll'!E9</f>
        <v>790.23076923076928</v>
      </c>
      <c r="E41" s="457"/>
      <c r="F41" s="457"/>
      <c r="G41" s="55"/>
      <c r="H41" s="234"/>
      <c r="I41" s="194"/>
      <c r="J41" s="191" t="s">
        <v>28</v>
      </c>
      <c r="K41" s="192" t="s">
        <v>27</v>
      </c>
      <c r="L41" s="457">
        <f>'11-25 payroll'!E10</f>
        <v>502</v>
      </c>
      <c r="M41" s="457"/>
      <c r="N41" s="457"/>
      <c r="O41" s="9"/>
      <c r="P41" s="234"/>
    </row>
    <row r="42" spans="2:17" x14ac:dyDescent="0.2">
      <c r="B42" s="191" t="s">
        <v>29</v>
      </c>
      <c r="C42" s="192" t="s">
        <v>27</v>
      </c>
      <c r="D42" s="458" t="str">
        <f>'11-25 payroll'!D3</f>
        <v>August 11-25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'11-25 payroll'!D3</f>
        <v>August 11-25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>
        <f>'11-25 payroll'!B12</f>
        <v>0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'11-25 payroll'!E11</f>
        <v>502</v>
      </c>
      <c r="E74" s="457"/>
      <c r="F74" s="457"/>
      <c r="G74" s="55"/>
      <c r="H74" s="234"/>
      <c r="I74" s="194"/>
      <c r="J74" s="191" t="s">
        <v>28</v>
      </c>
      <c r="K74" s="192" t="s">
        <v>27</v>
      </c>
      <c r="L74" s="457">
        <f>'11-25 payroll'!E12</f>
        <v>0</v>
      </c>
      <c r="M74" s="457"/>
      <c r="N74" s="457"/>
      <c r="O74" s="9"/>
      <c r="P74" s="234"/>
    </row>
    <row r="75" spans="2:17" x14ac:dyDescent="0.2">
      <c r="B75" s="191" t="s">
        <v>29</v>
      </c>
      <c r="C75" s="192" t="s">
        <v>27</v>
      </c>
      <c r="D75" s="458" t="str">
        <f>'11-25 payroll'!D3</f>
        <v>August 11-25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'11-25 payroll'!D3</f>
        <v>August 11-25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>
        <f>'11-25 payroll'!B13</f>
        <v>0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'11-25 payroll'!E13</f>
        <v>0</v>
      </c>
      <c r="E107" s="457"/>
      <c r="F107" s="457"/>
      <c r="G107" s="55"/>
      <c r="H107" s="234"/>
      <c r="I107" s="194"/>
      <c r="J107" s="191" t="s">
        <v>28</v>
      </c>
      <c r="K107" s="192" t="s">
        <v>27</v>
      </c>
      <c r="L107" s="457">
        <f>'11-25 payroll'!E14</f>
        <v>0</v>
      </c>
      <c r="M107" s="457"/>
      <c r="N107" s="457"/>
      <c r="O107" s="9"/>
      <c r="P107" s="234"/>
    </row>
    <row r="108" spans="2:17" x14ac:dyDescent="0.2">
      <c r="B108" s="191" t="s">
        <v>29</v>
      </c>
      <c r="C108" s="192" t="s">
        <v>27</v>
      </c>
      <c r="D108" s="458" t="str">
        <f>'11-25 payroll'!D3</f>
        <v>August 11-25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'11-25 payroll'!D3</f>
        <v>August 11-25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'11-25 payroll'!E15</f>
        <v>0</v>
      </c>
      <c r="E140" s="457"/>
      <c r="F140" s="457"/>
      <c r="G140" s="55"/>
      <c r="H140" s="234"/>
      <c r="I140" s="194"/>
      <c r="J140" s="191" t="s">
        <v>28</v>
      </c>
      <c r="K140" s="192" t="s">
        <v>27</v>
      </c>
      <c r="L140" s="457">
        <f>'11-25 payroll'!E112</f>
        <v>0</v>
      </c>
      <c r="M140" s="457"/>
      <c r="N140" s="457"/>
      <c r="O140" s="9"/>
      <c r="P140" s="234"/>
    </row>
    <row r="141" spans="2:17" x14ac:dyDescent="0.2">
      <c r="B141" s="191" t="s">
        <v>29</v>
      </c>
      <c r="C141" s="192" t="s">
        <v>27</v>
      </c>
      <c r="D141" s="458" t="str">
        <f>'11-25 payroll'!D3</f>
        <v>August 11-25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January 11-25,2020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5" t="s">
        <v>65</v>
      </c>
      <c r="H15" s="465"/>
      <c r="J15" s="466" t="s">
        <v>66</v>
      </c>
      <c r="K15" s="466"/>
      <c r="L15" s="466"/>
      <c r="M15" s="466" t="s">
        <v>67</v>
      </c>
      <c r="N15" s="466"/>
      <c r="O15" s="465" t="s">
        <v>68</v>
      </c>
      <c r="P15" s="465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3" t="s">
        <v>70</v>
      </c>
      <c r="H16" s="463"/>
      <c r="I16" s="70" t="s">
        <v>71</v>
      </c>
      <c r="J16" s="467" t="s">
        <v>72</v>
      </c>
      <c r="K16" s="467"/>
      <c r="L16" s="467"/>
      <c r="M16" s="467" t="s">
        <v>73</v>
      </c>
      <c r="N16" s="467"/>
      <c r="O16" s="463" t="s">
        <v>74</v>
      </c>
      <c r="P16" s="463"/>
      <c r="Q16" s="250" t="s">
        <v>75</v>
      </c>
      <c r="R16" s="462" t="s">
        <v>117</v>
      </c>
      <c r="S16" s="463"/>
      <c r="T16" s="463"/>
      <c r="U16" s="464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6974.1750000000002</v>
      </c>
      <c r="H18" s="80">
        <f>'11-25 payroll'!R22</f>
        <v>6526</v>
      </c>
      <c r="I18" s="81">
        <f>G18+H18</f>
        <v>13500.174999999999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6974.1750000000002</v>
      </c>
      <c r="H19" s="80">
        <f>'11-25 payroll'!R23</f>
        <v>6526</v>
      </c>
      <c r="I19" s="81">
        <f t="shared" ref="I19:I27" si="0">G19+H19</f>
        <v>13500.174999999999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10243.721826923078</v>
      </c>
      <c r="H20" s="80">
        <f>'11-25 payroll'!R24</f>
        <v>10273</v>
      </c>
      <c r="I20" s="81">
        <f t="shared" si="0"/>
        <v>20516.72182692308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2323.6999999999998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6855.6</v>
      </c>
      <c r="H21" s="80">
        <f>'11-25 payroll'!R25</f>
        <v>6526</v>
      </c>
      <c r="I21" s="81">
        <f t="shared" si="0"/>
        <v>13381.6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5366.0475000000006</v>
      </c>
      <c r="H22" s="80">
        <f>'11-25 payroll'!R26</f>
        <v>6526</v>
      </c>
      <c r="I22" s="81">
        <f t="shared" si="0"/>
        <v>11892.047500000001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5939.9375</v>
      </c>
      <c r="H23" s="80">
        <f>'11-25 payroll'!R27</f>
        <v>0</v>
      </c>
      <c r="I23" s="93">
        <f t="shared" si="0"/>
        <v>5939.9375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5896.46</v>
      </c>
      <c r="H24" s="80">
        <f>'11-25 payroll'!R28</f>
        <v>0</v>
      </c>
      <c r="I24" s="81">
        <f t="shared" si="0"/>
        <v>5896.46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48250.116826923077</v>
      </c>
      <c r="H29" s="103">
        <f t="shared" ref="H29:O29" si="3">SUM(H18:H27)</f>
        <v>36377</v>
      </c>
      <c r="I29" s="103">
        <f t="shared" si="3"/>
        <v>84627.116826923084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6375.6500000000005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6225.0000000000009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50</v>
      </c>
      <c r="H34" s="262">
        <f>+'26-10 payroll'!H9+'11-25 payroll'!H9</f>
        <v>110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29.633653846153848</v>
      </c>
      <c r="M34" s="109">
        <f>+'26-10 payroll'!W9+'11-25 payroll'!W9</f>
        <v>0</v>
      </c>
      <c r="N34" s="109">
        <f>+'26-10 payroll'!F24+'26-10 payroll'!H24+'11-25 payroll'!F24+'11-25 payroll'!H24</f>
        <v>168.91182692307694</v>
      </c>
      <c r="O34" s="109">
        <f>+'26-10 payroll'!I24+'11-25 payroll'!I24</f>
        <v>0</v>
      </c>
      <c r="P34" s="109">
        <f>SUM('26-10 payroll'!O37:Q37,'11-25 payroll'!O37:Q37)</f>
        <v>2550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50</v>
      </c>
      <c r="H36" s="263">
        <f t="shared" si="5"/>
        <v>110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29.633653846153848</v>
      </c>
      <c r="M36" s="263">
        <f t="shared" si="5"/>
        <v>0</v>
      </c>
      <c r="N36" s="263">
        <f t="shared" si="5"/>
        <v>168.91182692307694</v>
      </c>
      <c r="O36" s="263">
        <f t="shared" si="5"/>
        <v>0</v>
      </c>
      <c r="P36" s="263">
        <f t="shared" si="5"/>
        <v>2550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110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13.175000000000001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110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13.175000000000001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110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26.35</v>
      </c>
      <c r="M39" s="109">
        <f>+'26-10 payroll'!W10+'11-25 payroll'!W10</f>
        <v>0</v>
      </c>
      <c r="N39" s="109">
        <f>+'26-10 payroll'!F25+'26-10 payroll'!H25+'11-25 payroll'!F25+'11-25 payroll'!H25</f>
        <v>131.75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330</v>
      </c>
      <c r="I41" s="267">
        <f t="shared" si="6"/>
        <v>0</v>
      </c>
      <c r="J41" s="267">
        <f t="shared" si="6"/>
        <v>0</v>
      </c>
      <c r="K41" s="267">
        <f t="shared" si="6"/>
        <v>0</v>
      </c>
      <c r="L41" s="267">
        <f t="shared" si="6"/>
        <v>52.7</v>
      </c>
      <c r="M41" s="267">
        <f t="shared" si="6"/>
        <v>0</v>
      </c>
      <c r="N41" s="267">
        <f t="shared" si="6"/>
        <v>131.75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440</v>
      </c>
      <c r="I44" s="262">
        <f t="shared" si="7"/>
        <v>0</v>
      </c>
      <c r="J44" s="262">
        <f t="shared" si="7"/>
        <v>0</v>
      </c>
      <c r="K44" s="262">
        <f t="shared" si="7"/>
        <v>0</v>
      </c>
      <c r="L44" s="262">
        <f t="shared" si="7"/>
        <v>82.333653846153851</v>
      </c>
      <c r="M44" s="262">
        <f t="shared" si="7"/>
        <v>0</v>
      </c>
      <c r="N44" s="262">
        <f t="shared" si="7"/>
        <v>300.66182692307694</v>
      </c>
      <c r="O44" s="262">
        <f t="shared" si="7"/>
        <v>0</v>
      </c>
      <c r="P44" s="262">
        <f t="shared" si="7"/>
        <v>7686</v>
      </c>
      <c r="Q44" s="262">
        <f>SUM(B44:P44)</f>
        <v>69185.995480769227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1" t="s">
        <v>133</v>
      </c>
      <c r="B46" s="461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Q46" s="110"/>
      <c r="U46" s="109"/>
    </row>
    <row r="47" spans="1:22" s="105" customFormat="1" x14ac:dyDescent="0.2">
      <c r="A47" s="461"/>
      <c r="B47" s="461"/>
      <c r="C47" s="461"/>
      <c r="D47" s="461"/>
      <c r="E47" s="461"/>
      <c r="F47" s="461"/>
      <c r="G47" s="461"/>
      <c r="H47" s="461"/>
      <c r="I47" s="461"/>
      <c r="J47" s="461"/>
      <c r="K47" s="461"/>
      <c r="L47" s="461"/>
      <c r="M47" s="461"/>
      <c r="N47" s="461"/>
      <c r="O47" s="461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71146.97182692308</v>
      </c>
      <c r="M48" s="262">
        <f>+I29+P36+P41-(O36+O41)+G36</f>
        <v>92363.116826923084</v>
      </c>
      <c r="N48" s="109">
        <f>+L48-M48</f>
        <v>-21216.145000000004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36006.65</v>
      </c>
      <c r="M49" s="262">
        <f>+L49</f>
        <v>36006.65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52.7</v>
      </c>
      <c r="M50" s="262">
        <f>+L50</f>
        <v>52.7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16487.2</v>
      </c>
      <c r="M51" s="262">
        <f>+L51</f>
        <v>16487.2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18600.421826923077</v>
      </c>
      <c r="M52" s="262">
        <f>+M48-M49-M50-M51</f>
        <v>39816.566826923081</v>
      </c>
      <c r="N52" s="109">
        <f>+L52-M52</f>
        <v>-21216.145000000004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68" t="s">
        <v>283</v>
      </c>
      <c r="E18" s="469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68"/>
      <c r="E19" s="469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workbookViewId="0">
      <selection activeCell="T7" sqref="T7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'[2]11-25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'[2]11-25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'[2]11-25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'[2]11-25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'[2]11-25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'[2]11-25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v>527</v>
      </c>
      <c r="E8" s="457"/>
      <c r="F8" s="457"/>
      <c r="G8" s="55"/>
      <c r="H8" s="356"/>
      <c r="I8" s="194"/>
      <c r="J8" s="191" t="s">
        <v>28</v>
      </c>
      <c r="K8" s="192" t="s">
        <v>27</v>
      </c>
      <c r="L8" s="457">
        <v>527</v>
      </c>
      <c r="M8" s="457"/>
      <c r="N8" s="457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January 11-25,2020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D9</f>
        <v>January 11-25,2020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9.5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110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110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1047.175</v>
      </c>
      <c r="G17" s="55"/>
      <c r="H17" s="56">
        <f>SUM(F13:F17)</f>
        <v>1157.175</v>
      </c>
      <c r="I17" s="194"/>
      <c r="J17" s="191"/>
      <c r="K17" s="192"/>
      <c r="L17" s="203" t="s">
        <v>99</v>
      </c>
      <c r="M17" s="204"/>
      <c r="N17" s="59">
        <f>500+'26-10 payroll'!V8</f>
        <v>513.17499999999995</v>
      </c>
      <c r="O17" s="55"/>
      <c r="P17" s="56">
        <f>SUM(N13:N17)</f>
        <v>623.17499999999995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292</v>
      </c>
      <c r="E23" s="204"/>
      <c r="F23" s="55">
        <v>0</v>
      </c>
      <c r="G23" s="55"/>
      <c r="H23" s="206"/>
      <c r="I23" s="194"/>
      <c r="J23" s="191"/>
      <c r="K23" s="197"/>
      <c r="L23" s="205" t="s">
        <v>292</v>
      </c>
      <c r="M23" s="204"/>
      <c r="N23" s="55"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5917.7150000000001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6231.6750000000002</v>
      </c>
      <c r="R28" s="214"/>
      <c r="T28" s="215">
        <f>+H28-'[2]11-25 payroll'!S35</f>
        <v>150.10985937500118</v>
      </c>
      <c r="U28" s="216"/>
      <c r="V28" s="217">
        <f>+P28-'[2]11-25 payroll'!S36</f>
        <v>-281.82295312499991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'[2]11-25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'[2]11-25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'[2]11-25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'[2]11-25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'[2]11-25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'[2]11-25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'[2]11-25 payroll'!E9</f>
        <v>790.23076923076928</v>
      </c>
      <c r="E41" s="457"/>
      <c r="F41" s="457"/>
      <c r="G41" s="55"/>
      <c r="H41" s="356"/>
      <c r="I41" s="194"/>
      <c r="J41" s="191" t="s">
        <v>28</v>
      </c>
      <c r="K41" s="192" t="s">
        <v>27</v>
      </c>
      <c r="L41" s="457">
        <v>527</v>
      </c>
      <c r="M41" s="457"/>
      <c r="N41" s="457"/>
      <c r="O41" s="9"/>
      <c r="P41" s="356"/>
    </row>
    <row r="42" spans="2:17" x14ac:dyDescent="0.2">
      <c r="B42" s="191" t="s">
        <v>29</v>
      </c>
      <c r="C42" s="192" t="s">
        <v>27</v>
      </c>
      <c r="D42" s="458" t="str">
        <f>'26-10 payroll'!D3</f>
        <v>January 11-25,2020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D42</f>
        <v>January 11-25,2020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9.5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11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110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110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250+1000+'26-10 payroll'!V9</f>
        <v>1279.6336538461539</v>
      </c>
      <c r="G50" s="55"/>
      <c r="H50" s="56">
        <f>SUM(F46:F50)</f>
        <v>1389.6336538461539</v>
      </c>
      <c r="I50" s="194"/>
      <c r="J50" s="191"/>
      <c r="K50" s="192"/>
      <c r="L50" s="203" t="s">
        <v>99</v>
      </c>
      <c r="M50" s="204"/>
      <c r="N50" s="11">
        <f>150+884+'26-10 payroll'!V10</f>
        <v>1060.3499999999999</v>
      </c>
      <c r="O50" s="9"/>
      <c r="P50" s="357">
        <f>SUM(N46:N50)</f>
        <v>1170.3499999999999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292</v>
      </c>
      <c r="E55" s="204"/>
      <c r="F55" s="55">
        <v>0</v>
      </c>
      <c r="G55" s="55"/>
      <c r="H55" s="206"/>
      <c r="I55" s="194"/>
      <c r="J55" s="191"/>
      <c r="K55" s="197"/>
      <c r="L55" s="205" t="s">
        <v>292</v>
      </c>
      <c r="M55" s="204"/>
      <c r="N55" s="55"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4500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168.91182692307694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131.75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2323.6999999999998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-9544.2518269230768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-2149.75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2118.3818269230778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5871.6</v>
      </c>
      <c r="Q61" s="173"/>
      <c r="T61" s="215">
        <f>+H61-'[2]11-25 payroll'!S37</f>
        <v>-6689.0088668269218</v>
      </c>
      <c r="V61" s="236">
        <f>+P61-'[2]11-25 payroll'!S38</f>
        <v>19.016498958333614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'[2]11-25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'[2]11-25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'[2]11-25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'[2]11-25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'[2]11-25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'[2]11-25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v>527</v>
      </c>
      <c r="E74" s="457"/>
      <c r="F74" s="457"/>
      <c r="G74" s="55"/>
      <c r="H74" s="356"/>
      <c r="I74" s="194"/>
      <c r="J74" s="191" t="s">
        <v>28</v>
      </c>
      <c r="K74" s="192" t="s">
        <v>27</v>
      </c>
      <c r="L74" s="457">
        <v>527</v>
      </c>
      <c r="M74" s="457"/>
      <c r="N74" s="457"/>
      <c r="O74" s="9"/>
      <c r="P74" s="356"/>
    </row>
    <row r="75" spans="2:17" x14ac:dyDescent="0.2">
      <c r="B75" s="191" t="s">
        <v>29</v>
      </c>
      <c r="C75" s="192" t="s">
        <v>27</v>
      </c>
      <c r="D75" s="458" t="str">
        <f>'26-10 payroll'!D3</f>
        <v>January 11-25,2020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D75</f>
        <v>January 11-25,2020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5270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5270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100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'[2]11-25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26.35</v>
      </c>
      <c r="G83" s="55"/>
      <c r="H83" s="56">
        <f>SUM(F79:F83)</f>
        <v>126.35</v>
      </c>
      <c r="I83" s="194"/>
      <c r="J83" s="191"/>
      <c r="K83" s="192"/>
      <c r="L83" s="203" t="s">
        <v>99</v>
      </c>
      <c r="M83" s="204"/>
      <c r="N83" s="11">
        <f>'26-10 payroll'!V12</f>
        <v>32.9375</v>
      </c>
      <c r="O83" s="9"/>
      <c r="P83" s="56">
        <f>SUM(N79:N83)</f>
        <v>142.9375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292</v>
      </c>
      <c r="E89" s="204"/>
      <c r="F89" s="55">
        <v>0</v>
      </c>
      <c r="G89" s="55"/>
      <c r="H89" s="206"/>
      <c r="I89" s="194"/>
      <c r="J89" s="191"/>
      <c r="K89" s="197"/>
      <c r="L89" s="205" t="s">
        <v>295</v>
      </c>
      <c r="M89" s="204"/>
      <c r="N89" s="55">
        <f>'26-10 payroll'!F61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294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30.302500000000002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-660.30250000000001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4736.0475000000006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3782.5275000000001</v>
      </c>
      <c r="Q94" s="173"/>
      <c r="T94" s="215">
        <f>+H94-'[2]11-25 payroll'!S39</f>
        <v>226.14925572916763</v>
      </c>
      <c r="V94" s="236">
        <f>+P94-'[2]11-25 payroll'!S40</f>
        <v>-1043.682499999999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'[2]11-25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'[2]11-25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'[2]11-25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'[2]11-25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'[2]11-25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'[2]11-25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v>527</v>
      </c>
      <c r="E107" s="457"/>
      <c r="F107" s="457"/>
      <c r="G107" s="55"/>
      <c r="H107" s="356"/>
      <c r="I107" s="194"/>
      <c r="J107" s="191" t="s">
        <v>28</v>
      </c>
      <c r="K107" s="192" t="s">
        <v>27</v>
      </c>
      <c r="L107" s="457">
        <f>'[2]11-25 payroll'!E14</f>
        <v>0</v>
      </c>
      <c r="M107" s="457"/>
      <c r="N107" s="457"/>
      <c r="O107" s="9"/>
      <c r="P107" s="356"/>
    </row>
    <row r="108" spans="2:17" x14ac:dyDescent="0.2">
      <c r="B108" s="191" t="s">
        <v>29</v>
      </c>
      <c r="C108" s="192" t="s">
        <v>27</v>
      </c>
      <c r="D108" s="458" t="str">
        <f>'26-10 payroll'!D3</f>
        <v>January 11-25,2020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'[2]11-25 payroll'!D3</f>
        <v>JULY  11 - 25, 2018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5270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10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110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291</v>
      </c>
      <c r="E115" s="204"/>
      <c r="F115" s="55"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9">
        <f>'26-10 payroll'!V13</f>
        <v>19.762500000000003</v>
      </c>
      <c r="G116" s="55"/>
      <c r="H116" s="56">
        <f>SUM(F112:F116)</f>
        <v>129.76249999999999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292</v>
      </c>
      <c r="E122" s="204"/>
      <c r="F122" s="55"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294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30.302500000000002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-1043.3025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4356.46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-716.01999999999953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'[2]11-25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'[2]11-25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'[2]11-25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'[2]11-25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'[2]11-25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'[2]11-25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'[2]11-25 payroll'!E15</f>
        <v>0</v>
      </c>
      <c r="E140" s="457"/>
      <c r="F140" s="457"/>
      <c r="G140" s="55"/>
      <c r="H140" s="356"/>
      <c r="I140" s="194"/>
      <c r="J140" s="191" t="s">
        <v>28</v>
      </c>
      <c r="K140" s="192" t="s">
        <v>27</v>
      </c>
      <c r="L140" s="457">
        <f>'[2]11-25 payroll'!E112</f>
        <v>0</v>
      </c>
      <c r="M140" s="457"/>
      <c r="N140" s="457"/>
      <c r="O140" s="9"/>
      <c r="P140" s="356"/>
    </row>
    <row r="141" spans="2:17" x14ac:dyDescent="0.2">
      <c r="B141" s="191" t="s">
        <v>29</v>
      </c>
      <c r="C141" s="192" t="s">
        <v>27</v>
      </c>
      <c r="D141" s="458" t="str">
        <f>'[2]11-25 payroll'!D3</f>
        <v>JULY  11 - 25, 2018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'[2]11-25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2020-01-28T23:08:59Z</cp:lastPrinted>
  <dcterms:created xsi:type="dcterms:W3CDTF">2010-01-04T12:18:59Z</dcterms:created>
  <dcterms:modified xsi:type="dcterms:W3CDTF">2020-01-28T23:11:58Z</dcterms:modified>
</cp:coreProperties>
</file>