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 activeTab="5"/>
  </bookViews>
  <sheets>
    <sheet name="Summary" sheetId="58" r:id="rId1"/>
    <sheet name="Feb 1-4" sheetId="63" r:id="rId2"/>
    <sheet name="Feb 3-12" sheetId="64" r:id="rId3"/>
    <sheet name="Feb12-18" sheetId="65" r:id="rId4"/>
    <sheet name="Feb 18-26" sheetId="66" r:id="rId5"/>
    <sheet name="Feb26-29" sheetId="68" r:id="rId6"/>
  </sheets>
  <externalReferences>
    <externalReference r:id="rId7"/>
    <externalReference r:id="rId8"/>
    <externalReference r:id="rId9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4">'Feb 18-26'!$A$1:$AG$50</definedName>
    <definedName name="_xlnm.Print_Area" localSheetId="3">'Feb12-18'!$A$1:$AG$40</definedName>
    <definedName name="_xlnm.Print_Area" localSheetId="0">Summary!#REF!</definedName>
  </definedNames>
  <calcPr calcId="124519"/>
</workbook>
</file>

<file path=xl/calcChain.xml><?xml version="1.0" encoding="utf-8"?>
<calcChain xmlns="http://schemas.openxmlformats.org/spreadsheetml/2006/main">
  <c r="O163" i="58"/>
  <c r="N163"/>
  <c r="M163"/>
  <c r="O162"/>
  <c r="N162"/>
  <c r="AF162" s="1"/>
  <c r="AG162" s="1"/>
  <c r="M162"/>
  <c r="O161"/>
  <c r="N161"/>
  <c r="M161"/>
  <c r="O160"/>
  <c r="N160"/>
  <c r="AF160" s="1"/>
  <c r="AG160" s="1"/>
  <c r="M160"/>
  <c r="O159"/>
  <c r="N159"/>
  <c r="M159"/>
  <c r="O158"/>
  <c r="N158"/>
  <c r="AF158" s="1"/>
  <c r="AG158" s="1"/>
  <c r="M158"/>
  <c r="O157"/>
  <c r="N157"/>
  <c r="M157"/>
  <c r="O156"/>
  <c r="N156"/>
  <c r="AF156" s="1"/>
  <c r="AG156" s="1"/>
  <c r="M156"/>
  <c r="O155"/>
  <c r="N155"/>
  <c r="M155"/>
  <c r="O154"/>
  <c r="N154"/>
  <c r="AF154" s="1"/>
  <c r="AG154" s="1"/>
  <c r="M154"/>
  <c r="K153"/>
  <c r="N153" s="1"/>
  <c r="O152"/>
  <c r="N152"/>
  <c r="AF152" s="1"/>
  <c r="AG152" s="1"/>
  <c r="M152"/>
  <c r="O151"/>
  <c r="N151"/>
  <c r="M151"/>
  <c r="O150"/>
  <c r="N150"/>
  <c r="AF150" s="1"/>
  <c r="AG150" s="1"/>
  <c r="M150"/>
  <c r="O149"/>
  <c r="N149"/>
  <c r="M149"/>
  <c r="O148"/>
  <c r="N148"/>
  <c r="AF148" s="1"/>
  <c r="AG148" s="1"/>
  <c r="M148"/>
  <c r="O147"/>
  <c r="N147"/>
  <c r="M147"/>
  <c r="O146"/>
  <c r="N146"/>
  <c r="AF146" s="1"/>
  <c r="AG146" s="1"/>
  <c r="M146"/>
  <c r="O145"/>
  <c r="N145"/>
  <c r="M145"/>
  <c r="O144"/>
  <c r="N144"/>
  <c r="AF144" s="1"/>
  <c r="AG144" s="1"/>
  <c r="M144"/>
  <c r="O143"/>
  <c r="N143"/>
  <c r="M143"/>
  <c r="O142"/>
  <c r="N142"/>
  <c r="AF142" s="1"/>
  <c r="AG142" s="1"/>
  <c r="M142"/>
  <c r="O141"/>
  <c r="N141"/>
  <c r="M141"/>
  <c r="O140"/>
  <c r="N140"/>
  <c r="AF140" s="1"/>
  <c r="AG140" s="1"/>
  <c r="M140"/>
  <c r="O139"/>
  <c r="N139"/>
  <c r="M139"/>
  <c r="M165"/>
  <c r="N165"/>
  <c r="O165"/>
  <c r="AF165"/>
  <c r="AG165" s="1"/>
  <c r="H166"/>
  <c r="I166"/>
  <c r="J166"/>
  <c r="L166"/>
  <c r="P166"/>
  <c r="Q166"/>
  <c r="R166"/>
  <c r="S166"/>
  <c r="T166"/>
  <c r="U166"/>
  <c r="V166"/>
  <c r="W166"/>
  <c r="X166"/>
  <c r="Y166"/>
  <c r="Z166"/>
  <c r="AA166"/>
  <c r="AB166"/>
  <c r="AC166"/>
  <c r="AD166"/>
  <c r="AE166"/>
  <c r="O138"/>
  <c r="N138"/>
  <c r="AF138" s="1"/>
  <c r="AG138" s="1"/>
  <c r="M138"/>
  <c r="O137"/>
  <c r="N137"/>
  <c r="M137"/>
  <c r="O136"/>
  <c r="N136"/>
  <c r="AF136" s="1"/>
  <c r="AG136" s="1"/>
  <c r="M136"/>
  <c r="O135"/>
  <c r="N135"/>
  <c r="M135"/>
  <c r="O134"/>
  <c r="N134"/>
  <c r="AF134" s="1"/>
  <c r="AG134" s="1"/>
  <c r="M134"/>
  <c r="O133"/>
  <c r="N133"/>
  <c r="M133"/>
  <c r="O132"/>
  <c r="N132"/>
  <c r="AF132" s="1"/>
  <c r="AG132" s="1"/>
  <c r="M132"/>
  <c r="O131"/>
  <c r="N131"/>
  <c r="M131"/>
  <c r="O130"/>
  <c r="N130"/>
  <c r="AF130" s="1"/>
  <c r="AG130" s="1"/>
  <c r="M130"/>
  <c r="O129"/>
  <c r="N129"/>
  <c r="M129"/>
  <c r="O128"/>
  <c r="N128"/>
  <c r="AF128" s="1"/>
  <c r="AG128" s="1"/>
  <c r="M128"/>
  <c r="O127"/>
  <c r="N127"/>
  <c r="M127"/>
  <c r="O126"/>
  <c r="N126"/>
  <c r="AF126" s="1"/>
  <c r="AG126" s="1"/>
  <c r="M126"/>
  <c r="O125"/>
  <c r="N125"/>
  <c r="M125"/>
  <c r="O124"/>
  <c r="N124"/>
  <c r="AF124" s="1"/>
  <c r="AG124" s="1"/>
  <c r="M124"/>
  <c r="O123"/>
  <c r="N123"/>
  <c r="M123"/>
  <c r="O122"/>
  <c r="N122"/>
  <c r="AF122" s="1"/>
  <c r="AG122" s="1"/>
  <c r="M122"/>
  <c r="K121"/>
  <c r="N121" s="1"/>
  <c r="O120"/>
  <c r="N120"/>
  <c r="AF120" s="1"/>
  <c r="AG120" s="1"/>
  <c r="M120"/>
  <c r="O119"/>
  <c r="N119"/>
  <c r="M119"/>
  <c r="O118"/>
  <c r="N118"/>
  <c r="AF118" s="1"/>
  <c r="AG118" s="1"/>
  <c r="M118"/>
  <c r="O117"/>
  <c r="N117"/>
  <c r="M117"/>
  <c r="O116"/>
  <c r="N116"/>
  <c r="AF116" s="1"/>
  <c r="AG116" s="1"/>
  <c r="M116"/>
  <c r="O115"/>
  <c r="N115"/>
  <c r="M115"/>
  <c r="O114"/>
  <c r="N114"/>
  <c r="AF114" s="1"/>
  <c r="AG114" s="1"/>
  <c r="M114"/>
  <c r="O113"/>
  <c r="N113"/>
  <c r="M113"/>
  <c r="O112"/>
  <c r="N112"/>
  <c r="AF112" s="1"/>
  <c r="AG112" s="1"/>
  <c r="M112"/>
  <c r="O111"/>
  <c r="N111"/>
  <c r="M111"/>
  <c r="M110"/>
  <c r="K110"/>
  <c r="N110" s="1"/>
  <c r="O109"/>
  <c r="N109"/>
  <c r="M109"/>
  <c r="O108"/>
  <c r="N108"/>
  <c r="AF108" s="1"/>
  <c r="AG108" s="1"/>
  <c r="M108"/>
  <c r="O107"/>
  <c r="N107"/>
  <c r="M107"/>
  <c r="O106"/>
  <c r="N106"/>
  <c r="AF106" s="1"/>
  <c r="AG106" s="1"/>
  <c r="M106"/>
  <c r="O105"/>
  <c r="N105"/>
  <c r="M105"/>
  <c r="O104"/>
  <c r="N104"/>
  <c r="AF104" s="1"/>
  <c r="AG104" s="1"/>
  <c r="M104"/>
  <c r="O103"/>
  <c r="N103"/>
  <c r="M103"/>
  <c r="O102"/>
  <c r="N102"/>
  <c r="AF102" s="1"/>
  <c r="AG102" s="1"/>
  <c r="M102"/>
  <c r="O101"/>
  <c r="N101"/>
  <c r="M101"/>
  <c r="O100"/>
  <c r="N100"/>
  <c r="AF100" s="1"/>
  <c r="AG100" s="1"/>
  <c r="M100"/>
  <c r="O99"/>
  <c r="N99"/>
  <c r="M99"/>
  <c r="O98"/>
  <c r="N98"/>
  <c r="AF98" s="1"/>
  <c r="AG98" s="1"/>
  <c r="M98"/>
  <c r="O97"/>
  <c r="N97"/>
  <c r="M97"/>
  <c r="O96"/>
  <c r="N96"/>
  <c r="AF96" s="1"/>
  <c r="AG96" s="1"/>
  <c r="M96"/>
  <c r="K95"/>
  <c r="N95" s="1"/>
  <c r="O94"/>
  <c r="N94"/>
  <c r="AF94" s="1"/>
  <c r="AG94" s="1"/>
  <c r="M94"/>
  <c r="O93"/>
  <c r="N93"/>
  <c r="M93"/>
  <c r="O92"/>
  <c r="N92"/>
  <c r="AF92" s="1"/>
  <c r="AG92" s="1"/>
  <c r="M92"/>
  <c r="O91"/>
  <c r="N91"/>
  <c r="M91"/>
  <c r="N90"/>
  <c r="AF90" s="1"/>
  <c r="AG90" s="1"/>
  <c r="M90"/>
  <c r="O89"/>
  <c r="N89"/>
  <c r="M89"/>
  <c r="O88"/>
  <c r="N88"/>
  <c r="AF88" s="1"/>
  <c r="AG88" s="1"/>
  <c r="M88"/>
  <c r="O87"/>
  <c r="N87"/>
  <c r="M87"/>
  <c r="O86"/>
  <c r="N86"/>
  <c r="AF86" s="1"/>
  <c r="AG86" s="1"/>
  <c r="M86"/>
  <c r="O85"/>
  <c r="N85"/>
  <c r="M85"/>
  <c r="O84"/>
  <c r="N84"/>
  <c r="AF84" s="1"/>
  <c r="AG84" s="1"/>
  <c r="M84"/>
  <c r="O83"/>
  <c r="N83"/>
  <c r="M83"/>
  <c r="O82"/>
  <c r="N82"/>
  <c r="AF82" s="1"/>
  <c r="AG82" s="1"/>
  <c r="M82"/>
  <c r="O81"/>
  <c r="N81"/>
  <c r="M81"/>
  <c r="O80"/>
  <c r="N80"/>
  <c r="AF80" s="1"/>
  <c r="AG80" s="1"/>
  <c r="M80"/>
  <c r="O79"/>
  <c r="N79"/>
  <c r="M79"/>
  <c r="O78"/>
  <c r="N78"/>
  <c r="AF78" s="1"/>
  <c r="AG78" s="1"/>
  <c r="M78"/>
  <c r="O77"/>
  <c r="N77"/>
  <c r="M77"/>
  <c r="O76"/>
  <c r="N76"/>
  <c r="AF76" s="1"/>
  <c r="AG76" s="1"/>
  <c r="M76"/>
  <c r="O75"/>
  <c r="N75"/>
  <c r="M75"/>
  <c r="O74"/>
  <c r="N74"/>
  <c r="AF74" s="1"/>
  <c r="AG74" s="1"/>
  <c r="M74"/>
  <c r="O73"/>
  <c r="N73"/>
  <c r="M73"/>
  <c r="O72"/>
  <c r="N72"/>
  <c r="AF72" s="1"/>
  <c r="AG72" s="1"/>
  <c r="M72"/>
  <c r="O71"/>
  <c r="N71"/>
  <c r="M71"/>
  <c r="O70"/>
  <c r="N70"/>
  <c r="AF70" s="1"/>
  <c r="AG70" s="1"/>
  <c r="M70"/>
  <c r="O69"/>
  <c r="N69"/>
  <c r="AF69" s="1"/>
  <c r="AG69" s="1"/>
  <c r="M69"/>
  <c r="O68"/>
  <c r="N68"/>
  <c r="M68"/>
  <c r="K67"/>
  <c r="N67" s="1"/>
  <c r="O66"/>
  <c r="N66"/>
  <c r="M66"/>
  <c r="O65"/>
  <c r="N65"/>
  <c r="AF65" s="1"/>
  <c r="AG65" s="1"/>
  <c r="M65"/>
  <c r="O64"/>
  <c r="N64"/>
  <c r="M64"/>
  <c r="O63"/>
  <c r="N63"/>
  <c r="AF63" s="1"/>
  <c r="AG63" s="1"/>
  <c r="M63"/>
  <c r="O62"/>
  <c r="N62"/>
  <c r="M62"/>
  <c r="O61"/>
  <c r="N61"/>
  <c r="AF61" s="1"/>
  <c r="AG61" s="1"/>
  <c r="M61"/>
  <c r="O60"/>
  <c r="N60"/>
  <c r="M60"/>
  <c r="K59"/>
  <c r="N59" s="1"/>
  <c r="O58"/>
  <c r="N58"/>
  <c r="M58"/>
  <c r="O57"/>
  <c r="N57"/>
  <c r="AF57" s="1"/>
  <c r="AG57" s="1"/>
  <c r="M57"/>
  <c r="O56"/>
  <c r="N56"/>
  <c r="M56"/>
  <c r="O55"/>
  <c r="N55"/>
  <c r="AF55" s="1"/>
  <c r="AG55" s="1"/>
  <c r="M55"/>
  <c r="O54"/>
  <c r="N54"/>
  <c r="M54"/>
  <c r="O53"/>
  <c r="N53"/>
  <c r="AF53" s="1"/>
  <c r="AG53" s="1"/>
  <c r="M53"/>
  <c r="AF52"/>
  <c r="AG52" s="1"/>
  <c r="N52"/>
  <c r="M52"/>
  <c r="O51"/>
  <c r="N51"/>
  <c r="AF51" s="1"/>
  <c r="AG51" s="1"/>
  <c r="M51"/>
  <c r="O50"/>
  <c r="N50"/>
  <c r="M50"/>
  <c r="O49"/>
  <c r="N49"/>
  <c r="AF49" s="1"/>
  <c r="AG49" s="1"/>
  <c r="M49"/>
  <c r="O48"/>
  <c r="N48"/>
  <c r="M48"/>
  <c r="O47"/>
  <c r="N47"/>
  <c r="AF47" s="1"/>
  <c r="AG47" s="1"/>
  <c r="M47"/>
  <c r="K46"/>
  <c r="N46" s="1"/>
  <c r="O45"/>
  <c r="N45"/>
  <c r="AF45" s="1"/>
  <c r="AG45" s="1"/>
  <c r="M45"/>
  <c r="O44"/>
  <c r="N44"/>
  <c r="M44"/>
  <c r="O43"/>
  <c r="N43"/>
  <c r="AF43" s="1"/>
  <c r="AG43" s="1"/>
  <c r="M43"/>
  <c r="O42"/>
  <c r="N42"/>
  <c r="M42"/>
  <c r="O41"/>
  <c r="N41"/>
  <c r="AF41" s="1"/>
  <c r="AG41" s="1"/>
  <c r="M41"/>
  <c r="O40"/>
  <c r="N40"/>
  <c r="M40"/>
  <c r="O39"/>
  <c r="N39"/>
  <c r="AF39" s="1"/>
  <c r="AG39" s="1"/>
  <c r="M39"/>
  <c r="O38"/>
  <c r="N38"/>
  <c r="M38"/>
  <c r="O37"/>
  <c r="N37"/>
  <c r="AF37" s="1"/>
  <c r="AG37" s="1"/>
  <c r="M37"/>
  <c r="O36"/>
  <c r="N36"/>
  <c r="M36"/>
  <c r="O35"/>
  <c r="N35"/>
  <c r="AF35" s="1"/>
  <c r="AG35" s="1"/>
  <c r="M35"/>
  <c r="O34"/>
  <c r="N34"/>
  <c r="M34"/>
  <c r="O33"/>
  <c r="N33"/>
  <c r="AF33" s="1"/>
  <c r="AG33" s="1"/>
  <c r="M33"/>
  <c r="O32"/>
  <c r="N32"/>
  <c r="M32"/>
  <c r="O31"/>
  <c r="N31"/>
  <c r="AF31" s="1"/>
  <c r="AG31" s="1"/>
  <c r="M31"/>
  <c r="O30"/>
  <c r="N30"/>
  <c r="M30"/>
  <c r="O29"/>
  <c r="N29"/>
  <c r="AF29" s="1"/>
  <c r="AG29" s="1"/>
  <c r="M29"/>
  <c r="O28"/>
  <c r="N28"/>
  <c r="M28"/>
  <c r="O27"/>
  <c r="N27"/>
  <c r="AF27" s="1"/>
  <c r="AG27" s="1"/>
  <c r="M27"/>
  <c r="O26"/>
  <c r="N26"/>
  <c r="M26"/>
  <c r="O25"/>
  <c r="N25"/>
  <c r="AF25" s="1"/>
  <c r="AG25" s="1"/>
  <c r="M25"/>
  <c r="O24"/>
  <c r="N24"/>
  <c r="M24"/>
  <c r="O23"/>
  <c r="N23"/>
  <c r="AF23" s="1"/>
  <c r="AG23" s="1"/>
  <c r="M23"/>
  <c r="O22"/>
  <c r="N22"/>
  <c r="M22"/>
  <c r="O21"/>
  <c r="N21"/>
  <c r="AF21" s="1"/>
  <c r="AG21" s="1"/>
  <c r="M21"/>
  <c r="O20"/>
  <c r="N20"/>
  <c r="M20"/>
  <c r="O19"/>
  <c r="N19"/>
  <c r="AF19" s="1"/>
  <c r="AG19" s="1"/>
  <c r="M19"/>
  <c r="O18"/>
  <c r="N18"/>
  <c r="M18"/>
  <c r="O17"/>
  <c r="N17"/>
  <c r="AF17" s="1"/>
  <c r="AG17" s="1"/>
  <c r="M17"/>
  <c r="O16"/>
  <c r="N16"/>
  <c r="M16"/>
  <c r="O15"/>
  <c r="N15"/>
  <c r="AF15" s="1"/>
  <c r="AG15" s="1"/>
  <c r="M15"/>
  <c r="O14"/>
  <c r="N14"/>
  <c r="M14"/>
  <c r="O13"/>
  <c r="N13"/>
  <c r="AF13" s="1"/>
  <c r="AG13" s="1"/>
  <c r="M13"/>
  <c r="O12"/>
  <c r="N12"/>
  <c r="M12"/>
  <c r="O11"/>
  <c r="N11"/>
  <c r="AF11" s="1"/>
  <c r="AG11" s="1"/>
  <c r="M11"/>
  <c r="K10"/>
  <c r="N10" s="1"/>
  <c r="O9"/>
  <c r="N9"/>
  <c r="AF9" s="1"/>
  <c r="AG9" s="1"/>
  <c r="M9"/>
  <c r="O8"/>
  <c r="N8"/>
  <c r="M8"/>
  <c r="O7"/>
  <c r="N7"/>
  <c r="AF7" s="1"/>
  <c r="AG7" s="1"/>
  <c r="M7"/>
  <c r="O6"/>
  <c r="N6"/>
  <c r="M6"/>
  <c r="O5"/>
  <c r="N5"/>
  <c r="AF5" s="1"/>
  <c r="AG5" s="1"/>
  <c r="M5"/>
  <c r="O37" i="68"/>
  <c r="N37"/>
  <c r="AF37" s="1"/>
  <c r="AG37" s="1"/>
  <c r="M37"/>
  <c r="O33"/>
  <c r="N33"/>
  <c r="M33"/>
  <c r="O32"/>
  <c r="N32"/>
  <c r="AF32" s="1"/>
  <c r="AG32" s="1"/>
  <c r="M32"/>
  <c r="O31"/>
  <c r="N31"/>
  <c r="M31"/>
  <c r="O30"/>
  <c r="N30"/>
  <c r="M30"/>
  <c r="O36"/>
  <c r="N36"/>
  <c r="M36"/>
  <c r="O35"/>
  <c r="N35"/>
  <c r="M35"/>
  <c r="O34"/>
  <c r="N34"/>
  <c r="M34"/>
  <c r="K19"/>
  <c r="O14"/>
  <c r="N14"/>
  <c r="M14"/>
  <c r="O6"/>
  <c r="N6"/>
  <c r="AF6" s="1"/>
  <c r="AG6" s="1"/>
  <c r="M6"/>
  <c r="O27"/>
  <c r="N27"/>
  <c r="M27"/>
  <c r="O26"/>
  <c r="N26"/>
  <c r="AF26" s="1"/>
  <c r="AG26" s="1"/>
  <c r="M26"/>
  <c r="O25"/>
  <c r="N25"/>
  <c r="M25"/>
  <c r="O24"/>
  <c r="N24"/>
  <c r="AF24" s="1"/>
  <c r="AG24" s="1"/>
  <c r="M24"/>
  <c r="O23"/>
  <c r="N23"/>
  <c r="M23"/>
  <c r="O22"/>
  <c r="N22"/>
  <c r="M22"/>
  <c r="O21"/>
  <c r="N21"/>
  <c r="M21"/>
  <c r="O20"/>
  <c r="N20"/>
  <c r="AF20" s="1"/>
  <c r="AG20" s="1"/>
  <c r="M20"/>
  <c r="O19"/>
  <c r="N19"/>
  <c r="M19"/>
  <c r="O18"/>
  <c r="N18"/>
  <c r="M18"/>
  <c r="O17"/>
  <c r="N17"/>
  <c r="M17"/>
  <c r="O16"/>
  <c r="N16"/>
  <c r="M16"/>
  <c r="O15"/>
  <c r="N15"/>
  <c r="M15"/>
  <c r="O13"/>
  <c r="N13"/>
  <c r="AF13" s="1"/>
  <c r="AG13" s="1"/>
  <c r="M13"/>
  <c r="O12"/>
  <c r="N12"/>
  <c r="M12"/>
  <c r="O11"/>
  <c r="N11"/>
  <c r="AF11" s="1"/>
  <c r="AG11" s="1"/>
  <c r="M11"/>
  <c r="O10"/>
  <c r="N10"/>
  <c r="M10"/>
  <c r="O9"/>
  <c r="N9"/>
  <c r="M9"/>
  <c r="O8"/>
  <c r="N8"/>
  <c r="M8"/>
  <c r="O7"/>
  <c r="N7"/>
  <c r="AF7" s="1"/>
  <c r="AG7" s="1"/>
  <c r="M7"/>
  <c r="AE40"/>
  <c r="AD40"/>
  <c r="AC40"/>
  <c r="AB40"/>
  <c r="AA40"/>
  <c r="Z40"/>
  <c r="Y40"/>
  <c r="X40"/>
  <c r="W40"/>
  <c r="V40"/>
  <c r="U40"/>
  <c r="T40"/>
  <c r="S40"/>
  <c r="R40"/>
  <c r="Q40"/>
  <c r="P40"/>
  <c r="L40"/>
  <c r="J40"/>
  <c r="I40"/>
  <c r="H40"/>
  <c r="O39"/>
  <c r="N39"/>
  <c r="M39"/>
  <c r="O38"/>
  <c r="N38"/>
  <c r="M38"/>
  <c r="O29"/>
  <c r="N29"/>
  <c r="M29"/>
  <c r="O28"/>
  <c r="N28"/>
  <c r="M28"/>
  <c r="O5"/>
  <c r="N5"/>
  <c r="M5"/>
  <c r="O45" i="66"/>
  <c r="N45"/>
  <c r="AF45" s="1"/>
  <c r="AG45" s="1"/>
  <c r="M45"/>
  <c r="O38"/>
  <c r="N38"/>
  <c r="M38"/>
  <c r="O43"/>
  <c r="N43"/>
  <c r="M43"/>
  <c r="O42"/>
  <c r="N42"/>
  <c r="M42"/>
  <c r="O41"/>
  <c r="N41"/>
  <c r="M41"/>
  <c r="O40"/>
  <c r="N40"/>
  <c r="M40"/>
  <c r="O39"/>
  <c r="N39"/>
  <c r="M39"/>
  <c r="O37"/>
  <c r="N37"/>
  <c r="M37"/>
  <c r="O35"/>
  <c r="N35"/>
  <c r="M35"/>
  <c r="K28"/>
  <c r="O24"/>
  <c r="N24"/>
  <c r="AF24" s="1"/>
  <c r="AG24" s="1"/>
  <c r="M24"/>
  <c r="O22"/>
  <c r="N22"/>
  <c r="M22"/>
  <c r="K17"/>
  <c r="O7"/>
  <c r="N7"/>
  <c r="M7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AF12" s="1"/>
  <c r="AG12" s="1"/>
  <c r="M12"/>
  <c r="O11"/>
  <c r="N11"/>
  <c r="M11"/>
  <c r="O10"/>
  <c r="N10"/>
  <c r="M10"/>
  <c r="O23"/>
  <c r="N23"/>
  <c r="M23"/>
  <c r="O21"/>
  <c r="N21"/>
  <c r="M21"/>
  <c r="O20"/>
  <c r="N20"/>
  <c r="M20"/>
  <c r="O19"/>
  <c r="N19"/>
  <c r="M19"/>
  <c r="O9"/>
  <c r="N9"/>
  <c r="M9"/>
  <c r="O8"/>
  <c r="N8"/>
  <c r="M8"/>
  <c r="AE47"/>
  <c r="AD47"/>
  <c r="AC47"/>
  <c r="AB47"/>
  <c r="AA47"/>
  <c r="Z47"/>
  <c r="Y47"/>
  <c r="X47"/>
  <c r="W47"/>
  <c r="V47"/>
  <c r="U47"/>
  <c r="T47"/>
  <c r="S47"/>
  <c r="R47"/>
  <c r="Q47"/>
  <c r="P47"/>
  <c r="L47"/>
  <c r="J47"/>
  <c r="I47"/>
  <c r="H47"/>
  <c r="O46"/>
  <c r="N46"/>
  <c r="M46"/>
  <c r="O44"/>
  <c r="N44"/>
  <c r="M44"/>
  <c r="O36"/>
  <c r="N36"/>
  <c r="M36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5"/>
  <c r="N5"/>
  <c r="M5"/>
  <c r="M26" i="65"/>
  <c r="N26"/>
  <c r="O26"/>
  <c r="AF26"/>
  <c r="AG26"/>
  <c r="M27"/>
  <c r="N27"/>
  <c r="O27"/>
  <c r="AF27"/>
  <c r="AG27"/>
  <c r="M28"/>
  <c r="N28"/>
  <c r="O28"/>
  <c r="AF28"/>
  <c r="AG28"/>
  <c r="M9"/>
  <c r="N9"/>
  <c r="O9"/>
  <c r="AF9"/>
  <c r="AG9"/>
  <c r="M10"/>
  <c r="N10"/>
  <c r="O10"/>
  <c r="AF10"/>
  <c r="AG10"/>
  <c r="M12"/>
  <c r="N12"/>
  <c r="O12"/>
  <c r="AF12"/>
  <c r="AG12"/>
  <c r="M13"/>
  <c r="N13"/>
  <c r="O13"/>
  <c r="AF13"/>
  <c r="AG13"/>
  <c r="M21"/>
  <c r="N21"/>
  <c r="O21"/>
  <c r="AF21"/>
  <c r="AG21"/>
  <c r="M22"/>
  <c r="N22"/>
  <c r="O22"/>
  <c r="AF22"/>
  <c r="AG22"/>
  <c r="M24"/>
  <c r="N24"/>
  <c r="O24"/>
  <c r="AF24"/>
  <c r="AG24"/>
  <c r="M25"/>
  <c r="N25"/>
  <c r="O25"/>
  <c r="AF25"/>
  <c r="AG25"/>
  <c r="M29"/>
  <c r="N29"/>
  <c r="AF29"/>
  <c r="AG29"/>
  <c r="M32"/>
  <c r="N32"/>
  <c r="O32"/>
  <c r="AF32"/>
  <c r="AG32"/>
  <c r="O36"/>
  <c r="N36"/>
  <c r="M36"/>
  <c r="K34"/>
  <c r="O34" s="1"/>
  <c r="O33"/>
  <c r="N33"/>
  <c r="M33"/>
  <c r="O18"/>
  <c r="N18"/>
  <c r="M18"/>
  <c r="O7"/>
  <c r="N7"/>
  <c r="M7"/>
  <c r="K6"/>
  <c r="O10" i="58" l="1"/>
  <c r="AF10" s="1"/>
  <c r="AG10" s="1"/>
  <c r="O46"/>
  <c r="AF46" s="1"/>
  <c r="AG46" s="1"/>
  <c r="O121"/>
  <c r="AF121" s="1"/>
  <c r="AG121" s="1"/>
  <c r="K166"/>
  <c r="K168" s="1"/>
  <c r="AF6"/>
  <c r="AG6" s="1"/>
  <c r="AF8"/>
  <c r="AG8" s="1"/>
  <c r="M10"/>
  <c r="AF12"/>
  <c r="AG12" s="1"/>
  <c r="AF14"/>
  <c r="AG14" s="1"/>
  <c r="AF16"/>
  <c r="AG16" s="1"/>
  <c r="AF18"/>
  <c r="AG18" s="1"/>
  <c r="AF20"/>
  <c r="AG20" s="1"/>
  <c r="AF22"/>
  <c r="AG22" s="1"/>
  <c r="AF24"/>
  <c r="AG24" s="1"/>
  <c r="AF26"/>
  <c r="AG26" s="1"/>
  <c r="AF28"/>
  <c r="AG28" s="1"/>
  <c r="AF30"/>
  <c r="AG30" s="1"/>
  <c r="AF32"/>
  <c r="AG32" s="1"/>
  <c r="AF34"/>
  <c r="AG34" s="1"/>
  <c r="AF36"/>
  <c r="AG36" s="1"/>
  <c r="AF38"/>
  <c r="AG38" s="1"/>
  <c r="AF40"/>
  <c r="AG40" s="1"/>
  <c r="AF42"/>
  <c r="AG42" s="1"/>
  <c r="AF44"/>
  <c r="AG44" s="1"/>
  <c r="M46"/>
  <c r="AF48"/>
  <c r="AG48" s="1"/>
  <c r="AF50"/>
  <c r="AG50" s="1"/>
  <c r="AF54"/>
  <c r="AG54" s="1"/>
  <c r="AF56"/>
  <c r="AG56" s="1"/>
  <c r="AF58"/>
  <c r="AG58" s="1"/>
  <c r="AF60"/>
  <c r="AG60" s="1"/>
  <c r="AF62"/>
  <c r="AG62" s="1"/>
  <c r="AF64"/>
  <c r="AG64" s="1"/>
  <c r="AF66"/>
  <c r="AG66" s="1"/>
  <c r="AF68"/>
  <c r="AG68" s="1"/>
  <c r="AF71"/>
  <c r="AG71" s="1"/>
  <c r="AF73"/>
  <c r="AG73" s="1"/>
  <c r="AF75"/>
  <c r="AG75" s="1"/>
  <c r="AF77"/>
  <c r="AG77" s="1"/>
  <c r="AF79"/>
  <c r="AG79" s="1"/>
  <c r="AF81"/>
  <c r="AG81" s="1"/>
  <c r="AF83"/>
  <c r="AG83" s="1"/>
  <c r="AF85"/>
  <c r="AG85" s="1"/>
  <c r="AF87"/>
  <c r="AG87" s="1"/>
  <c r="AF89"/>
  <c r="AG89" s="1"/>
  <c r="AF91"/>
  <c r="AG91" s="1"/>
  <c r="AF93"/>
  <c r="AG93" s="1"/>
  <c r="AF97"/>
  <c r="AG97" s="1"/>
  <c r="AF99"/>
  <c r="AG99" s="1"/>
  <c r="AF101"/>
  <c r="AG101" s="1"/>
  <c r="AF103"/>
  <c r="AG103" s="1"/>
  <c r="AF105"/>
  <c r="AG105" s="1"/>
  <c r="AF107"/>
  <c r="AG107" s="1"/>
  <c r="AF109"/>
  <c r="AG109" s="1"/>
  <c r="O110"/>
  <c r="AF110" s="1"/>
  <c r="AG110" s="1"/>
  <c r="AF111"/>
  <c r="AG111" s="1"/>
  <c r="AF113"/>
  <c r="AG113" s="1"/>
  <c r="AF115"/>
  <c r="AG115" s="1"/>
  <c r="AF117"/>
  <c r="AG117" s="1"/>
  <c r="AF119"/>
  <c r="AG119" s="1"/>
  <c r="M121"/>
  <c r="AF123"/>
  <c r="AG123" s="1"/>
  <c r="AF125"/>
  <c r="AG125" s="1"/>
  <c r="AF127"/>
  <c r="AG127" s="1"/>
  <c r="AF129"/>
  <c r="AG129" s="1"/>
  <c r="AF131"/>
  <c r="AG131" s="1"/>
  <c r="AF139"/>
  <c r="AG139" s="1"/>
  <c r="AF141"/>
  <c r="AG141" s="1"/>
  <c r="AF143"/>
  <c r="AG143" s="1"/>
  <c r="AF145"/>
  <c r="AG145" s="1"/>
  <c r="AF147"/>
  <c r="AG147" s="1"/>
  <c r="AF149"/>
  <c r="AG149" s="1"/>
  <c r="AF151"/>
  <c r="AG151" s="1"/>
  <c r="AF155"/>
  <c r="AG155" s="1"/>
  <c r="AF157"/>
  <c r="AG157" s="1"/>
  <c r="AF159"/>
  <c r="AG159" s="1"/>
  <c r="AF161"/>
  <c r="AG161" s="1"/>
  <c r="AF163"/>
  <c r="AG163" s="1"/>
  <c r="M153"/>
  <c r="O153"/>
  <c r="AF153" s="1"/>
  <c r="AG153" s="1"/>
  <c r="AF133"/>
  <c r="AF135"/>
  <c r="AG135" s="1"/>
  <c r="AF137"/>
  <c r="AG137" s="1"/>
  <c r="N166"/>
  <c r="M67"/>
  <c r="O67"/>
  <c r="AF67" s="1"/>
  <c r="AG67" s="1"/>
  <c r="M95"/>
  <c r="O95"/>
  <c r="AF95" s="1"/>
  <c r="AG95" s="1"/>
  <c r="M59"/>
  <c r="M166" s="1"/>
  <c r="O59"/>
  <c r="AF59" s="1"/>
  <c r="AG59" s="1"/>
  <c r="AF31" i="68"/>
  <c r="AG31" s="1"/>
  <c r="AF33"/>
  <c r="AG33" s="1"/>
  <c r="AF36"/>
  <c r="AG36" s="1"/>
  <c r="AF35"/>
  <c r="AG35" s="1"/>
  <c r="AF34"/>
  <c r="AG34" s="1"/>
  <c r="AF30"/>
  <c r="AG30" s="1"/>
  <c r="AF8"/>
  <c r="AG8" s="1"/>
  <c r="AF12"/>
  <c r="AG12" s="1"/>
  <c r="AF15"/>
  <c r="AG15" s="1"/>
  <c r="AF21"/>
  <c r="AG21" s="1"/>
  <c r="AF25"/>
  <c r="AG25" s="1"/>
  <c r="AF27"/>
  <c r="AG27" s="1"/>
  <c r="AF14"/>
  <c r="AG14" s="1"/>
  <c r="AF23"/>
  <c r="AG23" s="1"/>
  <c r="AF22"/>
  <c r="AG22" s="1"/>
  <c r="AF19"/>
  <c r="AG19" s="1"/>
  <c r="AF18"/>
  <c r="AG18" s="1"/>
  <c r="AF17"/>
  <c r="AG17" s="1"/>
  <c r="AF16"/>
  <c r="AG16" s="1"/>
  <c r="AF10"/>
  <c r="AG10" s="1"/>
  <c r="AF9"/>
  <c r="AG9" s="1"/>
  <c r="AF39"/>
  <c r="AG39" s="1"/>
  <c r="AF29"/>
  <c r="AG29" s="1"/>
  <c r="AF28"/>
  <c r="AG28" s="1"/>
  <c r="AF38"/>
  <c r="AG38" s="1"/>
  <c r="O40"/>
  <c r="AF5"/>
  <c r="K40"/>
  <c r="K42" s="1"/>
  <c r="AF20" i="66"/>
  <c r="AG20" s="1"/>
  <c r="AF23"/>
  <c r="AG23" s="1"/>
  <c r="AF11"/>
  <c r="AG11" s="1"/>
  <c r="AF15"/>
  <c r="AG15" s="1"/>
  <c r="AF37"/>
  <c r="AG37" s="1"/>
  <c r="AF40"/>
  <c r="AG40" s="1"/>
  <c r="AF38"/>
  <c r="AG38" s="1"/>
  <c r="AF43"/>
  <c r="AG43" s="1"/>
  <c r="AF42"/>
  <c r="AG42" s="1"/>
  <c r="AF41"/>
  <c r="AG41" s="1"/>
  <c r="AF39"/>
  <c r="AG39" s="1"/>
  <c r="AF8"/>
  <c r="AG8" s="1"/>
  <c r="AF21"/>
  <c r="AG21" s="1"/>
  <c r="AF35"/>
  <c r="AG35" s="1"/>
  <c r="AF9"/>
  <c r="AG9" s="1"/>
  <c r="AF19"/>
  <c r="AG19" s="1"/>
  <c r="AF7"/>
  <c r="AG7" s="1"/>
  <c r="AF22"/>
  <c r="AG22" s="1"/>
  <c r="AF18"/>
  <c r="AG18" s="1"/>
  <c r="AF17"/>
  <c r="AG17" s="1"/>
  <c r="AF16"/>
  <c r="AG16" s="1"/>
  <c r="AF14"/>
  <c r="AG14" s="1"/>
  <c r="AF13"/>
  <c r="AG13" s="1"/>
  <c r="AF10"/>
  <c r="AG10" s="1"/>
  <c r="AF32"/>
  <c r="AG32" s="1"/>
  <c r="AF36"/>
  <c r="AG36" s="1"/>
  <c r="AF46"/>
  <c r="AG46" s="1"/>
  <c r="K47"/>
  <c r="K49" s="1"/>
  <c r="AF25"/>
  <c r="AG25" s="1"/>
  <c r="AF27"/>
  <c r="AG27" s="1"/>
  <c r="AF29"/>
  <c r="AG29" s="1"/>
  <c r="AF31"/>
  <c r="AG31" s="1"/>
  <c r="M6"/>
  <c r="AF26"/>
  <c r="AG26" s="1"/>
  <c r="AF28"/>
  <c r="AG28" s="1"/>
  <c r="AF30"/>
  <c r="AG30" s="1"/>
  <c r="AF33"/>
  <c r="AG33" s="1"/>
  <c r="AF34"/>
  <c r="AG34" s="1"/>
  <c r="AF44"/>
  <c r="AG44" s="1"/>
  <c r="O6"/>
  <c r="AF5"/>
  <c r="N6"/>
  <c r="AF33" i="65"/>
  <c r="AG33" s="1"/>
  <c r="AF36"/>
  <c r="AG36" s="1"/>
  <c r="AF18"/>
  <c r="AG18" s="1"/>
  <c r="AF7"/>
  <c r="AG7" s="1"/>
  <c r="O166" i="58" l="1"/>
  <c r="AG133"/>
  <c r="AG166" s="1"/>
  <c r="AF166"/>
  <c r="AF168" s="1"/>
  <c r="M40" i="68"/>
  <c r="AF40"/>
  <c r="AF42" s="1"/>
  <c r="AG5"/>
  <c r="AG40" s="1"/>
  <c r="N40"/>
  <c r="AF6" i="66"/>
  <c r="AG6" s="1"/>
  <c r="M47"/>
  <c r="O47"/>
  <c r="AG5"/>
  <c r="AG47" s="1"/>
  <c r="N47"/>
  <c r="AE38" i="65"/>
  <c r="AD38"/>
  <c r="AC38"/>
  <c r="AB38"/>
  <c r="AA38"/>
  <c r="Z38"/>
  <c r="Y38"/>
  <c r="X38"/>
  <c r="W38"/>
  <c r="V38"/>
  <c r="U38"/>
  <c r="T38"/>
  <c r="S38"/>
  <c r="R38"/>
  <c r="Q38"/>
  <c r="P38"/>
  <c r="L38"/>
  <c r="J38"/>
  <c r="I38"/>
  <c r="H38"/>
  <c r="O37"/>
  <c r="N37"/>
  <c r="M37"/>
  <c r="N35"/>
  <c r="N34"/>
  <c r="M34"/>
  <c r="O31"/>
  <c r="N31"/>
  <c r="M31"/>
  <c r="O30"/>
  <c r="N30"/>
  <c r="M30"/>
  <c r="O23"/>
  <c r="N23"/>
  <c r="M23"/>
  <c r="O20"/>
  <c r="N20"/>
  <c r="M20"/>
  <c r="O19"/>
  <c r="N19"/>
  <c r="M19"/>
  <c r="O17"/>
  <c r="N17"/>
  <c r="M17"/>
  <c r="O16"/>
  <c r="N16"/>
  <c r="M16"/>
  <c r="O15"/>
  <c r="N15"/>
  <c r="M15"/>
  <c r="O14"/>
  <c r="N14"/>
  <c r="M14"/>
  <c r="O11"/>
  <c r="N11"/>
  <c r="M11"/>
  <c r="O8"/>
  <c r="N8"/>
  <c r="M8"/>
  <c r="O6"/>
  <c r="N6"/>
  <c r="M6"/>
  <c r="O5"/>
  <c r="N5"/>
  <c r="M5"/>
  <c r="O56" i="64"/>
  <c r="N56"/>
  <c r="M56"/>
  <c r="O53"/>
  <c r="N53"/>
  <c r="AF53" s="1"/>
  <c r="AG53" s="1"/>
  <c r="M53"/>
  <c r="O57"/>
  <c r="N57"/>
  <c r="M57"/>
  <c r="O55"/>
  <c r="N55"/>
  <c r="AF55" s="1"/>
  <c r="AG55" s="1"/>
  <c r="M55"/>
  <c r="O54"/>
  <c r="N54"/>
  <c r="M54"/>
  <c r="K50"/>
  <c r="O50" s="1"/>
  <c r="O40"/>
  <c r="N40"/>
  <c r="M40"/>
  <c r="K37"/>
  <c r="O52"/>
  <c r="N52"/>
  <c r="M52"/>
  <c r="O51"/>
  <c r="N51"/>
  <c r="AF51" s="1"/>
  <c r="AG51" s="1"/>
  <c r="M51"/>
  <c r="N50"/>
  <c r="O49"/>
  <c r="N49"/>
  <c r="AF49" s="1"/>
  <c r="AG49" s="1"/>
  <c r="M49"/>
  <c r="O48"/>
  <c r="N48"/>
  <c r="M48"/>
  <c r="O47"/>
  <c r="N47"/>
  <c r="AF47" s="1"/>
  <c r="AG47" s="1"/>
  <c r="M47"/>
  <c r="O46"/>
  <c r="N46"/>
  <c r="M46"/>
  <c r="O45"/>
  <c r="N45"/>
  <c r="AF45" s="1"/>
  <c r="AG45" s="1"/>
  <c r="M45"/>
  <c r="O44"/>
  <c r="N44"/>
  <c r="M44"/>
  <c r="N43"/>
  <c r="M43"/>
  <c r="O42"/>
  <c r="N42"/>
  <c r="AF42" s="1"/>
  <c r="AG42" s="1"/>
  <c r="M42"/>
  <c r="O41"/>
  <c r="N41"/>
  <c r="M41"/>
  <c r="O39"/>
  <c r="N39"/>
  <c r="M39"/>
  <c r="O38"/>
  <c r="N38"/>
  <c r="M38"/>
  <c r="O34"/>
  <c r="N34"/>
  <c r="AF34" s="1"/>
  <c r="AG34" s="1"/>
  <c r="M34"/>
  <c r="O24"/>
  <c r="N24"/>
  <c r="M24"/>
  <c r="O25"/>
  <c r="N25"/>
  <c r="AF25" s="1"/>
  <c r="AG25" s="1"/>
  <c r="M25"/>
  <c r="O15"/>
  <c r="N15"/>
  <c r="M15"/>
  <c r="O21"/>
  <c r="N21"/>
  <c r="M21"/>
  <c r="O20"/>
  <c r="N20"/>
  <c r="M20"/>
  <c r="O19"/>
  <c r="N19"/>
  <c r="AF19" s="1"/>
  <c r="AG19" s="1"/>
  <c r="M19"/>
  <c r="O18"/>
  <c r="N18"/>
  <c r="M18"/>
  <c r="O17"/>
  <c r="N17"/>
  <c r="M17"/>
  <c r="O16"/>
  <c r="N16"/>
  <c r="M16"/>
  <c r="O14"/>
  <c r="N14"/>
  <c r="AF14" s="1"/>
  <c r="AG14" s="1"/>
  <c r="M14"/>
  <c r="O13"/>
  <c r="N13"/>
  <c r="M13"/>
  <c r="O12"/>
  <c r="N12"/>
  <c r="M12"/>
  <c r="O11"/>
  <c r="N11"/>
  <c r="M11"/>
  <c r="O10"/>
  <c r="N10"/>
  <c r="AF10" s="1"/>
  <c r="AG10" s="1"/>
  <c r="M10"/>
  <c r="O9"/>
  <c r="N9"/>
  <c r="M9"/>
  <c r="O8"/>
  <c r="N8"/>
  <c r="AF8" s="1"/>
  <c r="AG8" s="1"/>
  <c r="M8"/>
  <c r="O7"/>
  <c r="N7"/>
  <c r="M7"/>
  <c r="O13" i="63"/>
  <c r="N13"/>
  <c r="AF13" s="1"/>
  <c r="AG13" s="1"/>
  <c r="M13"/>
  <c r="K10"/>
  <c r="N10" s="1"/>
  <c r="O9"/>
  <c r="N9"/>
  <c r="AF9" s="1"/>
  <c r="AG9" s="1"/>
  <c r="M9"/>
  <c r="O8"/>
  <c r="N8"/>
  <c r="M8"/>
  <c r="O7"/>
  <c r="N7"/>
  <c r="AF7" s="1"/>
  <c r="AG7" s="1"/>
  <c r="M7"/>
  <c r="O6"/>
  <c r="N6"/>
  <c r="M6"/>
  <c r="O5"/>
  <c r="N5"/>
  <c r="M5"/>
  <c r="AE59" i="64"/>
  <c r="AD59"/>
  <c r="AC59"/>
  <c r="AB59"/>
  <c r="AA59"/>
  <c r="Z59"/>
  <c r="Y59"/>
  <c r="X59"/>
  <c r="W59"/>
  <c r="V59"/>
  <c r="U59"/>
  <c r="T59"/>
  <c r="S59"/>
  <c r="R59"/>
  <c r="Q59"/>
  <c r="P59"/>
  <c r="L59"/>
  <c r="J59"/>
  <c r="I59"/>
  <c r="H59"/>
  <c r="O58"/>
  <c r="N58"/>
  <c r="M58"/>
  <c r="O37"/>
  <c r="N37"/>
  <c r="M37"/>
  <c r="O35"/>
  <c r="N35"/>
  <c r="M35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3"/>
  <c r="N23"/>
  <c r="M23"/>
  <c r="O22"/>
  <c r="N22"/>
  <c r="M22"/>
  <c r="O6"/>
  <c r="N6"/>
  <c r="M6"/>
  <c r="O5"/>
  <c r="N5"/>
  <c r="M5"/>
  <c r="AE17" i="63"/>
  <c r="AD17"/>
  <c r="AC17"/>
  <c r="AB17"/>
  <c r="AA17"/>
  <c r="Z17"/>
  <c r="Y17"/>
  <c r="X17"/>
  <c r="W17"/>
  <c r="V17"/>
  <c r="U17"/>
  <c r="T17"/>
  <c r="S17"/>
  <c r="R17"/>
  <c r="Q17"/>
  <c r="P17"/>
  <c r="L17"/>
  <c r="J17"/>
  <c r="I17"/>
  <c r="H17"/>
  <c r="O16"/>
  <c r="N16"/>
  <c r="M16"/>
  <c r="O15"/>
  <c r="N15"/>
  <c r="M15"/>
  <c r="O14"/>
  <c r="N14"/>
  <c r="M14"/>
  <c r="O12"/>
  <c r="N12"/>
  <c r="M12"/>
  <c r="O11"/>
  <c r="N11"/>
  <c r="M11"/>
  <c r="O10"/>
  <c r="M10"/>
  <c r="AF47" i="66" l="1"/>
  <c r="AF49" s="1"/>
  <c r="AF37" i="65"/>
  <c r="AG37" s="1"/>
  <c r="AF5"/>
  <c r="AG5" s="1"/>
  <c r="AF8"/>
  <c r="AG8" s="1"/>
  <c r="AF15"/>
  <c r="AG15" s="1"/>
  <c r="AF17"/>
  <c r="AG17" s="1"/>
  <c r="AF19"/>
  <c r="AG19" s="1"/>
  <c r="AF20"/>
  <c r="AG20" s="1"/>
  <c r="AF23"/>
  <c r="AG23" s="1"/>
  <c r="AF30"/>
  <c r="AG30" s="1"/>
  <c r="M35"/>
  <c r="AF6"/>
  <c r="AG6" s="1"/>
  <c r="AF11"/>
  <c r="AG11" s="1"/>
  <c r="AF16"/>
  <c r="AG16" s="1"/>
  <c r="AF31"/>
  <c r="AG31" s="1"/>
  <c r="AF34"/>
  <c r="AG34" s="1"/>
  <c r="O35"/>
  <c r="AF35" s="1"/>
  <c r="AG35" s="1"/>
  <c r="AF14"/>
  <c r="AG14" s="1"/>
  <c r="N38"/>
  <c r="K38"/>
  <c r="K40" s="1"/>
  <c r="AF24" i="64"/>
  <c r="AG24" s="1"/>
  <c r="AF57"/>
  <c r="AG57" s="1"/>
  <c r="AF56"/>
  <c r="AG56" s="1"/>
  <c r="AF54"/>
  <c r="AG54" s="1"/>
  <c r="AF38"/>
  <c r="AG38" s="1"/>
  <c r="AF41"/>
  <c r="AG41" s="1"/>
  <c r="AF52"/>
  <c r="AG52" s="1"/>
  <c r="AF40"/>
  <c r="AG40" s="1"/>
  <c r="AF50"/>
  <c r="AG50" s="1"/>
  <c r="M50"/>
  <c r="AF48"/>
  <c r="AG48" s="1"/>
  <c r="AF46"/>
  <c r="AG46" s="1"/>
  <c r="AF44"/>
  <c r="AG44" s="1"/>
  <c r="AF43"/>
  <c r="AG43" s="1"/>
  <c r="AF39"/>
  <c r="AG39" s="1"/>
  <c r="AF58"/>
  <c r="AG58" s="1"/>
  <c r="AF7"/>
  <c r="AG7" s="1"/>
  <c r="AF9"/>
  <c r="AG9" s="1"/>
  <c r="AF11"/>
  <c r="AG11" s="1"/>
  <c r="AF13"/>
  <c r="AG13" s="1"/>
  <c r="AF16"/>
  <c r="AG16" s="1"/>
  <c r="AF18"/>
  <c r="AG18" s="1"/>
  <c r="AF15"/>
  <c r="AG15" s="1"/>
  <c r="AF21"/>
  <c r="AG21" s="1"/>
  <c r="AF20"/>
  <c r="AG20" s="1"/>
  <c r="AF17"/>
  <c r="AG17" s="1"/>
  <c r="AF12"/>
  <c r="AG12" s="1"/>
  <c r="AF8" i="63"/>
  <c r="AG8" s="1"/>
  <c r="AF6"/>
  <c r="AG6" s="1"/>
  <c r="AF5"/>
  <c r="AG5" s="1"/>
  <c r="AF10"/>
  <c r="AG10" s="1"/>
  <c r="AF12"/>
  <c r="AG12" s="1"/>
  <c r="AF14"/>
  <c r="AG14" s="1"/>
  <c r="AF16"/>
  <c r="AG16" s="1"/>
  <c r="AF11"/>
  <c r="AG11" s="1"/>
  <c r="AF15"/>
  <c r="AG15" s="1"/>
  <c r="AF35" i="64"/>
  <c r="AG35" s="1"/>
  <c r="AF37"/>
  <c r="AG37" s="1"/>
  <c r="AF26"/>
  <c r="AG26" s="1"/>
  <c r="AF28"/>
  <c r="AG28" s="1"/>
  <c r="AF30"/>
  <c r="AG30" s="1"/>
  <c r="AF22"/>
  <c r="AG22" s="1"/>
  <c r="AF6"/>
  <c r="AG6" s="1"/>
  <c r="AF23"/>
  <c r="AG23" s="1"/>
  <c r="AF27"/>
  <c r="AG27" s="1"/>
  <c r="AF29"/>
  <c r="AG29" s="1"/>
  <c r="AF31"/>
  <c r="AG31" s="1"/>
  <c r="AF32"/>
  <c r="AG32" s="1"/>
  <c r="AF33"/>
  <c r="AG33" s="1"/>
  <c r="AF5"/>
  <c r="N36"/>
  <c r="K59"/>
  <c r="K61" s="1"/>
  <c r="M36"/>
  <c r="O36"/>
  <c r="O59" s="1"/>
  <c r="K17" i="63"/>
  <c r="K19" s="1"/>
  <c r="M17"/>
  <c r="O17"/>
  <c r="M38" i="65" l="1"/>
  <c r="O38"/>
  <c r="AG38"/>
  <c r="M59" i="64"/>
  <c r="AG5"/>
  <c r="AF36"/>
  <c r="AG36" s="1"/>
  <c r="N59"/>
  <c r="N17" i="63"/>
  <c r="AF38" i="65" l="1"/>
  <c r="AF40" s="1"/>
  <c r="AG59" i="64"/>
  <c r="AF59"/>
  <c r="AF61" s="1"/>
  <c r="AF17" i="63"/>
  <c r="AF19" s="1"/>
  <c r="AG17"/>
</calcChain>
</file>

<file path=xl/sharedStrings.xml><?xml version="1.0" encoding="utf-8"?>
<sst xmlns="http://schemas.openxmlformats.org/spreadsheetml/2006/main" count="1361" uniqueCount="231">
  <si>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</si>
  <si>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</si>
  <si>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</si>
  <si>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</si>
  <si>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</si>
  <si>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</si>
  <si>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</si>
  <si>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</si>
  <si>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</si>
  <si>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</si>
  <si>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</si>
  <si>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</si>
  <si>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</si>
  <si>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</si>
  <si>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</si>
  <si>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</si>
  <si>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</si>
  <si>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</si>
  <si>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</si>
  <si>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</si>
  <si>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</si>
  <si>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</si>
  <si>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</si>
  <si>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</si>
  <si>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</si>
  <si>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</si>
  <si>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</si>
  <si>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</si>
  <si>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</si>
  <si>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</si>
  <si>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</si>
  <si>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</si>
  <si>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</si>
  <si>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</si>
  <si>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</si>
  <si>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</si>
  <si>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</si>
  <si>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</si>
  <si>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</si>
  <si>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Makati City</t>
  </si>
  <si>
    <t>Glenn Biarcal</t>
  </si>
  <si>
    <t>ASC Enterprises Inc</t>
  </si>
  <si>
    <t>000-080-595-000</t>
  </si>
  <si>
    <t>Sta Mesa Manila</t>
  </si>
  <si>
    <t>Tube Ice</t>
  </si>
  <si>
    <t>Rustans Supercenters Inc</t>
  </si>
  <si>
    <t>201-160-401-002</t>
  </si>
  <si>
    <t>Evarlies Meatshop</t>
  </si>
  <si>
    <t>139-599-310-000</t>
  </si>
  <si>
    <t>Angelo Sanchez</t>
  </si>
  <si>
    <t>Marikina City</t>
  </si>
  <si>
    <t>Office Warehouse Inc</t>
  </si>
  <si>
    <t>200-492-462-008</t>
  </si>
  <si>
    <t>Transpo purchased kitchen stocks in Marikina</t>
  </si>
  <si>
    <t>Joyce Dino</t>
  </si>
  <si>
    <t>235-048-461-000</t>
  </si>
  <si>
    <t>000-148-295-000</t>
  </si>
  <si>
    <t>Almas Cold Cuts</t>
  </si>
  <si>
    <t>Quezon City</t>
  </si>
  <si>
    <t>Chef Agui</t>
  </si>
  <si>
    <t>Microgreen</t>
  </si>
  <si>
    <t>Supervalue Inc</t>
  </si>
  <si>
    <t>000-144-976-005</t>
  </si>
  <si>
    <t>French Fries</t>
  </si>
  <si>
    <t>Bacon Bits</t>
  </si>
  <si>
    <t>Rey Todio</t>
  </si>
  <si>
    <t>AAB Baking Goods &amp; Supplies Inc</t>
  </si>
  <si>
    <t>Vanilla Ice Cream</t>
  </si>
  <si>
    <t>Lalamove</t>
  </si>
  <si>
    <t>Baguette Bread</t>
  </si>
  <si>
    <t>Foodzone Inc</t>
  </si>
  <si>
    <t>004-846-011-000</t>
  </si>
  <si>
    <t>Pizza Cheese</t>
  </si>
  <si>
    <t xml:space="preserve"> </t>
  </si>
  <si>
    <t>Heritage Cheese</t>
  </si>
  <si>
    <t>Sardines</t>
  </si>
  <si>
    <t>Photocopy of Cashier's Report</t>
  </si>
  <si>
    <t>Table Napkin</t>
  </si>
  <si>
    <t>French Fries,Pork Ribs</t>
  </si>
  <si>
    <t>Bacon,Dark Chocolate,Cream Cheese,Kikkoman,Cheddar Cheese,Sardines,Lychee,Macaroni</t>
  </si>
  <si>
    <t>Dill,Brisket Boneless,Blackberries</t>
  </si>
  <si>
    <t>Sinandomeng Rice</t>
  </si>
  <si>
    <t>For the Month Ended: February 2020</t>
  </si>
  <si>
    <t>Scotch Tape,POS Ribbon,Paper Clip,Binder Clip</t>
  </si>
  <si>
    <t>Tomato Sauce &amp; Baguette Bread</t>
  </si>
  <si>
    <t>Worlflex Trading Co.</t>
  </si>
  <si>
    <t>008-771-238-000</t>
  </si>
  <si>
    <t>Transportation Charged c/o Rotisserie Check up</t>
  </si>
  <si>
    <t>Rice purchased @ wet market</t>
  </si>
  <si>
    <t>Transpo purchased rice</t>
  </si>
  <si>
    <t>Head Office c/o Myla Calar</t>
  </si>
  <si>
    <t>Payment for New GC</t>
  </si>
  <si>
    <t>Hungarian Sausage &amp; Bacon Bits</t>
  </si>
  <si>
    <t>Transpo purchased Kitchen Stocks in Marikina</t>
  </si>
  <si>
    <t>Ruel Hayagan</t>
  </si>
  <si>
    <t>2 kilo Sili Finger (purchased @ wet market)</t>
  </si>
  <si>
    <t>Palm Oil</t>
  </si>
  <si>
    <t>Breadcrumbs &amp; Palm Oil</t>
  </si>
  <si>
    <t>Transpo purchased packaging materials</t>
  </si>
  <si>
    <t>Shah Bonn Jadd Gen Merch.</t>
  </si>
  <si>
    <t>106-226-027-000</t>
  </si>
  <si>
    <t>Canester &amp; Cup w/ Lid</t>
  </si>
  <si>
    <t>Baguette Bread,Heritage Cheese</t>
  </si>
  <si>
    <t>Mercury Drug Store</t>
  </si>
  <si>
    <t>000-388-474-486</t>
  </si>
  <si>
    <t>AA Battery</t>
  </si>
  <si>
    <t>Cheese Powder, Cherry Tomato</t>
  </si>
  <si>
    <t>Spaghetti Pasta,Sweet Chili Sauce,Breadcrumbs,APC</t>
  </si>
  <si>
    <t>Sweet Corn (purchased @ wet market)</t>
  </si>
  <si>
    <t>Brown Sugar</t>
  </si>
  <si>
    <t>Cake Delivery Charged</t>
  </si>
  <si>
    <t>Pan De Manila Food Co., Inc</t>
  </si>
  <si>
    <t>203-120-687-108</t>
  </si>
  <si>
    <t>Elbow Macaroni,Breadcrumbs</t>
  </si>
  <si>
    <t>Breadcrumbs,Sardines,Hotcake</t>
  </si>
  <si>
    <t>Mejora Ferro Corporation</t>
  </si>
  <si>
    <t>477-928-673-004</t>
  </si>
  <si>
    <t>Banana</t>
  </si>
  <si>
    <t>Broas</t>
  </si>
  <si>
    <t>Scotch Tape,POS Ribbon</t>
  </si>
  <si>
    <t>Photocopy of Cashier report</t>
  </si>
  <si>
    <t>Garlic Powder,Molo Wrapper,Bacon</t>
  </si>
  <si>
    <t>Garlic Powder</t>
  </si>
  <si>
    <t>Hungarian Sausage</t>
  </si>
  <si>
    <t>French Fries &amp; Baby Back Ribs</t>
  </si>
  <si>
    <t>008-196-741-001</t>
  </si>
  <si>
    <t>Unsalted Butter &amp; Dark Chocolate</t>
  </si>
  <si>
    <t>Elbow Macaroni,Brown Sugar,Anchovies</t>
  </si>
  <si>
    <t>Pork Tenderloin</t>
  </si>
  <si>
    <t>Lumpia Wrapper,Tofu,Elbow Macaroni</t>
  </si>
  <si>
    <t>Tanglad</t>
  </si>
  <si>
    <t>Del Monte Tidbits &amp; Hotdog</t>
  </si>
  <si>
    <t>Penne Pasta,Elbow Macaroni,Liguine,Ground Beef</t>
  </si>
  <si>
    <t>Beef Brisket,Sili Sigang,Lettuce</t>
  </si>
  <si>
    <t>Cheese Powder,Vinegar,Burger Buns</t>
  </si>
  <si>
    <t>Sweet Corn</t>
  </si>
  <si>
    <t>Transpo purchased Corn</t>
  </si>
  <si>
    <t>Oscar Dino</t>
  </si>
  <si>
    <t>Extra Kitchen Staff</t>
  </si>
  <si>
    <t>Table Linen</t>
  </si>
  <si>
    <t>Hi Ball Glass,Soy Dish</t>
  </si>
  <si>
    <t>Sugar,Cheddar Cheese</t>
  </si>
  <si>
    <t>Molinera, Tofu,Hotdog</t>
  </si>
  <si>
    <t>Ripe Mango &amp; Pakwan</t>
  </si>
  <si>
    <t>Sili Finger purchased @ wet market</t>
  </si>
  <si>
    <t>Transpo purchased Microgreen</t>
  </si>
  <si>
    <t>Transpo going to Tosh Katipunan</t>
  </si>
  <si>
    <t>Whole Chicken</t>
  </si>
  <si>
    <t>Michelle Padernal</t>
  </si>
  <si>
    <t>Extra Dining Staff (2 days)</t>
  </si>
  <si>
    <t>Ribbon for Cake Box</t>
  </si>
  <si>
    <t>POS Ribbon &amp; Sticker Paper</t>
  </si>
  <si>
    <t>Sticker Paper</t>
  </si>
  <si>
    <t>Air Freshener,Alcohol,Hand Sanitizer</t>
  </si>
  <si>
    <t>Cheddar Cheese,Elbow Macaroni,Liguine,Penne</t>
  </si>
  <si>
    <t>Bellpepper</t>
  </si>
  <si>
    <t>Jco Donuts &amp; Coffee</t>
  </si>
  <si>
    <t>008-043-737-027</t>
  </si>
  <si>
    <t>Staff Meryenda noted by VCC</t>
  </si>
  <si>
    <t>Frozen Strawberry &amp; Ripe Mango</t>
  </si>
  <si>
    <t>Transpo purchased kitchen stocks</t>
  </si>
  <si>
    <t>Tranpo going to KCC office for checks signature</t>
  </si>
  <si>
    <t>Photocopy of Cahiers Report</t>
  </si>
  <si>
    <t>Sili Finger</t>
  </si>
  <si>
    <t>Beef Brisket,Pork Tenderloin,Ground Beef</t>
  </si>
  <si>
    <t>Sardines,Bacon,Cheese powder,Cranberries</t>
  </si>
  <si>
    <t>Whip It Charger</t>
  </si>
  <si>
    <t>Cream Cheese</t>
  </si>
  <si>
    <t>Sweet Corn &amp; Squash</t>
  </si>
  <si>
    <t>Transpo purchased kitchen stocks &amp; Picked up Cake</t>
  </si>
  <si>
    <t>Mandaluyong City</t>
  </si>
  <si>
    <t>Transpo purchased Pizza Cheese</t>
  </si>
  <si>
    <t>Apple,Brown Sugar,Cherry Tomato</t>
  </si>
  <si>
    <t>Mayo, Oreo Vanilla, Raspberry</t>
  </si>
  <si>
    <t>Fries,Babyback Ribs</t>
  </si>
  <si>
    <t>Transpo purchased Kitchen Stocks</t>
  </si>
  <si>
    <t>Native Tomato</t>
  </si>
  <si>
    <t>Timecard,Ballpen,Scotch Tape</t>
  </si>
  <si>
    <t>Eggs,Brown Sugar</t>
  </si>
  <si>
    <t>Palm Sugar</t>
  </si>
  <si>
    <t>Penne &amp; Angel Hair Pasta</t>
  </si>
  <si>
    <t>CM De Jesusu Gen Merch.</t>
  </si>
  <si>
    <t>440-356-582-000</t>
  </si>
  <si>
    <t>Flexible Hose &amp; Teflon</t>
  </si>
  <si>
    <t>Pateros Manila</t>
  </si>
  <si>
    <t>Breadcrumbs,Coconut Oil</t>
  </si>
  <si>
    <t>0000-144-976-005</t>
  </si>
  <si>
    <t>Mozza,French beans,Elbow Macaroni,Jalapeno</t>
  </si>
  <si>
    <t>Pocket Wifi Load</t>
  </si>
  <si>
    <t>HDMF</t>
  </si>
  <si>
    <t>Late Payment Penalty</t>
  </si>
  <si>
    <t>Black Olives.Capers,Tokwa</t>
  </si>
  <si>
    <t>Jongong Enterprise</t>
  </si>
  <si>
    <t>236-638-638-000</t>
  </si>
  <si>
    <t>Paseo Parkview Suites Condo Assoc</t>
  </si>
  <si>
    <t>227-293-501-000</t>
  </si>
  <si>
    <t>Car Sticker c/o VCC</t>
  </si>
  <si>
    <t>French Fries (purchased @ wet market)</t>
  </si>
  <si>
    <t>Almas Cold Cuts Store</t>
  </si>
  <si>
    <t>Park Avenue Desserts</t>
  </si>
  <si>
    <t>007-213-715-000</t>
  </si>
  <si>
    <t>Ayala Ave Makati City</t>
  </si>
  <si>
    <t>Ciabatta Bread</t>
  </si>
  <si>
    <t>Hershey Semi Sweet Chocolate</t>
  </si>
  <si>
    <t>Palm Oil,Botton Mushroom</t>
  </si>
  <si>
    <t>Mejora Fedro Corporation</t>
  </si>
  <si>
    <t>Fresh Whole Chicken,Eggs</t>
  </si>
  <si>
    <t>Angel Hair,Bacon,Olives,Pineapple juice</t>
  </si>
  <si>
    <t>EBD Scaffolding Rental</t>
  </si>
  <si>
    <t>217-344-654-000</t>
  </si>
  <si>
    <t>Taguig City</t>
  </si>
  <si>
    <t>Scaffolding Rental</t>
  </si>
  <si>
    <t>Ace Hardware Philippines inc</t>
  </si>
  <si>
    <t>200-035-311-017</t>
  </si>
  <si>
    <t>2 way faucet,Push Brush,Mr Clean Muscle,Teflon Tape,Rags,Nails</t>
  </si>
  <si>
    <t>Floor wax</t>
  </si>
  <si>
    <t>Transpo going to Malaya Hardware</t>
  </si>
  <si>
    <t>Malaya Lumber &amp; Contruction Supply</t>
  </si>
  <si>
    <t>000-164-259-000</t>
  </si>
  <si>
    <t>Thinner,Palleta,Tape,Paint Brush,Boral Powder</t>
  </si>
  <si>
    <t>ECVLS Foods</t>
  </si>
  <si>
    <t>137-518-914-000</t>
  </si>
  <si>
    <t>EM c/o Joyce Dino</t>
  </si>
  <si>
    <t>Bacon,Calamares,Tang,Mango Puree</t>
  </si>
  <si>
    <t>Labor Fee c/o Track light repair</t>
  </si>
  <si>
    <t xml:space="preserve">Snacks </t>
  </si>
  <si>
    <t>Cooking Oil, Sunquick Orange</t>
  </si>
  <si>
    <t>Isagani Vela</t>
  </si>
  <si>
    <t>Angel Hair Pasta,Lee Kum Kee,Kikkoman,Linguine Pasta,Elbow Macaroni,</t>
  </si>
  <si>
    <t>Exhause Cleaning &amp; Repair</t>
  </si>
  <si>
    <t>For the Month Ended:  FEBRUARY 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</si>
</sst>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9" fontId="2" fillId="3" borderId="2" xfId="15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49" fontId="2" fillId="0" borderId="2" xfId="15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2" xfId="15" applyFont="1" applyFill="1" applyBorder="1" applyAlignment="1">
      <alignment horizontal="center" vertical="center" wrapText="1"/>
    </xf>
    <xf numFmtId="43" fontId="2" fillId="0" borderId="2" xfId="1" applyFont="1" applyFill="1" applyBorder="1" applyAlignment="1">
      <alignment horizontal="center"/>
    </xf>
    <xf numFmtId="9" fontId="2" fillId="0" borderId="2" xfId="29" applyFont="1" applyFill="1" applyBorder="1" applyAlignment="1">
      <alignment horizontal="center"/>
    </xf>
    <xf numFmtId="43" fontId="2" fillId="0" borderId="2" xfId="2" applyFont="1" applyFill="1" applyBorder="1" applyAlignment="1">
      <alignment wrapText="1"/>
    </xf>
    <xf numFmtId="43" fontId="2" fillId="0" borderId="5" xfId="2" applyFont="1" applyFill="1" applyBorder="1"/>
    <xf numFmtId="0" fontId="3" fillId="2" borderId="0" xfId="15" applyFont="1" applyFill="1"/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81"/>
  <sheetViews>
    <sheetView workbookViewId="0">
      <pane ySplit="4" topLeftCell="A160" activePane="bottomLeft" state="frozen"/>
      <selection activeCell="D1" sqref="D1"/>
      <selection pane="bottomLeft" activeCell="G173" sqref="G173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7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230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43862</v>
      </c>
      <c r="B5" s="31"/>
      <c r="C5" s="25" t="s">
        <v>51</v>
      </c>
      <c r="D5" s="25" t="s">
        <v>52</v>
      </c>
      <c r="E5" s="25" t="s">
        <v>39</v>
      </c>
      <c r="F5" s="26">
        <v>798844</v>
      </c>
      <c r="G5" s="26" t="s">
        <v>76</v>
      </c>
      <c r="H5" s="32"/>
      <c r="I5" s="32"/>
      <c r="J5" s="32"/>
      <c r="K5" s="32">
        <v>45</v>
      </c>
      <c r="L5" s="33"/>
      <c r="M5" s="27">
        <f t="shared" ref="M5:M68" si="0">SUM(H5:J5,K5/1.12)</f>
        <v>40.178571428571423</v>
      </c>
      <c r="N5" s="27">
        <f t="shared" ref="N5:N68" si="1">K5/1.12*0.12</f>
        <v>4.8214285714285703</v>
      </c>
      <c r="O5" s="27">
        <f t="shared" ref="O5:O68" si="2">-SUM(I5:J5,K5/1.12)*L5</f>
        <v>0</v>
      </c>
      <c r="P5" s="27"/>
      <c r="Q5" s="34"/>
      <c r="R5" s="34"/>
      <c r="S5" s="35"/>
      <c r="T5" s="35">
        <v>40.18</v>
      </c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8" si="3">-SUM(N5:AE5)</f>
        <v>-45.001428571428569</v>
      </c>
      <c r="AG5" s="28">
        <f t="shared" ref="AG5:AG8" si="4">SUM(H5:K5)+AF5+O5</f>
        <v>-1.4285714285691142E-3</v>
      </c>
    </row>
    <row r="6" spans="1:33" s="12" customFormat="1" ht="23.25" customHeight="1">
      <c r="A6" s="30">
        <v>43863</v>
      </c>
      <c r="B6" s="31"/>
      <c r="C6" s="25" t="s">
        <v>45</v>
      </c>
      <c r="D6" s="25" t="s">
        <v>46</v>
      </c>
      <c r="E6" s="25" t="s">
        <v>37</v>
      </c>
      <c r="F6" s="26">
        <v>132642</v>
      </c>
      <c r="G6" s="26" t="s">
        <v>77</v>
      </c>
      <c r="H6" s="32"/>
      <c r="I6" s="32"/>
      <c r="J6" s="32"/>
      <c r="K6" s="32">
        <v>105</v>
      </c>
      <c r="L6" s="33"/>
      <c r="M6" s="27">
        <f t="shared" si="0"/>
        <v>93.749999999999986</v>
      </c>
      <c r="N6" s="27">
        <f t="shared" si="1"/>
        <v>11.249999999999998</v>
      </c>
      <c r="O6" s="27">
        <f t="shared" si="2"/>
        <v>0</v>
      </c>
      <c r="P6" s="27"/>
      <c r="Q6" s="34"/>
      <c r="R6" s="34"/>
      <c r="S6" s="35"/>
      <c r="T6" s="35"/>
      <c r="U6" s="35">
        <v>93.75</v>
      </c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-105</v>
      </c>
      <c r="AG6" s="28">
        <f t="shared" si="4"/>
        <v>0</v>
      </c>
    </row>
    <row r="7" spans="1:33" s="12" customFormat="1" ht="23.25" customHeight="1">
      <c r="A7" s="30">
        <v>43864</v>
      </c>
      <c r="B7" s="31"/>
      <c r="C7" s="25" t="s">
        <v>47</v>
      </c>
      <c r="D7" s="25" t="s">
        <v>48</v>
      </c>
      <c r="E7" s="25" t="s">
        <v>50</v>
      </c>
      <c r="F7" s="26">
        <v>3416</v>
      </c>
      <c r="G7" s="26" t="s">
        <v>78</v>
      </c>
      <c r="H7" s="32"/>
      <c r="I7" s="32"/>
      <c r="J7" s="32">
        <v>1398</v>
      </c>
      <c r="K7" s="32"/>
      <c r="L7" s="33"/>
      <c r="M7" s="27">
        <f t="shared" si="0"/>
        <v>1398</v>
      </c>
      <c r="N7" s="27">
        <f t="shared" si="1"/>
        <v>0</v>
      </c>
      <c r="O7" s="27">
        <f t="shared" si="2"/>
        <v>0</v>
      </c>
      <c r="P7" s="27">
        <v>1398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-1398</v>
      </c>
      <c r="AG7" s="28">
        <f t="shared" si="4"/>
        <v>0</v>
      </c>
    </row>
    <row r="8" spans="1:33" s="12" customFormat="1" ht="23.25" customHeight="1">
      <c r="A8" s="30">
        <v>43864</v>
      </c>
      <c r="B8" s="31"/>
      <c r="C8" s="25" t="s">
        <v>49</v>
      </c>
      <c r="D8" s="25"/>
      <c r="E8" s="25"/>
      <c r="F8" s="26"/>
      <c r="G8" s="26" t="s">
        <v>53</v>
      </c>
      <c r="H8" s="32">
        <v>100</v>
      </c>
      <c r="I8" s="32"/>
      <c r="J8" s="32"/>
      <c r="K8" s="32"/>
      <c r="L8" s="33"/>
      <c r="M8" s="27">
        <f t="shared" si="0"/>
        <v>100</v>
      </c>
      <c r="N8" s="27">
        <f t="shared" si="1"/>
        <v>0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>
        <v>100</v>
      </c>
      <c r="AB8" s="35"/>
      <c r="AC8" s="35"/>
      <c r="AD8" s="34"/>
      <c r="AE8" s="34"/>
      <c r="AF8" s="27">
        <f t="shared" si="3"/>
        <v>-100</v>
      </c>
      <c r="AG8" s="28">
        <f t="shared" si="4"/>
        <v>0</v>
      </c>
    </row>
    <row r="9" spans="1:33" s="12" customFormat="1" ht="23.25" customHeight="1">
      <c r="A9" s="30">
        <v>43864</v>
      </c>
      <c r="B9" s="31"/>
      <c r="C9" s="25" t="s">
        <v>41</v>
      </c>
      <c r="D9" s="25" t="s">
        <v>42</v>
      </c>
      <c r="E9" s="25" t="s">
        <v>43</v>
      </c>
      <c r="F9" s="26">
        <v>221146</v>
      </c>
      <c r="G9" s="26" t="s">
        <v>44</v>
      </c>
      <c r="H9" s="32"/>
      <c r="I9" s="32"/>
      <c r="J9" s="32"/>
      <c r="K9" s="32">
        <v>180</v>
      </c>
      <c r="L9" s="33"/>
      <c r="M9" s="27">
        <f t="shared" si="0"/>
        <v>160.71428571428569</v>
      </c>
      <c r="N9" s="27">
        <f t="shared" si="1"/>
        <v>19.285714285714281</v>
      </c>
      <c r="O9" s="27">
        <f t="shared" si="2"/>
        <v>0</v>
      </c>
      <c r="P9" s="27"/>
      <c r="Q9" s="34">
        <v>160.71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5">-SUM(N9:AE9)</f>
        <v>-179.99571428571429</v>
      </c>
      <c r="AG9" s="28">
        <f t="shared" ref="AG9" si="6">SUM(H9:K9)+AF9+O9</f>
        <v>4.2857142857144481E-3</v>
      </c>
    </row>
    <row r="10" spans="1:33" s="12" customFormat="1" ht="39" customHeight="1">
      <c r="A10" s="30">
        <v>43864</v>
      </c>
      <c r="B10" s="31"/>
      <c r="C10" s="25" t="s">
        <v>38</v>
      </c>
      <c r="D10" s="25" t="s">
        <v>56</v>
      </c>
      <c r="E10" s="25" t="s">
        <v>39</v>
      </c>
      <c r="F10" s="26">
        <v>186532</v>
      </c>
      <c r="G10" s="29" t="s">
        <v>79</v>
      </c>
      <c r="H10" s="32"/>
      <c r="I10" s="32"/>
      <c r="J10" s="32"/>
      <c r="K10" s="32">
        <f>3001.96+360.24</f>
        <v>3362.2</v>
      </c>
      <c r="L10" s="33"/>
      <c r="M10" s="27">
        <f t="shared" si="0"/>
        <v>3001.9642857142853</v>
      </c>
      <c r="N10" s="27">
        <f t="shared" si="1"/>
        <v>360.23571428571421</v>
      </c>
      <c r="O10" s="27">
        <f t="shared" si="2"/>
        <v>0</v>
      </c>
      <c r="P10" s="27">
        <v>3001.96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ref="AF10" si="7">-SUM(N10:AE10)</f>
        <v>-3362.1957142857141</v>
      </c>
      <c r="AG10" s="28">
        <f t="shared" ref="AG10" si="8">SUM(H10:K10)+AF10+O10</f>
        <v>4.2857142857428698E-3</v>
      </c>
    </row>
    <row r="11" spans="1:33" s="12" customFormat="1" ht="23.25" customHeight="1">
      <c r="A11" s="30">
        <v>43864</v>
      </c>
      <c r="B11" s="31"/>
      <c r="C11" s="25" t="s">
        <v>38</v>
      </c>
      <c r="D11" s="25" t="s">
        <v>56</v>
      </c>
      <c r="E11" s="25" t="s">
        <v>39</v>
      </c>
      <c r="F11" s="26">
        <v>186532</v>
      </c>
      <c r="G11" s="26" t="s">
        <v>80</v>
      </c>
      <c r="H11" s="32"/>
      <c r="I11" s="32"/>
      <c r="J11" s="32">
        <v>2646.2</v>
      </c>
      <c r="K11" s="32"/>
      <c r="L11" s="33"/>
      <c r="M11" s="27">
        <f t="shared" si="0"/>
        <v>2646.2</v>
      </c>
      <c r="N11" s="27">
        <f t="shared" si="1"/>
        <v>0</v>
      </c>
      <c r="O11" s="27">
        <f t="shared" si="2"/>
        <v>0</v>
      </c>
      <c r="P11" s="27">
        <v>2646.2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:AF13" si="9">-SUM(N11:AE11)</f>
        <v>-2646.2</v>
      </c>
      <c r="AG11" s="28">
        <f t="shared" ref="AG11:AG13" si="10">SUM(H11:K11)+AF11+O11</f>
        <v>0</v>
      </c>
    </row>
    <row r="12" spans="1:33" s="12" customFormat="1" ht="23.25" customHeight="1">
      <c r="A12" s="30">
        <v>43865</v>
      </c>
      <c r="B12" s="31"/>
      <c r="C12" s="25" t="s">
        <v>45</v>
      </c>
      <c r="D12" s="25" t="s">
        <v>46</v>
      </c>
      <c r="E12" s="25" t="s">
        <v>37</v>
      </c>
      <c r="F12" s="26">
        <v>98239</v>
      </c>
      <c r="G12" s="26" t="s">
        <v>81</v>
      </c>
      <c r="H12" s="32"/>
      <c r="I12" s="32"/>
      <c r="J12" s="32"/>
      <c r="K12" s="32">
        <v>625</v>
      </c>
      <c r="L12" s="33"/>
      <c r="M12" s="27">
        <f t="shared" si="0"/>
        <v>558.03571428571422</v>
      </c>
      <c r="N12" s="27">
        <f t="shared" si="1"/>
        <v>66.964285714285708</v>
      </c>
      <c r="O12" s="27">
        <f t="shared" si="2"/>
        <v>0</v>
      </c>
      <c r="P12" s="34">
        <v>558.04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9"/>
        <v>-625.00428571428563</v>
      </c>
      <c r="AG12" s="28">
        <f t="shared" si="10"/>
        <v>-4.285714285629183E-3</v>
      </c>
    </row>
    <row r="13" spans="1:33" s="57" customFormat="1" ht="23.25" customHeight="1">
      <c r="A13" s="48">
        <v>43865</v>
      </c>
      <c r="B13" s="58"/>
      <c r="C13" s="49" t="s">
        <v>41</v>
      </c>
      <c r="D13" s="49" t="s">
        <v>42</v>
      </c>
      <c r="E13" s="49" t="s">
        <v>43</v>
      </c>
      <c r="F13" s="50">
        <v>217696</v>
      </c>
      <c r="G13" s="50" t="s">
        <v>44</v>
      </c>
      <c r="H13" s="51"/>
      <c r="I13" s="51"/>
      <c r="J13" s="51"/>
      <c r="K13" s="51">
        <v>180</v>
      </c>
      <c r="L13" s="52"/>
      <c r="M13" s="53">
        <f t="shared" si="0"/>
        <v>160.71428571428569</v>
      </c>
      <c r="N13" s="53">
        <f t="shared" si="1"/>
        <v>19.285714285714281</v>
      </c>
      <c r="O13" s="53">
        <f t="shared" si="2"/>
        <v>0</v>
      </c>
      <c r="P13" s="53"/>
      <c r="Q13" s="54">
        <v>160.71</v>
      </c>
      <c r="R13" s="54"/>
      <c r="S13" s="55"/>
      <c r="T13" s="55"/>
      <c r="U13" s="55"/>
      <c r="V13" s="55"/>
      <c r="W13" s="55"/>
      <c r="X13" s="54"/>
      <c r="Y13" s="54"/>
      <c r="Z13" s="54"/>
      <c r="AA13" s="54"/>
      <c r="AB13" s="55"/>
      <c r="AC13" s="55"/>
      <c r="AD13" s="54"/>
      <c r="AE13" s="54"/>
      <c r="AF13" s="53">
        <f t="shared" si="9"/>
        <v>-179.99571428571429</v>
      </c>
      <c r="AG13" s="56">
        <f t="shared" si="10"/>
        <v>4.2857142857144481E-3</v>
      </c>
    </row>
    <row r="14" spans="1:33" s="12" customFormat="1" ht="23.25" customHeight="1">
      <c r="A14" s="30">
        <v>43864</v>
      </c>
      <c r="B14" s="31"/>
      <c r="C14" s="25" t="s">
        <v>68</v>
      </c>
      <c r="D14" s="25"/>
      <c r="E14" s="25"/>
      <c r="F14" s="26"/>
      <c r="G14" s="26" t="s">
        <v>110</v>
      </c>
      <c r="H14" s="32">
        <v>82</v>
      </c>
      <c r="I14" s="32"/>
      <c r="J14" s="32"/>
      <c r="K14" s="32"/>
      <c r="L14" s="33"/>
      <c r="M14" s="27">
        <f t="shared" si="0"/>
        <v>82</v>
      </c>
      <c r="N14" s="27">
        <f t="shared" si="1"/>
        <v>0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>
        <v>82</v>
      </c>
      <c r="AB14" s="35"/>
      <c r="AC14" s="35"/>
      <c r="AD14" s="34"/>
      <c r="AE14" s="34"/>
      <c r="AF14" s="27">
        <f t="shared" ref="AF14:AF34" si="11">-SUM(N14:AE14)</f>
        <v>-82</v>
      </c>
      <c r="AG14" s="28">
        <f t="shared" ref="AG14:AG34" si="12">SUM(H14:K14)+AF14+O14</f>
        <v>0</v>
      </c>
    </row>
    <row r="15" spans="1:33" s="12" customFormat="1" ht="23.25" customHeight="1">
      <c r="A15" s="30">
        <v>43865</v>
      </c>
      <c r="B15" s="31"/>
      <c r="C15" s="25" t="s">
        <v>51</v>
      </c>
      <c r="D15" s="25" t="s">
        <v>52</v>
      </c>
      <c r="E15" s="25" t="s">
        <v>39</v>
      </c>
      <c r="F15" s="26">
        <v>799197</v>
      </c>
      <c r="G15" s="26" t="s">
        <v>83</v>
      </c>
      <c r="H15" s="32"/>
      <c r="I15" s="32"/>
      <c r="J15" s="32"/>
      <c r="K15" s="32">
        <v>419.25</v>
      </c>
      <c r="L15" s="33"/>
      <c r="M15" s="27">
        <f t="shared" si="0"/>
        <v>374.33035714285711</v>
      </c>
      <c r="N15" s="27">
        <f t="shared" si="1"/>
        <v>44.919642857142854</v>
      </c>
      <c r="O15" s="27">
        <f t="shared" si="2"/>
        <v>0</v>
      </c>
      <c r="P15" s="27"/>
      <c r="Q15" s="34"/>
      <c r="R15" s="34"/>
      <c r="S15" s="35"/>
      <c r="T15" s="35">
        <v>374.33</v>
      </c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" si="13">-SUM(N15:AE15)</f>
        <v>-419.24964285714282</v>
      </c>
      <c r="AG15" s="28">
        <f t="shared" ref="AG15" si="14">SUM(H15:K15)+AF15+O15</f>
        <v>3.5714285718313477E-4</v>
      </c>
    </row>
    <row r="16" spans="1:33" s="12" customFormat="1" ht="23.25" customHeight="1">
      <c r="A16" s="30">
        <v>43865</v>
      </c>
      <c r="B16" s="31"/>
      <c r="C16" s="25" t="s">
        <v>45</v>
      </c>
      <c r="D16" s="25" t="s">
        <v>46</v>
      </c>
      <c r="E16" s="25" t="s">
        <v>37</v>
      </c>
      <c r="F16" s="26">
        <v>98350</v>
      </c>
      <c r="G16" s="26" t="s">
        <v>84</v>
      </c>
      <c r="H16" s="32"/>
      <c r="I16" s="32"/>
      <c r="J16" s="32"/>
      <c r="K16" s="32">
        <v>234.25</v>
      </c>
      <c r="L16" s="33"/>
      <c r="M16" s="27">
        <f t="shared" si="0"/>
        <v>209.15178571428569</v>
      </c>
      <c r="N16" s="27">
        <f t="shared" si="1"/>
        <v>25.098214285714281</v>
      </c>
      <c r="O16" s="27">
        <f t="shared" si="2"/>
        <v>0</v>
      </c>
      <c r="P16" s="27">
        <v>209.15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ref="AF16:AF30" si="15">-SUM(N16:AE16)</f>
        <v>-234.24821428571428</v>
      </c>
      <c r="AG16" s="28">
        <f t="shared" ref="AG16:AG30" si="16">SUM(H16:K16)+AF16+O16</f>
        <v>1.7857142857167219E-3</v>
      </c>
    </row>
    <row r="17" spans="1:33" s="12" customFormat="1" ht="23.25" customHeight="1">
      <c r="A17" s="30">
        <v>43865</v>
      </c>
      <c r="B17" s="31"/>
      <c r="C17" s="25" t="s">
        <v>85</v>
      </c>
      <c r="D17" s="25" t="s">
        <v>86</v>
      </c>
      <c r="E17" s="25" t="s">
        <v>50</v>
      </c>
      <c r="F17" s="26">
        <v>7907</v>
      </c>
      <c r="G17" s="26" t="s">
        <v>87</v>
      </c>
      <c r="H17" s="32">
        <v>350</v>
      </c>
      <c r="I17" s="32"/>
      <c r="J17" s="32"/>
      <c r="K17" s="32"/>
      <c r="L17" s="33"/>
      <c r="M17" s="27">
        <f t="shared" si="0"/>
        <v>350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>
        <v>350</v>
      </c>
      <c r="AB17" s="35"/>
      <c r="AC17" s="35"/>
      <c r="AD17" s="34"/>
      <c r="AE17" s="34"/>
      <c r="AF17" s="27">
        <f t="shared" si="15"/>
        <v>-350</v>
      </c>
      <c r="AG17" s="28">
        <f t="shared" si="16"/>
        <v>0</v>
      </c>
    </row>
    <row r="18" spans="1:33" s="12" customFormat="1" ht="23.25" customHeight="1">
      <c r="A18" s="30">
        <v>43865</v>
      </c>
      <c r="B18" s="31"/>
      <c r="C18" s="25" t="s">
        <v>40</v>
      </c>
      <c r="D18" s="25"/>
      <c r="E18" s="25"/>
      <c r="F18" s="26"/>
      <c r="G18" s="26" t="s">
        <v>88</v>
      </c>
      <c r="H18" s="32"/>
      <c r="I18" s="32"/>
      <c r="J18" s="32">
        <v>1150</v>
      </c>
      <c r="K18" s="32"/>
      <c r="L18" s="33"/>
      <c r="M18" s="27">
        <f t="shared" si="0"/>
        <v>1150</v>
      </c>
      <c r="N18" s="27">
        <f t="shared" si="1"/>
        <v>0</v>
      </c>
      <c r="O18" s="27">
        <f t="shared" si="2"/>
        <v>0</v>
      </c>
      <c r="P18" s="27">
        <v>1150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15"/>
        <v>-1150</v>
      </c>
      <c r="AG18" s="28">
        <f t="shared" si="16"/>
        <v>0</v>
      </c>
    </row>
    <row r="19" spans="1:33" s="12" customFormat="1" ht="23.25" customHeight="1">
      <c r="A19" s="30">
        <v>43865</v>
      </c>
      <c r="B19" s="31"/>
      <c r="C19" s="25" t="s">
        <v>40</v>
      </c>
      <c r="D19" s="25"/>
      <c r="E19" s="25"/>
      <c r="F19" s="26"/>
      <c r="G19" s="26" t="s">
        <v>89</v>
      </c>
      <c r="H19" s="32">
        <v>20</v>
      </c>
      <c r="I19" s="32"/>
      <c r="J19" s="32"/>
      <c r="K19" s="32"/>
      <c r="L19" s="33"/>
      <c r="M19" s="27">
        <f t="shared" si="0"/>
        <v>20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>
        <v>20</v>
      </c>
      <c r="AB19" s="35"/>
      <c r="AC19" s="35"/>
      <c r="AD19" s="34"/>
      <c r="AE19" s="34"/>
      <c r="AF19" s="27">
        <f t="shared" si="15"/>
        <v>-20</v>
      </c>
      <c r="AG19" s="28">
        <f t="shared" si="16"/>
        <v>0</v>
      </c>
    </row>
    <row r="20" spans="1:33" s="12" customFormat="1" ht="23.25" customHeight="1">
      <c r="A20" s="30">
        <v>43865</v>
      </c>
      <c r="B20" s="31"/>
      <c r="C20" s="25" t="s">
        <v>90</v>
      </c>
      <c r="D20" s="25"/>
      <c r="E20" s="25"/>
      <c r="F20" s="26"/>
      <c r="G20" s="26" t="s">
        <v>91</v>
      </c>
      <c r="H20" s="32"/>
      <c r="I20" s="32"/>
      <c r="J20" s="32">
        <v>612</v>
      </c>
      <c r="K20" s="32"/>
      <c r="L20" s="33"/>
      <c r="M20" s="27">
        <f t="shared" si="0"/>
        <v>612</v>
      </c>
      <c r="N20" s="27">
        <f t="shared" si="1"/>
        <v>0</v>
      </c>
      <c r="O20" s="27">
        <f t="shared" si="2"/>
        <v>0</v>
      </c>
      <c r="P20" s="27"/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>
        <v>612</v>
      </c>
      <c r="AD20" s="34"/>
      <c r="AE20" s="34"/>
      <c r="AF20" s="27">
        <f t="shared" si="15"/>
        <v>-612</v>
      </c>
      <c r="AG20" s="28">
        <f t="shared" si="16"/>
        <v>0</v>
      </c>
    </row>
    <row r="21" spans="1:33" s="12" customFormat="1" ht="23.25" customHeight="1">
      <c r="A21" s="30">
        <v>43866</v>
      </c>
      <c r="B21" s="31"/>
      <c r="C21" s="25" t="s">
        <v>47</v>
      </c>
      <c r="D21" s="25" t="s">
        <v>48</v>
      </c>
      <c r="E21" s="25" t="s">
        <v>50</v>
      </c>
      <c r="F21" s="26">
        <v>3417</v>
      </c>
      <c r="G21" s="26" t="s">
        <v>63</v>
      </c>
      <c r="H21" s="32"/>
      <c r="I21" s="32"/>
      <c r="J21" s="32">
        <v>961</v>
      </c>
      <c r="K21" s="32"/>
      <c r="L21" s="33"/>
      <c r="M21" s="27">
        <f t="shared" si="0"/>
        <v>961</v>
      </c>
      <c r="N21" s="27">
        <f t="shared" si="1"/>
        <v>0</v>
      </c>
      <c r="O21" s="27">
        <f t="shared" si="2"/>
        <v>0</v>
      </c>
      <c r="P21" s="27">
        <v>961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15"/>
        <v>-961</v>
      </c>
      <c r="AG21" s="28">
        <f t="shared" si="16"/>
        <v>0</v>
      </c>
    </row>
    <row r="22" spans="1:33" s="12" customFormat="1" ht="23.25" customHeight="1">
      <c r="A22" s="30">
        <v>43866</v>
      </c>
      <c r="B22" s="31"/>
      <c r="C22" s="25" t="s">
        <v>57</v>
      </c>
      <c r="D22" s="25" t="s">
        <v>55</v>
      </c>
      <c r="E22" s="25" t="s">
        <v>50</v>
      </c>
      <c r="F22" s="26">
        <v>21219</v>
      </c>
      <c r="G22" s="26" t="s">
        <v>92</v>
      </c>
      <c r="H22" s="32"/>
      <c r="I22" s="32"/>
      <c r="J22" s="32">
        <v>840</v>
      </c>
      <c r="K22" s="32"/>
      <c r="L22" s="33"/>
      <c r="M22" s="27">
        <f t="shared" si="0"/>
        <v>840</v>
      </c>
      <c r="N22" s="27">
        <f t="shared" si="1"/>
        <v>0</v>
      </c>
      <c r="O22" s="27">
        <f t="shared" si="2"/>
        <v>0</v>
      </c>
      <c r="P22" s="27">
        <v>840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15"/>
        <v>-840</v>
      </c>
      <c r="AG22" s="28">
        <f t="shared" si="16"/>
        <v>0</v>
      </c>
    </row>
    <row r="23" spans="1:33" s="12" customFormat="1" ht="23.25" customHeight="1">
      <c r="A23" s="30">
        <v>43866</v>
      </c>
      <c r="B23" s="31"/>
      <c r="C23" s="25" t="s">
        <v>49</v>
      </c>
      <c r="D23" s="25"/>
      <c r="E23" s="25"/>
      <c r="F23" s="26"/>
      <c r="G23" s="26" t="s">
        <v>93</v>
      </c>
      <c r="H23" s="32">
        <v>100</v>
      </c>
      <c r="I23" s="32"/>
      <c r="J23" s="32"/>
      <c r="K23" s="32"/>
      <c r="L23" s="33"/>
      <c r="M23" s="27">
        <f t="shared" si="0"/>
        <v>100</v>
      </c>
      <c r="N23" s="27">
        <f t="shared" si="1"/>
        <v>0</v>
      </c>
      <c r="O23" s="27">
        <f t="shared" si="2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>
        <v>100</v>
      </c>
      <c r="AB23" s="35"/>
      <c r="AC23" s="35"/>
      <c r="AD23" s="34"/>
      <c r="AE23" s="34"/>
      <c r="AF23" s="27">
        <f t="shared" si="15"/>
        <v>-100</v>
      </c>
      <c r="AG23" s="28">
        <f t="shared" si="16"/>
        <v>0</v>
      </c>
    </row>
    <row r="24" spans="1:33" s="12" customFormat="1" ht="23.25" customHeight="1">
      <c r="A24" s="30">
        <v>43866</v>
      </c>
      <c r="B24" s="31"/>
      <c r="C24" s="25" t="s">
        <v>41</v>
      </c>
      <c r="D24" s="25" t="s">
        <v>42</v>
      </c>
      <c r="E24" s="25" t="s">
        <v>43</v>
      </c>
      <c r="F24" s="26">
        <v>217743</v>
      </c>
      <c r="G24" s="26" t="s">
        <v>44</v>
      </c>
      <c r="H24" s="32"/>
      <c r="I24" s="32"/>
      <c r="J24" s="32"/>
      <c r="K24" s="32">
        <v>180</v>
      </c>
      <c r="L24" s="33"/>
      <c r="M24" s="27">
        <f t="shared" si="0"/>
        <v>160.71428571428569</v>
      </c>
      <c r="N24" s="27">
        <f t="shared" si="1"/>
        <v>19.285714285714281</v>
      </c>
      <c r="O24" s="27">
        <f t="shared" si="2"/>
        <v>0</v>
      </c>
      <c r="P24" s="27"/>
      <c r="Q24" s="34">
        <v>160.71</v>
      </c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ref="AF24" si="17">-SUM(N24:AE24)</f>
        <v>-179.99571428571429</v>
      </c>
      <c r="AG24" s="28">
        <f t="shared" ref="AG24" si="18">SUM(H24:K24)+AF24+O24</f>
        <v>4.2857142857144481E-3</v>
      </c>
    </row>
    <row r="25" spans="1:33" s="12" customFormat="1" ht="23.25" customHeight="1">
      <c r="A25" s="30">
        <v>43866</v>
      </c>
      <c r="B25" s="31"/>
      <c r="C25" s="25" t="s">
        <v>94</v>
      </c>
      <c r="D25" s="25"/>
      <c r="E25" s="25"/>
      <c r="F25" s="26"/>
      <c r="G25" s="26" t="s">
        <v>95</v>
      </c>
      <c r="H25" s="32"/>
      <c r="I25" s="32"/>
      <c r="J25" s="32">
        <v>160</v>
      </c>
      <c r="K25" s="32"/>
      <c r="L25" s="33"/>
      <c r="M25" s="27">
        <f t="shared" si="0"/>
        <v>160</v>
      </c>
      <c r="N25" s="27">
        <f t="shared" si="1"/>
        <v>0</v>
      </c>
      <c r="O25" s="27">
        <f t="shared" si="2"/>
        <v>0</v>
      </c>
      <c r="P25" s="27">
        <v>160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15"/>
        <v>-160</v>
      </c>
      <c r="AG25" s="28">
        <f t="shared" si="16"/>
        <v>0</v>
      </c>
    </row>
    <row r="26" spans="1:33" s="12" customFormat="1" ht="23.25" customHeight="1">
      <c r="A26" s="30">
        <v>43866</v>
      </c>
      <c r="B26" s="31"/>
      <c r="C26" s="25" t="s">
        <v>45</v>
      </c>
      <c r="D26" s="25" t="s">
        <v>46</v>
      </c>
      <c r="E26" s="25" t="s">
        <v>37</v>
      </c>
      <c r="F26" s="26">
        <v>122886</v>
      </c>
      <c r="G26" s="26" t="s">
        <v>96</v>
      </c>
      <c r="H26" s="32"/>
      <c r="I26" s="32"/>
      <c r="J26" s="32"/>
      <c r="K26" s="32">
        <v>162</v>
      </c>
      <c r="L26" s="33"/>
      <c r="M26" s="27">
        <f t="shared" si="0"/>
        <v>144.64285714285714</v>
      </c>
      <c r="N26" s="27">
        <f t="shared" si="1"/>
        <v>17.357142857142858</v>
      </c>
      <c r="O26" s="27">
        <f t="shared" si="2"/>
        <v>0</v>
      </c>
      <c r="P26" s="27">
        <v>144.63999999999999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15"/>
        <v>-161.99714285714285</v>
      </c>
      <c r="AG26" s="28">
        <f t="shared" si="16"/>
        <v>2.8571428571524393E-3</v>
      </c>
    </row>
    <row r="27" spans="1:33" s="12" customFormat="1" ht="23.25" customHeight="1">
      <c r="A27" s="30">
        <v>43866</v>
      </c>
      <c r="B27" s="31"/>
      <c r="C27" s="25" t="s">
        <v>45</v>
      </c>
      <c r="D27" s="25" t="s">
        <v>46</v>
      </c>
      <c r="E27" s="25" t="s">
        <v>37</v>
      </c>
      <c r="F27" s="26">
        <v>152169</v>
      </c>
      <c r="G27" s="26" t="s">
        <v>97</v>
      </c>
      <c r="H27" s="32"/>
      <c r="I27" s="32"/>
      <c r="J27" s="32"/>
      <c r="K27" s="32">
        <v>242.5</v>
      </c>
      <c r="L27" s="33"/>
      <c r="M27" s="27">
        <f t="shared" si="0"/>
        <v>216.51785714285711</v>
      </c>
      <c r="N27" s="27">
        <f t="shared" si="1"/>
        <v>25.982142857142851</v>
      </c>
      <c r="O27" s="27">
        <f t="shared" si="2"/>
        <v>0</v>
      </c>
      <c r="P27" s="27">
        <v>216.52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15"/>
        <v>-242.50214285714287</v>
      </c>
      <c r="AG27" s="28">
        <f t="shared" si="16"/>
        <v>-2.1428571428714349E-3</v>
      </c>
    </row>
    <row r="28" spans="1:33" s="12" customFormat="1" ht="23.25" customHeight="1">
      <c r="A28" s="30">
        <v>43866</v>
      </c>
      <c r="B28" s="31"/>
      <c r="C28" s="25" t="s">
        <v>40</v>
      </c>
      <c r="D28" s="25"/>
      <c r="E28" s="25"/>
      <c r="F28" s="26"/>
      <c r="G28" s="26" t="s">
        <v>98</v>
      </c>
      <c r="H28" s="32">
        <v>45</v>
      </c>
      <c r="I28" s="32"/>
      <c r="J28" s="32"/>
      <c r="K28" s="32"/>
      <c r="L28" s="33"/>
      <c r="M28" s="27">
        <f t="shared" si="0"/>
        <v>45</v>
      </c>
      <c r="N28" s="27">
        <f t="shared" si="1"/>
        <v>0</v>
      </c>
      <c r="O28" s="27">
        <f t="shared" si="2"/>
        <v>0</v>
      </c>
      <c r="P28" s="27"/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>
        <v>45</v>
      </c>
      <c r="AB28" s="35"/>
      <c r="AC28" s="35"/>
      <c r="AD28" s="34"/>
      <c r="AE28" s="34"/>
      <c r="AF28" s="27">
        <f t="shared" si="15"/>
        <v>-45</v>
      </c>
      <c r="AG28" s="28">
        <f t="shared" si="16"/>
        <v>0</v>
      </c>
    </row>
    <row r="29" spans="1:33" s="12" customFormat="1" ht="23.25" customHeight="1">
      <c r="A29" s="30">
        <v>43866</v>
      </c>
      <c r="B29" s="31"/>
      <c r="C29" s="25" t="s">
        <v>99</v>
      </c>
      <c r="D29" s="25" t="s">
        <v>100</v>
      </c>
      <c r="E29" s="25" t="s">
        <v>39</v>
      </c>
      <c r="F29" s="26">
        <v>194464</v>
      </c>
      <c r="G29" s="26" t="s">
        <v>101</v>
      </c>
      <c r="H29" s="32"/>
      <c r="I29" s="32"/>
      <c r="J29" s="32"/>
      <c r="K29" s="32">
        <v>955</v>
      </c>
      <c r="L29" s="33"/>
      <c r="M29" s="27">
        <f t="shared" si="0"/>
        <v>852.67857142857133</v>
      </c>
      <c r="N29" s="27">
        <f t="shared" si="1"/>
        <v>102.32142857142856</v>
      </c>
      <c r="O29" s="27">
        <f t="shared" si="2"/>
        <v>0</v>
      </c>
      <c r="P29" s="27"/>
      <c r="Q29" s="34"/>
      <c r="R29" s="34"/>
      <c r="S29" s="35">
        <v>852.68</v>
      </c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15"/>
        <v>-955.00142857142851</v>
      </c>
      <c r="AG29" s="28">
        <f t="shared" si="16"/>
        <v>-1.4285714285051654E-3</v>
      </c>
    </row>
    <row r="30" spans="1:33" s="12" customFormat="1" ht="23.25" customHeight="1">
      <c r="A30" s="30">
        <v>43866</v>
      </c>
      <c r="B30" s="31"/>
      <c r="C30" s="25" t="s">
        <v>59</v>
      </c>
      <c r="D30" s="25"/>
      <c r="E30" s="25"/>
      <c r="F30" s="26"/>
      <c r="G30" s="26" t="s">
        <v>60</v>
      </c>
      <c r="H30" s="32"/>
      <c r="I30" s="32"/>
      <c r="J30" s="32">
        <v>300</v>
      </c>
      <c r="K30" s="32"/>
      <c r="L30" s="33"/>
      <c r="M30" s="27">
        <f t="shared" si="0"/>
        <v>300</v>
      </c>
      <c r="N30" s="27">
        <f t="shared" si="1"/>
        <v>0</v>
      </c>
      <c r="O30" s="27">
        <f t="shared" si="2"/>
        <v>0</v>
      </c>
      <c r="P30" s="27">
        <v>300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15"/>
        <v>-300</v>
      </c>
      <c r="AG30" s="28">
        <f t="shared" si="16"/>
        <v>0</v>
      </c>
    </row>
    <row r="31" spans="1:33" s="12" customFormat="1" ht="23.25" customHeight="1">
      <c r="A31" s="30">
        <v>43866</v>
      </c>
      <c r="B31" s="31"/>
      <c r="C31" s="25" t="s">
        <v>45</v>
      </c>
      <c r="D31" s="25" t="s">
        <v>46</v>
      </c>
      <c r="E31" s="25" t="s">
        <v>37</v>
      </c>
      <c r="F31" s="26">
        <v>101477</v>
      </c>
      <c r="G31" s="29" t="s">
        <v>102</v>
      </c>
      <c r="H31" s="32"/>
      <c r="I31" s="32"/>
      <c r="J31" s="32"/>
      <c r="K31" s="32">
        <v>752</v>
      </c>
      <c r="L31" s="33"/>
      <c r="M31" s="27">
        <f t="shared" si="0"/>
        <v>671.42857142857133</v>
      </c>
      <c r="N31" s="27">
        <f t="shared" si="1"/>
        <v>80.571428571428555</v>
      </c>
      <c r="O31" s="27">
        <f t="shared" si="2"/>
        <v>0</v>
      </c>
      <c r="P31" s="27">
        <v>671.43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11"/>
        <v>-752.00142857142851</v>
      </c>
      <c r="AG31" s="28">
        <f t="shared" si="12"/>
        <v>-1.4285714285051654E-3</v>
      </c>
    </row>
    <row r="32" spans="1:33" s="12" customFormat="1" ht="23.25" customHeight="1">
      <c r="A32" s="30">
        <v>43866</v>
      </c>
      <c r="B32" s="31"/>
      <c r="C32" s="25" t="s">
        <v>103</v>
      </c>
      <c r="D32" s="25" t="s">
        <v>104</v>
      </c>
      <c r="E32" s="25" t="s">
        <v>39</v>
      </c>
      <c r="F32" s="26">
        <v>6235</v>
      </c>
      <c r="G32" s="29" t="s">
        <v>105</v>
      </c>
      <c r="H32" s="32"/>
      <c r="I32" s="32"/>
      <c r="J32" s="32"/>
      <c r="K32" s="32">
        <v>107</v>
      </c>
      <c r="L32" s="33"/>
      <c r="M32" s="27">
        <f t="shared" si="0"/>
        <v>95.535714285714278</v>
      </c>
      <c r="N32" s="27">
        <f t="shared" si="1"/>
        <v>11.464285714285714</v>
      </c>
      <c r="O32" s="27">
        <f t="shared" si="2"/>
        <v>0</v>
      </c>
      <c r="P32" s="27"/>
      <c r="Q32" s="34"/>
      <c r="R32" s="34"/>
      <c r="S32" s="35"/>
      <c r="T32" s="35"/>
      <c r="U32" s="35"/>
      <c r="V32" s="35"/>
      <c r="W32" s="35"/>
      <c r="X32" s="34"/>
      <c r="Y32" s="34">
        <v>95.54</v>
      </c>
      <c r="Z32" s="34"/>
      <c r="AA32" s="34"/>
      <c r="AB32" s="35"/>
      <c r="AC32" s="35"/>
      <c r="AD32" s="34"/>
      <c r="AE32" s="34"/>
      <c r="AF32" s="27">
        <f t="shared" si="11"/>
        <v>-107.00428571428571</v>
      </c>
      <c r="AG32" s="28">
        <f t="shared" si="12"/>
        <v>-4.2857142857144481E-3</v>
      </c>
    </row>
    <row r="33" spans="1:33" s="57" customFormat="1" ht="23.25" customHeight="1">
      <c r="A33" s="59">
        <v>43866</v>
      </c>
      <c r="B33" s="60"/>
      <c r="C33" s="61" t="s">
        <v>49</v>
      </c>
      <c r="D33" s="61"/>
      <c r="E33" s="61"/>
      <c r="F33" s="62"/>
      <c r="G33" s="62"/>
      <c r="H33" s="63">
        <v>300</v>
      </c>
      <c r="I33" s="63"/>
      <c r="J33" s="63"/>
      <c r="K33" s="63"/>
      <c r="L33" s="64"/>
      <c r="M33" s="65">
        <f t="shared" si="0"/>
        <v>300</v>
      </c>
      <c r="N33" s="65">
        <f t="shared" si="1"/>
        <v>0</v>
      </c>
      <c r="O33" s="65">
        <f t="shared" si="2"/>
        <v>0</v>
      </c>
      <c r="P33" s="65">
        <v>300</v>
      </c>
      <c r="Q33" s="37"/>
      <c r="R33" s="37"/>
      <c r="S33" s="66"/>
      <c r="T33" s="66"/>
      <c r="U33" s="66"/>
      <c r="V33" s="66"/>
      <c r="W33" s="66"/>
      <c r="X33" s="37"/>
      <c r="Y33" s="37"/>
      <c r="Z33" s="37"/>
      <c r="AA33" s="37"/>
      <c r="AB33" s="66"/>
      <c r="AC33" s="66"/>
      <c r="AD33" s="37"/>
      <c r="AE33" s="37"/>
      <c r="AF33" s="65">
        <f t="shared" si="11"/>
        <v>-300</v>
      </c>
      <c r="AG33" s="56">
        <f t="shared" si="12"/>
        <v>0</v>
      </c>
    </row>
    <row r="34" spans="1:33" s="12" customFormat="1" ht="23.25" customHeight="1">
      <c r="A34" s="30">
        <v>43867</v>
      </c>
      <c r="B34" s="31"/>
      <c r="C34" s="25" t="s">
        <v>41</v>
      </c>
      <c r="D34" s="25" t="s">
        <v>42</v>
      </c>
      <c r="E34" s="25" t="s">
        <v>43</v>
      </c>
      <c r="F34" s="26">
        <v>217794</v>
      </c>
      <c r="G34" s="26" t="s">
        <v>44</v>
      </c>
      <c r="H34" s="32"/>
      <c r="I34" s="32"/>
      <c r="J34" s="32"/>
      <c r="K34" s="32">
        <v>180</v>
      </c>
      <c r="L34" s="33"/>
      <c r="M34" s="27">
        <f t="shared" si="0"/>
        <v>160.71428571428569</v>
      </c>
      <c r="N34" s="27">
        <f t="shared" si="1"/>
        <v>19.285714285714281</v>
      </c>
      <c r="O34" s="27">
        <f t="shared" si="2"/>
        <v>0</v>
      </c>
      <c r="P34" s="27"/>
      <c r="Q34" s="34">
        <v>160.71</v>
      </c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11"/>
        <v>-179.99571428571429</v>
      </c>
      <c r="AG34" s="28">
        <f t="shared" si="12"/>
        <v>4.2857142857144481E-3</v>
      </c>
    </row>
    <row r="35" spans="1:33" s="12" customFormat="1" ht="23.25" customHeight="1">
      <c r="A35" s="30">
        <v>43867</v>
      </c>
      <c r="B35" s="31"/>
      <c r="C35" s="25" t="s">
        <v>38</v>
      </c>
      <c r="D35" s="25" t="s">
        <v>56</v>
      </c>
      <c r="E35" s="25" t="s">
        <v>39</v>
      </c>
      <c r="F35" s="26">
        <v>184665</v>
      </c>
      <c r="G35" s="26" t="s">
        <v>106</v>
      </c>
      <c r="H35" s="32"/>
      <c r="I35" s="32"/>
      <c r="J35" s="32"/>
      <c r="K35" s="32">
        <v>130</v>
      </c>
      <c r="L35" s="33"/>
      <c r="M35" s="27">
        <f t="shared" si="0"/>
        <v>116.07142857142856</v>
      </c>
      <c r="N35" s="27">
        <f t="shared" si="1"/>
        <v>13.928571428571425</v>
      </c>
      <c r="O35" s="27">
        <f t="shared" si="2"/>
        <v>0</v>
      </c>
      <c r="P35" s="27">
        <v>116.07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ref="AF35:AF42" si="19">-SUM(N35:AE35)</f>
        <v>-129.99857142857141</v>
      </c>
      <c r="AG35" s="28">
        <f t="shared" ref="AG35:AG42" si="20">SUM(H35:K35)+AF35+O35</f>
        <v>1.4285714285904305E-3</v>
      </c>
    </row>
    <row r="36" spans="1:33" s="12" customFormat="1" ht="23.25" customHeight="1">
      <c r="A36" s="30">
        <v>43867</v>
      </c>
      <c r="B36" s="31"/>
      <c r="C36" s="25" t="s">
        <v>45</v>
      </c>
      <c r="D36" s="25" t="s">
        <v>46</v>
      </c>
      <c r="E36" s="25" t="s">
        <v>37</v>
      </c>
      <c r="F36" s="26">
        <v>123298</v>
      </c>
      <c r="G36" s="26" t="s">
        <v>107</v>
      </c>
      <c r="H36" s="32"/>
      <c r="I36" s="32"/>
      <c r="J36" s="32"/>
      <c r="K36" s="32">
        <v>964</v>
      </c>
      <c r="L36" s="33"/>
      <c r="M36" s="27">
        <f t="shared" si="0"/>
        <v>860.71428571428567</v>
      </c>
      <c r="N36" s="27">
        <f t="shared" si="1"/>
        <v>103.28571428571428</v>
      </c>
      <c r="O36" s="27">
        <f t="shared" si="2"/>
        <v>0</v>
      </c>
      <c r="P36" s="27">
        <v>860.71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19"/>
        <v>-963.99571428571426</v>
      </c>
      <c r="AG36" s="28">
        <f t="shared" si="20"/>
        <v>4.2857142857428698E-3</v>
      </c>
    </row>
    <row r="37" spans="1:33" s="12" customFormat="1" ht="23.25" customHeight="1">
      <c r="A37" s="30">
        <v>43867</v>
      </c>
      <c r="B37" s="31"/>
      <c r="C37" s="25" t="s">
        <v>49</v>
      </c>
      <c r="D37" s="25"/>
      <c r="E37" s="25"/>
      <c r="F37" s="26"/>
      <c r="G37" s="26" t="s">
        <v>108</v>
      </c>
      <c r="H37" s="32"/>
      <c r="I37" s="32"/>
      <c r="J37" s="32">
        <v>500</v>
      </c>
      <c r="K37" s="32"/>
      <c r="L37" s="33"/>
      <c r="M37" s="27">
        <f t="shared" si="0"/>
        <v>500</v>
      </c>
      <c r="N37" s="27">
        <f t="shared" si="1"/>
        <v>0</v>
      </c>
      <c r="O37" s="27">
        <f t="shared" si="2"/>
        <v>0</v>
      </c>
      <c r="P37" s="27">
        <v>500</v>
      </c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19"/>
        <v>-500</v>
      </c>
      <c r="AG37" s="28">
        <f t="shared" si="20"/>
        <v>0</v>
      </c>
    </row>
    <row r="38" spans="1:33" s="12" customFormat="1" ht="23.25" customHeight="1">
      <c r="A38" s="30">
        <v>43867</v>
      </c>
      <c r="B38" s="31"/>
      <c r="C38" s="25" t="s">
        <v>45</v>
      </c>
      <c r="D38" s="25" t="s">
        <v>46</v>
      </c>
      <c r="E38" s="25" t="s">
        <v>37</v>
      </c>
      <c r="F38" s="26">
        <v>98882</v>
      </c>
      <c r="G38" s="26" t="s">
        <v>109</v>
      </c>
      <c r="H38" s="32"/>
      <c r="I38" s="32"/>
      <c r="J38" s="32"/>
      <c r="K38" s="32">
        <v>122</v>
      </c>
      <c r="L38" s="33"/>
      <c r="M38" s="27">
        <f t="shared" si="0"/>
        <v>108.92857142857142</v>
      </c>
      <c r="N38" s="27">
        <f t="shared" si="1"/>
        <v>13.071428571428569</v>
      </c>
      <c r="O38" s="27">
        <f t="shared" si="2"/>
        <v>0</v>
      </c>
      <c r="P38" s="27"/>
      <c r="Q38" s="34">
        <v>108.93</v>
      </c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19"/>
        <v>-122.00142857142858</v>
      </c>
      <c r="AG38" s="28">
        <f t="shared" si="20"/>
        <v>-1.4285714285762197E-3</v>
      </c>
    </row>
    <row r="39" spans="1:33" s="12" customFormat="1" ht="23.25" customHeight="1">
      <c r="A39" s="30">
        <v>43867</v>
      </c>
      <c r="B39" s="31"/>
      <c r="C39" s="25" t="s">
        <v>68</v>
      </c>
      <c r="D39" s="25"/>
      <c r="E39" s="25"/>
      <c r="F39" s="26"/>
      <c r="G39" s="26" t="s">
        <v>110</v>
      </c>
      <c r="H39" s="32">
        <v>164</v>
      </c>
      <c r="I39" s="32"/>
      <c r="J39" s="32"/>
      <c r="K39" s="32"/>
      <c r="L39" s="33"/>
      <c r="M39" s="27">
        <f t="shared" si="0"/>
        <v>164</v>
      </c>
      <c r="N39" s="27">
        <f t="shared" si="1"/>
        <v>0</v>
      </c>
      <c r="O39" s="27">
        <f t="shared" si="2"/>
        <v>0</v>
      </c>
      <c r="P39" s="27"/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>
        <v>164</v>
      </c>
      <c r="AB39" s="35"/>
      <c r="AC39" s="35"/>
      <c r="AD39" s="34"/>
      <c r="AE39" s="34"/>
      <c r="AF39" s="27">
        <f t="shared" si="19"/>
        <v>-164</v>
      </c>
      <c r="AG39" s="28">
        <f t="shared" si="20"/>
        <v>0</v>
      </c>
    </row>
    <row r="40" spans="1:33" s="12" customFormat="1" ht="23.25" customHeight="1">
      <c r="A40" s="30">
        <v>43867</v>
      </c>
      <c r="B40" s="31"/>
      <c r="C40" s="25" t="s">
        <v>111</v>
      </c>
      <c r="D40" s="25" t="s">
        <v>112</v>
      </c>
      <c r="E40" s="25" t="s">
        <v>37</v>
      </c>
      <c r="F40" s="26">
        <v>35760</v>
      </c>
      <c r="G40" s="26" t="s">
        <v>75</v>
      </c>
      <c r="H40" s="32"/>
      <c r="I40" s="32"/>
      <c r="J40" s="32"/>
      <c r="K40" s="32">
        <v>130</v>
      </c>
      <c r="L40" s="33"/>
      <c r="M40" s="27">
        <f t="shared" si="0"/>
        <v>116.07142857142856</v>
      </c>
      <c r="N40" s="27">
        <f t="shared" si="1"/>
        <v>13.928571428571425</v>
      </c>
      <c r="O40" s="27">
        <f t="shared" si="2"/>
        <v>0</v>
      </c>
      <c r="P40" s="27">
        <v>116.07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19"/>
        <v>-129.99857142857141</v>
      </c>
      <c r="AG40" s="28">
        <f t="shared" si="20"/>
        <v>1.4285714285904305E-3</v>
      </c>
    </row>
    <row r="41" spans="1:33" s="12" customFormat="1" ht="23.25" customHeight="1">
      <c r="A41" s="30">
        <v>43868</v>
      </c>
      <c r="B41" s="31"/>
      <c r="C41" s="25" t="s">
        <v>45</v>
      </c>
      <c r="D41" s="25" t="s">
        <v>46</v>
      </c>
      <c r="E41" s="25" t="s">
        <v>37</v>
      </c>
      <c r="F41" s="26">
        <v>134019</v>
      </c>
      <c r="G41" s="26" t="s">
        <v>113</v>
      </c>
      <c r="H41" s="32"/>
      <c r="I41" s="32"/>
      <c r="J41" s="32"/>
      <c r="K41" s="32">
        <v>260.25</v>
      </c>
      <c r="L41" s="33"/>
      <c r="M41" s="27">
        <f t="shared" si="0"/>
        <v>232.36607142857142</v>
      </c>
      <c r="N41" s="27">
        <f t="shared" si="1"/>
        <v>27.883928571428569</v>
      </c>
      <c r="O41" s="27">
        <f t="shared" si="2"/>
        <v>0</v>
      </c>
      <c r="P41" s="34">
        <v>232.37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19"/>
        <v>-260.25392857142856</v>
      </c>
      <c r="AG41" s="28">
        <f t="shared" si="20"/>
        <v>-3.9285714285597351E-3</v>
      </c>
    </row>
    <row r="42" spans="1:33" s="12" customFormat="1" ht="23.25" customHeight="1">
      <c r="A42" s="30">
        <v>43868</v>
      </c>
      <c r="B42" s="31"/>
      <c r="C42" s="25" t="s">
        <v>38</v>
      </c>
      <c r="D42" s="25" t="s">
        <v>56</v>
      </c>
      <c r="E42" s="25" t="s">
        <v>39</v>
      </c>
      <c r="F42" s="26">
        <v>201041</v>
      </c>
      <c r="G42" s="26" t="s">
        <v>114</v>
      </c>
      <c r="H42" s="32"/>
      <c r="I42" s="32"/>
      <c r="J42" s="32"/>
      <c r="K42" s="32">
        <v>1888.95</v>
      </c>
      <c r="L42" s="33"/>
      <c r="M42" s="27">
        <f t="shared" si="0"/>
        <v>1686.5624999999998</v>
      </c>
      <c r="N42" s="27">
        <f t="shared" si="1"/>
        <v>202.38749999999996</v>
      </c>
      <c r="O42" s="27">
        <f t="shared" si="2"/>
        <v>0</v>
      </c>
      <c r="P42" s="27">
        <v>1686.56</v>
      </c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19"/>
        <v>-1888.9475</v>
      </c>
      <c r="AG42" s="28">
        <f t="shared" si="20"/>
        <v>2.5000000000545697E-3</v>
      </c>
    </row>
    <row r="43" spans="1:33" s="12" customFormat="1" ht="23.25" customHeight="1">
      <c r="A43" s="30">
        <v>43868</v>
      </c>
      <c r="B43" s="31"/>
      <c r="C43" s="25" t="s">
        <v>41</v>
      </c>
      <c r="D43" s="25" t="s">
        <v>42</v>
      </c>
      <c r="E43" s="25" t="s">
        <v>43</v>
      </c>
      <c r="F43" s="26">
        <v>223742</v>
      </c>
      <c r="G43" s="26" t="s">
        <v>44</v>
      </c>
      <c r="H43" s="32"/>
      <c r="I43" s="32"/>
      <c r="J43" s="32"/>
      <c r="K43" s="32">
        <v>180</v>
      </c>
      <c r="L43" s="33"/>
      <c r="M43" s="27">
        <f t="shared" si="0"/>
        <v>160.71428571428569</v>
      </c>
      <c r="N43" s="27">
        <f t="shared" si="1"/>
        <v>19.285714285714281</v>
      </c>
      <c r="O43" s="27">
        <f t="shared" si="2"/>
        <v>0</v>
      </c>
      <c r="P43" s="27"/>
      <c r="Q43" s="34">
        <v>160.71</v>
      </c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ref="AF43" si="21">-SUM(N43:AE43)</f>
        <v>-179.99571428571429</v>
      </c>
      <c r="AG43" s="28">
        <f t="shared" ref="AG43" si="22">SUM(H43:K43)+AF43+O43</f>
        <v>4.2857142857144481E-3</v>
      </c>
    </row>
    <row r="44" spans="1:33" s="12" customFormat="1" ht="23.25" customHeight="1">
      <c r="A44" s="30">
        <v>43868</v>
      </c>
      <c r="B44" s="31"/>
      <c r="C44" s="25" t="s">
        <v>115</v>
      </c>
      <c r="D44" s="25" t="s">
        <v>116</v>
      </c>
      <c r="E44" s="25" t="s">
        <v>39</v>
      </c>
      <c r="F44" s="26">
        <v>145250</v>
      </c>
      <c r="G44" s="26" t="s">
        <v>117</v>
      </c>
      <c r="H44" s="32"/>
      <c r="I44" s="32"/>
      <c r="J44" s="32"/>
      <c r="K44" s="32">
        <v>19</v>
      </c>
      <c r="L44" s="33"/>
      <c r="M44" s="27">
        <f t="shared" si="0"/>
        <v>16.964285714285712</v>
      </c>
      <c r="N44" s="27">
        <f t="shared" si="1"/>
        <v>2.0357142857142851</v>
      </c>
      <c r="O44" s="27">
        <f t="shared" si="2"/>
        <v>0</v>
      </c>
      <c r="P44" s="27">
        <v>16.96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ref="AF44:AF46" si="23">-SUM(N44:AE44)</f>
        <v>-18.995714285714286</v>
      </c>
      <c r="AG44" s="28">
        <f t="shared" ref="AG44:AG46" si="24">SUM(H44:K44)+AF44+O44</f>
        <v>4.2857142857144481E-3</v>
      </c>
    </row>
    <row r="45" spans="1:33" s="12" customFormat="1" ht="23.25" customHeight="1">
      <c r="A45" s="30">
        <v>43869</v>
      </c>
      <c r="B45" s="31"/>
      <c r="C45" s="25" t="s">
        <v>45</v>
      </c>
      <c r="D45" s="25" t="s">
        <v>46</v>
      </c>
      <c r="E45" s="25" t="s">
        <v>37</v>
      </c>
      <c r="F45" s="26">
        <v>700759</v>
      </c>
      <c r="G45" s="26" t="s">
        <v>118</v>
      </c>
      <c r="H45" s="32"/>
      <c r="I45" s="32"/>
      <c r="J45" s="32"/>
      <c r="K45" s="32">
        <v>239</v>
      </c>
      <c r="L45" s="33"/>
      <c r="M45" s="27">
        <f t="shared" si="0"/>
        <v>213.39285714285711</v>
      </c>
      <c r="N45" s="27">
        <f t="shared" si="1"/>
        <v>25.607142857142851</v>
      </c>
      <c r="O45" s="27">
        <f t="shared" si="2"/>
        <v>0</v>
      </c>
      <c r="P45" s="27">
        <v>213.39</v>
      </c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23"/>
        <v>-238.99714285714285</v>
      </c>
      <c r="AG45" s="28">
        <f t="shared" si="24"/>
        <v>2.8571428571524393E-3</v>
      </c>
    </row>
    <row r="46" spans="1:33" s="12" customFormat="1" ht="23.25" customHeight="1">
      <c r="A46" s="30">
        <v>43869</v>
      </c>
      <c r="B46" s="31"/>
      <c r="C46" s="25" t="s">
        <v>51</v>
      </c>
      <c r="D46" s="25" t="s">
        <v>52</v>
      </c>
      <c r="E46" s="25" t="s">
        <v>39</v>
      </c>
      <c r="F46" s="26">
        <v>800151</v>
      </c>
      <c r="G46" s="26" t="s">
        <v>119</v>
      </c>
      <c r="H46" s="32"/>
      <c r="I46" s="32"/>
      <c r="J46" s="32"/>
      <c r="K46" s="32">
        <f>27.5+260</f>
        <v>287.5</v>
      </c>
      <c r="L46" s="33"/>
      <c r="M46" s="27">
        <f t="shared" si="0"/>
        <v>256.69642857142856</v>
      </c>
      <c r="N46" s="27">
        <f t="shared" si="1"/>
        <v>30.803571428571427</v>
      </c>
      <c r="O46" s="27">
        <f t="shared" si="2"/>
        <v>0</v>
      </c>
      <c r="P46" s="27">
        <v>256.7</v>
      </c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23"/>
        <v>-287.50357142857143</v>
      </c>
      <c r="AG46" s="28">
        <f t="shared" si="24"/>
        <v>-3.5714285714334437E-3</v>
      </c>
    </row>
    <row r="47" spans="1:33" s="12" customFormat="1" ht="23.25" customHeight="1">
      <c r="A47" s="30">
        <v>43869</v>
      </c>
      <c r="B47" s="31"/>
      <c r="C47" s="25" t="s">
        <v>51</v>
      </c>
      <c r="D47" s="25" t="s">
        <v>52</v>
      </c>
      <c r="E47" s="25" t="s">
        <v>39</v>
      </c>
      <c r="F47" s="26">
        <v>800151</v>
      </c>
      <c r="G47" s="26" t="s">
        <v>120</v>
      </c>
      <c r="H47" s="32"/>
      <c r="I47" s="32"/>
      <c r="J47" s="32"/>
      <c r="K47" s="32">
        <v>45</v>
      </c>
      <c r="L47" s="33"/>
      <c r="M47" s="27">
        <f t="shared" si="0"/>
        <v>40.178571428571423</v>
      </c>
      <c r="N47" s="27">
        <f t="shared" si="1"/>
        <v>4.8214285714285703</v>
      </c>
      <c r="O47" s="27">
        <f t="shared" si="2"/>
        <v>0</v>
      </c>
      <c r="P47" s="27"/>
      <c r="Q47" s="34"/>
      <c r="R47" s="34"/>
      <c r="S47" s="35"/>
      <c r="T47" s="35"/>
      <c r="U47" s="35"/>
      <c r="V47" s="35"/>
      <c r="W47" s="35"/>
      <c r="X47" s="34"/>
      <c r="Y47" s="34"/>
      <c r="Z47" s="34">
        <v>40.18</v>
      </c>
      <c r="AA47" s="34"/>
      <c r="AB47" s="35"/>
      <c r="AC47" s="35"/>
      <c r="AD47" s="34"/>
      <c r="AE47" s="34"/>
      <c r="AF47" s="27">
        <f t="shared" ref="AF47:AF64" si="25">-SUM(N47:AE47)</f>
        <v>-45.001428571428569</v>
      </c>
      <c r="AG47" s="28">
        <f t="shared" ref="AG47:AG64" si="26">SUM(H47:K47)+AF47+O47</f>
        <v>-1.4285714285691142E-3</v>
      </c>
    </row>
    <row r="48" spans="1:33" s="12" customFormat="1" ht="23.25" customHeight="1">
      <c r="A48" s="30">
        <v>43869</v>
      </c>
      <c r="B48" s="31"/>
      <c r="C48" s="25" t="s">
        <v>45</v>
      </c>
      <c r="D48" s="25" t="s">
        <v>46</v>
      </c>
      <c r="E48" s="25" t="s">
        <v>37</v>
      </c>
      <c r="F48" s="26">
        <v>134313</v>
      </c>
      <c r="G48" s="26" t="s">
        <v>74</v>
      </c>
      <c r="H48" s="32"/>
      <c r="I48" s="32"/>
      <c r="J48" s="32"/>
      <c r="K48" s="32">
        <v>465</v>
      </c>
      <c r="L48" s="33"/>
      <c r="M48" s="27">
        <f t="shared" si="0"/>
        <v>415.17857142857139</v>
      </c>
      <c r="N48" s="27">
        <f t="shared" si="1"/>
        <v>49.821428571428562</v>
      </c>
      <c r="O48" s="27">
        <f t="shared" si="2"/>
        <v>0</v>
      </c>
      <c r="P48" s="27">
        <v>415.18</v>
      </c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si="25"/>
        <v>-465.00142857142856</v>
      </c>
      <c r="AG48" s="28">
        <f t="shared" si="26"/>
        <v>-1.4285714285620088E-3</v>
      </c>
    </row>
    <row r="49" spans="1:33" s="12" customFormat="1" ht="23.25" customHeight="1">
      <c r="A49" s="30">
        <v>43871</v>
      </c>
      <c r="B49" s="31"/>
      <c r="C49" s="25" t="s">
        <v>41</v>
      </c>
      <c r="D49" s="25" t="s">
        <v>42</v>
      </c>
      <c r="E49" s="25" t="s">
        <v>43</v>
      </c>
      <c r="F49" s="26">
        <v>231291</v>
      </c>
      <c r="G49" s="26" t="s">
        <v>44</v>
      </c>
      <c r="H49" s="32"/>
      <c r="I49" s="32"/>
      <c r="J49" s="32"/>
      <c r="K49" s="32">
        <v>180</v>
      </c>
      <c r="L49" s="33"/>
      <c r="M49" s="27">
        <f t="shared" si="0"/>
        <v>160.71428571428569</v>
      </c>
      <c r="N49" s="27">
        <f t="shared" si="1"/>
        <v>19.285714285714281</v>
      </c>
      <c r="O49" s="27">
        <f t="shared" si="2"/>
        <v>0</v>
      </c>
      <c r="P49" s="27"/>
      <c r="Q49" s="34">
        <v>160.71</v>
      </c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ref="AF49" si="27">-SUM(N49:AE49)</f>
        <v>-179.99571428571429</v>
      </c>
      <c r="AG49" s="28">
        <f t="shared" ref="AG49" si="28">SUM(H49:K49)+AF49+O49</f>
        <v>4.2857142857144481E-3</v>
      </c>
    </row>
    <row r="50" spans="1:33" s="12" customFormat="1" ht="23.25" customHeight="1">
      <c r="A50" s="30">
        <v>43871</v>
      </c>
      <c r="B50" s="31"/>
      <c r="C50" s="25" t="s">
        <v>38</v>
      </c>
      <c r="D50" s="25" t="s">
        <v>56</v>
      </c>
      <c r="E50" s="25" t="s">
        <v>39</v>
      </c>
      <c r="F50" s="26">
        <v>270192</v>
      </c>
      <c r="G50" s="26" t="s">
        <v>121</v>
      </c>
      <c r="H50" s="32"/>
      <c r="I50" s="32"/>
      <c r="J50" s="32"/>
      <c r="K50" s="32">
        <v>752.25</v>
      </c>
      <c r="L50" s="33"/>
      <c r="M50" s="27">
        <f t="shared" si="0"/>
        <v>671.65178571428567</v>
      </c>
      <c r="N50" s="27">
        <f t="shared" si="1"/>
        <v>80.598214285714278</v>
      </c>
      <c r="O50" s="27">
        <f t="shared" si="2"/>
        <v>0</v>
      </c>
      <c r="P50" s="27">
        <v>671.65</v>
      </c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/>
      <c r="AE50" s="34"/>
      <c r="AF50" s="27">
        <f t="shared" si="25"/>
        <v>-752.24821428571431</v>
      </c>
      <c r="AG50" s="28">
        <f t="shared" si="26"/>
        <v>1.7857142856883002E-3</v>
      </c>
    </row>
    <row r="51" spans="1:33" s="12" customFormat="1" ht="23.25" customHeight="1">
      <c r="A51" s="30">
        <v>43871</v>
      </c>
      <c r="B51" s="31"/>
      <c r="C51" s="25" t="s">
        <v>45</v>
      </c>
      <c r="D51" s="25" t="s">
        <v>46</v>
      </c>
      <c r="E51" s="25" t="s">
        <v>37</v>
      </c>
      <c r="F51" s="26">
        <v>701471</v>
      </c>
      <c r="G51" s="26" t="s">
        <v>122</v>
      </c>
      <c r="H51" s="32"/>
      <c r="I51" s="32"/>
      <c r="J51" s="32"/>
      <c r="K51" s="32">
        <v>110</v>
      </c>
      <c r="L51" s="33"/>
      <c r="M51" s="27">
        <f t="shared" si="0"/>
        <v>98.214285714285708</v>
      </c>
      <c r="N51" s="27">
        <f t="shared" si="1"/>
        <v>11.785714285714285</v>
      </c>
      <c r="O51" s="27">
        <f t="shared" si="2"/>
        <v>0</v>
      </c>
      <c r="P51" s="27">
        <v>98.21</v>
      </c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/>
      <c r="AB51" s="35"/>
      <c r="AC51" s="35"/>
      <c r="AD51" s="34"/>
      <c r="AE51" s="34"/>
      <c r="AF51" s="27">
        <f t="shared" si="25"/>
        <v>-109.99571428571429</v>
      </c>
      <c r="AG51" s="28">
        <f t="shared" si="26"/>
        <v>4.2857142857144481E-3</v>
      </c>
    </row>
    <row r="52" spans="1:33" s="12" customFormat="1" ht="23.25" customHeight="1">
      <c r="A52" s="30">
        <v>43871</v>
      </c>
      <c r="B52" s="31"/>
      <c r="C52" s="25" t="s">
        <v>57</v>
      </c>
      <c r="D52" s="25" t="s">
        <v>55</v>
      </c>
      <c r="E52" s="25" t="s">
        <v>50</v>
      </c>
      <c r="F52" s="26">
        <v>20633</v>
      </c>
      <c r="G52" s="26" t="s">
        <v>123</v>
      </c>
      <c r="H52" s="32"/>
      <c r="I52" s="32"/>
      <c r="J52" s="32">
        <v>400</v>
      </c>
      <c r="K52" s="32"/>
      <c r="L52" s="33"/>
      <c r="M52" s="27">
        <f t="shared" si="0"/>
        <v>400</v>
      </c>
      <c r="N52" s="27">
        <f t="shared" si="1"/>
        <v>0</v>
      </c>
      <c r="O52" s="27">
        <v>0</v>
      </c>
      <c r="P52" s="27">
        <v>400</v>
      </c>
      <c r="Q52" s="34"/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si="25"/>
        <v>-400</v>
      </c>
      <c r="AG52" s="28">
        <f t="shared" si="26"/>
        <v>0</v>
      </c>
    </row>
    <row r="53" spans="1:33" s="12" customFormat="1" ht="23.25" customHeight="1">
      <c r="A53" s="30">
        <v>43871</v>
      </c>
      <c r="B53" s="31"/>
      <c r="C53" s="25" t="s">
        <v>47</v>
      </c>
      <c r="D53" s="25" t="s">
        <v>48</v>
      </c>
      <c r="E53" s="25" t="s">
        <v>50</v>
      </c>
      <c r="F53" s="26">
        <v>3420</v>
      </c>
      <c r="G53" s="26" t="s">
        <v>124</v>
      </c>
      <c r="H53" s="32"/>
      <c r="I53" s="32"/>
      <c r="J53" s="32">
        <v>1560</v>
      </c>
      <c r="K53" s="32"/>
      <c r="L53" s="33"/>
      <c r="M53" s="27">
        <f t="shared" si="0"/>
        <v>1560</v>
      </c>
      <c r="N53" s="27">
        <f t="shared" si="1"/>
        <v>0</v>
      </c>
      <c r="O53" s="27">
        <f t="shared" si="2"/>
        <v>0</v>
      </c>
      <c r="P53" s="27">
        <v>1560</v>
      </c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/>
      <c r="AB53" s="35"/>
      <c r="AC53" s="35"/>
      <c r="AD53" s="34"/>
      <c r="AE53" s="34"/>
      <c r="AF53" s="27">
        <f t="shared" si="25"/>
        <v>-1560</v>
      </c>
      <c r="AG53" s="28">
        <f t="shared" si="26"/>
        <v>0</v>
      </c>
    </row>
    <row r="54" spans="1:33" s="12" customFormat="1" ht="23.25" customHeight="1">
      <c r="A54" s="30">
        <v>43871</v>
      </c>
      <c r="B54" s="31"/>
      <c r="C54" s="25" t="s">
        <v>66</v>
      </c>
      <c r="D54" s="25" t="s">
        <v>125</v>
      </c>
      <c r="E54" s="25" t="s">
        <v>58</v>
      </c>
      <c r="F54" s="26">
        <v>18420</v>
      </c>
      <c r="G54" s="26" t="s">
        <v>126</v>
      </c>
      <c r="H54" s="32"/>
      <c r="I54" s="32"/>
      <c r="J54" s="32"/>
      <c r="K54" s="32">
        <v>852</v>
      </c>
      <c r="L54" s="33"/>
      <c r="M54" s="27">
        <f t="shared" si="0"/>
        <v>760.71428571428567</v>
      </c>
      <c r="N54" s="27">
        <f t="shared" si="1"/>
        <v>91.285714285714278</v>
      </c>
      <c r="O54" s="27">
        <f t="shared" si="2"/>
        <v>0</v>
      </c>
      <c r="P54" s="27">
        <v>760.71</v>
      </c>
      <c r="Q54" s="34"/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si="25"/>
        <v>-851.99571428571426</v>
      </c>
      <c r="AG54" s="28">
        <f t="shared" si="26"/>
        <v>4.2857142857428698E-3</v>
      </c>
    </row>
    <row r="55" spans="1:33" s="12" customFormat="1" ht="23.25" customHeight="1">
      <c r="A55" s="30">
        <v>43871</v>
      </c>
      <c r="B55" s="31"/>
      <c r="C55" s="25" t="s">
        <v>45</v>
      </c>
      <c r="D55" s="25" t="s">
        <v>46</v>
      </c>
      <c r="E55" s="25" t="s">
        <v>37</v>
      </c>
      <c r="F55" s="26">
        <v>134569</v>
      </c>
      <c r="G55" s="26" t="s">
        <v>127</v>
      </c>
      <c r="H55" s="32"/>
      <c r="I55" s="32"/>
      <c r="J55" s="32"/>
      <c r="K55" s="32">
        <v>430.75</v>
      </c>
      <c r="L55" s="33"/>
      <c r="M55" s="27">
        <f t="shared" si="0"/>
        <v>384.59821428571422</v>
      </c>
      <c r="N55" s="27">
        <f t="shared" si="1"/>
        <v>46.151785714285708</v>
      </c>
      <c r="O55" s="27">
        <f t="shared" si="2"/>
        <v>0</v>
      </c>
      <c r="P55" s="27">
        <v>384.6</v>
      </c>
      <c r="Q55" s="34"/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25"/>
        <v>-430.75178571428575</v>
      </c>
      <c r="AG55" s="28">
        <f t="shared" si="26"/>
        <v>-1.7857142857451436E-3</v>
      </c>
    </row>
    <row r="56" spans="1:33" s="12" customFormat="1" ht="23.25" customHeight="1">
      <c r="A56" s="30">
        <v>43871</v>
      </c>
      <c r="B56" s="31"/>
      <c r="C56" s="25" t="s">
        <v>49</v>
      </c>
      <c r="D56" s="25"/>
      <c r="E56" s="25"/>
      <c r="F56" s="26"/>
      <c r="G56" s="26" t="s">
        <v>53</v>
      </c>
      <c r="H56" s="32">
        <v>100</v>
      </c>
      <c r="I56" s="32"/>
      <c r="J56" s="32"/>
      <c r="K56" s="32"/>
      <c r="L56" s="33"/>
      <c r="M56" s="27">
        <f t="shared" si="0"/>
        <v>100</v>
      </c>
      <c r="N56" s="27">
        <f t="shared" si="1"/>
        <v>0</v>
      </c>
      <c r="O56" s="27">
        <f t="shared" si="2"/>
        <v>0</v>
      </c>
      <c r="P56" s="27"/>
      <c r="Q56" s="34"/>
      <c r="R56" s="34"/>
      <c r="S56" s="35"/>
      <c r="T56" s="35"/>
      <c r="U56" s="35"/>
      <c r="V56" s="35"/>
      <c r="W56" s="35"/>
      <c r="X56" s="34"/>
      <c r="Y56" s="34"/>
      <c r="Z56" s="34"/>
      <c r="AA56" s="34">
        <v>100</v>
      </c>
      <c r="AB56" s="35"/>
      <c r="AC56" s="35"/>
      <c r="AD56" s="34"/>
      <c r="AE56" s="34"/>
      <c r="AF56" s="27">
        <f t="shared" si="25"/>
        <v>-100</v>
      </c>
      <c r="AG56" s="28">
        <f t="shared" si="26"/>
        <v>0</v>
      </c>
    </row>
    <row r="57" spans="1:33" s="12" customFormat="1" ht="23.25" customHeight="1">
      <c r="A57" s="30">
        <v>43871</v>
      </c>
      <c r="B57" s="31"/>
      <c r="C57" s="25" t="s">
        <v>45</v>
      </c>
      <c r="D57" s="25" t="s">
        <v>46</v>
      </c>
      <c r="E57" s="25" t="s">
        <v>37</v>
      </c>
      <c r="F57" s="26">
        <v>153750</v>
      </c>
      <c r="G57" s="26" t="s">
        <v>69</v>
      </c>
      <c r="H57" s="32"/>
      <c r="I57" s="32"/>
      <c r="J57" s="32"/>
      <c r="K57" s="32">
        <v>351</v>
      </c>
      <c r="L57" s="33"/>
      <c r="M57" s="27">
        <f t="shared" si="0"/>
        <v>313.39285714285711</v>
      </c>
      <c r="N57" s="27">
        <f t="shared" si="1"/>
        <v>37.607142857142854</v>
      </c>
      <c r="O57" s="27">
        <f t="shared" si="2"/>
        <v>0</v>
      </c>
      <c r="P57" s="27">
        <v>313.39</v>
      </c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/>
      <c r="AB57" s="35"/>
      <c r="AC57" s="35"/>
      <c r="AD57" s="34"/>
      <c r="AE57" s="34"/>
      <c r="AF57" s="27">
        <f t="shared" si="25"/>
        <v>-350.99714285714282</v>
      </c>
      <c r="AG57" s="28">
        <f t="shared" si="26"/>
        <v>2.857142857180861E-3</v>
      </c>
    </row>
    <row r="58" spans="1:33" s="12" customFormat="1" ht="23.25" customHeight="1">
      <c r="A58" s="30">
        <v>43871</v>
      </c>
      <c r="B58" s="31"/>
      <c r="C58" s="25" t="s">
        <v>38</v>
      </c>
      <c r="D58" s="25" t="s">
        <v>56</v>
      </c>
      <c r="E58" s="25" t="s">
        <v>39</v>
      </c>
      <c r="F58" s="26">
        <v>254019</v>
      </c>
      <c r="G58" s="26" t="s">
        <v>128</v>
      </c>
      <c r="H58" s="32"/>
      <c r="I58" s="32"/>
      <c r="J58" s="32">
        <v>364.75</v>
      </c>
      <c r="K58" s="32"/>
      <c r="L58" s="33"/>
      <c r="M58" s="27">
        <f t="shared" si="0"/>
        <v>364.75</v>
      </c>
      <c r="N58" s="27">
        <f t="shared" si="1"/>
        <v>0</v>
      </c>
      <c r="O58" s="27">
        <f t="shared" si="2"/>
        <v>0</v>
      </c>
      <c r="P58" s="27">
        <v>364.75</v>
      </c>
      <c r="Q58" s="34"/>
      <c r="R58" s="34"/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/>
      <c r="AE58" s="34"/>
      <c r="AF58" s="27">
        <f t="shared" si="25"/>
        <v>-364.75</v>
      </c>
      <c r="AG58" s="28">
        <f t="shared" si="26"/>
        <v>0</v>
      </c>
    </row>
    <row r="59" spans="1:33" s="12" customFormat="1" ht="23.25" customHeight="1">
      <c r="A59" s="30">
        <v>43871</v>
      </c>
      <c r="B59" s="31"/>
      <c r="C59" s="25" t="s">
        <v>38</v>
      </c>
      <c r="D59" s="25" t="s">
        <v>56</v>
      </c>
      <c r="E59" s="25" t="s">
        <v>39</v>
      </c>
      <c r="F59" s="26">
        <v>254019</v>
      </c>
      <c r="G59" s="26" t="s">
        <v>129</v>
      </c>
      <c r="H59" s="32"/>
      <c r="I59" s="32"/>
      <c r="J59" s="32"/>
      <c r="K59" s="32">
        <f>213.3+25.6</f>
        <v>238.9</v>
      </c>
      <c r="L59" s="33"/>
      <c r="M59" s="27">
        <f t="shared" si="0"/>
        <v>213.30357142857142</v>
      </c>
      <c r="N59" s="27">
        <f t="shared" si="1"/>
        <v>25.596428571428568</v>
      </c>
      <c r="O59" s="27">
        <f t="shared" si="2"/>
        <v>0</v>
      </c>
      <c r="P59" s="27">
        <v>213.3</v>
      </c>
      <c r="Q59" s="34"/>
      <c r="R59" s="34"/>
      <c r="S59" s="35"/>
      <c r="T59" s="35"/>
      <c r="U59" s="35"/>
      <c r="V59" s="35"/>
      <c r="W59" s="35"/>
      <c r="X59" s="34"/>
      <c r="Y59" s="34"/>
      <c r="Z59" s="34"/>
      <c r="AA59" s="34"/>
      <c r="AB59" s="35"/>
      <c r="AC59" s="35"/>
      <c r="AD59" s="34"/>
      <c r="AE59" s="34"/>
      <c r="AF59" s="27">
        <f t="shared" si="25"/>
        <v>-238.89642857142857</v>
      </c>
      <c r="AG59" s="28">
        <f t="shared" si="26"/>
        <v>3.5714285714334437E-3</v>
      </c>
    </row>
    <row r="60" spans="1:33" s="12" customFormat="1" ht="23.25" customHeight="1">
      <c r="A60" s="30">
        <v>43871</v>
      </c>
      <c r="B60" s="31"/>
      <c r="C60" s="25" t="s">
        <v>45</v>
      </c>
      <c r="D60" s="25" t="s">
        <v>46</v>
      </c>
      <c r="E60" s="25" t="s">
        <v>37</v>
      </c>
      <c r="F60" s="26">
        <v>124563</v>
      </c>
      <c r="G60" s="26" t="s">
        <v>130</v>
      </c>
      <c r="H60" s="32"/>
      <c r="I60" s="32"/>
      <c r="J60" s="32"/>
      <c r="K60" s="32">
        <v>36.43</v>
      </c>
      <c r="L60" s="33"/>
      <c r="M60" s="27">
        <f t="shared" si="0"/>
        <v>32.526785714285708</v>
      </c>
      <c r="N60" s="27">
        <f t="shared" si="1"/>
        <v>3.9032142857142849</v>
      </c>
      <c r="O60" s="27">
        <f t="shared" si="2"/>
        <v>0</v>
      </c>
      <c r="P60" s="27">
        <v>32.53</v>
      </c>
      <c r="Q60" s="34"/>
      <c r="R60" s="34"/>
      <c r="S60" s="35"/>
      <c r="T60" s="35"/>
      <c r="U60" s="35"/>
      <c r="V60" s="35"/>
      <c r="W60" s="35"/>
      <c r="X60" s="34"/>
      <c r="Y60" s="34"/>
      <c r="Z60" s="34"/>
      <c r="AA60" s="34"/>
      <c r="AB60" s="35"/>
      <c r="AC60" s="35"/>
      <c r="AD60" s="34"/>
      <c r="AE60" s="34"/>
      <c r="AF60" s="27">
        <f t="shared" si="25"/>
        <v>-36.433214285714286</v>
      </c>
      <c r="AG60" s="28">
        <f t="shared" si="26"/>
        <v>-3.2142857142858361E-3</v>
      </c>
    </row>
    <row r="61" spans="1:33" s="12" customFormat="1" ht="23.25" customHeight="1">
      <c r="A61" s="30">
        <v>43872</v>
      </c>
      <c r="B61" s="31"/>
      <c r="C61" s="25" t="s">
        <v>68</v>
      </c>
      <c r="D61" s="25"/>
      <c r="E61" s="25"/>
      <c r="F61" s="26"/>
      <c r="G61" s="26" t="s">
        <v>110</v>
      </c>
      <c r="H61" s="32">
        <v>165</v>
      </c>
      <c r="I61" s="32"/>
      <c r="J61" s="32"/>
      <c r="K61" s="32"/>
      <c r="L61" s="33"/>
      <c r="M61" s="27">
        <f t="shared" si="0"/>
        <v>165</v>
      </c>
      <c r="N61" s="27">
        <f t="shared" si="1"/>
        <v>0</v>
      </c>
      <c r="O61" s="27">
        <f t="shared" si="2"/>
        <v>0</v>
      </c>
      <c r="P61" s="27"/>
      <c r="Q61" s="34"/>
      <c r="R61" s="34"/>
      <c r="S61" s="35"/>
      <c r="T61" s="35"/>
      <c r="U61" s="35"/>
      <c r="V61" s="35"/>
      <c r="W61" s="35"/>
      <c r="X61" s="34"/>
      <c r="Y61" s="34"/>
      <c r="Z61" s="34"/>
      <c r="AA61" s="34">
        <v>165</v>
      </c>
      <c r="AB61" s="35"/>
      <c r="AC61" s="35"/>
      <c r="AD61" s="34"/>
      <c r="AE61" s="34"/>
      <c r="AF61" s="27">
        <f t="shared" si="25"/>
        <v>-165</v>
      </c>
      <c r="AG61" s="28">
        <f t="shared" si="26"/>
        <v>0</v>
      </c>
    </row>
    <row r="62" spans="1:33" s="12" customFormat="1" ht="23.25" customHeight="1">
      <c r="A62" s="30">
        <v>43872</v>
      </c>
      <c r="B62" s="31"/>
      <c r="C62" s="25" t="s">
        <v>41</v>
      </c>
      <c r="D62" s="25" t="s">
        <v>42</v>
      </c>
      <c r="E62" s="25" t="s">
        <v>43</v>
      </c>
      <c r="F62" s="26">
        <v>231337</v>
      </c>
      <c r="G62" s="26" t="s">
        <v>44</v>
      </c>
      <c r="H62" s="32"/>
      <c r="I62" s="32"/>
      <c r="J62" s="32"/>
      <c r="K62" s="32">
        <v>180</v>
      </c>
      <c r="L62" s="33"/>
      <c r="M62" s="27">
        <f t="shared" si="0"/>
        <v>160.71428571428569</v>
      </c>
      <c r="N62" s="27">
        <f t="shared" si="1"/>
        <v>19.285714285714281</v>
      </c>
      <c r="O62" s="27">
        <f t="shared" si="2"/>
        <v>0</v>
      </c>
      <c r="P62" s="27"/>
      <c r="Q62" s="34">
        <v>160.71</v>
      </c>
      <c r="R62" s="34"/>
      <c r="S62" s="35"/>
      <c r="T62" s="35"/>
      <c r="U62" s="35"/>
      <c r="V62" s="35"/>
      <c r="W62" s="35"/>
      <c r="X62" s="34"/>
      <c r="Y62" s="34"/>
      <c r="Z62" s="34"/>
      <c r="AA62" s="34"/>
      <c r="AB62" s="35"/>
      <c r="AC62" s="35"/>
      <c r="AD62" s="34"/>
      <c r="AE62" s="34"/>
      <c r="AF62" s="27">
        <f t="shared" si="25"/>
        <v>-179.99571428571429</v>
      </c>
      <c r="AG62" s="28">
        <f t="shared" si="26"/>
        <v>4.2857142857144481E-3</v>
      </c>
    </row>
    <row r="63" spans="1:33" s="12" customFormat="1" ht="23.25" customHeight="1">
      <c r="A63" s="30">
        <v>43841</v>
      </c>
      <c r="B63" s="31"/>
      <c r="C63" s="25" t="s">
        <v>45</v>
      </c>
      <c r="D63" s="25" t="s">
        <v>46</v>
      </c>
      <c r="E63" s="25" t="s">
        <v>37</v>
      </c>
      <c r="F63" s="26">
        <v>100356</v>
      </c>
      <c r="G63" s="26" t="s">
        <v>131</v>
      </c>
      <c r="H63" s="32"/>
      <c r="I63" s="32"/>
      <c r="J63" s="32"/>
      <c r="K63" s="32">
        <v>147</v>
      </c>
      <c r="L63" s="33"/>
      <c r="M63" s="27">
        <f t="shared" si="0"/>
        <v>131.25</v>
      </c>
      <c r="N63" s="27">
        <f t="shared" si="1"/>
        <v>15.75</v>
      </c>
      <c r="O63" s="27">
        <f t="shared" si="2"/>
        <v>0</v>
      </c>
      <c r="P63" s="27">
        <v>131.25</v>
      </c>
      <c r="Q63" s="34"/>
      <c r="R63" s="34"/>
      <c r="S63" s="35"/>
      <c r="T63" s="35"/>
      <c r="U63" s="35"/>
      <c r="V63" s="35"/>
      <c r="W63" s="35"/>
      <c r="X63" s="34"/>
      <c r="Y63" s="34"/>
      <c r="Z63" s="34"/>
      <c r="AA63" s="34"/>
      <c r="AB63" s="35"/>
      <c r="AC63" s="35"/>
      <c r="AD63" s="34"/>
      <c r="AE63" s="34"/>
      <c r="AF63" s="27">
        <f t="shared" si="25"/>
        <v>-147</v>
      </c>
      <c r="AG63" s="28">
        <f t="shared" si="26"/>
        <v>0</v>
      </c>
    </row>
    <row r="64" spans="1:33" s="12" customFormat="1" ht="23.25" customHeight="1">
      <c r="A64" s="30">
        <v>43872</v>
      </c>
      <c r="B64" s="31"/>
      <c r="C64" s="25" t="s">
        <v>61</v>
      </c>
      <c r="D64" s="25" t="s">
        <v>62</v>
      </c>
      <c r="E64" s="25" t="s">
        <v>39</v>
      </c>
      <c r="F64" s="26">
        <v>576311</v>
      </c>
      <c r="G64" s="26" t="s">
        <v>132</v>
      </c>
      <c r="H64" s="32"/>
      <c r="I64" s="32"/>
      <c r="J64" s="32"/>
      <c r="K64" s="32">
        <v>1313.8</v>
      </c>
      <c r="L64" s="33"/>
      <c r="M64" s="27">
        <f t="shared" si="0"/>
        <v>1173.0357142857142</v>
      </c>
      <c r="N64" s="27">
        <f t="shared" si="1"/>
        <v>140.76428571428571</v>
      </c>
      <c r="O64" s="27">
        <f t="shared" si="2"/>
        <v>0</v>
      </c>
      <c r="P64" s="27">
        <v>1173.04</v>
      </c>
      <c r="Q64" s="34"/>
      <c r="R64" s="34"/>
      <c r="S64" s="35"/>
      <c r="T64" s="35"/>
      <c r="U64" s="35"/>
      <c r="V64" s="35"/>
      <c r="W64" s="35"/>
      <c r="X64" s="34"/>
      <c r="Y64" s="34"/>
      <c r="Z64" s="34"/>
      <c r="AA64" s="34"/>
      <c r="AB64" s="35"/>
      <c r="AC64" s="35"/>
      <c r="AD64" s="34"/>
      <c r="AE64" s="34"/>
      <c r="AF64" s="27">
        <f t="shared" si="25"/>
        <v>-1313.8042857142857</v>
      </c>
      <c r="AG64" s="28">
        <f t="shared" si="26"/>
        <v>-4.2857142857428698E-3</v>
      </c>
    </row>
    <row r="65" spans="1:33" s="57" customFormat="1" ht="23.25" customHeight="1">
      <c r="A65" s="48">
        <v>43873</v>
      </c>
      <c r="B65" s="58"/>
      <c r="C65" s="49" t="s">
        <v>41</v>
      </c>
      <c r="D65" s="49" t="s">
        <v>42</v>
      </c>
      <c r="E65" s="49" t="s">
        <v>43</v>
      </c>
      <c r="F65" s="50">
        <v>223840</v>
      </c>
      <c r="G65" s="50" t="s">
        <v>44</v>
      </c>
      <c r="H65" s="51"/>
      <c r="I65" s="51"/>
      <c r="J65" s="51"/>
      <c r="K65" s="51">
        <v>180</v>
      </c>
      <c r="L65" s="52"/>
      <c r="M65" s="53">
        <f t="shared" si="0"/>
        <v>160.71428571428569</v>
      </c>
      <c r="N65" s="53">
        <f t="shared" si="1"/>
        <v>19.285714285714281</v>
      </c>
      <c r="O65" s="53">
        <f t="shared" si="2"/>
        <v>0</v>
      </c>
      <c r="P65" s="53"/>
      <c r="Q65" s="54">
        <v>160.71</v>
      </c>
      <c r="R65" s="54"/>
      <c r="S65" s="55"/>
      <c r="T65" s="55"/>
      <c r="U65" s="55"/>
      <c r="V65" s="55"/>
      <c r="W65" s="55"/>
      <c r="X65" s="54"/>
      <c r="Y65" s="54"/>
      <c r="Z65" s="54"/>
      <c r="AA65" s="54"/>
      <c r="AB65" s="55"/>
      <c r="AC65" s="55"/>
      <c r="AD65" s="54"/>
      <c r="AE65" s="54"/>
      <c r="AF65" s="53">
        <f t="shared" ref="AF65" si="29">-SUM(N65:AE65)</f>
        <v>-179.99571428571429</v>
      </c>
      <c r="AG65" s="56">
        <f t="shared" ref="AG65" si="30">SUM(H65:K65)+AF65+O65</f>
        <v>4.2857142857144481E-3</v>
      </c>
    </row>
    <row r="66" spans="1:33" s="12" customFormat="1" ht="23.25" customHeight="1">
      <c r="A66" s="30">
        <v>43873</v>
      </c>
      <c r="B66" s="31"/>
      <c r="C66" s="25" t="s">
        <v>38</v>
      </c>
      <c r="D66" s="25" t="s">
        <v>56</v>
      </c>
      <c r="E66" s="25" t="s">
        <v>39</v>
      </c>
      <c r="F66" s="26">
        <v>229820</v>
      </c>
      <c r="G66" s="26" t="s">
        <v>133</v>
      </c>
      <c r="H66" s="32"/>
      <c r="I66" s="32"/>
      <c r="J66" s="32">
        <v>1546.05</v>
      </c>
      <c r="K66" s="32"/>
      <c r="L66" s="33"/>
      <c r="M66" s="27">
        <f t="shared" si="0"/>
        <v>1546.05</v>
      </c>
      <c r="N66" s="27">
        <f t="shared" si="1"/>
        <v>0</v>
      </c>
      <c r="O66" s="27">
        <f t="shared" si="2"/>
        <v>0</v>
      </c>
      <c r="P66" s="27">
        <v>1546.05</v>
      </c>
      <c r="Q66" s="34"/>
      <c r="R66" s="34"/>
      <c r="S66" s="35"/>
      <c r="T66" s="35"/>
      <c r="U66" s="35"/>
      <c r="V66" s="35"/>
      <c r="W66" s="35"/>
      <c r="X66" s="34"/>
      <c r="Y66" s="34"/>
      <c r="Z66" s="34"/>
      <c r="AA66" s="34"/>
      <c r="AB66" s="35"/>
      <c r="AC66" s="35"/>
      <c r="AD66" s="34"/>
      <c r="AE66" s="34"/>
      <c r="AF66" s="27">
        <f t="shared" ref="AF66:AF73" si="31">-SUM(N66:AE66)</f>
        <v>-1546.05</v>
      </c>
      <c r="AG66" s="28">
        <f t="shared" ref="AG66:AG73" si="32">SUM(H66:K66)+AF66+O66</f>
        <v>0</v>
      </c>
    </row>
    <row r="67" spans="1:33" s="12" customFormat="1" ht="23.25" customHeight="1">
      <c r="A67" s="30">
        <v>43873</v>
      </c>
      <c r="B67" s="31"/>
      <c r="C67" s="25" t="s">
        <v>38</v>
      </c>
      <c r="D67" s="25" t="s">
        <v>56</v>
      </c>
      <c r="E67" s="25" t="s">
        <v>39</v>
      </c>
      <c r="F67" s="26">
        <v>229820</v>
      </c>
      <c r="G67" s="26" t="s">
        <v>134</v>
      </c>
      <c r="H67" s="32"/>
      <c r="I67" s="32"/>
      <c r="J67" s="32"/>
      <c r="K67" s="32">
        <f>177.81+21.34</f>
        <v>199.15</v>
      </c>
      <c r="L67" s="33"/>
      <c r="M67" s="27">
        <f t="shared" si="0"/>
        <v>177.8125</v>
      </c>
      <c r="N67" s="27">
        <f t="shared" si="1"/>
        <v>21.337499999999999</v>
      </c>
      <c r="O67" s="27">
        <f t="shared" si="2"/>
        <v>0</v>
      </c>
      <c r="P67" s="27">
        <v>177.81</v>
      </c>
      <c r="Q67" s="34"/>
      <c r="R67" s="34"/>
      <c r="S67" s="35"/>
      <c r="T67" s="35"/>
      <c r="U67" s="35"/>
      <c r="V67" s="35"/>
      <c r="W67" s="35"/>
      <c r="X67" s="34"/>
      <c r="Y67" s="34"/>
      <c r="Z67" s="34"/>
      <c r="AA67" s="34"/>
      <c r="AB67" s="35"/>
      <c r="AC67" s="35"/>
      <c r="AD67" s="34"/>
      <c r="AE67" s="34"/>
      <c r="AF67" s="27">
        <f t="shared" si="31"/>
        <v>-199.14750000000001</v>
      </c>
      <c r="AG67" s="28">
        <f t="shared" si="32"/>
        <v>2.4999999999977263E-3</v>
      </c>
    </row>
    <row r="68" spans="1:33" s="12" customFormat="1" ht="23.25" customHeight="1">
      <c r="A68" s="30">
        <v>43874</v>
      </c>
      <c r="B68" s="31"/>
      <c r="C68" s="25" t="s">
        <v>41</v>
      </c>
      <c r="D68" s="25" t="s">
        <v>42</v>
      </c>
      <c r="E68" s="25" t="s">
        <v>43</v>
      </c>
      <c r="F68" s="26">
        <v>227475</v>
      </c>
      <c r="G68" s="26" t="s">
        <v>44</v>
      </c>
      <c r="H68" s="32"/>
      <c r="I68" s="32"/>
      <c r="J68" s="32"/>
      <c r="K68" s="32">
        <v>180</v>
      </c>
      <c r="L68" s="33"/>
      <c r="M68" s="27">
        <f t="shared" si="0"/>
        <v>160.71428571428569</v>
      </c>
      <c r="N68" s="27">
        <f t="shared" si="1"/>
        <v>19.285714285714281</v>
      </c>
      <c r="O68" s="27">
        <f t="shared" si="2"/>
        <v>0</v>
      </c>
      <c r="P68" s="27"/>
      <c r="Q68" s="34">
        <v>160.71</v>
      </c>
      <c r="R68" s="34"/>
      <c r="S68" s="35"/>
      <c r="T68" s="35"/>
      <c r="U68" s="35"/>
      <c r="V68" s="35"/>
      <c r="W68" s="35"/>
      <c r="X68" s="34"/>
      <c r="Y68" s="34"/>
      <c r="Z68" s="34"/>
      <c r="AA68" s="34"/>
      <c r="AB68" s="35"/>
      <c r="AC68" s="35"/>
      <c r="AD68" s="34"/>
      <c r="AE68" s="34"/>
      <c r="AF68" s="27">
        <f t="shared" ref="AF68" si="33">-SUM(N68:AE68)</f>
        <v>-179.99571428571429</v>
      </c>
      <c r="AG68" s="28">
        <f t="shared" ref="AG68" si="34">SUM(H68:K68)+AF68+O68</f>
        <v>4.2857142857144481E-3</v>
      </c>
    </row>
    <row r="69" spans="1:33" s="12" customFormat="1" ht="23.25" customHeight="1">
      <c r="A69" s="30">
        <v>43874</v>
      </c>
      <c r="B69" s="31"/>
      <c r="C69" s="25" t="s">
        <v>49</v>
      </c>
      <c r="D69" s="25"/>
      <c r="E69" s="25"/>
      <c r="F69" s="26"/>
      <c r="G69" s="26" t="s">
        <v>135</v>
      </c>
      <c r="H69" s="32"/>
      <c r="I69" s="32"/>
      <c r="J69" s="32">
        <v>500</v>
      </c>
      <c r="K69" s="32"/>
      <c r="L69" s="33"/>
      <c r="M69" s="27">
        <f t="shared" ref="M69:M132" si="35">SUM(H69:J69,K69/1.12)</f>
        <v>500</v>
      </c>
      <c r="N69" s="27">
        <f t="shared" ref="N69:N132" si="36">K69/1.12*0.12</f>
        <v>0</v>
      </c>
      <c r="O69" s="27">
        <f t="shared" ref="O69:O132" si="37">-SUM(I69:J69,K69/1.12)*L69</f>
        <v>0</v>
      </c>
      <c r="P69" s="27">
        <v>500</v>
      </c>
      <c r="Q69" s="34"/>
      <c r="R69" s="34"/>
      <c r="S69" s="35"/>
      <c r="T69" s="35"/>
      <c r="U69" s="35"/>
      <c r="V69" s="35"/>
      <c r="W69" s="35"/>
      <c r="X69" s="34"/>
      <c r="Y69" s="34"/>
      <c r="Z69" s="34"/>
      <c r="AA69" s="34"/>
      <c r="AB69" s="35"/>
      <c r="AC69" s="35"/>
      <c r="AD69" s="34"/>
      <c r="AE69" s="34"/>
      <c r="AF69" s="27">
        <f t="shared" ref="AF69" si="38">-SUM(N69:AE69)</f>
        <v>-500</v>
      </c>
      <c r="AG69" s="28">
        <f t="shared" ref="AG69" si="39">SUM(H69:K69)+AF69+O69</f>
        <v>0</v>
      </c>
    </row>
    <row r="70" spans="1:33" s="12" customFormat="1" ht="23.25" customHeight="1">
      <c r="A70" s="30">
        <v>43874</v>
      </c>
      <c r="B70" s="31"/>
      <c r="C70" s="25" t="s">
        <v>49</v>
      </c>
      <c r="D70" s="25"/>
      <c r="E70" s="25"/>
      <c r="F70" s="26"/>
      <c r="G70" s="26" t="s">
        <v>136</v>
      </c>
      <c r="H70" s="32">
        <v>100</v>
      </c>
      <c r="I70" s="32"/>
      <c r="J70" s="32"/>
      <c r="K70" s="32"/>
      <c r="L70" s="33"/>
      <c r="M70" s="27">
        <f t="shared" si="35"/>
        <v>100</v>
      </c>
      <c r="N70" s="27">
        <f t="shared" si="36"/>
        <v>0</v>
      </c>
      <c r="O70" s="27">
        <f t="shared" si="37"/>
        <v>0</v>
      </c>
      <c r="P70" s="27"/>
      <c r="Q70" s="34"/>
      <c r="R70" s="34"/>
      <c r="S70" s="35"/>
      <c r="T70" s="35"/>
      <c r="U70" s="35"/>
      <c r="V70" s="35"/>
      <c r="W70" s="35"/>
      <c r="X70" s="34"/>
      <c r="Y70" s="34"/>
      <c r="Z70" s="34"/>
      <c r="AA70" s="34">
        <v>100</v>
      </c>
      <c r="AB70" s="35"/>
      <c r="AC70" s="35"/>
      <c r="AD70" s="34"/>
      <c r="AE70" s="34"/>
      <c r="AF70" s="27">
        <f t="shared" si="31"/>
        <v>-100</v>
      </c>
      <c r="AG70" s="28">
        <f t="shared" si="32"/>
        <v>0</v>
      </c>
    </row>
    <row r="71" spans="1:33" s="12" customFormat="1" ht="23.25" customHeight="1">
      <c r="A71" s="30">
        <v>43874</v>
      </c>
      <c r="B71" s="31"/>
      <c r="C71" s="25" t="s">
        <v>137</v>
      </c>
      <c r="D71" s="25"/>
      <c r="E71" s="25"/>
      <c r="F71" s="26"/>
      <c r="G71" s="26" t="s">
        <v>138</v>
      </c>
      <c r="H71" s="32">
        <v>537</v>
      </c>
      <c r="I71" s="32"/>
      <c r="J71" s="32"/>
      <c r="K71" s="32"/>
      <c r="L71" s="33"/>
      <c r="M71" s="27">
        <f t="shared" si="35"/>
        <v>537</v>
      </c>
      <c r="N71" s="27">
        <f t="shared" si="36"/>
        <v>0</v>
      </c>
      <c r="O71" s="27">
        <f t="shared" si="37"/>
        <v>0</v>
      </c>
      <c r="P71" s="27"/>
      <c r="Q71" s="34"/>
      <c r="R71" s="34"/>
      <c r="S71" s="35"/>
      <c r="T71" s="35"/>
      <c r="U71" s="35"/>
      <c r="V71" s="35"/>
      <c r="W71" s="35"/>
      <c r="X71" s="34"/>
      <c r="Y71" s="34"/>
      <c r="Z71" s="34"/>
      <c r="AA71" s="34"/>
      <c r="AB71" s="35">
        <v>537</v>
      </c>
      <c r="AC71" s="35"/>
      <c r="AD71" s="34"/>
      <c r="AE71" s="34"/>
      <c r="AF71" s="27">
        <f t="shared" si="31"/>
        <v>-537</v>
      </c>
      <c r="AG71" s="28">
        <f t="shared" si="32"/>
        <v>0</v>
      </c>
    </row>
    <row r="72" spans="1:33" s="12" customFormat="1" ht="23.25" customHeight="1">
      <c r="A72" s="30">
        <v>43874</v>
      </c>
      <c r="B72" s="31"/>
      <c r="C72" s="25" t="s">
        <v>47</v>
      </c>
      <c r="D72" s="25" t="s">
        <v>48</v>
      </c>
      <c r="E72" s="25" t="s">
        <v>50</v>
      </c>
      <c r="F72" s="26">
        <v>3421</v>
      </c>
      <c r="G72" s="26" t="s">
        <v>63</v>
      </c>
      <c r="H72" s="32"/>
      <c r="I72" s="32"/>
      <c r="J72" s="32">
        <v>560</v>
      </c>
      <c r="K72" s="32"/>
      <c r="L72" s="33"/>
      <c r="M72" s="27">
        <f t="shared" si="35"/>
        <v>560</v>
      </c>
      <c r="N72" s="27">
        <f t="shared" si="36"/>
        <v>0</v>
      </c>
      <c r="O72" s="27">
        <f t="shared" si="37"/>
        <v>0</v>
      </c>
      <c r="P72" s="27">
        <v>560</v>
      </c>
      <c r="Q72" s="34"/>
      <c r="R72" s="34"/>
      <c r="S72" s="35"/>
      <c r="T72" s="35"/>
      <c r="U72" s="35"/>
      <c r="V72" s="35"/>
      <c r="W72" s="35"/>
      <c r="X72" s="34"/>
      <c r="Y72" s="34"/>
      <c r="Z72" s="34"/>
      <c r="AA72" s="34"/>
      <c r="AB72" s="35"/>
      <c r="AC72" s="35"/>
      <c r="AD72" s="34"/>
      <c r="AE72" s="34"/>
      <c r="AF72" s="27">
        <f t="shared" si="31"/>
        <v>-560</v>
      </c>
      <c r="AG72" s="28">
        <f t="shared" si="32"/>
        <v>0</v>
      </c>
    </row>
    <row r="73" spans="1:33" s="12" customFormat="1" ht="23.25" customHeight="1">
      <c r="A73" s="30">
        <v>43874</v>
      </c>
      <c r="B73" s="31"/>
      <c r="C73" s="25" t="s">
        <v>38</v>
      </c>
      <c r="D73" s="25" t="s">
        <v>56</v>
      </c>
      <c r="E73" s="25" t="s">
        <v>39</v>
      </c>
      <c r="F73" s="26">
        <v>102453</v>
      </c>
      <c r="G73" s="26" t="s">
        <v>139</v>
      </c>
      <c r="H73" s="32"/>
      <c r="I73" s="32"/>
      <c r="J73" s="32"/>
      <c r="K73" s="32">
        <v>435.55</v>
      </c>
      <c r="L73" s="33"/>
      <c r="M73" s="27">
        <f t="shared" si="35"/>
        <v>388.88392857142856</v>
      </c>
      <c r="N73" s="27">
        <f t="shared" si="36"/>
        <v>46.666071428571428</v>
      </c>
      <c r="O73" s="27">
        <f t="shared" si="37"/>
        <v>0</v>
      </c>
      <c r="P73" s="27"/>
      <c r="Q73" s="34"/>
      <c r="R73" s="34"/>
      <c r="S73" s="35"/>
      <c r="T73" s="35"/>
      <c r="U73" s="35"/>
      <c r="V73" s="35"/>
      <c r="W73" s="35"/>
      <c r="X73" s="34"/>
      <c r="Y73" s="34">
        <v>388.88</v>
      </c>
      <c r="Z73" s="34"/>
      <c r="AA73" s="34"/>
      <c r="AB73" s="35"/>
      <c r="AC73" s="35"/>
      <c r="AD73" s="34"/>
      <c r="AE73" s="34"/>
      <c r="AF73" s="27">
        <f t="shared" si="31"/>
        <v>-435.54607142857139</v>
      </c>
      <c r="AG73" s="28">
        <f t="shared" si="32"/>
        <v>3.9285714286165785E-3</v>
      </c>
    </row>
    <row r="74" spans="1:33" s="12" customFormat="1" ht="23.25" customHeight="1">
      <c r="A74" s="30">
        <v>43874</v>
      </c>
      <c r="B74" s="31"/>
      <c r="C74" s="25" t="s">
        <v>38</v>
      </c>
      <c r="D74" s="25" t="s">
        <v>56</v>
      </c>
      <c r="E74" s="25" t="s">
        <v>39</v>
      </c>
      <c r="F74" s="26">
        <v>102452</v>
      </c>
      <c r="G74" s="29" t="s">
        <v>140</v>
      </c>
      <c r="H74" s="32"/>
      <c r="I74" s="32"/>
      <c r="J74" s="32"/>
      <c r="K74" s="32">
        <v>1062.67</v>
      </c>
      <c r="L74" s="33"/>
      <c r="M74" s="27">
        <f t="shared" si="35"/>
        <v>948.8125</v>
      </c>
      <c r="N74" s="27">
        <f t="shared" si="36"/>
        <v>113.8575</v>
      </c>
      <c r="O74" s="27">
        <f t="shared" si="37"/>
        <v>0</v>
      </c>
      <c r="P74" s="27"/>
      <c r="Q74" s="34"/>
      <c r="R74" s="34"/>
      <c r="S74" s="35"/>
      <c r="T74" s="35"/>
      <c r="U74" s="35"/>
      <c r="V74" s="35"/>
      <c r="W74" s="35"/>
      <c r="X74" s="34">
        <v>948.81</v>
      </c>
      <c r="Y74" s="34"/>
      <c r="Z74" s="34"/>
      <c r="AA74" s="34"/>
      <c r="AB74" s="35"/>
      <c r="AC74" s="35"/>
      <c r="AD74" s="34"/>
      <c r="AE74" s="34"/>
      <c r="AF74" s="27">
        <f t="shared" ref="AF74:AF83" si="40">-SUM(N74:AE74)</f>
        <v>-1062.6675</v>
      </c>
      <c r="AG74" s="28">
        <f t="shared" ref="AG74:AG83" si="41">SUM(H74:K74)+AF74+O74</f>
        <v>2.5000000000545697E-3</v>
      </c>
    </row>
    <row r="75" spans="1:33" s="12" customFormat="1" ht="23.25" customHeight="1">
      <c r="A75" s="30">
        <v>43875</v>
      </c>
      <c r="B75" s="31"/>
      <c r="C75" s="25" t="s">
        <v>45</v>
      </c>
      <c r="D75" s="25" t="s">
        <v>46</v>
      </c>
      <c r="E75" s="25" t="s">
        <v>37</v>
      </c>
      <c r="F75" s="26">
        <v>135859</v>
      </c>
      <c r="G75" s="26" t="s">
        <v>141</v>
      </c>
      <c r="H75" s="32"/>
      <c r="I75" s="32"/>
      <c r="J75" s="32"/>
      <c r="K75" s="32">
        <v>759.2</v>
      </c>
      <c r="L75" s="33"/>
      <c r="M75" s="27">
        <f t="shared" si="35"/>
        <v>677.85714285714289</v>
      </c>
      <c r="N75" s="27">
        <f t="shared" si="36"/>
        <v>81.342857142857142</v>
      </c>
      <c r="O75" s="27">
        <f t="shared" si="37"/>
        <v>0</v>
      </c>
      <c r="P75" s="27">
        <v>677.86</v>
      </c>
      <c r="Q75" s="34"/>
      <c r="R75" s="34"/>
      <c r="S75" s="35"/>
      <c r="T75" s="35"/>
      <c r="U75" s="35"/>
      <c r="V75" s="35"/>
      <c r="W75" s="35"/>
      <c r="X75" s="34"/>
      <c r="Y75" s="34"/>
      <c r="Z75" s="34"/>
      <c r="AA75" s="34"/>
      <c r="AB75" s="35"/>
      <c r="AC75" s="35"/>
      <c r="AD75" s="34"/>
      <c r="AE75" s="34"/>
      <c r="AF75" s="27">
        <f t="shared" si="40"/>
        <v>-759.20285714285717</v>
      </c>
      <c r="AG75" s="28">
        <f t="shared" si="41"/>
        <v>-2.8571428571240176E-3</v>
      </c>
    </row>
    <row r="76" spans="1:33" s="12" customFormat="1" ht="23.25" customHeight="1">
      <c r="A76" s="30">
        <v>43875</v>
      </c>
      <c r="B76" s="31"/>
      <c r="C76" s="25" t="s">
        <v>45</v>
      </c>
      <c r="D76" s="25" t="s">
        <v>46</v>
      </c>
      <c r="E76" s="25" t="s">
        <v>37</v>
      </c>
      <c r="F76" s="26">
        <v>703526</v>
      </c>
      <c r="G76" s="26" t="s">
        <v>69</v>
      </c>
      <c r="H76" s="32"/>
      <c r="I76" s="32"/>
      <c r="J76" s="32"/>
      <c r="K76" s="32">
        <v>390</v>
      </c>
      <c r="L76" s="33"/>
      <c r="M76" s="27">
        <f t="shared" si="35"/>
        <v>348.21428571428567</v>
      </c>
      <c r="N76" s="27">
        <f t="shared" si="36"/>
        <v>41.785714285714278</v>
      </c>
      <c r="O76" s="27">
        <f t="shared" si="37"/>
        <v>0</v>
      </c>
      <c r="P76" s="27">
        <v>348.21</v>
      </c>
      <c r="Q76" s="34"/>
      <c r="R76" s="34"/>
      <c r="S76" s="35"/>
      <c r="T76" s="35"/>
      <c r="U76" s="35"/>
      <c r="V76" s="35"/>
      <c r="W76" s="35"/>
      <c r="X76" s="34"/>
      <c r="Y76" s="34"/>
      <c r="Z76" s="34"/>
      <c r="AA76" s="34"/>
      <c r="AB76" s="35"/>
      <c r="AC76" s="35"/>
      <c r="AD76" s="34"/>
      <c r="AE76" s="34"/>
      <c r="AF76" s="27">
        <f t="shared" si="40"/>
        <v>-389.99571428571426</v>
      </c>
      <c r="AG76" s="28">
        <f t="shared" si="41"/>
        <v>4.2857142857428698E-3</v>
      </c>
    </row>
    <row r="77" spans="1:33" s="12" customFormat="1" ht="23.25" customHeight="1">
      <c r="A77" s="30">
        <v>43875</v>
      </c>
      <c r="B77" s="31"/>
      <c r="C77" s="25" t="s">
        <v>38</v>
      </c>
      <c r="D77" s="25" t="s">
        <v>56</v>
      </c>
      <c r="E77" s="25" t="s">
        <v>39</v>
      </c>
      <c r="F77" s="26">
        <v>299018</v>
      </c>
      <c r="G77" s="26" t="s">
        <v>142</v>
      </c>
      <c r="H77" s="32"/>
      <c r="I77" s="32"/>
      <c r="J77" s="32"/>
      <c r="K77" s="32">
        <v>807.5</v>
      </c>
      <c r="L77" s="33"/>
      <c r="M77" s="27">
        <f t="shared" si="35"/>
        <v>720.98214285714278</v>
      </c>
      <c r="N77" s="27">
        <f t="shared" si="36"/>
        <v>86.517857142857125</v>
      </c>
      <c r="O77" s="27">
        <f t="shared" si="37"/>
        <v>0</v>
      </c>
      <c r="P77" s="27">
        <v>720.98</v>
      </c>
      <c r="Q77" s="34"/>
      <c r="R77" s="34"/>
      <c r="S77" s="35"/>
      <c r="T77" s="35"/>
      <c r="U77" s="35"/>
      <c r="V77" s="35"/>
      <c r="W77" s="35"/>
      <c r="X77" s="34"/>
      <c r="Y77" s="34"/>
      <c r="Z77" s="34"/>
      <c r="AA77" s="34"/>
      <c r="AB77" s="35"/>
      <c r="AC77" s="35"/>
      <c r="AD77" s="34"/>
      <c r="AE77" s="34"/>
      <c r="AF77" s="27">
        <f t="shared" si="40"/>
        <v>-807.49785714285713</v>
      </c>
      <c r="AG77" s="28">
        <f t="shared" si="41"/>
        <v>2.1428571428714349E-3</v>
      </c>
    </row>
    <row r="78" spans="1:33" s="12" customFormat="1" ht="23.25" customHeight="1">
      <c r="A78" s="30">
        <v>43875</v>
      </c>
      <c r="B78" s="31"/>
      <c r="C78" s="25" t="s">
        <v>45</v>
      </c>
      <c r="D78" s="25" t="s">
        <v>46</v>
      </c>
      <c r="E78" s="25" t="s">
        <v>37</v>
      </c>
      <c r="F78" s="26">
        <v>155306</v>
      </c>
      <c r="G78" s="26" t="s">
        <v>143</v>
      </c>
      <c r="H78" s="32"/>
      <c r="I78" s="32"/>
      <c r="J78" s="32">
        <v>454.16</v>
      </c>
      <c r="K78" s="32"/>
      <c r="L78" s="33"/>
      <c r="M78" s="27">
        <f t="shared" si="35"/>
        <v>454.16</v>
      </c>
      <c r="N78" s="27">
        <f t="shared" si="36"/>
        <v>0</v>
      </c>
      <c r="O78" s="27">
        <f t="shared" si="37"/>
        <v>0</v>
      </c>
      <c r="P78" s="27">
        <v>454.16</v>
      </c>
      <c r="Q78" s="34"/>
      <c r="R78" s="34"/>
      <c r="S78" s="35"/>
      <c r="T78" s="35"/>
      <c r="U78" s="35"/>
      <c r="V78" s="35"/>
      <c r="W78" s="35"/>
      <c r="X78" s="34"/>
      <c r="Y78" s="34"/>
      <c r="Z78" s="34"/>
      <c r="AA78" s="34"/>
      <c r="AB78" s="35"/>
      <c r="AC78" s="35"/>
      <c r="AD78" s="34"/>
      <c r="AE78" s="34"/>
      <c r="AF78" s="27">
        <f t="shared" si="40"/>
        <v>-454.16</v>
      </c>
      <c r="AG78" s="28">
        <f t="shared" si="41"/>
        <v>0</v>
      </c>
    </row>
    <row r="79" spans="1:33" s="12" customFormat="1" ht="23.25" customHeight="1">
      <c r="A79" s="30">
        <v>43875</v>
      </c>
      <c r="B79" s="31"/>
      <c r="C79" s="25" t="s">
        <v>41</v>
      </c>
      <c r="D79" s="25" t="s">
        <v>42</v>
      </c>
      <c r="E79" s="25" t="s">
        <v>43</v>
      </c>
      <c r="F79" s="26">
        <v>228034</v>
      </c>
      <c r="G79" s="26" t="s">
        <v>44</v>
      </c>
      <c r="H79" s="32"/>
      <c r="I79" s="32"/>
      <c r="J79" s="32"/>
      <c r="K79" s="32">
        <v>180</v>
      </c>
      <c r="L79" s="33"/>
      <c r="M79" s="27">
        <f t="shared" si="35"/>
        <v>160.71428571428569</v>
      </c>
      <c r="N79" s="27">
        <f t="shared" si="36"/>
        <v>19.285714285714281</v>
      </c>
      <c r="O79" s="27">
        <f t="shared" si="37"/>
        <v>0</v>
      </c>
      <c r="P79" s="27"/>
      <c r="Q79" s="34">
        <v>160.71</v>
      </c>
      <c r="R79" s="34"/>
      <c r="S79" s="35"/>
      <c r="T79" s="35"/>
      <c r="U79" s="35"/>
      <c r="V79" s="35"/>
      <c r="W79" s="35"/>
      <c r="X79" s="34"/>
      <c r="Y79" s="34"/>
      <c r="Z79" s="34"/>
      <c r="AA79" s="34"/>
      <c r="AB79" s="35"/>
      <c r="AC79" s="35"/>
      <c r="AD79" s="34"/>
      <c r="AE79" s="34"/>
      <c r="AF79" s="27">
        <f t="shared" si="40"/>
        <v>-179.99571428571429</v>
      </c>
      <c r="AG79" s="28">
        <f t="shared" si="41"/>
        <v>4.2857142857144481E-3</v>
      </c>
    </row>
    <row r="80" spans="1:33" s="12" customFormat="1" ht="23.25" customHeight="1">
      <c r="A80" s="30">
        <v>43875</v>
      </c>
      <c r="B80" s="31"/>
      <c r="C80" s="25" t="s">
        <v>94</v>
      </c>
      <c r="D80" s="25"/>
      <c r="E80" s="25"/>
      <c r="F80" s="26"/>
      <c r="G80" s="26" t="s">
        <v>144</v>
      </c>
      <c r="H80" s="32">
        <v>90</v>
      </c>
      <c r="I80" s="32"/>
      <c r="J80" s="32"/>
      <c r="K80" s="32"/>
      <c r="L80" s="33"/>
      <c r="M80" s="27">
        <f t="shared" si="35"/>
        <v>90</v>
      </c>
      <c r="N80" s="27">
        <f t="shared" si="36"/>
        <v>0</v>
      </c>
      <c r="O80" s="27">
        <f t="shared" si="37"/>
        <v>0</v>
      </c>
      <c r="P80" s="27">
        <v>90</v>
      </c>
      <c r="Q80" s="34"/>
      <c r="R80" s="34"/>
      <c r="S80" s="35"/>
      <c r="T80" s="35"/>
      <c r="U80" s="35"/>
      <c r="V80" s="35"/>
      <c r="W80" s="35"/>
      <c r="X80" s="34"/>
      <c r="Y80" s="34"/>
      <c r="Z80" s="34"/>
      <c r="AA80" s="34"/>
      <c r="AB80" s="35"/>
      <c r="AC80" s="35"/>
      <c r="AD80" s="34"/>
      <c r="AE80" s="34"/>
      <c r="AF80" s="27">
        <f t="shared" si="40"/>
        <v>-90</v>
      </c>
      <c r="AG80" s="28">
        <f t="shared" si="41"/>
        <v>0</v>
      </c>
    </row>
    <row r="81" spans="1:33" s="12" customFormat="1" ht="23.25" customHeight="1">
      <c r="A81" s="30">
        <v>43875</v>
      </c>
      <c r="B81" s="31"/>
      <c r="C81" s="25" t="s">
        <v>49</v>
      </c>
      <c r="D81" s="25"/>
      <c r="E81" s="25"/>
      <c r="F81" s="26"/>
      <c r="G81" s="26" t="s">
        <v>60</v>
      </c>
      <c r="H81" s="32"/>
      <c r="I81" s="32"/>
      <c r="J81" s="32">
        <v>200</v>
      </c>
      <c r="K81" s="32"/>
      <c r="L81" s="33"/>
      <c r="M81" s="27">
        <f t="shared" si="35"/>
        <v>200</v>
      </c>
      <c r="N81" s="27">
        <f t="shared" si="36"/>
        <v>0</v>
      </c>
      <c r="O81" s="27">
        <f t="shared" si="37"/>
        <v>0</v>
      </c>
      <c r="P81" s="27">
        <v>200</v>
      </c>
      <c r="Q81" s="34"/>
      <c r="R81" s="34"/>
      <c r="S81" s="35"/>
      <c r="T81" s="35"/>
      <c r="U81" s="35"/>
      <c r="V81" s="35"/>
      <c r="W81" s="35"/>
      <c r="X81" s="34"/>
      <c r="Y81" s="34"/>
      <c r="Z81" s="34"/>
      <c r="AA81" s="34"/>
      <c r="AB81" s="35"/>
      <c r="AC81" s="35"/>
      <c r="AD81" s="34"/>
      <c r="AE81" s="34"/>
      <c r="AF81" s="27">
        <f t="shared" si="40"/>
        <v>-200</v>
      </c>
      <c r="AG81" s="28">
        <f t="shared" si="41"/>
        <v>0</v>
      </c>
    </row>
    <row r="82" spans="1:33" s="12" customFormat="1" ht="23.25" customHeight="1">
      <c r="A82" s="30">
        <v>43875</v>
      </c>
      <c r="B82" s="31"/>
      <c r="C82" s="25" t="s">
        <v>49</v>
      </c>
      <c r="D82" s="25"/>
      <c r="E82" s="25"/>
      <c r="F82" s="26"/>
      <c r="G82" s="26" t="s">
        <v>145</v>
      </c>
      <c r="H82" s="32">
        <v>50</v>
      </c>
      <c r="I82" s="32"/>
      <c r="J82" s="32"/>
      <c r="K82" s="32"/>
      <c r="L82" s="33"/>
      <c r="M82" s="27">
        <f t="shared" si="35"/>
        <v>50</v>
      </c>
      <c r="N82" s="27">
        <f t="shared" si="36"/>
        <v>0</v>
      </c>
      <c r="O82" s="27">
        <f t="shared" si="37"/>
        <v>0</v>
      </c>
      <c r="P82" s="34"/>
      <c r="Q82" s="34"/>
      <c r="R82" s="34"/>
      <c r="S82" s="35"/>
      <c r="T82" s="35"/>
      <c r="U82" s="35"/>
      <c r="V82" s="35"/>
      <c r="W82" s="35"/>
      <c r="X82" s="34"/>
      <c r="Y82" s="34"/>
      <c r="Z82" s="34"/>
      <c r="AA82" s="34">
        <v>50</v>
      </c>
      <c r="AB82" s="35"/>
      <c r="AC82" s="35"/>
      <c r="AD82" s="34"/>
      <c r="AE82" s="34"/>
      <c r="AF82" s="27">
        <f t="shared" si="40"/>
        <v>-50</v>
      </c>
      <c r="AG82" s="28">
        <f t="shared" si="41"/>
        <v>0</v>
      </c>
    </row>
    <row r="83" spans="1:33" s="12" customFormat="1" ht="23.25" customHeight="1">
      <c r="A83" s="30">
        <v>43875</v>
      </c>
      <c r="B83" s="31"/>
      <c r="C83" s="25" t="s">
        <v>49</v>
      </c>
      <c r="D83" s="25"/>
      <c r="E83" s="25"/>
      <c r="F83" s="26"/>
      <c r="G83" s="26" t="s">
        <v>146</v>
      </c>
      <c r="H83" s="32">
        <v>50</v>
      </c>
      <c r="I83" s="32"/>
      <c r="J83" s="32"/>
      <c r="K83" s="32"/>
      <c r="L83" s="33"/>
      <c r="M83" s="27">
        <f t="shared" si="35"/>
        <v>50</v>
      </c>
      <c r="N83" s="27">
        <f t="shared" si="36"/>
        <v>0</v>
      </c>
      <c r="O83" s="27">
        <f t="shared" si="37"/>
        <v>0</v>
      </c>
      <c r="P83" s="27"/>
      <c r="Q83" s="34"/>
      <c r="R83" s="34"/>
      <c r="S83" s="35"/>
      <c r="T83" s="35"/>
      <c r="U83" s="35"/>
      <c r="V83" s="35"/>
      <c r="W83" s="35"/>
      <c r="X83" s="34"/>
      <c r="Y83" s="34"/>
      <c r="Z83" s="34"/>
      <c r="AA83" s="34">
        <v>50</v>
      </c>
      <c r="AB83" s="35"/>
      <c r="AC83" s="35"/>
      <c r="AD83" s="34"/>
      <c r="AE83" s="34"/>
      <c r="AF83" s="27">
        <f t="shared" si="40"/>
        <v>-50</v>
      </c>
      <c r="AG83" s="28">
        <f t="shared" si="41"/>
        <v>0</v>
      </c>
    </row>
    <row r="84" spans="1:33" s="12" customFormat="1" ht="23.25" customHeight="1">
      <c r="A84" s="30">
        <v>43875</v>
      </c>
      <c r="B84" s="31"/>
      <c r="C84" s="25" t="s">
        <v>61</v>
      </c>
      <c r="D84" s="25" t="s">
        <v>62</v>
      </c>
      <c r="E84" s="25" t="s">
        <v>39</v>
      </c>
      <c r="F84" s="26">
        <v>204658</v>
      </c>
      <c r="G84" s="26" t="s">
        <v>147</v>
      </c>
      <c r="H84" s="32"/>
      <c r="I84" s="32"/>
      <c r="J84" s="32">
        <v>2401.4899999999998</v>
      </c>
      <c r="K84" s="32"/>
      <c r="L84" s="33"/>
      <c r="M84" s="27">
        <f t="shared" si="35"/>
        <v>2401.4899999999998</v>
      </c>
      <c r="N84" s="27">
        <f t="shared" si="36"/>
        <v>0</v>
      </c>
      <c r="O84" s="27">
        <f t="shared" si="37"/>
        <v>0</v>
      </c>
      <c r="P84" s="27">
        <v>2401.4899999999998</v>
      </c>
      <c r="Q84" s="34"/>
      <c r="R84" s="34"/>
      <c r="S84" s="35"/>
      <c r="T84" s="35"/>
      <c r="U84" s="35"/>
      <c r="V84" s="35"/>
      <c r="W84" s="35"/>
      <c r="X84" s="34"/>
      <c r="Y84" s="34"/>
      <c r="Z84" s="34"/>
      <c r="AA84" s="34"/>
      <c r="AB84" s="35"/>
      <c r="AC84" s="35"/>
      <c r="AD84" s="34"/>
      <c r="AE84" s="34"/>
      <c r="AF84" s="27">
        <f t="shared" ref="AF84:AF118" si="42">-SUM(N84:AE84)</f>
        <v>-2401.4899999999998</v>
      </c>
      <c r="AG84" s="28">
        <f t="shared" ref="AG84:AG118" si="43">SUM(H84:K84)+AF84+O84</f>
        <v>0</v>
      </c>
    </row>
    <row r="85" spans="1:33" s="12" customFormat="1" ht="23.25" customHeight="1">
      <c r="A85" s="30">
        <v>43875</v>
      </c>
      <c r="B85" s="31"/>
      <c r="C85" s="25" t="s">
        <v>148</v>
      </c>
      <c r="D85" s="25"/>
      <c r="E85" s="25"/>
      <c r="F85" s="26"/>
      <c r="G85" s="26" t="s">
        <v>149</v>
      </c>
      <c r="H85" s="32">
        <v>1074</v>
      </c>
      <c r="I85" s="32"/>
      <c r="J85" s="32"/>
      <c r="K85" s="32"/>
      <c r="L85" s="33"/>
      <c r="M85" s="27">
        <f t="shared" si="35"/>
        <v>1074</v>
      </c>
      <c r="N85" s="27">
        <f t="shared" si="36"/>
        <v>0</v>
      </c>
      <c r="O85" s="27">
        <f t="shared" si="37"/>
        <v>0</v>
      </c>
      <c r="P85" s="27"/>
      <c r="Q85" s="34"/>
      <c r="R85" s="34"/>
      <c r="S85" s="35"/>
      <c r="T85" s="35"/>
      <c r="U85" s="35"/>
      <c r="V85" s="35"/>
      <c r="W85" s="35"/>
      <c r="X85" s="34"/>
      <c r="Y85" s="34"/>
      <c r="Z85" s="34"/>
      <c r="AA85" s="34"/>
      <c r="AB85" s="35">
        <v>1074</v>
      </c>
      <c r="AC85" s="35"/>
      <c r="AD85" s="34"/>
      <c r="AE85" s="34"/>
      <c r="AF85" s="27">
        <f t="shared" si="42"/>
        <v>-1074</v>
      </c>
      <c r="AG85" s="28">
        <f t="shared" si="43"/>
        <v>0</v>
      </c>
    </row>
    <row r="86" spans="1:33" s="12" customFormat="1" ht="23.25" customHeight="1">
      <c r="A86" s="30">
        <v>43875</v>
      </c>
      <c r="B86" s="31"/>
      <c r="C86" s="25" t="s">
        <v>137</v>
      </c>
      <c r="D86" s="25"/>
      <c r="E86" s="25"/>
      <c r="F86" s="26"/>
      <c r="G86" s="26" t="s">
        <v>138</v>
      </c>
      <c r="H86" s="32">
        <v>537</v>
      </c>
      <c r="I86" s="32"/>
      <c r="J86" s="32"/>
      <c r="K86" s="32"/>
      <c r="L86" s="33"/>
      <c r="M86" s="27">
        <f t="shared" si="35"/>
        <v>537</v>
      </c>
      <c r="N86" s="27">
        <f t="shared" si="36"/>
        <v>0</v>
      </c>
      <c r="O86" s="27">
        <f t="shared" si="37"/>
        <v>0</v>
      </c>
      <c r="P86" s="27"/>
      <c r="Q86" s="34"/>
      <c r="R86" s="34"/>
      <c r="S86" s="35"/>
      <c r="T86" s="35"/>
      <c r="U86" s="35"/>
      <c r="V86" s="35"/>
      <c r="W86" s="35"/>
      <c r="X86" s="34"/>
      <c r="Y86" s="34"/>
      <c r="Z86" s="34"/>
      <c r="AA86" s="34"/>
      <c r="AB86" s="35">
        <v>537</v>
      </c>
      <c r="AC86" s="35"/>
      <c r="AD86" s="34"/>
      <c r="AE86" s="34"/>
      <c r="AF86" s="27">
        <f t="shared" si="42"/>
        <v>-537</v>
      </c>
      <c r="AG86" s="28">
        <f t="shared" si="43"/>
        <v>0</v>
      </c>
    </row>
    <row r="87" spans="1:33" s="12" customFormat="1" ht="23.25" customHeight="1">
      <c r="A87" s="30">
        <v>43876</v>
      </c>
      <c r="B87" s="31"/>
      <c r="C87" s="25" t="s">
        <v>51</v>
      </c>
      <c r="D87" s="25" t="s">
        <v>52</v>
      </c>
      <c r="E87" s="25" t="s">
        <v>39</v>
      </c>
      <c r="F87" s="26">
        <v>752729</v>
      </c>
      <c r="G87" s="26" t="s">
        <v>150</v>
      </c>
      <c r="H87" s="32"/>
      <c r="I87" s="32"/>
      <c r="J87" s="32"/>
      <c r="K87" s="32">
        <v>176.5</v>
      </c>
      <c r="L87" s="33"/>
      <c r="M87" s="27">
        <f t="shared" si="35"/>
        <v>157.58928571428569</v>
      </c>
      <c r="N87" s="27">
        <f t="shared" si="36"/>
        <v>18.910714285714281</v>
      </c>
      <c r="O87" s="27">
        <f t="shared" si="37"/>
        <v>0</v>
      </c>
      <c r="P87" s="27"/>
      <c r="Q87" s="34"/>
      <c r="R87" s="34"/>
      <c r="S87" s="35">
        <v>157.59</v>
      </c>
      <c r="T87" s="35"/>
      <c r="U87" s="35"/>
      <c r="V87" s="35"/>
      <c r="W87" s="35"/>
      <c r="X87" s="34"/>
      <c r="Y87" s="34"/>
      <c r="Z87" s="34"/>
      <c r="AA87" s="34"/>
      <c r="AB87" s="35"/>
      <c r="AC87" s="35"/>
      <c r="AD87" s="34"/>
      <c r="AE87" s="34"/>
      <c r="AF87" s="27">
        <f t="shared" ref="AF87" si="44">-SUM(N87:AE87)</f>
        <v>-176.50071428571428</v>
      </c>
      <c r="AG87" s="28">
        <f t="shared" ref="AG87" si="45">SUM(H87:K87)+AF87+O87</f>
        <v>-7.142857142810044E-4</v>
      </c>
    </row>
    <row r="88" spans="1:33" s="12" customFormat="1" ht="23.25" customHeight="1">
      <c r="A88" s="30">
        <v>43876</v>
      </c>
      <c r="B88" s="31"/>
      <c r="C88" s="25" t="s">
        <v>51</v>
      </c>
      <c r="D88" s="25" t="s">
        <v>52</v>
      </c>
      <c r="E88" s="25" t="s">
        <v>39</v>
      </c>
      <c r="F88" s="26">
        <v>801593</v>
      </c>
      <c r="G88" s="26" t="s">
        <v>151</v>
      </c>
      <c r="H88" s="32"/>
      <c r="I88" s="32"/>
      <c r="J88" s="32"/>
      <c r="K88" s="32">
        <v>350</v>
      </c>
      <c r="L88" s="33"/>
      <c r="M88" s="27">
        <f t="shared" si="35"/>
        <v>312.49999999999994</v>
      </c>
      <c r="N88" s="27">
        <f t="shared" si="36"/>
        <v>37.499999999999993</v>
      </c>
      <c r="O88" s="27">
        <f t="shared" si="37"/>
        <v>0</v>
      </c>
      <c r="P88" s="27"/>
      <c r="Q88" s="34"/>
      <c r="R88" s="34"/>
      <c r="S88" s="35"/>
      <c r="T88" s="35">
        <v>312.5</v>
      </c>
      <c r="U88" s="35"/>
      <c r="V88" s="35"/>
      <c r="W88" s="35"/>
      <c r="X88" s="34"/>
      <c r="Y88" s="34"/>
      <c r="Z88" s="34"/>
      <c r="AA88" s="34"/>
      <c r="AB88" s="35"/>
      <c r="AC88" s="35"/>
      <c r="AD88" s="34"/>
      <c r="AE88" s="34"/>
      <c r="AF88" s="27">
        <f t="shared" si="42"/>
        <v>-350</v>
      </c>
      <c r="AG88" s="28">
        <f t="shared" si="43"/>
        <v>0</v>
      </c>
    </row>
    <row r="89" spans="1:33" s="12" customFormat="1" ht="23.25" customHeight="1">
      <c r="A89" s="30">
        <v>43876</v>
      </c>
      <c r="B89" s="31"/>
      <c r="C89" s="25" t="s">
        <v>51</v>
      </c>
      <c r="D89" s="25" t="s">
        <v>52</v>
      </c>
      <c r="E89" s="25" t="s">
        <v>39</v>
      </c>
      <c r="F89" s="26">
        <v>752987</v>
      </c>
      <c r="G89" s="26" t="s">
        <v>152</v>
      </c>
      <c r="H89" s="32"/>
      <c r="I89" s="32"/>
      <c r="J89" s="32"/>
      <c r="K89" s="32">
        <v>45</v>
      </c>
      <c r="L89" s="33"/>
      <c r="M89" s="27">
        <f t="shared" si="35"/>
        <v>40.178571428571423</v>
      </c>
      <c r="N89" s="27">
        <f t="shared" si="36"/>
        <v>4.8214285714285703</v>
      </c>
      <c r="O89" s="27">
        <f t="shared" si="37"/>
        <v>0</v>
      </c>
      <c r="P89" s="27"/>
      <c r="Q89" s="34"/>
      <c r="R89" s="34"/>
      <c r="S89" s="35"/>
      <c r="T89" s="35">
        <v>40.18</v>
      </c>
      <c r="U89" s="35"/>
      <c r="V89" s="35"/>
      <c r="W89" s="35"/>
      <c r="X89" s="34"/>
      <c r="Y89" s="34"/>
      <c r="Z89" s="34"/>
      <c r="AA89" s="34"/>
      <c r="AB89" s="35"/>
      <c r="AC89" s="35"/>
      <c r="AD89" s="34"/>
      <c r="AE89" s="34"/>
      <c r="AF89" s="27">
        <f t="shared" si="42"/>
        <v>-45.001428571428569</v>
      </c>
      <c r="AG89" s="28">
        <f t="shared" si="43"/>
        <v>-1.4285714285691142E-3</v>
      </c>
    </row>
    <row r="90" spans="1:33" s="12" customFormat="1" ht="23.25" customHeight="1">
      <c r="A90" s="30">
        <v>43876</v>
      </c>
      <c r="B90" s="31"/>
      <c r="C90" s="25" t="s">
        <v>45</v>
      </c>
      <c r="D90" s="25" t="s">
        <v>46</v>
      </c>
      <c r="E90" s="25" t="s">
        <v>37</v>
      </c>
      <c r="F90" s="26">
        <v>136330</v>
      </c>
      <c r="G90" s="26" t="s">
        <v>153</v>
      </c>
      <c r="H90" s="32"/>
      <c r="I90" s="32"/>
      <c r="J90" s="32"/>
      <c r="K90" s="32">
        <v>311.75</v>
      </c>
      <c r="L90" s="33"/>
      <c r="M90" s="27">
        <f t="shared" si="35"/>
        <v>278.34821428571428</v>
      </c>
      <c r="N90" s="27">
        <f t="shared" si="36"/>
        <v>33.401785714285715</v>
      </c>
      <c r="O90" s="27">
        <v>0</v>
      </c>
      <c r="P90" s="27"/>
      <c r="Q90" s="34"/>
      <c r="R90" s="34">
        <v>278.35000000000002</v>
      </c>
      <c r="S90" s="35"/>
      <c r="T90" s="35"/>
      <c r="U90" s="35"/>
      <c r="V90" s="35"/>
      <c r="W90" s="35"/>
      <c r="X90" s="34"/>
      <c r="Y90" s="34"/>
      <c r="Z90" s="34"/>
      <c r="AA90" s="34"/>
      <c r="AB90" s="35"/>
      <c r="AC90" s="35"/>
      <c r="AD90" s="34"/>
      <c r="AE90" s="34"/>
      <c r="AF90" s="27">
        <f t="shared" si="42"/>
        <v>-311.75178571428575</v>
      </c>
      <c r="AG90" s="28">
        <f t="shared" si="43"/>
        <v>-1.7857142857451436E-3</v>
      </c>
    </row>
    <row r="91" spans="1:33" s="12" customFormat="1" ht="23.25" customHeight="1">
      <c r="A91" s="30">
        <v>43878</v>
      </c>
      <c r="B91" s="31"/>
      <c r="C91" s="25" t="s">
        <v>47</v>
      </c>
      <c r="D91" s="25" t="s">
        <v>48</v>
      </c>
      <c r="E91" s="25" t="s">
        <v>50</v>
      </c>
      <c r="F91" s="26">
        <v>3425</v>
      </c>
      <c r="G91" s="26" t="s">
        <v>63</v>
      </c>
      <c r="H91" s="32"/>
      <c r="I91" s="32"/>
      <c r="J91" s="32">
        <v>1274</v>
      </c>
      <c r="K91" s="32"/>
      <c r="L91" s="33"/>
      <c r="M91" s="27">
        <f t="shared" si="35"/>
        <v>1274</v>
      </c>
      <c r="N91" s="27">
        <f t="shared" si="36"/>
        <v>0</v>
      </c>
      <c r="O91" s="27">
        <f t="shared" si="37"/>
        <v>0</v>
      </c>
      <c r="P91" s="27">
        <v>1274</v>
      </c>
      <c r="Q91" s="34"/>
      <c r="R91" s="34"/>
      <c r="S91" s="35"/>
      <c r="T91" s="35"/>
      <c r="U91" s="35"/>
      <c r="V91" s="35"/>
      <c r="W91" s="35"/>
      <c r="X91" s="34"/>
      <c r="Y91" s="34"/>
      <c r="Z91" s="34"/>
      <c r="AA91" s="34"/>
      <c r="AB91" s="35"/>
      <c r="AC91" s="35"/>
      <c r="AD91" s="34"/>
      <c r="AE91" s="34"/>
      <c r="AF91" s="27">
        <f t="shared" si="42"/>
        <v>-1274</v>
      </c>
      <c r="AG91" s="28">
        <f t="shared" si="43"/>
        <v>0</v>
      </c>
    </row>
    <row r="92" spans="1:33" s="12" customFormat="1" ht="23.25" customHeight="1">
      <c r="A92" s="30">
        <v>43878</v>
      </c>
      <c r="B92" s="31"/>
      <c r="C92" s="25" t="s">
        <v>57</v>
      </c>
      <c r="D92" s="25" t="s">
        <v>55</v>
      </c>
      <c r="E92" s="25" t="s">
        <v>50</v>
      </c>
      <c r="F92" s="26">
        <v>20553</v>
      </c>
      <c r="G92" s="26" t="s">
        <v>64</v>
      </c>
      <c r="H92" s="32"/>
      <c r="I92" s="32"/>
      <c r="J92" s="32">
        <v>750</v>
      </c>
      <c r="K92" s="32"/>
      <c r="L92" s="33"/>
      <c r="M92" s="27">
        <f t="shared" si="35"/>
        <v>750</v>
      </c>
      <c r="N92" s="27">
        <f t="shared" si="36"/>
        <v>0</v>
      </c>
      <c r="O92" s="27">
        <f t="shared" si="37"/>
        <v>0</v>
      </c>
      <c r="P92" s="27">
        <v>750</v>
      </c>
      <c r="Q92" s="34"/>
      <c r="R92" s="34"/>
      <c r="S92" s="35"/>
      <c r="T92" s="35"/>
      <c r="U92" s="35"/>
      <c r="V92" s="35"/>
      <c r="W92" s="35"/>
      <c r="X92" s="34"/>
      <c r="Y92" s="34"/>
      <c r="Z92" s="34"/>
      <c r="AA92" s="34"/>
      <c r="AB92" s="35"/>
      <c r="AC92" s="35"/>
      <c r="AD92" s="34"/>
      <c r="AE92" s="34"/>
      <c r="AF92" s="27">
        <f t="shared" si="42"/>
        <v>-750</v>
      </c>
      <c r="AG92" s="28">
        <f t="shared" si="43"/>
        <v>0</v>
      </c>
    </row>
    <row r="93" spans="1:33" s="12" customFormat="1" ht="23.25" customHeight="1">
      <c r="A93" s="30">
        <v>43878</v>
      </c>
      <c r="B93" s="31"/>
      <c r="C93" s="25" t="s">
        <v>49</v>
      </c>
      <c r="D93" s="25"/>
      <c r="E93" s="25"/>
      <c r="F93" s="26"/>
      <c r="G93" s="26" t="s">
        <v>53</v>
      </c>
      <c r="H93" s="32">
        <v>100</v>
      </c>
      <c r="I93" s="32"/>
      <c r="J93" s="32"/>
      <c r="K93" s="32"/>
      <c r="L93" s="33"/>
      <c r="M93" s="27">
        <f t="shared" si="35"/>
        <v>100</v>
      </c>
      <c r="N93" s="27">
        <f t="shared" si="36"/>
        <v>0</v>
      </c>
      <c r="O93" s="27">
        <f t="shared" si="37"/>
        <v>0</v>
      </c>
      <c r="P93" s="27"/>
      <c r="Q93" s="34"/>
      <c r="R93" s="34"/>
      <c r="S93" s="35"/>
      <c r="T93" s="35"/>
      <c r="U93" s="35"/>
      <c r="V93" s="35"/>
      <c r="W93" s="35"/>
      <c r="X93" s="34"/>
      <c r="Y93" s="34"/>
      <c r="Z93" s="34"/>
      <c r="AA93" s="34">
        <v>100</v>
      </c>
      <c r="AB93" s="35"/>
      <c r="AC93" s="35"/>
      <c r="AD93" s="34"/>
      <c r="AE93" s="34"/>
      <c r="AF93" s="27">
        <f t="shared" si="42"/>
        <v>-100</v>
      </c>
      <c r="AG93" s="28">
        <f t="shared" si="43"/>
        <v>0</v>
      </c>
    </row>
    <row r="94" spans="1:33" s="12" customFormat="1" ht="23.25" customHeight="1">
      <c r="A94" s="30">
        <v>43878</v>
      </c>
      <c r="B94" s="31"/>
      <c r="C94" s="25" t="s">
        <v>41</v>
      </c>
      <c r="D94" s="25" t="s">
        <v>42</v>
      </c>
      <c r="E94" s="25" t="s">
        <v>43</v>
      </c>
      <c r="F94" s="26">
        <v>241372</v>
      </c>
      <c r="G94" s="26" t="s">
        <v>44</v>
      </c>
      <c r="H94" s="32"/>
      <c r="I94" s="32"/>
      <c r="J94" s="32"/>
      <c r="K94" s="32">
        <v>180</v>
      </c>
      <c r="L94" s="33"/>
      <c r="M94" s="27">
        <f t="shared" si="35"/>
        <v>160.71428571428569</v>
      </c>
      <c r="N94" s="27">
        <f t="shared" si="36"/>
        <v>19.285714285714281</v>
      </c>
      <c r="O94" s="27">
        <f t="shared" si="37"/>
        <v>0</v>
      </c>
      <c r="P94" s="27"/>
      <c r="Q94" s="34">
        <v>160.71</v>
      </c>
      <c r="R94" s="34"/>
      <c r="S94" s="35"/>
      <c r="T94" s="35"/>
      <c r="U94" s="35"/>
      <c r="V94" s="35"/>
      <c r="W94" s="35"/>
      <c r="X94" s="34"/>
      <c r="Y94" s="34"/>
      <c r="Z94" s="34"/>
      <c r="AA94" s="34"/>
      <c r="AB94" s="35"/>
      <c r="AC94" s="35"/>
      <c r="AD94" s="34"/>
      <c r="AE94" s="34"/>
      <c r="AF94" s="27">
        <f t="shared" si="42"/>
        <v>-179.99571428571429</v>
      </c>
      <c r="AG94" s="28">
        <f t="shared" si="43"/>
        <v>4.2857142857144481E-3</v>
      </c>
    </row>
    <row r="95" spans="1:33" s="12" customFormat="1" ht="23.25" customHeight="1">
      <c r="A95" s="30">
        <v>43878</v>
      </c>
      <c r="B95" s="31"/>
      <c r="C95" s="25" t="s">
        <v>61</v>
      </c>
      <c r="D95" s="25" t="s">
        <v>62</v>
      </c>
      <c r="E95" s="25" t="s">
        <v>39</v>
      </c>
      <c r="F95" s="26">
        <v>231531</v>
      </c>
      <c r="G95" s="26" t="s">
        <v>154</v>
      </c>
      <c r="H95" s="32"/>
      <c r="I95" s="32"/>
      <c r="J95" s="32"/>
      <c r="K95" s="32">
        <f>1639.37+196.73</f>
        <v>1836.1</v>
      </c>
      <c r="L95" s="33"/>
      <c r="M95" s="27">
        <f t="shared" si="35"/>
        <v>1639.3749999999998</v>
      </c>
      <c r="N95" s="27">
        <f t="shared" si="36"/>
        <v>196.72499999999997</v>
      </c>
      <c r="O95" s="27">
        <f>-SUM(I95:J95,K95/1.12)*L95</f>
        <v>0</v>
      </c>
      <c r="P95" s="27">
        <v>1639.38</v>
      </c>
      <c r="Q95" s="34"/>
      <c r="R95" s="34"/>
      <c r="S95" s="35"/>
      <c r="T95" s="35"/>
      <c r="U95" s="35"/>
      <c r="V95" s="35"/>
      <c r="W95" s="35"/>
      <c r="X95" s="34"/>
      <c r="Y95" s="34"/>
      <c r="Z95" s="34"/>
      <c r="AA95" s="34"/>
      <c r="AB95" s="35"/>
      <c r="AC95" s="35"/>
      <c r="AD95" s="34"/>
      <c r="AE95" s="34"/>
      <c r="AF95" s="27">
        <f t="shared" si="42"/>
        <v>-1836.105</v>
      </c>
      <c r="AG95" s="28">
        <f t="shared" si="43"/>
        <v>-5.0000000001091394E-3</v>
      </c>
    </row>
    <row r="96" spans="1:33" s="12" customFormat="1" ht="23.25" customHeight="1">
      <c r="A96" s="30">
        <v>43878</v>
      </c>
      <c r="B96" s="31"/>
      <c r="C96" s="25" t="s">
        <v>61</v>
      </c>
      <c r="D96" s="25" t="s">
        <v>62</v>
      </c>
      <c r="E96" s="25" t="s">
        <v>39</v>
      </c>
      <c r="F96" s="26">
        <v>231531</v>
      </c>
      <c r="G96" s="26" t="s">
        <v>155</v>
      </c>
      <c r="H96" s="32"/>
      <c r="I96" s="32"/>
      <c r="J96" s="32">
        <v>151.68</v>
      </c>
      <c r="K96" s="32"/>
      <c r="L96" s="33"/>
      <c r="M96" s="27">
        <f t="shared" si="35"/>
        <v>151.68</v>
      </c>
      <c r="N96" s="27">
        <f t="shared" si="36"/>
        <v>0</v>
      </c>
      <c r="O96" s="27">
        <f t="shared" si="37"/>
        <v>0</v>
      </c>
      <c r="P96" s="27">
        <v>151.68</v>
      </c>
      <c r="Q96" s="34"/>
      <c r="R96" s="34"/>
      <c r="S96" s="35"/>
      <c r="T96" s="35"/>
      <c r="U96" s="35"/>
      <c r="V96" s="35"/>
      <c r="W96" s="35"/>
      <c r="X96" s="34"/>
      <c r="Y96" s="34"/>
      <c r="Z96" s="34"/>
      <c r="AA96" s="34"/>
      <c r="AB96" s="35"/>
      <c r="AC96" s="35"/>
      <c r="AD96" s="34"/>
      <c r="AE96" s="34"/>
      <c r="AF96" s="27">
        <f t="shared" si="42"/>
        <v>-151.68</v>
      </c>
      <c r="AG96" s="28">
        <f t="shared" si="43"/>
        <v>0</v>
      </c>
    </row>
    <row r="97" spans="1:83" s="57" customFormat="1" ht="23.25" customHeight="1">
      <c r="A97" s="48">
        <v>43879</v>
      </c>
      <c r="B97" s="58"/>
      <c r="C97" s="49" t="s">
        <v>41</v>
      </c>
      <c r="D97" s="49" t="s">
        <v>42</v>
      </c>
      <c r="E97" s="49" t="s">
        <v>43</v>
      </c>
      <c r="F97" s="50">
        <v>107367</v>
      </c>
      <c r="G97" s="50" t="s">
        <v>44</v>
      </c>
      <c r="H97" s="51"/>
      <c r="I97" s="51"/>
      <c r="J97" s="51"/>
      <c r="K97" s="51">
        <v>180</v>
      </c>
      <c r="L97" s="52"/>
      <c r="M97" s="53">
        <f t="shared" si="35"/>
        <v>160.71428571428569</v>
      </c>
      <c r="N97" s="53">
        <f t="shared" si="36"/>
        <v>19.285714285714281</v>
      </c>
      <c r="O97" s="53">
        <f t="shared" si="37"/>
        <v>0</v>
      </c>
      <c r="P97" s="53"/>
      <c r="Q97" s="54">
        <v>160.71</v>
      </c>
      <c r="R97" s="54"/>
      <c r="S97" s="55"/>
      <c r="T97" s="55"/>
      <c r="U97" s="55"/>
      <c r="V97" s="55"/>
      <c r="W97" s="55"/>
      <c r="X97" s="54"/>
      <c r="Y97" s="54"/>
      <c r="Z97" s="54"/>
      <c r="AA97" s="54"/>
      <c r="AB97" s="55"/>
      <c r="AC97" s="55"/>
      <c r="AD97" s="54"/>
      <c r="AE97" s="54"/>
      <c r="AF97" s="53">
        <f t="shared" si="42"/>
        <v>-179.99571428571429</v>
      </c>
      <c r="AG97" s="56">
        <f t="shared" si="43"/>
        <v>4.2857142857144481E-3</v>
      </c>
    </row>
    <row r="98" spans="1:83" s="12" customFormat="1" ht="23.25" customHeight="1">
      <c r="A98" s="30">
        <v>43879</v>
      </c>
      <c r="B98" s="31"/>
      <c r="C98" s="25" t="s">
        <v>156</v>
      </c>
      <c r="D98" s="25" t="s">
        <v>157</v>
      </c>
      <c r="E98" s="25" t="s">
        <v>37</v>
      </c>
      <c r="F98" s="26">
        <v>930330</v>
      </c>
      <c r="G98" s="26" t="s">
        <v>158</v>
      </c>
      <c r="H98" s="32"/>
      <c r="I98" s="32"/>
      <c r="J98" s="32"/>
      <c r="K98" s="32">
        <v>660</v>
      </c>
      <c r="L98" s="33"/>
      <c r="M98" s="27">
        <f t="shared" si="35"/>
        <v>589.28571428571422</v>
      </c>
      <c r="N98" s="27">
        <f t="shared" si="36"/>
        <v>70.714285714285708</v>
      </c>
      <c r="O98" s="27">
        <f t="shared" si="37"/>
        <v>0</v>
      </c>
      <c r="P98" s="27"/>
      <c r="Q98" s="34"/>
      <c r="R98" s="34"/>
      <c r="S98" s="35"/>
      <c r="T98" s="35"/>
      <c r="U98" s="35"/>
      <c r="V98" s="35"/>
      <c r="W98" s="35"/>
      <c r="X98" s="34"/>
      <c r="Y98" s="34"/>
      <c r="Z98" s="34"/>
      <c r="AA98" s="34"/>
      <c r="AB98" s="35"/>
      <c r="AC98" s="35"/>
      <c r="AD98" s="34"/>
      <c r="AE98" s="34">
        <v>589.29</v>
      </c>
      <c r="AF98" s="27">
        <f t="shared" si="42"/>
        <v>-660.00428571428563</v>
      </c>
      <c r="AG98" s="28">
        <f t="shared" si="43"/>
        <v>-4.285714285629183E-3</v>
      </c>
    </row>
    <row r="99" spans="1:83" s="12" customFormat="1" ht="23.25" customHeight="1">
      <c r="A99" s="30">
        <v>43879</v>
      </c>
      <c r="B99" s="31"/>
      <c r="C99" s="25" t="s">
        <v>68</v>
      </c>
      <c r="D99" s="25"/>
      <c r="E99" s="25"/>
      <c r="F99" s="26"/>
      <c r="G99" s="26" t="s">
        <v>110</v>
      </c>
      <c r="H99" s="32">
        <v>164</v>
      </c>
      <c r="I99" s="32"/>
      <c r="J99" s="32"/>
      <c r="K99" s="32"/>
      <c r="L99" s="33"/>
      <c r="M99" s="27">
        <f t="shared" si="35"/>
        <v>164</v>
      </c>
      <c r="N99" s="27">
        <f t="shared" si="36"/>
        <v>0</v>
      </c>
      <c r="O99" s="27">
        <f t="shared" si="37"/>
        <v>0</v>
      </c>
      <c r="P99" s="27"/>
      <c r="Q99" s="34"/>
      <c r="R99" s="34"/>
      <c r="S99" s="35"/>
      <c r="T99" s="35"/>
      <c r="U99" s="35"/>
      <c r="V99" s="35"/>
      <c r="W99" s="35"/>
      <c r="X99" s="34"/>
      <c r="Y99" s="34"/>
      <c r="Z99" s="34"/>
      <c r="AA99" s="34">
        <v>164</v>
      </c>
      <c r="AB99" s="35"/>
      <c r="AC99" s="35"/>
      <c r="AD99" s="34"/>
      <c r="AE99" s="34"/>
      <c r="AF99" s="27">
        <f t="shared" si="42"/>
        <v>-164</v>
      </c>
      <c r="AG99" s="28">
        <f t="shared" si="43"/>
        <v>0</v>
      </c>
    </row>
    <row r="100" spans="1:83" s="12" customFormat="1" ht="23.25" customHeight="1">
      <c r="A100" s="30">
        <v>43879</v>
      </c>
      <c r="B100" s="31"/>
      <c r="C100" s="25" t="s">
        <v>41</v>
      </c>
      <c r="D100" s="25" t="s">
        <v>42</v>
      </c>
      <c r="E100" s="25" t="s">
        <v>43</v>
      </c>
      <c r="F100" s="26">
        <v>241427</v>
      </c>
      <c r="G100" s="26" t="s">
        <v>44</v>
      </c>
      <c r="H100" s="32"/>
      <c r="I100" s="32"/>
      <c r="J100" s="32"/>
      <c r="K100" s="32">
        <v>180</v>
      </c>
      <c r="L100" s="33"/>
      <c r="M100" s="27">
        <f t="shared" si="35"/>
        <v>160.71428571428569</v>
      </c>
      <c r="N100" s="27">
        <f t="shared" si="36"/>
        <v>19.285714285714281</v>
      </c>
      <c r="O100" s="27">
        <f t="shared" si="37"/>
        <v>0</v>
      </c>
      <c r="P100" s="27"/>
      <c r="Q100" s="34">
        <v>160.71</v>
      </c>
      <c r="R100" s="34"/>
      <c r="S100" s="35"/>
      <c r="T100" s="35"/>
      <c r="U100" s="35"/>
      <c r="V100" s="35"/>
      <c r="W100" s="35"/>
      <c r="X100" s="34"/>
      <c r="Y100" s="34"/>
      <c r="Z100" s="34"/>
      <c r="AA100" s="34"/>
      <c r="AB100" s="35"/>
      <c r="AC100" s="35"/>
      <c r="AD100" s="34"/>
      <c r="AE100" s="34"/>
      <c r="AF100" s="27">
        <f t="shared" si="42"/>
        <v>-179.99571428571429</v>
      </c>
      <c r="AG100" s="28">
        <f t="shared" si="43"/>
        <v>4.2857142857144481E-3</v>
      </c>
    </row>
    <row r="101" spans="1:83" s="12" customFormat="1" ht="23.25" customHeight="1">
      <c r="A101" s="30">
        <v>43879</v>
      </c>
      <c r="B101" s="31"/>
      <c r="C101" s="25" t="s">
        <v>45</v>
      </c>
      <c r="D101" s="25" t="s">
        <v>46</v>
      </c>
      <c r="E101" s="25" t="s">
        <v>37</v>
      </c>
      <c r="F101" s="26">
        <v>127532</v>
      </c>
      <c r="G101" s="26" t="s">
        <v>159</v>
      </c>
      <c r="H101" s="32"/>
      <c r="I101" s="32"/>
      <c r="J101" s="32"/>
      <c r="K101" s="32">
        <v>542.6</v>
      </c>
      <c r="L101" s="33"/>
      <c r="M101" s="27">
        <f t="shared" si="35"/>
        <v>484.46428571428567</v>
      </c>
      <c r="N101" s="27">
        <f t="shared" si="36"/>
        <v>58.135714285714279</v>
      </c>
      <c r="O101" s="27">
        <f t="shared" si="37"/>
        <v>0</v>
      </c>
      <c r="P101" s="27">
        <v>484.46</v>
      </c>
      <c r="Q101" s="34"/>
      <c r="R101" s="34"/>
      <c r="S101" s="35"/>
      <c r="T101" s="35"/>
      <c r="U101" s="35"/>
      <c r="V101" s="35"/>
      <c r="W101" s="35"/>
      <c r="X101" s="34"/>
      <c r="Y101" s="34"/>
      <c r="Z101" s="34"/>
      <c r="AA101" s="34"/>
      <c r="AB101" s="35"/>
      <c r="AC101" s="35"/>
      <c r="AD101" s="34"/>
      <c r="AE101" s="34"/>
      <c r="AF101" s="27">
        <f t="shared" si="42"/>
        <v>-542.59571428571428</v>
      </c>
      <c r="AG101" s="28">
        <f t="shared" si="43"/>
        <v>4.2857142857428698E-3</v>
      </c>
      <c r="CE101" s="12">
        <v>1</v>
      </c>
    </row>
    <row r="102" spans="1:83" s="12" customFormat="1" ht="23.25" customHeight="1">
      <c r="A102" s="30">
        <v>43879</v>
      </c>
      <c r="B102" s="31"/>
      <c r="C102" s="25" t="s">
        <v>49</v>
      </c>
      <c r="D102" s="25"/>
      <c r="E102" s="25"/>
      <c r="F102" s="26"/>
      <c r="G102" s="26" t="s">
        <v>60</v>
      </c>
      <c r="H102" s="32"/>
      <c r="I102" s="32"/>
      <c r="J102" s="32">
        <v>200</v>
      </c>
      <c r="K102" s="32"/>
      <c r="L102" s="33"/>
      <c r="M102" s="27">
        <f t="shared" si="35"/>
        <v>200</v>
      </c>
      <c r="N102" s="27">
        <f t="shared" si="36"/>
        <v>0</v>
      </c>
      <c r="O102" s="27">
        <f t="shared" si="37"/>
        <v>0</v>
      </c>
      <c r="P102" s="27">
        <v>200</v>
      </c>
      <c r="Q102" s="34"/>
      <c r="R102" s="34"/>
      <c r="S102" s="35"/>
      <c r="T102" s="35"/>
      <c r="U102" s="35"/>
      <c r="V102" s="35"/>
      <c r="W102" s="35"/>
      <c r="X102" s="34"/>
      <c r="Y102" s="34"/>
      <c r="Z102" s="34"/>
      <c r="AA102" s="34"/>
      <c r="AB102" s="35"/>
      <c r="AC102" s="35"/>
      <c r="AD102" s="34"/>
      <c r="AE102" s="34"/>
      <c r="AF102" s="27">
        <f t="shared" si="42"/>
        <v>-200</v>
      </c>
      <c r="AG102" s="28">
        <f t="shared" si="43"/>
        <v>0</v>
      </c>
    </row>
    <row r="103" spans="1:83" s="12" customFormat="1" ht="23.25" customHeight="1">
      <c r="A103" s="30">
        <v>43879</v>
      </c>
      <c r="B103" s="31"/>
      <c r="C103" s="25" t="s">
        <v>49</v>
      </c>
      <c r="D103" s="25"/>
      <c r="E103" s="25"/>
      <c r="F103" s="26"/>
      <c r="G103" s="26" t="s">
        <v>135</v>
      </c>
      <c r="H103" s="32"/>
      <c r="I103" s="32"/>
      <c r="J103" s="32">
        <v>300</v>
      </c>
      <c r="K103" s="32"/>
      <c r="L103" s="33"/>
      <c r="M103" s="27">
        <f t="shared" si="35"/>
        <v>300</v>
      </c>
      <c r="N103" s="27">
        <f t="shared" si="36"/>
        <v>0</v>
      </c>
      <c r="O103" s="27">
        <f t="shared" si="37"/>
        <v>0</v>
      </c>
      <c r="P103" s="27">
        <v>300</v>
      </c>
      <c r="Q103" s="34"/>
      <c r="R103" s="34"/>
      <c r="S103" s="35"/>
      <c r="T103" s="35"/>
      <c r="U103" s="35"/>
      <c r="V103" s="35"/>
      <c r="W103" s="35"/>
      <c r="X103" s="34"/>
      <c r="Y103" s="34"/>
      <c r="Z103" s="34"/>
      <c r="AA103" s="34"/>
      <c r="AB103" s="35"/>
      <c r="AC103" s="35"/>
      <c r="AD103" s="34"/>
      <c r="AE103" s="34"/>
      <c r="AF103" s="27">
        <f t="shared" si="42"/>
        <v>-300</v>
      </c>
      <c r="AG103" s="28">
        <f t="shared" si="43"/>
        <v>0</v>
      </c>
    </row>
    <row r="104" spans="1:83" s="12" customFormat="1" ht="23.25" customHeight="1">
      <c r="A104" s="30">
        <v>43879</v>
      </c>
      <c r="B104" s="31"/>
      <c r="C104" s="25" t="s">
        <v>49</v>
      </c>
      <c r="D104" s="25"/>
      <c r="E104" s="25"/>
      <c r="F104" s="26"/>
      <c r="G104" s="26" t="s">
        <v>160</v>
      </c>
      <c r="H104" s="32">
        <v>50</v>
      </c>
      <c r="I104" s="32"/>
      <c r="J104" s="32"/>
      <c r="K104" s="32"/>
      <c r="L104" s="33"/>
      <c r="M104" s="27">
        <f t="shared" si="35"/>
        <v>50</v>
      </c>
      <c r="N104" s="27">
        <f t="shared" si="36"/>
        <v>0</v>
      </c>
      <c r="O104" s="27">
        <f t="shared" si="37"/>
        <v>0</v>
      </c>
      <c r="P104" s="27"/>
      <c r="Q104" s="34"/>
      <c r="R104" s="34"/>
      <c r="S104" s="35"/>
      <c r="T104" s="35"/>
      <c r="U104" s="35"/>
      <c r="V104" s="35"/>
      <c r="W104" s="35"/>
      <c r="X104" s="34"/>
      <c r="Y104" s="34"/>
      <c r="Z104" s="34"/>
      <c r="AA104" s="34">
        <v>50</v>
      </c>
      <c r="AB104" s="35"/>
      <c r="AC104" s="35"/>
      <c r="AD104" s="34"/>
      <c r="AE104" s="34"/>
      <c r="AF104" s="27">
        <f t="shared" si="42"/>
        <v>-50</v>
      </c>
      <c r="AG104" s="28">
        <f t="shared" si="43"/>
        <v>0</v>
      </c>
    </row>
    <row r="105" spans="1:83" s="12" customFormat="1" ht="23.25" customHeight="1">
      <c r="A105" s="30">
        <v>43880</v>
      </c>
      <c r="B105" s="31"/>
      <c r="C105" s="25" t="s">
        <v>40</v>
      </c>
      <c r="D105" s="25"/>
      <c r="E105" s="25"/>
      <c r="F105" s="26"/>
      <c r="G105" s="26" t="s">
        <v>161</v>
      </c>
      <c r="H105" s="32">
        <v>50</v>
      </c>
      <c r="I105" s="32"/>
      <c r="J105" s="32"/>
      <c r="K105" s="32"/>
      <c r="L105" s="33"/>
      <c r="M105" s="27">
        <f t="shared" si="35"/>
        <v>50</v>
      </c>
      <c r="N105" s="27">
        <f t="shared" si="36"/>
        <v>0</v>
      </c>
      <c r="O105" s="27">
        <f t="shared" si="37"/>
        <v>0</v>
      </c>
      <c r="P105" s="27"/>
      <c r="Q105" s="34"/>
      <c r="R105" s="34"/>
      <c r="S105" s="35"/>
      <c r="T105" s="35"/>
      <c r="U105" s="35"/>
      <c r="V105" s="35"/>
      <c r="W105" s="35"/>
      <c r="X105" s="34"/>
      <c r="Y105" s="34"/>
      <c r="Z105" s="34"/>
      <c r="AA105" s="34">
        <v>50</v>
      </c>
      <c r="AB105" s="35"/>
      <c r="AC105" s="35"/>
      <c r="AD105" s="34"/>
      <c r="AE105" s="34"/>
      <c r="AF105" s="27">
        <f t="shared" si="42"/>
        <v>-50</v>
      </c>
      <c r="AG105" s="28">
        <f t="shared" si="43"/>
        <v>0</v>
      </c>
    </row>
    <row r="106" spans="1:83" s="12" customFormat="1" ht="23.25" customHeight="1">
      <c r="A106" s="30">
        <v>43880</v>
      </c>
      <c r="B106" s="31"/>
      <c r="C106" s="25" t="s">
        <v>115</v>
      </c>
      <c r="D106" s="25" t="s">
        <v>116</v>
      </c>
      <c r="E106" s="25" t="s">
        <v>37</v>
      </c>
      <c r="F106" s="26">
        <v>143678</v>
      </c>
      <c r="G106" s="26" t="s">
        <v>67</v>
      </c>
      <c r="H106" s="32"/>
      <c r="I106" s="32"/>
      <c r="J106" s="32"/>
      <c r="K106" s="32">
        <v>275</v>
      </c>
      <c r="L106" s="33"/>
      <c r="M106" s="27">
        <f t="shared" si="35"/>
        <v>245.53571428571425</v>
      </c>
      <c r="N106" s="27">
        <f t="shared" si="36"/>
        <v>29.464285714285708</v>
      </c>
      <c r="O106" s="27">
        <f t="shared" si="37"/>
        <v>0</v>
      </c>
      <c r="P106" s="27">
        <v>245.54</v>
      </c>
      <c r="Q106" s="34"/>
      <c r="R106" s="34"/>
      <c r="S106" s="35"/>
      <c r="T106" s="35"/>
      <c r="U106" s="35"/>
      <c r="V106" s="35"/>
      <c r="W106" s="35"/>
      <c r="X106" s="34"/>
      <c r="Y106" s="34"/>
      <c r="Z106" s="34"/>
      <c r="AA106" s="34"/>
      <c r="AB106" s="35"/>
      <c r="AC106" s="35"/>
      <c r="AD106" s="34"/>
      <c r="AE106" s="34"/>
      <c r="AF106" s="27">
        <f t="shared" si="42"/>
        <v>-275.00428571428569</v>
      </c>
      <c r="AG106" s="28">
        <f t="shared" si="43"/>
        <v>-4.2857142856860264E-3</v>
      </c>
    </row>
    <row r="107" spans="1:83" s="12" customFormat="1" ht="23.25" customHeight="1">
      <c r="A107" s="30">
        <v>43880</v>
      </c>
      <c r="B107" s="31"/>
      <c r="C107" s="25" t="s">
        <v>51</v>
      </c>
      <c r="D107" s="25" t="s">
        <v>52</v>
      </c>
      <c r="E107" s="25" t="s">
        <v>39</v>
      </c>
      <c r="F107" s="26">
        <v>802300</v>
      </c>
      <c r="G107" s="26" t="s">
        <v>162</v>
      </c>
      <c r="H107" s="32"/>
      <c r="I107" s="32"/>
      <c r="J107" s="32"/>
      <c r="K107" s="32">
        <v>45</v>
      </c>
      <c r="L107" s="33"/>
      <c r="M107" s="27">
        <f t="shared" si="35"/>
        <v>40.178571428571423</v>
      </c>
      <c r="N107" s="27">
        <f t="shared" si="36"/>
        <v>4.8214285714285703</v>
      </c>
      <c r="O107" s="27">
        <f t="shared" si="37"/>
        <v>0</v>
      </c>
      <c r="P107" s="27"/>
      <c r="Q107" s="34"/>
      <c r="R107" s="34"/>
      <c r="S107" s="35"/>
      <c r="T107" s="35"/>
      <c r="U107" s="35"/>
      <c r="V107" s="35"/>
      <c r="W107" s="35"/>
      <c r="X107" s="34"/>
      <c r="Y107" s="34"/>
      <c r="Z107" s="34">
        <v>40.18</v>
      </c>
      <c r="AA107" s="34"/>
      <c r="AB107" s="35"/>
      <c r="AC107" s="35"/>
      <c r="AD107" s="34"/>
      <c r="AE107" s="34"/>
      <c r="AF107" s="27">
        <f t="shared" si="42"/>
        <v>-45.001428571428569</v>
      </c>
      <c r="AG107" s="28">
        <f t="shared" si="43"/>
        <v>-1.4285714285691142E-3</v>
      </c>
    </row>
    <row r="108" spans="1:83" s="12" customFormat="1" ht="23.25" customHeight="1">
      <c r="A108" s="30">
        <v>43880</v>
      </c>
      <c r="B108" s="31"/>
      <c r="C108" s="25" t="s">
        <v>94</v>
      </c>
      <c r="D108" s="25"/>
      <c r="E108" s="25"/>
      <c r="F108" s="26"/>
      <c r="G108" s="26" t="s">
        <v>163</v>
      </c>
      <c r="H108" s="32"/>
      <c r="I108" s="32"/>
      <c r="J108" s="32">
        <v>70</v>
      </c>
      <c r="K108" s="32"/>
      <c r="L108" s="33"/>
      <c r="M108" s="27">
        <f t="shared" si="35"/>
        <v>70</v>
      </c>
      <c r="N108" s="27">
        <f t="shared" si="36"/>
        <v>0</v>
      </c>
      <c r="O108" s="27">
        <f t="shared" si="37"/>
        <v>0</v>
      </c>
      <c r="P108" s="27">
        <v>70</v>
      </c>
      <c r="Q108" s="34"/>
      <c r="R108" s="34"/>
      <c r="S108" s="35"/>
      <c r="T108" s="35"/>
      <c r="U108" s="35"/>
      <c r="V108" s="35"/>
      <c r="W108" s="35"/>
      <c r="X108" s="34"/>
      <c r="Y108" s="34"/>
      <c r="Z108" s="34"/>
      <c r="AA108" s="34"/>
      <c r="AB108" s="35"/>
      <c r="AC108" s="35"/>
      <c r="AD108" s="34"/>
      <c r="AE108" s="34"/>
      <c r="AF108" s="27">
        <f t="shared" si="42"/>
        <v>-70</v>
      </c>
      <c r="AG108" s="28">
        <f t="shared" si="43"/>
        <v>0</v>
      </c>
    </row>
    <row r="109" spans="1:83" s="12" customFormat="1" ht="23.25" customHeight="1">
      <c r="A109" s="30">
        <v>43880</v>
      </c>
      <c r="B109" s="31"/>
      <c r="C109" s="25" t="s">
        <v>38</v>
      </c>
      <c r="D109" s="25" t="s">
        <v>56</v>
      </c>
      <c r="E109" s="25" t="s">
        <v>39</v>
      </c>
      <c r="F109" s="26">
        <v>189811</v>
      </c>
      <c r="G109" s="26" t="s">
        <v>164</v>
      </c>
      <c r="H109" s="32"/>
      <c r="I109" s="32"/>
      <c r="J109" s="32">
        <v>1440.4</v>
      </c>
      <c r="K109" s="32"/>
      <c r="L109" s="33"/>
      <c r="M109" s="27">
        <f t="shared" si="35"/>
        <v>1440.4</v>
      </c>
      <c r="N109" s="27">
        <f t="shared" si="36"/>
        <v>0</v>
      </c>
      <c r="O109" s="27">
        <f t="shared" si="37"/>
        <v>0</v>
      </c>
      <c r="P109" s="27">
        <v>1440.4</v>
      </c>
      <c r="Q109" s="34"/>
      <c r="R109" s="34"/>
      <c r="S109" s="35"/>
      <c r="T109" s="35"/>
      <c r="U109" s="35"/>
      <c r="V109" s="35"/>
      <c r="W109" s="35"/>
      <c r="X109" s="34"/>
      <c r="Y109" s="34"/>
      <c r="Z109" s="34"/>
      <c r="AA109" s="34"/>
      <c r="AB109" s="35"/>
      <c r="AC109" s="35"/>
      <c r="AD109" s="34"/>
      <c r="AE109" s="34"/>
      <c r="AF109" s="27">
        <f t="shared" si="42"/>
        <v>-1440.4</v>
      </c>
      <c r="AG109" s="28">
        <f t="shared" si="43"/>
        <v>0</v>
      </c>
    </row>
    <row r="110" spans="1:83" s="12" customFormat="1" ht="23.25" customHeight="1">
      <c r="A110" s="30">
        <v>43880</v>
      </c>
      <c r="B110" s="31"/>
      <c r="C110" s="25" t="s">
        <v>38</v>
      </c>
      <c r="D110" s="25" t="s">
        <v>56</v>
      </c>
      <c r="E110" s="25" t="s">
        <v>39</v>
      </c>
      <c r="F110" s="26">
        <v>189811</v>
      </c>
      <c r="G110" s="26" t="s">
        <v>165</v>
      </c>
      <c r="H110" s="32"/>
      <c r="I110" s="32"/>
      <c r="J110" s="32"/>
      <c r="K110" s="32">
        <f>1298.88+155.87</f>
        <v>1454.75</v>
      </c>
      <c r="L110" s="33"/>
      <c r="M110" s="27">
        <f t="shared" si="35"/>
        <v>1298.8839285714284</v>
      </c>
      <c r="N110" s="27">
        <f t="shared" si="36"/>
        <v>155.86607142857142</v>
      </c>
      <c r="O110" s="27">
        <f t="shared" si="37"/>
        <v>0</v>
      </c>
      <c r="P110" s="27">
        <v>1298.8800000000001</v>
      </c>
      <c r="Q110" s="34"/>
      <c r="R110" s="34"/>
      <c r="S110" s="35"/>
      <c r="T110" s="35"/>
      <c r="U110" s="35"/>
      <c r="V110" s="35"/>
      <c r="W110" s="35"/>
      <c r="X110" s="34"/>
      <c r="Y110" s="34"/>
      <c r="Z110" s="34"/>
      <c r="AA110" s="34"/>
      <c r="AB110" s="35"/>
      <c r="AC110" s="35"/>
      <c r="AD110" s="34"/>
      <c r="AE110" s="34"/>
      <c r="AF110" s="27">
        <f t="shared" si="42"/>
        <v>-1454.7460714285714</v>
      </c>
      <c r="AG110" s="28">
        <f t="shared" si="43"/>
        <v>3.9285714285597351E-3</v>
      </c>
    </row>
    <row r="111" spans="1:83" s="12" customFormat="1" ht="23.25" customHeight="1">
      <c r="A111" s="30">
        <v>43881</v>
      </c>
      <c r="B111" s="31"/>
      <c r="C111" s="25" t="s">
        <v>66</v>
      </c>
      <c r="D111" s="25" t="s">
        <v>125</v>
      </c>
      <c r="E111" s="25" t="s">
        <v>58</v>
      </c>
      <c r="F111" s="26">
        <v>17216</v>
      </c>
      <c r="G111" s="26" t="s">
        <v>166</v>
      </c>
      <c r="H111" s="32"/>
      <c r="I111" s="32"/>
      <c r="J111" s="32"/>
      <c r="K111" s="32">
        <v>205</v>
      </c>
      <c r="L111" s="33"/>
      <c r="M111" s="27">
        <f t="shared" si="35"/>
        <v>183.03571428571428</v>
      </c>
      <c r="N111" s="27">
        <f t="shared" si="36"/>
        <v>21.964285714285712</v>
      </c>
      <c r="O111" s="27">
        <f t="shared" si="37"/>
        <v>0</v>
      </c>
      <c r="P111" s="27"/>
      <c r="Q111" s="34"/>
      <c r="R111" s="34"/>
      <c r="S111" s="35"/>
      <c r="T111" s="35"/>
      <c r="U111" s="35"/>
      <c r="V111" s="35"/>
      <c r="W111" s="35"/>
      <c r="X111" s="34">
        <v>183.04</v>
      </c>
      <c r="Y111" s="34"/>
      <c r="Z111" s="34"/>
      <c r="AA111" s="34"/>
      <c r="AB111" s="35"/>
      <c r="AC111" s="35"/>
      <c r="AD111" s="34"/>
      <c r="AE111" s="34"/>
      <c r="AF111" s="27">
        <f t="shared" si="42"/>
        <v>-205.00428571428571</v>
      </c>
      <c r="AG111" s="28">
        <f t="shared" si="43"/>
        <v>-4.2857142857144481E-3</v>
      </c>
    </row>
    <row r="112" spans="1:83" s="12" customFormat="1" ht="23.25" customHeight="1">
      <c r="A112" s="30">
        <v>43881</v>
      </c>
      <c r="B112" s="31"/>
      <c r="C112" s="25" t="s">
        <v>66</v>
      </c>
      <c r="D112" s="25" t="s">
        <v>125</v>
      </c>
      <c r="E112" s="25" t="s">
        <v>58</v>
      </c>
      <c r="F112" s="26">
        <v>17216</v>
      </c>
      <c r="G112" s="26" t="s">
        <v>167</v>
      </c>
      <c r="H112" s="32"/>
      <c r="I112" s="32"/>
      <c r="J112" s="32"/>
      <c r="K112" s="32">
        <v>503</v>
      </c>
      <c r="L112" s="33"/>
      <c r="M112" s="27">
        <f t="shared" si="35"/>
        <v>449.10714285714283</v>
      </c>
      <c r="N112" s="27">
        <f t="shared" si="36"/>
        <v>53.892857142857139</v>
      </c>
      <c r="O112" s="27">
        <f t="shared" si="37"/>
        <v>0</v>
      </c>
      <c r="P112" s="27">
        <v>449.11</v>
      </c>
      <c r="Q112" s="34"/>
      <c r="R112" s="34"/>
      <c r="S112" s="35"/>
      <c r="T112" s="35"/>
      <c r="U112" s="35"/>
      <c r="V112" s="35"/>
      <c r="W112" s="35"/>
      <c r="X112" s="34"/>
      <c r="Y112" s="34"/>
      <c r="Z112" s="34"/>
      <c r="AA112" s="34"/>
      <c r="AB112" s="35"/>
      <c r="AC112" s="35"/>
      <c r="AD112" s="34"/>
      <c r="AE112" s="34"/>
      <c r="AF112" s="27">
        <f t="shared" si="42"/>
        <v>-503.00285714285712</v>
      </c>
      <c r="AG112" s="28">
        <f t="shared" si="43"/>
        <v>-2.8571428571240176E-3</v>
      </c>
    </row>
    <row r="113" spans="1:33" s="12" customFormat="1" ht="23.25" customHeight="1">
      <c r="A113" s="30">
        <v>43881</v>
      </c>
      <c r="B113" s="31"/>
      <c r="C113" s="25" t="s">
        <v>49</v>
      </c>
      <c r="D113" s="25"/>
      <c r="E113" s="25"/>
      <c r="F113" s="26"/>
      <c r="G113" s="26" t="s">
        <v>160</v>
      </c>
      <c r="H113" s="32">
        <v>100</v>
      </c>
      <c r="I113" s="32"/>
      <c r="J113" s="32"/>
      <c r="K113" s="32"/>
      <c r="L113" s="33"/>
      <c r="M113" s="27">
        <f t="shared" si="35"/>
        <v>100</v>
      </c>
      <c r="N113" s="27">
        <f t="shared" si="36"/>
        <v>0</v>
      </c>
      <c r="O113" s="27">
        <f t="shared" si="37"/>
        <v>0</v>
      </c>
      <c r="P113" s="27"/>
      <c r="Q113" s="34"/>
      <c r="R113" s="34"/>
      <c r="S113" s="35"/>
      <c r="T113" s="35"/>
      <c r="U113" s="35"/>
      <c r="V113" s="35"/>
      <c r="W113" s="35"/>
      <c r="X113" s="34"/>
      <c r="Y113" s="34"/>
      <c r="Z113" s="34"/>
      <c r="AA113" s="34">
        <v>100</v>
      </c>
      <c r="AB113" s="35"/>
      <c r="AC113" s="35"/>
      <c r="AD113" s="34"/>
      <c r="AE113" s="34"/>
      <c r="AF113" s="27">
        <f t="shared" si="42"/>
        <v>-100</v>
      </c>
      <c r="AG113" s="28">
        <f t="shared" si="43"/>
        <v>0</v>
      </c>
    </row>
    <row r="114" spans="1:33" s="12" customFormat="1" ht="23.25" customHeight="1">
      <c r="A114" s="30">
        <v>43881</v>
      </c>
      <c r="B114" s="31"/>
      <c r="C114" s="25" t="s">
        <v>49</v>
      </c>
      <c r="D114" s="25"/>
      <c r="E114" s="25"/>
      <c r="F114" s="26"/>
      <c r="G114" s="26" t="s">
        <v>168</v>
      </c>
      <c r="H114" s="32"/>
      <c r="I114" s="32"/>
      <c r="J114" s="32">
        <v>450</v>
      </c>
      <c r="K114" s="32"/>
      <c r="L114" s="33"/>
      <c r="M114" s="27">
        <f t="shared" si="35"/>
        <v>450</v>
      </c>
      <c r="N114" s="27">
        <f t="shared" si="36"/>
        <v>0</v>
      </c>
      <c r="O114" s="27">
        <f t="shared" si="37"/>
        <v>0</v>
      </c>
      <c r="P114" s="27">
        <v>450</v>
      </c>
      <c r="Q114" s="34"/>
      <c r="R114" s="34"/>
      <c r="S114" s="35"/>
      <c r="T114" s="35"/>
      <c r="U114" s="35"/>
      <c r="V114" s="35"/>
      <c r="W114" s="35"/>
      <c r="X114" s="34"/>
      <c r="Y114" s="34"/>
      <c r="Z114" s="34"/>
      <c r="AA114" s="34"/>
      <c r="AB114" s="35"/>
      <c r="AC114" s="35"/>
      <c r="AD114" s="34"/>
      <c r="AE114" s="34"/>
      <c r="AF114" s="27">
        <f t="shared" si="42"/>
        <v>-450</v>
      </c>
      <c r="AG114" s="28">
        <f t="shared" si="43"/>
        <v>0</v>
      </c>
    </row>
    <row r="115" spans="1:33" s="12" customFormat="1" ht="23.25" customHeight="1">
      <c r="A115" s="30">
        <v>43881</v>
      </c>
      <c r="B115" s="31"/>
      <c r="C115" s="25" t="s">
        <v>41</v>
      </c>
      <c r="D115" s="25" t="s">
        <v>42</v>
      </c>
      <c r="E115" s="25" t="s">
        <v>43</v>
      </c>
      <c r="F115" s="26">
        <v>107820</v>
      </c>
      <c r="G115" s="26" t="s">
        <v>44</v>
      </c>
      <c r="H115" s="32"/>
      <c r="I115" s="32"/>
      <c r="J115" s="32"/>
      <c r="K115" s="32">
        <v>180</v>
      </c>
      <c r="L115" s="33"/>
      <c r="M115" s="27">
        <f t="shared" si="35"/>
        <v>160.71428571428569</v>
      </c>
      <c r="N115" s="27">
        <f t="shared" si="36"/>
        <v>19.285714285714281</v>
      </c>
      <c r="O115" s="27">
        <f t="shared" si="37"/>
        <v>0</v>
      </c>
      <c r="P115" s="27"/>
      <c r="Q115" s="34">
        <v>160.71</v>
      </c>
      <c r="R115" s="34"/>
      <c r="S115" s="35"/>
      <c r="T115" s="35"/>
      <c r="U115" s="35"/>
      <c r="V115" s="35"/>
      <c r="W115" s="35"/>
      <c r="X115" s="34"/>
      <c r="Y115" s="34"/>
      <c r="Z115" s="34"/>
      <c r="AA115" s="34"/>
      <c r="AB115" s="35"/>
      <c r="AC115" s="35"/>
      <c r="AD115" s="34"/>
      <c r="AE115" s="34"/>
      <c r="AF115" s="27">
        <f t="shared" si="42"/>
        <v>-179.99571428571429</v>
      </c>
      <c r="AG115" s="28">
        <f t="shared" si="43"/>
        <v>4.2857142857144481E-3</v>
      </c>
    </row>
    <row r="116" spans="1:33" s="12" customFormat="1" ht="23.25" customHeight="1">
      <c r="A116" s="30">
        <v>43882</v>
      </c>
      <c r="B116" s="31"/>
      <c r="C116" s="25" t="s">
        <v>49</v>
      </c>
      <c r="D116" s="25"/>
      <c r="E116" s="25"/>
      <c r="F116" s="26"/>
      <c r="G116" s="26" t="s">
        <v>169</v>
      </c>
      <c r="H116" s="32">
        <v>100</v>
      </c>
      <c r="I116" s="32"/>
      <c r="J116" s="32"/>
      <c r="K116" s="32"/>
      <c r="L116" s="33"/>
      <c r="M116" s="27">
        <f t="shared" si="35"/>
        <v>100</v>
      </c>
      <c r="N116" s="27">
        <f t="shared" si="36"/>
        <v>0</v>
      </c>
      <c r="O116" s="27">
        <f t="shared" si="37"/>
        <v>0</v>
      </c>
      <c r="P116" s="27"/>
      <c r="Q116" s="34"/>
      <c r="R116" s="34"/>
      <c r="S116" s="35"/>
      <c r="T116" s="35"/>
      <c r="U116" s="35"/>
      <c r="V116" s="35"/>
      <c r="W116" s="35"/>
      <c r="X116" s="34"/>
      <c r="Y116" s="34"/>
      <c r="Z116" s="34"/>
      <c r="AA116" s="34">
        <v>100</v>
      </c>
      <c r="AB116" s="35"/>
      <c r="AC116" s="35"/>
      <c r="AD116" s="34"/>
      <c r="AE116" s="34"/>
      <c r="AF116" s="27">
        <f t="shared" si="42"/>
        <v>-100</v>
      </c>
      <c r="AG116" s="28">
        <f t="shared" si="43"/>
        <v>0</v>
      </c>
    </row>
    <row r="117" spans="1:33" s="12" customFormat="1" ht="23.25" customHeight="1">
      <c r="A117" s="30">
        <v>43882</v>
      </c>
      <c r="B117" s="31"/>
      <c r="C117" s="25" t="s">
        <v>41</v>
      </c>
      <c r="D117" s="25" t="s">
        <v>42</v>
      </c>
      <c r="E117" s="25" t="s">
        <v>43</v>
      </c>
      <c r="F117" s="26">
        <v>247071</v>
      </c>
      <c r="G117" s="26" t="s">
        <v>44</v>
      </c>
      <c r="H117" s="32"/>
      <c r="I117" s="32"/>
      <c r="J117" s="32"/>
      <c r="K117" s="32">
        <v>180</v>
      </c>
      <c r="L117" s="33"/>
      <c r="M117" s="27">
        <f t="shared" si="35"/>
        <v>160.71428571428569</v>
      </c>
      <c r="N117" s="27">
        <f t="shared" si="36"/>
        <v>19.285714285714281</v>
      </c>
      <c r="O117" s="27">
        <f t="shared" si="37"/>
        <v>0</v>
      </c>
      <c r="P117" s="27"/>
      <c r="Q117" s="34">
        <v>160.71</v>
      </c>
      <c r="R117" s="34"/>
      <c r="S117" s="35"/>
      <c r="T117" s="35"/>
      <c r="U117" s="35"/>
      <c r="V117" s="35"/>
      <c r="W117" s="35"/>
      <c r="X117" s="34"/>
      <c r="Y117" s="34"/>
      <c r="Z117" s="34"/>
      <c r="AA117" s="34"/>
      <c r="AB117" s="35"/>
      <c r="AC117" s="35"/>
      <c r="AD117" s="34"/>
      <c r="AE117" s="34"/>
      <c r="AF117" s="27">
        <f t="shared" si="42"/>
        <v>-179.99571428571429</v>
      </c>
      <c r="AG117" s="28">
        <f t="shared" si="43"/>
        <v>4.2857142857144481E-3</v>
      </c>
    </row>
    <row r="118" spans="1:33" s="12" customFormat="1" ht="23.25" customHeight="1">
      <c r="A118" s="30">
        <v>43882</v>
      </c>
      <c r="B118" s="31"/>
      <c r="C118" s="25" t="s">
        <v>70</v>
      </c>
      <c r="D118" s="25" t="s">
        <v>71</v>
      </c>
      <c r="E118" s="25" t="s">
        <v>170</v>
      </c>
      <c r="F118" s="26">
        <v>121720</v>
      </c>
      <c r="G118" s="26" t="s">
        <v>72</v>
      </c>
      <c r="H118" s="32"/>
      <c r="I118" s="32"/>
      <c r="J118" s="32"/>
      <c r="K118" s="32">
        <v>1329.54</v>
      </c>
      <c r="L118" s="33"/>
      <c r="M118" s="27">
        <f t="shared" si="35"/>
        <v>1187.0892857142856</v>
      </c>
      <c r="N118" s="27">
        <f t="shared" si="36"/>
        <v>142.45071428571427</v>
      </c>
      <c r="O118" s="27">
        <f t="shared" si="37"/>
        <v>0</v>
      </c>
      <c r="P118" s="27">
        <v>1187.0899999999999</v>
      </c>
      <c r="Q118" s="34"/>
      <c r="R118" s="34"/>
      <c r="S118" s="35"/>
      <c r="T118" s="35"/>
      <c r="U118" s="35"/>
      <c r="V118" s="35"/>
      <c r="W118" s="35"/>
      <c r="X118" s="34"/>
      <c r="Y118" s="34"/>
      <c r="Z118" s="34"/>
      <c r="AA118" s="34"/>
      <c r="AB118" s="35"/>
      <c r="AC118" s="35"/>
      <c r="AD118" s="34"/>
      <c r="AE118" s="34"/>
      <c r="AF118" s="27">
        <f t="shared" si="42"/>
        <v>-1329.5407142857141</v>
      </c>
      <c r="AG118" s="28">
        <f t="shared" si="43"/>
        <v>-7.1428571413889586E-4</v>
      </c>
    </row>
    <row r="119" spans="1:33" s="12" customFormat="1" ht="23.25" customHeight="1">
      <c r="A119" s="30">
        <v>43882</v>
      </c>
      <c r="B119" s="31"/>
      <c r="C119" s="25" t="s">
        <v>40</v>
      </c>
      <c r="D119" s="25"/>
      <c r="E119" s="25"/>
      <c r="F119" s="26"/>
      <c r="G119" s="26" t="s">
        <v>171</v>
      </c>
      <c r="H119" s="32">
        <v>50</v>
      </c>
      <c r="I119" s="32"/>
      <c r="J119" s="32"/>
      <c r="K119" s="32"/>
      <c r="L119" s="33"/>
      <c r="M119" s="27">
        <f t="shared" si="35"/>
        <v>50</v>
      </c>
      <c r="N119" s="27">
        <f t="shared" si="36"/>
        <v>0</v>
      </c>
      <c r="O119" s="27">
        <f t="shared" si="37"/>
        <v>0</v>
      </c>
      <c r="P119" s="27"/>
      <c r="Q119" s="34"/>
      <c r="R119" s="34"/>
      <c r="S119" s="35"/>
      <c r="T119" s="35"/>
      <c r="U119" s="35"/>
      <c r="V119" s="35"/>
      <c r="W119" s="35"/>
      <c r="X119" s="34"/>
      <c r="Y119" s="34"/>
      <c r="Z119" s="34"/>
      <c r="AA119" s="34">
        <v>50</v>
      </c>
      <c r="AB119" s="35"/>
      <c r="AC119" s="35"/>
      <c r="AD119" s="34"/>
      <c r="AE119" s="34"/>
      <c r="AF119" s="27">
        <f t="shared" ref="AF119:AF138" si="46">-SUM(N119:AE119)</f>
        <v>-50</v>
      </c>
      <c r="AG119" s="28">
        <f t="shared" ref="AG119:AG138" si="47">SUM(H119:K119)+AF119+O119</f>
        <v>0</v>
      </c>
    </row>
    <row r="120" spans="1:33" s="12" customFormat="1" ht="23.25" customHeight="1">
      <c r="A120" s="30">
        <v>43882</v>
      </c>
      <c r="B120" s="31"/>
      <c r="C120" s="25" t="s">
        <v>38</v>
      </c>
      <c r="D120" s="25" t="s">
        <v>56</v>
      </c>
      <c r="E120" s="25" t="s">
        <v>39</v>
      </c>
      <c r="F120" s="26">
        <v>269110</v>
      </c>
      <c r="G120" s="26" t="s">
        <v>172</v>
      </c>
      <c r="H120" s="32"/>
      <c r="I120" s="32"/>
      <c r="J120" s="32">
        <v>441.75</v>
      </c>
      <c r="K120" s="32"/>
      <c r="L120" s="33"/>
      <c r="M120" s="27">
        <f t="shared" si="35"/>
        <v>441.75</v>
      </c>
      <c r="N120" s="27">
        <f t="shared" si="36"/>
        <v>0</v>
      </c>
      <c r="O120" s="27">
        <f t="shared" si="37"/>
        <v>0</v>
      </c>
      <c r="P120" s="27">
        <v>441.75</v>
      </c>
      <c r="Q120" s="34"/>
      <c r="R120" s="34"/>
      <c r="S120" s="35"/>
      <c r="T120" s="35"/>
      <c r="U120" s="35"/>
      <c r="V120" s="35"/>
      <c r="W120" s="35"/>
      <c r="X120" s="34"/>
      <c r="Y120" s="34"/>
      <c r="Z120" s="34"/>
      <c r="AA120" s="34"/>
      <c r="AB120" s="35"/>
      <c r="AC120" s="35"/>
      <c r="AD120" s="34"/>
      <c r="AE120" s="34"/>
      <c r="AF120" s="27">
        <f t="shared" si="46"/>
        <v>-441.75</v>
      </c>
      <c r="AG120" s="28">
        <f t="shared" si="47"/>
        <v>0</v>
      </c>
    </row>
    <row r="121" spans="1:33" s="12" customFormat="1" ht="23.25" customHeight="1">
      <c r="A121" s="30">
        <v>43882</v>
      </c>
      <c r="B121" s="31"/>
      <c r="C121" s="25" t="s">
        <v>38</v>
      </c>
      <c r="D121" s="25" t="s">
        <v>56</v>
      </c>
      <c r="E121" s="25" t="s">
        <v>39</v>
      </c>
      <c r="F121" s="26">
        <v>269110</v>
      </c>
      <c r="G121" s="26" t="s">
        <v>173</v>
      </c>
      <c r="H121" s="32"/>
      <c r="I121" s="32"/>
      <c r="J121" s="32"/>
      <c r="K121" s="32">
        <f>1791.16+214.94</f>
        <v>2006.1000000000001</v>
      </c>
      <c r="L121" s="33"/>
      <c r="M121" s="27">
        <f t="shared" si="35"/>
        <v>1791.1607142857142</v>
      </c>
      <c r="N121" s="27">
        <f t="shared" si="36"/>
        <v>214.93928571428569</v>
      </c>
      <c r="O121" s="27">
        <f t="shared" si="37"/>
        <v>0</v>
      </c>
      <c r="P121" s="27">
        <v>1791.16</v>
      </c>
      <c r="Q121" s="34"/>
      <c r="R121" s="34"/>
      <c r="S121" s="35"/>
      <c r="T121" s="35"/>
      <c r="U121" s="35"/>
      <c r="V121" s="35"/>
      <c r="W121" s="35"/>
      <c r="X121" s="34"/>
      <c r="Y121" s="34"/>
      <c r="Z121" s="34"/>
      <c r="AA121" s="34"/>
      <c r="AB121" s="35"/>
      <c r="AC121" s="35"/>
      <c r="AD121" s="34"/>
      <c r="AE121" s="34"/>
      <c r="AF121" s="27">
        <f t="shared" si="46"/>
        <v>-2006.0992857142858</v>
      </c>
      <c r="AG121" s="28">
        <f t="shared" si="47"/>
        <v>7.1428571436626953E-4</v>
      </c>
    </row>
    <row r="122" spans="1:33" s="12" customFormat="1" ht="23.25" customHeight="1">
      <c r="A122" s="30">
        <v>43883</v>
      </c>
      <c r="B122" s="31"/>
      <c r="C122" s="25" t="s">
        <v>47</v>
      </c>
      <c r="D122" s="25" t="s">
        <v>48</v>
      </c>
      <c r="E122" s="25" t="s">
        <v>50</v>
      </c>
      <c r="F122" s="26">
        <v>3429</v>
      </c>
      <c r="G122" s="26" t="s">
        <v>174</v>
      </c>
      <c r="H122" s="32"/>
      <c r="I122" s="32"/>
      <c r="J122" s="32">
        <v>1755</v>
      </c>
      <c r="K122" s="32"/>
      <c r="L122" s="33"/>
      <c r="M122" s="27">
        <f t="shared" si="35"/>
        <v>1755</v>
      </c>
      <c r="N122" s="27">
        <f t="shared" si="36"/>
        <v>0</v>
      </c>
      <c r="O122" s="27">
        <f t="shared" si="37"/>
        <v>0</v>
      </c>
      <c r="P122" s="27">
        <v>1755</v>
      </c>
      <c r="Q122" s="34"/>
      <c r="R122" s="34"/>
      <c r="S122" s="35"/>
      <c r="T122" s="35"/>
      <c r="U122" s="35"/>
      <c r="V122" s="35"/>
      <c r="W122" s="35"/>
      <c r="X122" s="34"/>
      <c r="Y122" s="34"/>
      <c r="Z122" s="34"/>
      <c r="AA122" s="34"/>
      <c r="AB122" s="35"/>
      <c r="AC122" s="35"/>
      <c r="AD122" s="34"/>
      <c r="AE122" s="34"/>
      <c r="AF122" s="27">
        <f t="shared" si="46"/>
        <v>-1755</v>
      </c>
      <c r="AG122" s="28">
        <f t="shared" si="47"/>
        <v>0</v>
      </c>
    </row>
    <row r="123" spans="1:33" s="12" customFormat="1" ht="23.25" customHeight="1">
      <c r="A123" s="30">
        <v>43883</v>
      </c>
      <c r="B123" s="31"/>
      <c r="C123" s="25" t="s">
        <v>49</v>
      </c>
      <c r="D123" s="25"/>
      <c r="E123" s="25"/>
      <c r="F123" s="26"/>
      <c r="G123" s="26" t="s">
        <v>175</v>
      </c>
      <c r="H123" s="32">
        <v>100</v>
      </c>
      <c r="I123" s="32"/>
      <c r="J123" s="32"/>
      <c r="K123" s="32"/>
      <c r="L123" s="33"/>
      <c r="M123" s="27">
        <f t="shared" si="35"/>
        <v>100</v>
      </c>
      <c r="N123" s="27">
        <f t="shared" si="36"/>
        <v>0</v>
      </c>
      <c r="O123" s="27">
        <f t="shared" si="37"/>
        <v>0</v>
      </c>
      <c r="P123" s="27"/>
      <c r="Q123" s="34"/>
      <c r="R123" s="34"/>
      <c r="S123" s="35"/>
      <c r="T123" s="35"/>
      <c r="U123" s="35"/>
      <c r="V123" s="35"/>
      <c r="W123" s="35"/>
      <c r="X123" s="34"/>
      <c r="Y123" s="34"/>
      <c r="Z123" s="34"/>
      <c r="AA123" s="34">
        <v>100</v>
      </c>
      <c r="AB123" s="35"/>
      <c r="AC123" s="35"/>
      <c r="AD123" s="34"/>
      <c r="AE123" s="34"/>
      <c r="AF123" s="27">
        <f t="shared" si="46"/>
        <v>-100</v>
      </c>
      <c r="AG123" s="28">
        <f t="shared" si="47"/>
        <v>0</v>
      </c>
    </row>
    <row r="124" spans="1:33" s="12" customFormat="1" ht="23.25" customHeight="1">
      <c r="A124" s="30">
        <v>43883</v>
      </c>
      <c r="B124" s="31"/>
      <c r="C124" s="25" t="s">
        <v>45</v>
      </c>
      <c r="D124" s="25" t="s">
        <v>46</v>
      </c>
      <c r="E124" s="25" t="s">
        <v>37</v>
      </c>
      <c r="F124" s="26">
        <v>157684</v>
      </c>
      <c r="G124" s="26" t="s">
        <v>176</v>
      </c>
      <c r="H124" s="32"/>
      <c r="I124" s="32"/>
      <c r="J124" s="32">
        <v>89.88</v>
      </c>
      <c r="K124" s="32"/>
      <c r="L124" s="33"/>
      <c r="M124" s="27">
        <f t="shared" si="35"/>
        <v>89.88</v>
      </c>
      <c r="N124" s="27">
        <f t="shared" si="36"/>
        <v>0</v>
      </c>
      <c r="O124" s="27">
        <f t="shared" si="37"/>
        <v>0</v>
      </c>
      <c r="P124" s="27">
        <v>89.88</v>
      </c>
      <c r="Q124" s="34"/>
      <c r="R124" s="34"/>
      <c r="S124" s="35"/>
      <c r="T124" s="35"/>
      <c r="U124" s="35"/>
      <c r="V124" s="35"/>
      <c r="W124" s="35"/>
      <c r="X124" s="34"/>
      <c r="Y124" s="34"/>
      <c r="Z124" s="34"/>
      <c r="AA124" s="34"/>
      <c r="AB124" s="35"/>
      <c r="AC124" s="35"/>
      <c r="AD124" s="34"/>
      <c r="AE124" s="34"/>
      <c r="AF124" s="27">
        <f t="shared" si="46"/>
        <v>-89.88</v>
      </c>
      <c r="AG124" s="28">
        <f t="shared" si="47"/>
        <v>0</v>
      </c>
    </row>
    <row r="125" spans="1:33" s="12" customFormat="1" ht="23.25" customHeight="1">
      <c r="A125" s="30">
        <v>43883</v>
      </c>
      <c r="B125" s="31"/>
      <c r="C125" s="25" t="s">
        <v>51</v>
      </c>
      <c r="D125" s="25" t="s">
        <v>52</v>
      </c>
      <c r="E125" s="25" t="s">
        <v>39</v>
      </c>
      <c r="F125" s="26">
        <v>802810</v>
      </c>
      <c r="G125" s="26" t="s">
        <v>177</v>
      </c>
      <c r="H125" s="32"/>
      <c r="I125" s="32"/>
      <c r="J125" s="32"/>
      <c r="K125" s="32">
        <v>76.25</v>
      </c>
      <c r="L125" s="33"/>
      <c r="M125" s="27">
        <f t="shared" si="35"/>
        <v>68.080357142857139</v>
      </c>
      <c r="N125" s="27">
        <f t="shared" si="36"/>
        <v>8.1696428571428559</v>
      </c>
      <c r="O125" s="27">
        <f t="shared" si="37"/>
        <v>0</v>
      </c>
      <c r="P125" s="27">
        <v>68.08</v>
      </c>
      <c r="Q125" s="34"/>
      <c r="R125" s="34"/>
      <c r="S125" s="35"/>
      <c r="T125" s="35"/>
      <c r="U125" s="35"/>
      <c r="V125" s="35"/>
      <c r="W125" s="35"/>
      <c r="X125" s="34"/>
      <c r="Y125" s="34"/>
      <c r="Z125" s="34"/>
      <c r="AA125" s="34"/>
      <c r="AB125" s="35"/>
      <c r="AC125" s="35"/>
      <c r="AD125" s="34"/>
      <c r="AE125" s="34"/>
      <c r="AF125" s="27">
        <f t="shared" si="46"/>
        <v>-76.249642857142859</v>
      </c>
      <c r="AG125" s="28">
        <f t="shared" si="47"/>
        <v>3.571428571405022E-4</v>
      </c>
    </row>
    <row r="126" spans="1:33" s="12" customFormat="1" ht="23.25" customHeight="1">
      <c r="A126" s="30">
        <v>43883</v>
      </c>
      <c r="B126" s="31"/>
      <c r="C126" s="25" t="s">
        <v>45</v>
      </c>
      <c r="D126" s="25" t="s">
        <v>46</v>
      </c>
      <c r="E126" s="25" t="s">
        <v>37</v>
      </c>
      <c r="F126" s="26">
        <v>128669</v>
      </c>
      <c r="G126" s="26" t="s">
        <v>178</v>
      </c>
      <c r="H126" s="32"/>
      <c r="I126" s="32"/>
      <c r="J126" s="32"/>
      <c r="K126" s="32">
        <v>401</v>
      </c>
      <c r="L126" s="33"/>
      <c r="M126" s="27">
        <f t="shared" si="35"/>
        <v>358.03571428571428</v>
      </c>
      <c r="N126" s="27">
        <f t="shared" si="36"/>
        <v>42.964285714285708</v>
      </c>
      <c r="O126" s="27">
        <f t="shared" si="37"/>
        <v>0</v>
      </c>
      <c r="P126" s="27">
        <v>358.04</v>
      </c>
      <c r="Q126" s="34"/>
      <c r="R126" s="34"/>
      <c r="S126" s="35"/>
      <c r="T126" s="35"/>
      <c r="U126" s="35"/>
      <c r="V126" s="35"/>
      <c r="W126" s="35"/>
      <c r="X126" s="34"/>
      <c r="Y126" s="34"/>
      <c r="Z126" s="34"/>
      <c r="AA126" s="34"/>
      <c r="AB126" s="35"/>
      <c r="AC126" s="35"/>
      <c r="AD126" s="34"/>
      <c r="AE126" s="34"/>
      <c r="AF126" s="27">
        <f t="shared" si="46"/>
        <v>-401.00428571428574</v>
      </c>
      <c r="AG126" s="28">
        <f t="shared" si="47"/>
        <v>-4.2857142857428698E-3</v>
      </c>
    </row>
    <row r="127" spans="1:33" s="12" customFormat="1" ht="23.25" customHeight="1">
      <c r="A127" s="30">
        <v>43885</v>
      </c>
      <c r="B127" s="31"/>
      <c r="C127" s="25" t="s">
        <v>94</v>
      </c>
      <c r="D127" s="25"/>
      <c r="E127" s="25"/>
      <c r="F127" s="26"/>
      <c r="G127" s="26" t="s">
        <v>179</v>
      </c>
      <c r="H127" s="32"/>
      <c r="I127" s="32"/>
      <c r="J127" s="32">
        <v>50</v>
      </c>
      <c r="K127" s="32"/>
      <c r="L127" s="33"/>
      <c r="M127" s="27">
        <f t="shared" si="35"/>
        <v>50</v>
      </c>
      <c r="N127" s="27">
        <f t="shared" si="36"/>
        <v>0</v>
      </c>
      <c r="O127" s="27">
        <f t="shared" si="37"/>
        <v>0</v>
      </c>
      <c r="P127" s="27">
        <v>50</v>
      </c>
      <c r="Q127" s="34"/>
      <c r="R127" s="34"/>
      <c r="S127" s="35"/>
      <c r="T127" s="35"/>
      <c r="U127" s="35"/>
      <c r="V127" s="35"/>
      <c r="W127" s="35"/>
      <c r="X127" s="34"/>
      <c r="Y127" s="34"/>
      <c r="Z127" s="34"/>
      <c r="AA127" s="34"/>
      <c r="AB127" s="35"/>
      <c r="AC127" s="35"/>
      <c r="AD127" s="34"/>
      <c r="AE127" s="34"/>
      <c r="AF127" s="27">
        <f t="shared" si="46"/>
        <v>-50</v>
      </c>
      <c r="AG127" s="28">
        <f t="shared" si="47"/>
        <v>0</v>
      </c>
    </row>
    <row r="128" spans="1:33" s="12" customFormat="1" ht="23.25" customHeight="1">
      <c r="A128" s="30">
        <v>43885</v>
      </c>
      <c r="B128" s="31"/>
      <c r="C128" s="25" t="s">
        <v>41</v>
      </c>
      <c r="D128" s="25" t="s">
        <v>42</v>
      </c>
      <c r="E128" s="25" t="s">
        <v>43</v>
      </c>
      <c r="F128" s="26">
        <v>247199</v>
      </c>
      <c r="G128" s="26" t="s">
        <v>44</v>
      </c>
      <c r="H128" s="32"/>
      <c r="I128" s="32"/>
      <c r="J128" s="32"/>
      <c r="K128" s="32">
        <v>180</v>
      </c>
      <c r="L128" s="33"/>
      <c r="M128" s="27">
        <f t="shared" si="35"/>
        <v>160.71428571428569</v>
      </c>
      <c r="N128" s="27">
        <f t="shared" si="36"/>
        <v>19.285714285714281</v>
      </c>
      <c r="O128" s="27">
        <f t="shared" si="37"/>
        <v>0</v>
      </c>
      <c r="P128" s="27"/>
      <c r="Q128" s="34">
        <v>160.71</v>
      </c>
      <c r="R128" s="34"/>
      <c r="S128" s="35"/>
      <c r="T128" s="35"/>
      <c r="U128" s="35"/>
      <c r="V128" s="35"/>
      <c r="W128" s="35"/>
      <c r="X128" s="34"/>
      <c r="Y128" s="34"/>
      <c r="Z128" s="34"/>
      <c r="AA128" s="34"/>
      <c r="AB128" s="35"/>
      <c r="AC128" s="35"/>
      <c r="AD128" s="34"/>
      <c r="AE128" s="34"/>
      <c r="AF128" s="27">
        <f t="shared" ref="AF128" si="48">-SUM(N128:AE128)</f>
        <v>-179.99571428571429</v>
      </c>
      <c r="AG128" s="28">
        <f t="shared" ref="AG128" si="49">SUM(H128:K128)+AF128+O128</f>
        <v>4.2857142857144481E-3</v>
      </c>
    </row>
    <row r="129" spans="1:33" s="12" customFormat="1" ht="23.25" customHeight="1">
      <c r="A129" s="30">
        <v>43885</v>
      </c>
      <c r="B129" s="31"/>
      <c r="C129" s="25" t="s">
        <v>45</v>
      </c>
      <c r="D129" s="25" t="s">
        <v>46</v>
      </c>
      <c r="E129" s="25" t="s">
        <v>37</v>
      </c>
      <c r="F129" s="26">
        <v>138757</v>
      </c>
      <c r="G129" s="26" t="s">
        <v>180</v>
      </c>
      <c r="H129" s="32"/>
      <c r="I129" s="32"/>
      <c r="J129" s="32"/>
      <c r="K129" s="32">
        <v>604</v>
      </c>
      <c r="L129" s="33"/>
      <c r="M129" s="27">
        <f t="shared" si="35"/>
        <v>539.28571428571422</v>
      </c>
      <c r="N129" s="27">
        <f t="shared" si="36"/>
        <v>64.714285714285708</v>
      </c>
      <c r="O129" s="27">
        <f t="shared" si="37"/>
        <v>0</v>
      </c>
      <c r="P129" s="27">
        <v>539.29</v>
      </c>
      <c r="Q129" s="34"/>
      <c r="R129" s="34"/>
      <c r="S129" s="35"/>
      <c r="T129" s="35"/>
      <c r="U129" s="35"/>
      <c r="V129" s="35"/>
      <c r="W129" s="35"/>
      <c r="X129" s="34"/>
      <c r="Y129" s="34"/>
      <c r="Z129" s="34"/>
      <c r="AA129" s="34"/>
      <c r="AB129" s="35"/>
      <c r="AC129" s="35"/>
      <c r="AD129" s="34"/>
      <c r="AE129" s="34"/>
      <c r="AF129" s="27">
        <f t="shared" si="46"/>
        <v>-604.00428571428563</v>
      </c>
      <c r="AG129" s="28">
        <f t="shared" si="47"/>
        <v>-4.285714285629183E-3</v>
      </c>
    </row>
    <row r="130" spans="1:33" s="12" customFormat="1" ht="23.25" customHeight="1">
      <c r="A130" s="30">
        <v>43886</v>
      </c>
      <c r="B130" s="31"/>
      <c r="C130" s="25" t="s">
        <v>115</v>
      </c>
      <c r="D130" s="25" t="s">
        <v>116</v>
      </c>
      <c r="E130" s="25" t="s">
        <v>37</v>
      </c>
      <c r="F130" s="26">
        <v>1146629</v>
      </c>
      <c r="G130" s="26" t="s">
        <v>44</v>
      </c>
      <c r="H130" s="32"/>
      <c r="I130" s="32"/>
      <c r="J130" s="32"/>
      <c r="K130" s="32">
        <v>80</v>
      </c>
      <c r="L130" s="33"/>
      <c r="M130" s="27">
        <f t="shared" si="35"/>
        <v>71.428571428571416</v>
      </c>
      <c r="N130" s="27">
        <f t="shared" si="36"/>
        <v>8.5714285714285694</v>
      </c>
      <c r="O130" s="27">
        <f t="shared" si="37"/>
        <v>0</v>
      </c>
      <c r="P130" s="27"/>
      <c r="Q130" s="34">
        <v>71.430000000000007</v>
      </c>
      <c r="R130" s="34"/>
      <c r="S130" s="35"/>
      <c r="T130" s="35"/>
      <c r="U130" s="35"/>
      <c r="V130" s="35"/>
      <c r="W130" s="35"/>
      <c r="X130" s="34"/>
      <c r="Y130" s="34"/>
      <c r="Z130" s="34"/>
      <c r="AA130" s="34"/>
      <c r="AB130" s="35"/>
      <c r="AC130" s="35"/>
      <c r="AD130" s="34"/>
      <c r="AE130" s="34"/>
      <c r="AF130" s="27">
        <f t="shared" ref="AF130:AF136" si="50">-SUM(N130:AE130)</f>
        <v>-80.001428571428576</v>
      </c>
      <c r="AG130" s="28">
        <f t="shared" ref="AG130:AG136" si="51">SUM(H130:K130)+AF130+O130</f>
        <v>-1.4285714285762197E-3</v>
      </c>
    </row>
    <row r="131" spans="1:33" s="12" customFormat="1" ht="23.25" customHeight="1">
      <c r="A131" s="30">
        <v>43886</v>
      </c>
      <c r="B131" s="31"/>
      <c r="C131" s="25" t="s">
        <v>41</v>
      </c>
      <c r="D131" s="25" t="s">
        <v>42</v>
      </c>
      <c r="E131" s="25" t="s">
        <v>43</v>
      </c>
      <c r="F131" s="26">
        <v>106479</v>
      </c>
      <c r="G131" s="26" t="s">
        <v>44</v>
      </c>
      <c r="H131" s="32"/>
      <c r="I131" s="32"/>
      <c r="J131" s="32"/>
      <c r="K131" s="32">
        <v>180</v>
      </c>
      <c r="L131" s="33"/>
      <c r="M131" s="27">
        <f t="shared" si="35"/>
        <v>160.71428571428569</v>
      </c>
      <c r="N131" s="27">
        <f t="shared" si="36"/>
        <v>19.285714285714281</v>
      </c>
      <c r="O131" s="27">
        <f t="shared" si="37"/>
        <v>0</v>
      </c>
      <c r="P131" s="27"/>
      <c r="Q131" s="34">
        <v>160.71</v>
      </c>
      <c r="R131" s="34"/>
      <c r="S131" s="35"/>
      <c r="T131" s="35"/>
      <c r="U131" s="35"/>
      <c r="V131" s="35"/>
      <c r="W131" s="35"/>
      <c r="X131" s="34"/>
      <c r="Y131" s="34"/>
      <c r="Z131" s="34"/>
      <c r="AA131" s="34"/>
      <c r="AB131" s="35"/>
      <c r="AC131" s="35"/>
      <c r="AD131" s="34"/>
      <c r="AE131" s="34"/>
      <c r="AF131" s="27">
        <f t="shared" ref="AF131" si="52">-SUM(N131:AE131)</f>
        <v>-179.99571428571429</v>
      </c>
      <c r="AG131" s="28">
        <f t="shared" ref="AG131" si="53">SUM(H131:K131)+AF131+O131</f>
        <v>4.2857142857144481E-3</v>
      </c>
    </row>
    <row r="132" spans="1:33" s="12" customFormat="1" ht="23.25" customHeight="1">
      <c r="A132" s="30">
        <v>43887</v>
      </c>
      <c r="B132" s="31"/>
      <c r="C132" s="25" t="s">
        <v>181</v>
      </c>
      <c r="D132" s="25" t="s">
        <v>182</v>
      </c>
      <c r="E132" s="25" t="s">
        <v>184</v>
      </c>
      <c r="F132" s="26">
        <v>9260</v>
      </c>
      <c r="G132" s="25" t="s">
        <v>183</v>
      </c>
      <c r="H132" s="32"/>
      <c r="I132" s="32"/>
      <c r="J132" s="32"/>
      <c r="K132" s="32">
        <v>180</v>
      </c>
      <c r="L132" s="33"/>
      <c r="M132" s="27">
        <f t="shared" si="35"/>
        <v>160.71428571428569</v>
      </c>
      <c r="N132" s="27">
        <f t="shared" si="36"/>
        <v>19.285714285714281</v>
      </c>
      <c r="O132" s="27">
        <f t="shared" si="37"/>
        <v>0</v>
      </c>
      <c r="P132" s="27"/>
      <c r="Q132" s="34"/>
      <c r="R132" s="34"/>
      <c r="S132" s="35"/>
      <c r="T132" s="35"/>
      <c r="U132" s="35"/>
      <c r="V132" s="35"/>
      <c r="W132" s="35"/>
      <c r="X132" s="34"/>
      <c r="Y132" s="34">
        <v>160.71</v>
      </c>
      <c r="Z132" s="34"/>
      <c r="AA132" s="34"/>
      <c r="AB132" s="35"/>
      <c r="AC132" s="35"/>
      <c r="AD132" s="34"/>
      <c r="AE132" s="34"/>
      <c r="AF132" s="27">
        <f t="shared" si="50"/>
        <v>-179.99571428571429</v>
      </c>
      <c r="AG132" s="28">
        <f t="shared" si="51"/>
        <v>4.2857142857144481E-3</v>
      </c>
    </row>
    <row r="133" spans="1:33" s="12" customFormat="1" ht="23.25" customHeight="1">
      <c r="A133" s="30">
        <v>43887</v>
      </c>
      <c r="B133" s="31"/>
      <c r="C133" s="25" t="s">
        <v>45</v>
      </c>
      <c r="D133" s="25" t="s">
        <v>46</v>
      </c>
      <c r="E133" s="25" t="s">
        <v>37</v>
      </c>
      <c r="F133" s="26">
        <v>708909</v>
      </c>
      <c r="G133" s="26" t="s">
        <v>69</v>
      </c>
      <c r="H133" s="32"/>
      <c r="I133" s="32"/>
      <c r="J133" s="32"/>
      <c r="K133" s="32">
        <v>390</v>
      </c>
      <c r="L133" s="33"/>
      <c r="M133" s="27">
        <f t="shared" ref="M133:M163" si="54">SUM(H133:J133,K133/1.12)</f>
        <v>348.21428571428567</v>
      </c>
      <c r="N133" s="27">
        <f t="shared" ref="N133:N163" si="55">K133/1.12*0.12</f>
        <v>41.785714285714278</v>
      </c>
      <c r="O133" s="27">
        <f t="shared" ref="O133:O163" si="56">-SUM(I133:J133,K133/1.12)*L133</f>
        <v>0</v>
      </c>
      <c r="P133" s="27">
        <v>348.21</v>
      </c>
      <c r="Q133" s="34"/>
      <c r="R133" s="34"/>
      <c r="S133" s="35"/>
      <c r="T133" s="35"/>
      <c r="U133" s="35"/>
      <c r="V133" s="35"/>
      <c r="W133" s="35"/>
      <c r="X133" s="34"/>
      <c r="Y133" s="34"/>
      <c r="Z133" s="34"/>
      <c r="AA133" s="34"/>
      <c r="AB133" s="35"/>
      <c r="AC133" s="35"/>
      <c r="AD133" s="34"/>
      <c r="AE133" s="34"/>
      <c r="AF133" s="27">
        <f t="shared" si="50"/>
        <v>-389.99571428571426</v>
      </c>
      <c r="AG133" s="28">
        <f t="shared" si="51"/>
        <v>4.2857142857428698E-3</v>
      </c>
    </row>
    <row r="134" spans="1:33" s="12" customFormat="1" ht="23.25" customHeight="1">
      <c r="A134" s="30">
        <v>43887</v>
      </c>
      <c r="B134" s="31"/>
      <c r="C134" s="25" t="s">
        <v>38</v>
      </c>
      <c r="D134" s="25" t="s">
        <v>56</v>
      </c>
      <c r="E134" s="25" t="s">
        <v>39</v>
      </c>
      <c r="F134" s="26">
        <v>204484</v>
      </c>
      <c r="G134" s="26" t="s">
        <v>185</v>
      </c>
      <c r="H134" s="32"/>
      <c r="I134" s="32"/>
      <c r="J134" s="32"/>
      <c r="K134" s="32">
        <v>432.2</v>
      </c>
      <c r="L134" s="33"/>
      <c r="M134" s="27">
        <f t="shared" si="54"/>
        <v>385.89285714285711</v>
      </c>
      <c r="N134" s="27">
        <f t="shared" si="55"/>
        <v>46.30714285714285</v>
      </c>
      <c r="O134" s="27">
        <f t="shared" si="56"/>
        <v>0</v>
      </c>
      <c r="P134" s="27">
        <v>385.89</v>
      </c>
      <c r="Q134" s="34"/>
      <c r="R134" s="34"/>
      <c r="S134" s="35"/>
      <c r="T134" s="35"/>
      <c r="U134" s="35"/>
      <c r="V134" s="35"/>
      <c r="W134" s="35"/>
      <c r="X134" s="34"/>
      <c r="Y134" s="34"/>
      <c r="Z134" s="34"/>
      <c r="AA134" s="34"/>
      <c r="AB134" s="35"/>
      <c r="AC134" s="35"/>
      <c r="AD134" s="34"/>
      <c r="AE134" s="34"/>
      <c r="AF134" s="27">
        <f t="shared" si="50"/>
        <v>-432.19714285714281</v>
      </c>
      <c r="AG134" s="28">
        <f t="shared" si="51"/>
        <v>2.857142857180861E-3</v>
      </c>
    </row>
    <row r="135" spans="1:33" s="12" customFormat="1" ht="23.25" customHeight="1">
      <c r="A135" s="30">
        <v>43887</v>
      </c>
      <c r="B135" s="31"/>
      <c r="C135" s="25" t="s">
        <v>61</v>
      </c>
      <c r="D135" s="25" t="s">
        <v>186</v>
      </c>
      <c r="E135" s="25" t="s">
        <v>39</v>
      </c>
      <c r="F135" s="26">
        <v>576777</v>
      </c>
      <c r="G135" s="26" t="s">
        <v>187</v>
      </c>
      <c r="H135" s="32"/>
      <c r="I135" s="32"/>
      <c r="J135" s="32"/>
      <c r="K135" s="32">
        <v>2503.33</v>
      </c>
      <c r="L135" s="33"/>
      <c r="M135" s="27">
        <f t="shared" si="54"/>
        <v>2235.1160714285711</v>
      </c>
      <c r="N135" s="27">
        <f t="shared" si="55"/>
        <v>268.21392857142854</v>
      </c>
      <c r="O135" s="27">
        <f t="shared" si="56"/>
        <v>0</v>
      </c>
      <c r="P135" s="27">
        <v>2235.12</v>
      </c>
      <c r="Q135" s="34"/>
      <c r="R135" s="34"/>
      <c r="S135" s="35"/>
      <c r="T135" s="35"/>
      <c r="U135" s="35"/>
      <c r="V135" s="35"/>
      <c r="W135" s="35"/>
      <c r="X135" s="34"/>
      <c r="Y135" s="34"/>
      <c r="Z135" s="34"/>
      <c r="AA135" s="34"/>
      <c r="AB135" s="35"/>
      <c r="AC135" s="35"/>
      <c r="AD135" s="34"/>
      <c r="AE135" s="34"/>
      <c r="AF135" s="27">
        <f t="shared" si="50"/>
        <v>-2503.3339285714283</v>
      </c>
      <c r="AG135" s="28">
        <f t="shared" si="51"/>
        <v>-3.9285714283323614E-3</v>
      </c>
    </row>
    <row r="136" spans="1:33" s="12" customFormat="1" ht="23.25" customHeight="1">
      <c r="A136" s="30">
        <v>43887</v>
      </c>
      <c r="B136" s="31"/>
      <c r="C136" s="25" t="s">
        <v>115</v>
      </c>
      <c r="D136" s="25" t="s">
        <v>116</v>
      </c>
      <c r="E136" s="25" t="s">
        <v>37</v>
      </c>
      <c r="F136" s="26">
        <v>158085</v>
      </c>
      <c r="G136" s="26" t="s">
        <v>188</v>
      </c>
      <c r="H136" s="32"/>
      <c r="I136" s="32"/>
      <c r="J136" s="32"/>
      <c r="K136" s="32">
        <v>60</v>
      </c>
      <c r="L136" s="33"/>
      <c r="M136" s="27">
        <f t="shared" si="54"/>
        <v>53.571428571428569</v>
      </c>
      <c r="N136" s="27">
        <f t="shared" si="55"/>
        <v>6.4285714285714279</v>
      </c>
      <c r="O136" s="27">
        <f t="shared" si="56"/>
        <v>0</v>
      </c>
      <c r="P136" s="27"/>
      <c r="Q136" s="34"/>
      <c r="R136" s="34"/>
      <c r="S136" s="35"/>
      <c r="T136" s="35"/>
      <c r="U136" s="35"/>
      <c r="V136" s="35"/>
      <c r="W136" s="35"/>
      <c r="X136" s="34"/>
      <c r="Y136" s="34">
        <v>53.57</v>
      </c>
      <c r="Z136" s="34"/>
      <c r="AA136" s="34"/>
      <c r="AB136" s="35"/>
      <c r="AC136" s="35"/>
      <c r="AD136" s="34"/>
      <c r="AE136" s="34"/>
      <c r="AF136" s="27">
        <f t="shared" si="50"/>
        <v>-59.998571428571431</v>
      </c>
      <c r="AG136" s="28">
        <f t="shared" si="51"/>
        <v>1.4285714285691142E-3</v>
      </c>
    </row>
    <row r="137" spans="1:33" s="12" customFormat="1" ht="23.25" customHeight="1">
      <c r="A137" s="30">
        <v>43887</v>
      </c>
      <c r="B137" s="31"/>
      <c r="C137" s="25" t="s">
        <v>189</v>
      </c>
      <c r="D137" s="25"/>
      <c r="E137" s="25"/>
      <c r="F137" s="26"/>
      <c r="G137" s="26" t="s">
        <v>190</v>
      </c>
      <c r="H137" s="32">
        <v>88.77</v>
      </c>
      <c r="I137" s="32"/>
      <c r="J137" s="32"/>
      <c r="K137" s="32"/>
      <c r="L137" s="33"/>
      <c r="M137" s="27">
        <f t="shared" si="54"/>
        <v>88.77</v>
      </c>
      <c r="N137" s="27">
        <f t="shared" si="55"/>
        <v>0</v>
      </c>
      <c r="O137" s="27">
        <f t="shared" si="56"/>
        <v>0</v>
      </c>
      <c r="P137" s="27"/>
      <c r="Q137" s="34"/>
      <c r="R137" s="34"/>
      <c r="S137" s="35"/>
      <c r="T137" s="35"/>
      <c r="U137" s="35"/>
      <c r="V137" s="35"/>
      <c r="W137" s="35"/>
      <c r="X137" s="34"/>
      <c r="Y137" s="34"/>
      <c r="Z137" s="34"/>
      <c r="AA137" s="34"/>
      <c r="AB137" s="35"/>
      <c r="AC137" s="35"/>
      <c r="AD137" s="34">
        <v>88.77</v>
      </c>
      <c r="AE137" s="34"/>
      <c r="AF137" s="27">
        <f t="shared" si="46"/>
        <v>-88.77</v>
      </c>
      <c r="AG137" s="28">
        <f t="shared" si="47"/>
        <v>0</v>
      </c>
    </row>
    <row r="138" spans="1:33" s="57" customFormat="1" ht="23.25" customHeight="1">
      <c r="A138" s="48">
        <v>43887</v>
      </c>
      <c r="B138" s="58"/>
      <c r="C138" s="49" t="s">
        <v>68</v>
      </c>
      <c r="D138" s="49"/>
      <c r="E138" s="49"/>
      <c r="F138" s="50"/>
      <c r="G138" s="50" t="s">
        <v>110</v>
      </c>
      <c r="H138" s="51">
        <v>164</v>
      </c>
      <c r="I138" s="51"/>
      <c r="J138" s="51"/>
      <c r="K138" s="51"/>
      <c r="L138" s="52"/>
      <c r="M138" s="53">
        <f t="shared" si="54"/>
        <v>164</v>
      </c>
      <c r="N138" s="53">
        <f t="shared" si="55"/>
        <v>0</v>
      </c>
      <c r="O138" s="53">
        <f t="shared" si="56"/>
        <v>0</v>
      </c>
      <c r="P138" s="53"/>
      <c r="Q138" s="54"/>
      <c r="R138" s="54"/>
      <c r="S138" s="55"/>
      <c r="T138" s="55"/>
      <c r="U138" s="55"/>
      <c r="V138" s="55"/>
      <c r="W138" s="55"/>
      <c r="X138" s="54"/>
      <c r="Y138" s="54"/>
      <c r="Z138" s="54"/>
      <c r="AA138" s="54">
        <v>164</v>
      </c>
      <c r="AB138" s="55"/>
      <c r="AC138" s="55"/>
      <c r="AD138" s="54"/>
      <c r="AE138" s="54"/>
      <c r="AF138" s="53">
        <f t="shared" ref="AF138:AF161" si="57">-SUM(N138:AE138)</f>
        <v>-164</v>
      </c>
      <c r="AG138" s="56">
        <f t="shared" ref="AG138:AG161" si="58">SUM(H138:K138)+AF138+O138</f>
        <v>0</v>
      </c>
    </row>
    <row r="139" spans="1:33" s="12" customFormat="1" ht="23.25" customHeight="1">
      <c r="A139" s="30">
        <v>43887</v>
      </c>
      <c r="B139" s="31"/>
      <c r="C139" s="25" t="s">
        <v>45</v>
      </c>
      <c r="D139" s="25" t="s">
        <v>46</v>
      </c>
      <c r="E139" s="25" t="s">
        <v>37</v>
      </c>
      <c r="F139" s="26">
        <v>139376</v>
      </c>
      <c r="G139" s="26" t="s">
        <v>191</v>
      </c>
      <c r="H139" s="32"/>
      <c r="I139" s="32"/>
      <c r="J139" s="32"/>
      <c r="K139" s="32">
        <v>220.25</v>
      </c>
      <c r="L139" s="33"/>
      <c r="M139" s="27">
        <f t="shared" si="54"/>
        <v>196.65178571428569</v>
      </c>
      <c r="N139" s="27">
        <f t="shared" si="55"/>
        <v>23.598214285714281</v>
      </c>
      <c r="O139" s="27">
        <f t="shared" si="56"/>
        <v>0</v>
      </c>
      <c r="P139" s="27">
        <v>196.65</v>
      </c>
      <c r="Q139" s="34"/>
      <c r="R139" s="34"/>
      <c r="S139" s="35"/>
      <c r="T139" s="35"/>
      <c r="U139" s="35"/>
      <c r="V139" s="35"/>
      <c r="W139" s="35"/>
      <c r="X139" s="34"/>
      <c r="Y139" s="34"/>
      <c r="Z139" s="34"/>
      <c r="AA139" s="34"/>
      <c r="AB139" s="35"/>
      <c r="AC139" s="35"/>
      <c r="AD139" s="34"/>
      <c r="AE139" s="34"/>
      <c r="AF139" s="27">
        <f t="shared" si="57"/>
        <v>-220.24821428571428</v>
      </c>
      <c r="AG139" s="28">
        <f t="shared" si="58"/>
        <v>1.7857142857167219E-3</v>
      </c>
    </row>
    <row r="140" spans="1:33" s="12" customFormat="1" ht="23.25" customHeight="1">
      <c r="A140" s="30">
        <v>43888</v>
      </c>
      <c r="B140" s="31"/>
      <c r="C140" s="25" t="s">
        <v>41</v>
      </c>
      <c r="D140" s="25" t="s">
        <v>42</v>
      </c>
      <c r="E140" s="25" t="s">
        <v>43</v>
      </c>
      <c r="F140" s="26">
        <v>106234</v>
      </c>
      <c r="G140" s="26" t="s">
        <v>44</v>
      </c>
      <c r="H140" s="32"/>
      <c r="I140" s="32"/>
      <c r="J140" s="32"/>
      <c r="K140" s="32">
        <v>180</v>
      </c>
      <c r="L140" s="33"/>
      <c r="M140" s="27">
        <f t="shared" si="54"/>
        <v>160.71428571428569</v>
      </c>
      <c r="N140" s="27">
        <f t="shared" si="55"/>
        <v>19.285714285714281</v>
      </c>
      <c r="O140" s="27">
        <f t="shared" si="56"/>
        <v>0</v>
      </c>
      <c r="P140" s="27"/>
      <c r="Q140" s="34">
        <v>160.71</v>
      </c>
      <c r="R140" s="34"/>
      <c r="S140" s="35"/>
      <c r="T140" s="35"/>
      <c r="U140" s="35"/>
      <c r="V140" s="35"/>
      <c r="W140" s="35"/>
      <c r="X140" s="34"/>
      <c r="Y140" s="34"/>
      <c r="Z140" s="34"/>
      <c r="AA140" s="34"/>
      <c r="AB140" s="35"/>
      <c r="AC140" s="35"/>
      <c r="AD140" s="34"/>
      <c r="AE140" s="34"/>
      <c r="AF140" s="27">
        <f t="shared" si="57"/>
        <v>-179.99571428571429</v>
      </c>
      <c r="AG140" s="28">
        <f t="shared" si="58"/>
        <v>4.2857142857144481E-3</v>
      </c>
    </row>
    <row r="141" spans="1:33" s="12" customFormat="1" ht="23.25" customHeight="1">
      <c r="A141" s="30">
        <v>43888</v>
      </c>
      <c r="B141" s="31"/>
      <c r="C141" s="25" t="s">
        <v>192</v>
      </c>
      <c r="D141" s="25" t="s">
        <v>193</v>
      </c>
      <c r="E141" s="25" t="s">
        <v>37</v>
      </c>
      <c r="F141" s="26">
        <v>1302</v>
      </c>
      <c r="G141" s="26" t="s">
        <v>188</v>
      </c>
      <c r="H141" s="32">
        <v>70</v>
      </c>
      <c r="I141" s="32"/>
      <c r="J141" s="32"/>
      <c r="K141" s="32"/>
      <c r="L141" s="33"/>
      <c r="M141" s="27">
        <f t="shared" si="54"/>
        <v>70</v>
      </c>
      <c r="N141" s="27">
        <f t="shared" si="55"/>
        <v>0</v>
      </c>
      <c r="O141" s="27">
        <f t="shared" si="56"/>
        <v>0</v>
      </c>
      <c r="P141" s="27"/>
      <c r="Q141" s="34"/>
      <c r="R141" s="34"/>
      <c r="S141" s="35"/>
      <c r="T141" s="35"/>
      <c r="U141" s="35"/>
      <c r="V141" s="35"/>
      <c r="W141" s="35"/>
      <c r="X141" s="34"/>
      <c r="Y141" s="34">
        <v>70</v>
      </c>
      <c r="Z141" s="34"/>
      <c r="AA141" s="34"/>
      <c r="AB141" s="35"/>
      <c r="AC141" s="35"/>
      <c r="AD141" s="34"/>
      <c r="AE141" s="34"/>
      <c r="AF141" s="27">
        <f t="shared" si="57"/>
        <v>-70</v>
      </c>
      <c r="AG141" s="28">
        <f t="shared" si="58"/>
        <v>0</v>
      </c>
    </row>
    <row r="142" spans="1:33" s="67" customFormat="1" ht="23.25" customHeight="1">
      <c r="A142" s="30">
        <v>43888</v>
      </c>
      <c r="B142" s="31"/>
      <c r="C142" s="25" t="s">
        <v>194</v>
      </c>
      <c r="D142" s="25" t="s">
        <v>195</v>
      </c>
      <c r="E142" s="25" t="s">
        <v>37</v>
      </c>
      <c r="F142" s="26">
        <v>77088</v>
      </c>
      <c r="G142" s="26" t="s">
        <v>196</v>
      </c>
      <c r="H142" s="32">
        <v>900</v>
      </c>
      <c r="I142" s="32"/>
      <c r="J142" s="32"/>
      <c r="K142" s="32"/>
      <c r="L142" s="33"/>
      <c r="M142" s="27">
        <f t="shared" si="54"/>
        <v>900</v>
      </c>
      <c r="N142" s="27">
        <f t="shared" si="55"/>
        <v>0</v>
      </c>
      <c r="O142" s="27">
        <f t="shared" si="56"/>
        <v>0</v>
      </c>
      <c r="P142" s="27"/>
      <c r="Q142" s="34"/>
      <c r="R142" s="34"/>
      <c r="S142" s="35"/>
      <c r="T142" s="35"/>
      <c r="U142" s="35"/>
      <c r="V142" s="35"/>
      <c r="W142" s="35"/>
      <c r="X142" s="34"/>
      <c r="Y142" s="34">
        <v>900</v>
      </c>
      <c r="Z142" s="34"/>
      <c r="AA142" s="34"/>
      <c r="AB142" s="35"/>
      <c r="AC142" s="35"/>
      <c r="AD142" s="34"/>
      <c r="AE142" s="34"/>
      <c r="AF142" s="27">
        <f t="shared" si="57"/>
        <v>-900</v>
      </c>
      <c r="AG142" s="28">
        <f t="shared" si="58"/>
        <v>0</v>
      </c>
    </row>
    <row r="143" spans="1:33" s="12" customFormat="1" ht="23.25" customHeight="1">
      <c r="A143" s="30">
        <v>43889</v>
      </c>
      <c r="B143" s="31"/>
      <c r="C143" s="25" t="s">
        <v>45</v>
      </c>
      <c r="D143" s="25" t="s">
        <v>46</v>
      </c>
      <c r="E143" s="25" t="s">
        <v>37</v>
      </c>
      <c r="F143" s="26">
        <v>709904</v>
      </c>
      <c r="G143" s="26" t="s">
        <v>69</v>
      </c>
      <c r="H143" s="32"/>
      <c r="I143" s="32"/>
      <c r="J143" s="32"/>
      <c r="K143" s="32">
        <v>312</v>
      </c>
      <c r="L143" s="33"/>
      <c r="M143" s="27">
        <f t="shared" si="54"/>
        <v>278.57142857142856</v>
      </c>
      <c r="N143" s="27">
        <f t="shared" si="55"/>
        <v>33.428571428571423</v>
      </c>
      <c r="O143" s="27">
        <f t="shared" si="56"/>
        <v>0</v>
      </c>
      <c r="P143" s="27">
        <v>278.57</v>
      </c>
      <c r="Q143" s="34"/>
      <c r="R143" s="34"/>
      <c r="S143" s="35"/>
      <c r="T143" s="35"/>
      <c r="U143" s="35"/>
      <c r="V143" s="35"/>
      <c r="W143" s="35"/>
      <c r="X143" s="34"/>
      <c r="Y143" s="34"/>
      <c r="Z143" s="34"/>
      <c r="AA143" s="34"/>
      <c r="AB143" s="35"/>
      <c r="AC143" s="35"/>
      <c r="AD143" s="34"/>
      <c r="AE143" s="34"/>
      <c r="AF143" s="27">
        <f t="shared" si="57"/>
        <v>-311.99857142857144</v>
      </c>
      <c r="AG143" s="28">
        <f t="shared" si="58"/>
        <v>1.4285714285620088E-3</v>
      </c>
    </row>
    <row r="144" spans="1:33" s="12" customFormat="1" ht="23.25" customHeight="1">
      <c r="A144" s="30">
        <v>43889</v>
      </c>
      <c r="B144" s="31"/>
      <c r="C144" s="25" t="s">
        <v>49</v>
      </c>
      <c r="D144" s="25"/>
      <c r="E144" s="25"/>
      <c r="F144" s="26"/>
      <c r="G144" s="26" t="s">
        <v>197</v>
      </c>
      <c r="H144" s="32"/>
      <c r="I144" s="32"/>
      <c r="J144" s="32">
        <v>435</v>
      </c>
      <c r="K144" s="32"/>
      <c r="L144" s="33"/>
      <c r="M144" s="27">
        <f t="shared" si="54"/>
        <v>435</v>
      </c>
      <c r="N144" s="27">
        <f t="shared" si="55"/>
        <v>0</v>
      </c>
      <c r="O144" s="27">
        <f t="shared" si="56"/>
        <v>0</v>
      </c>
      <c r="P144" s="27">
        <v>435</v>
      </c>
      <c r="Q144" s="34"/>
      <c r="R144" s="34"/>
      <c r="S144" s="35"/>
      <c r="T144" s="35"/>
      <c r="U144" s="35"/>
      <c r="V144" s="35"/>
      <c r="W144" s="35"/>
      <c r="X144" s="34"/>
      <c r="Y144" s="34"/>
      <c r="Z144" s="34"/>
      <c r="AA144" s="34"/>
      <c r="AB144" s="35"/>
      <c r="AC144" s="35"/>
      <c r="AD144" s="34"/>
      <c r="AE144" s="34"/>
      <c r="AF144" s="27">
        <f t="shared" si="57"/>
        <v>-435</v>
      </c>
      <c r="AG144" s="28">
        <f t="shared" si="58"/>
        <v>0</v>
      </c>
    </row>
    <row r="145" spans="1:33" s="12" customFormat="1" ht="23.25" customHeight="1">
      <c r="A145" s="30">
        <v>43889</v>
      </c>
      <c r="B145" s="31"/>
      <c r="C145" s="25" t="s">
        <v>49</v>
      </c>
      <c r="D145" s="25"/>
      <c r="E145" s="25"/>
      <c r="F145" s="26"/>
      <c r="G145" s="26" t="s">
        <v>160</v>
      </c>
      <c r="H145" s="32">
        <v>100</v>
      </c>
      <c r="I145" s="32"/>
      <c r="J145" s="32"/>
      <c r="K145" s="32"/>
      <c r="L145" s="33"/>
      <c r="M145" s="27">
        <f t="shared" si="54"/>
        <v>100</v>
      </c>
      <c r="N145" s="27">
        <f t="shared" si="55"/>
        <v>0</v>
      </c>
      <c r="O145" s="27">
        <f t="shared" si="56"/>
        <v>0</v>
      </c>
      <c r="P145" s="27"/>
      <c r="Q145" s="34"/>
      <c r="R145" s="34"/>
      <c r="S145" s="35"/>
      <c r="T145" s="35"/>
      <c r="U145" s="35"/>
      <c r="V145" s="35"/>
      <c r="W145" s="35"/>
      <c r="X145" s="34"/>
      <c r="Y145" s="34"/>
      <c r="Z145" s="34"/>
      <c r="AA145" s="34">
        <v>100</v>
      </c>
      <c r="AB145" s="35"/>
      <c r="AC145" s="35"/>
      <c r="AD145" s="34"/>
      <c r="AE145" s="34"/>
      <c r="AF145" s="27">
        <f t="shared" si="57"/>
        <v>-100</v>
      </c>
      <c r="AG145" s="28">
        <f t="shared" si="58"/>
        <v>0</v>
      </c>
    </row>
    <row r="146" spans="1:33" s="12" customFormat="1" ht="23.25" customHeight="1">
      <c r="A146" s="30">
        <v>43889</v>
      </c>
      <c r="B146" s="31"/>
      <c r="C146" s="25" t="s">
        <v>198</v>
      </c>
      <c r="D146" s="25" t="s">
        <v>55</v>
      </c>
      <c r="E146" s="25" t="s">
        <v>37</v>
      </c>
      <c r="F146" s="26">
        <v>21061</v>
      </c>
      <c r="G146" s="26" t="s">
        <v>64</v>
      </c>
      <c r="H146" s="32"/>
      <c r="I146" s="32"/>
      <c r="J146" s="32">
        <v>250</v>
      </c>
      <c r="K146" s="32"/>
      <c r="L146" s="33"/>
      <c r="M146" s="27">
        <f t="shared" si="54"/>
        <v>250</v>
      </c>
      <c r="N146" s="27">
        <f t="shared" si="55"/>
        <v>0</v>
      </c>
      <c r="O146" s="27">
        <f t="shared" si="56"/>
        <v>0</v>
      </c>
      <c r="P146" s="27">
        <v>250</v>
      </c>
      <c r="Q146" s="34"/>
      <c r="R146" s="34"/>
      <c r="S146" s="35"/>
      <c r="T146" s="35"/>
      <c r="U146" s="35"/>
      <c r="V146" s="35"/>
      <c r="W146" s="35"/>
      <c r="X146" s="34"/>
      <c r="Y146" s="34"/>
      <c r="Z146" s="34"/>
      <c r="AA146" s="34"/>
      <c r="AB146" s="35"/>
      <c r="AC146" s="35"/>
      <c r="AD146" s="34"/>
      <c r="AE146" s="34"/>
      <c r="AF146" s="27">
        <f t="shared" si="57"/>
        <v>-250</v>
      </c>
      <c r="AG146" s="28">
        <f t="shared" si="58"/>
        <v>0</v>
      </c>
    </row>
    <row r="147" spans="1:33" s="12" customFormat="1" ht="23.25" customHeight="1">
      <c r="A147" s="30">
        <v>43889</v>
      </c>
      <c r="B147" s="31"/>
      <c r="C147" s="25" t="s">
        <v>199</v>
      </c>
      <c r="D147" s="25" t="s">
        <v>200</v>
      </c>
      <c r="E147" s="25" t="s">
        <v>201</v>
      </c>
      <c r="F147" s="26">
        <v>2412</v>
      </c>
      <c r="G147" s="26" t="s">
        <v>202</v>
      </c>
      <c r="H147" s="32"/>
      <c r="I147" s="32"/>
      <c r="J147" s="32"/>
      <c r="K147" s="32">
        <v>100</v>
      </c>
      <c r="L147" s="33"/>
      <c r="M147" s="27">
        <f t="shared" si="54"/>
        <v>89.285714285714278</v>
      </c>
      <c r="N147" s="27">
        <f t="shared" si="55"/>
        <v>10.714285714285714</v>
      </c>
      <c r="O147" s="27">
        <f t="shared" si="56"/>
        <v>0</v>
      </c>
      <c r="P147" s="27">
        <v>89.29</v>
      </c>
      <c r="Q147" s="34"/>
      <c r="R147" s="34"/>
      <c r="S147" s="35"/>
      <c r="T147" s="35"/>
      <c r="U147" s="35"/>
      <c r="V147" s="35"/>
      <c r="W147" s="35"/>
      <c r="X147" s="34"/>
      <c r="Y147" s="34"/>
      <c r="Z147" s="34"/>
      <c r="AA147" s="34"/>
      <c r="AB147" s="35"/>
      <c r="AC147" s="35"/>
      <c r="AD147" s="34"/>
      <c r="AE147" s="34"/>
      <c r="AF147" s="27">
        <f t="shared" si="57"/>
        <v>-100.00428571428571</v>
      </c>
      <c r="AG147" s="28">
        <f t="shared" si="58"/>
        <v>-4.2857142857144481E-3</v>
      </c>
    </row>
    <row r="148" spans="1:33" s="12" customFormat="1" ht="23.25" customHeight="1">
      <c r="A148" s="30">
        <v>43889</v>
      </c>
      <c r="B148" s="31"/>
      <c r="C148" s="25" t="s">
        <v>41</v>
      </c>
      <c r="D148" s="25" t="s">
        <v>42</v>
      </c>
      <c r="E148" s="25" t="s">
        <v>43</v>
      </c>
      <c r="F148" s="26">
        <v>171491</v>
      </c>
      <c r="G148" s="26" t="s">
        <v>44</v>
      </c>
      <c r="H148" s="32"/>
      <c r="I148" s="32"/>
      <c r="J148" s="32"/>
      <c r="K148" s="32">
        <v>180</v>
      </c>
      <c r="L148" s="33"/>
      <c r="M148" s="27">
        <f t="shared" si="54"/>
        <v>160.71428571428569</v>
      </c>
      <c r="N148" s="27">
        <f t="shared" si="55"/>
        <v>19.285714285714281</v>
      </c>
      <c r="O148" s="27">
        <f t="shared" si="56"/>
        <v>0</v>
      </c>
      <c r="P148" s="27"/>
      <c r="Q148" s="34">
        <v>160.71</v>
      </c>
      <c r="R148" s="34"/>
      <c r="S148" s="35"/>
      <c r="T148" s="35"/>
      <c r="U148" s="35"/>
      <c r="V148" s="35"/>
      <c r="W148" s="35"/>
      <c r="X148" s="34"/>
      <c r="Y148" s="34"/>
      <c r="Z148" s="34"/>
      <c r="AA148" s="34"/>
      <c r="AB148" s="35"/>
      <c r="AC148" s="35"/>
      <c r="AD148" s="34"/>
      <c r="AE148" s="34"/>
      <c r="AF148" s="27">
        <f t="shared" si="57"/>
        <v>-179.99571428571429</v>
      </c>
      <c r="AG148" s="28">
        <f t="shared" si="58"/>
        <v>4.2857142857144481E-3</v>
      </c>
    </row>
    <row r="149" spans="1:33" s="12" customFormat="1" ht="23.25" customHeight="1">
      <c r="A149" s="30">
        <v>43889</v>
      </c>
      <c r="B149" s="31"/>
      <c r="C149" s="25" t="s">
        <v>45</v>
      </c>
      <c r="D149" s="25" t="s">
        <v>46</v>
      </c>
      <c r="E149" s="25" t="s">
        <v>37</v>
      </c>
      <c r="F149" s="26">
        <v>198749</v>
      </c>
      <c r="G149" s="26" t="s">
        <v>203</v>
      </c>
      <c r="H149" s="32"/>
      <c r="I149" s="32"/>
      <c r="J149" s="32"/>
      <c r="K149" s="32">
        <v>450</v>
      </c>
      <c r="L149" s="33"/>
      <c r="M149" s="27">
        <f t="shared" si="54"/>
        <v>401.78571428571422</v>
      </c>
      <c r="N149" s="27">
        <f t="shared" si="55"/>
        <v>48.214285714285708</v>
      </c>
      <c r="O149" s="27">
        <f t="shared" si="56"/>
        <v>0</v>
      </c>
      <c r="P149" s="27">
        <v>401.79</v>
      </c>
      <c r="Q149" s="34"/>
      <c r="R149" s="34"/>
      <c r="S149" s="35"/>
      <c r="T149" s="35"/>
      <c r="U149" s="35"/>
      <c r="V149" s="35"/>
      <c r="W149" s="35"/>
      <c r="X149" s="34"/>
      <c r="Y149" s="34"/>
      <c r="Z149" s="34"/>
      <c r="AA149" s="34"/>
      <c r="AB149" s="35"/>
      <c r="AC149" s="35"/>
      <c r="AD149" s="34"/>
      <c r="AE149" s="34"/>
      <c r="AF149" s="27">
        <f t="shared" si="57"/>
        <v>-450.00428571428574</v>
      </c>
      <c r="AG149" s="28">
        <f t="shared" si="58"/>
        <v>-4.2857142857428698E-3</v>
      </c>
    </row>
    <row r="150" spans="1:33" s="12" customFormat="1" ht="23.25" customHeight="1">
      <c r="A150" s="30">
        <v>43889</v>
      </c>
      <c r="B150" s="31"/>
      <c r="C150" s="25" t="s">
        <v>45</v>
      </c>
      <c r="D150" s="25" t="s">
        <v>46</v>
      </c>
      <c r="E150" s="25" t="s">
        <v>37</v>
      </c>
      <c r="F150" s="26">
        <v>139894</v>
      </c>
      <c r="G150" s="26" t="s">
        <v>204</v>
      </c>
      <c r="H150" s="32"/>
      <c r="I150" s="32"/>
      <c r="J150" s="32"/>
      <c r="K150" s="32">
        <v>386</v>
      </c>
      <c r="L150" s="33"/>
      <c r="M150" s="27">
        <f t="shared" si="54"/>
        <v>344.64285714285711</v>
      </c>
      <c r="N150" s="27">
        <f t="shared" si="55"/>
        <v>41.357142857142854</v>
      </c>
      <c r="O150" s="27">
        <f t="shared" si="56"/>
        <v>0</v>
      </c>
      <c r="P150" s="27">
        <v>344.64</v>
      </c>
      <c r="Q150" s="34"/>
      <c r="R150" s="34"/>
      <c r="S150" s="35"/>
      <c r="T150" s="35"/>
      <c r="U150" s="35"/>
      <c r="V150" s="35"/>
      <c r="W150" s="35"/>
      <c r="X150" s="34"/>
      <c r="Y150" s="34"/>
      <c r="Z150" s="34"/>
      <c r="AA150" s="34"/>
      <c r="AB150" s="35"/>
      <c r="AC150" s="35"/>
      <c r="AD150" s="34"/>
      <c r="AE150" s="34"/>
      <c r="AF150" s="27">
        <f t="shared" si="57"/>
        <v>-385.99714285714282</v>
      </c>
      <c r="AG150" s="28">
        <f t="shared" si="58"/>
        <v>2.857142857180861E-3</v>
      </c>
    </row>
    <row r="151" spans="1:33" s="12" customFormat="1" ht="23.25" customHeight="1">
      <c r="A151" s="30">
        <v>43889</v>
      </c>
      <c r="B151" s="31"/>
      <c r="C151" s="25" t="s">
        <v>205</v>
      </c>
      <c r="D151" s="25" t="s">
        <v>116</v>
      </c>
      <c r="E151" s="25" t="s">
        <v>37</v>
      </c>
      <c r="F151" s="26">
        <v>159486</v>
      </c>
      <c r="G151" s="26" t="s">
        <v>188</v>
      </c>
      <c r="H151" s="32"/>
      <c r="I151" s="32"/>
      <c r="J151" s="32"/>
      <c r="K151" s="32">
        <v>100</v>
      </c>
      <c r="L151" s="33"/>
      <c r="M151" s="27">
        <f t="shared" si="54"/>
        <v>89.285714285714278</v>
      </c>
      <c r="N151" s="27">
        <f t="shared" si="55"/>
        <v>10.714285714285714</v>
      </c>
      <c r="O151" s="27">
        <f t="shared" si="56"/>
        <v>0</v>
      </c>
      <c r="P151" s="27"/>
      <c r="Q151" s="34"/>
      <c r="R151" s="34"/>
      <c r="S151" s="35"/>
      <c r="T151" s="35"/>
      <c r="U151" s="35"/>
      <c r="V151" s="35"/>
      <c r="W151" s="35"/>
      <c r="X151" s="34"/>
      <c r="Y151" s="34">
        <v>89.29</v>
      </c>
      <c r="Z151" s="34"/>
      <c r="AA151" s="34"/>
      <c r="AB151" s="35"/>
      <c r="AC151" s="35"/>
      <c r="AD151" s="34"/>
      <c r="AE151" s="34"/>
      <c r="AF151" s="27">
        <f t="shared" si="57"/>
        <v>-100.00428571428571</v>
      </c>
      <c r="AG151" s="28">
        <f t="shared" si="58"/>
        <v>-4.2857142857144481E-3</v>
      </c>
    </row>
    <row r="152" spans="1:33" s="67" customFormat="1" ht="23.25" customHeight="1">
      <c r="A152" s="30">
        <v>43889</v>
      </c>
      <c r="B152" s="31"/>
      <c r="C152" s="25" t="s">
        <v>38</v>
      </c>
      <c r="D152" s="25" t="s">
        <v>56</v>
      </c>
      <c r="E152" s="25" t="s">
        <v>39</v>
      </c>
      <c r="F152" s="26">
        <v>197908</v>
      </c>
      <c r="G152" s="26" t="s">
        <v>206</v>
      </c>
      <c r="H152" s="32"/>
      <c r="I152" s="32"/>
      <c r="J152" s="32">
        <v>1272.6500000000001</v>
      </c>
      <c r="K152" s="32"/>
      <c r="L152" s="33"/>
      <c r="M152" s="27">
        <f t="shared" si="54"/>
        <v>1272.6500000000001</v>
      </c>
      <c r="N152" s="27">
        <f t="shared" si="55"/>
        <v>0</v>
      </c>
      <c r="O152" s="27">
        <f t="shared" si="56"/>
        <v>0</v>
      </c>
      <c r="P152" s="27">
        <v>1272.6500000000001</v>
      </c>
      <c r="Q152" s="34"/>
      <c r="R152" s="34"/>
      <c r="S152" s="35"/>
      <c r="T152" s="35"/>
      <c r="U152" s="35"/>
      <c r="V152" s="35"/>
      <c r="W152" s="35"/>
      <c r="X152" s="34"/>
      <c r="Y152" s="34"/>
      <c r="Z152" s="34"/>
      <c r="AA152" s="34"/>
      <c r="AB152" s="35"/>
      <c r="AC152" s="35"/>
      <c r="AD152" s="34"/>
      <c r="AE152" s="34"/>
      <c r="AF152" s="27">
        <f t="shared" si="57"/>
        <v>-1272.6500000000001</v>
      </c>
      <c r="AG152" s="28">
        <f t="shared" si="58"/>
        <v>0</v>
      </c>
    </row>
    <row r="153" spans="1:33" s="67" customFormat="1" ht="23.25" customHeight="1">
      <c r="A153" s="30">
        <v>43889</v>
      </c>
      <c r="B153" s="31"/>
      <c r="C153" s="25" t="s">
        <v>38</v>
      </c>
      <c r="D153" s="25" t="s">
        <v>56</v>
      </c>
      <c r="E153" s="25" t="s">
        <v>39</v>
      </c>
      <c r="F153" s="26">
        <v>197908</v>
      </c>
      <c r="G153" s="26" t="s">
        <v>207</v>
      </c>
      <c r="H153" s="32"/>
      <c r="I153" s="32"/>
      <c r="J153" s="32"/>
      <c r="K153" s="32">
        <f>866.25+103.95</f>
        <v>970.2</v>
      </c>
      <c r="L153" s="33"/>
      <c r="M153" s="27">
        <f t="shared" si="54"/>
        <v>866.25</v>
      </c>
      <c r="N153" s="27">
        <f t="shared" si="55"/>
        <v>103.95</v>
      </c>
      <c r="O153" s="27">
        <f t="shared" si="56"/>
        <v>0</v>
      </c>
      <c r="P153" s="27">
        <v>866.25</v>
      </c>
      <c r="Q153" s="34"/>
      <c r="R153" s="34"/>
      <c r="S153" s="35"/>
      <c r="T153" s="35"/>
      <c r="U153" s="35"/>
      <c r="V153" s="35"/>
      <c r="W153" s="35"/>
      <c r="X153" s="34"/>
      <c r="Y153" s="34"/>
      <c r="Z153" s="34"/>
      <c r="AA153" s="34"/>
      <c r="AB153" s="35"/>
      <c r="AC153" s="35"/>
      <c r="AD153" s="34"/>
      <c r="AE153" s="34"/>
      <c r="AF153" s="27">
        <f t="shared" si="57"/>
        <v>-970.2</v>
      </c>
      <c r="AG153" s="28">
        <f t="shared" si="58"/>
        <v>0</v>
      </c>
    </row>
    <row r="154" spans="1:33" s="67" customFormat="1" ht="23.25" customHeight="1">
      <c r="A154" s="30">
        <v>43889</v>
      </c>
      <c r="B154" s="31"/>
      <c r="C154" s="25" t="s">
        <v>208</v>
      </c>
      <c r="D154" s="25" t="s">
        <v>209</v>
      </c>
      <c r="E154" s="25" t="s">
        <v>210</v>
      </c>
      <c r="F154" s="26">
        <v>604</v>
      </c>
      <c r="G154" s="26" t="s">
        <v>211</v>
      </c>
      <c r="H154" s="32">
        <v>3050</v>
      </c>
      <c r="I154" s="32"/>
      <c r="J154" s="32"/>
      <c r="K154" s="32"/>
      <c r="L154" s="33"/>
      <c r="M154" s="27">
        <f t="shared" si="54"/>
        <v>3050</v>
      </c>
      <c r="N154" s="27">
        <f t="shared" si="55"/>
        <v>0</v>
      </c>
      <c r="O154" s="27">
        <f t="shared" si="56"/>
        <v>0</v>
      </c>
      <c r="P154" s="27"/>
      <c r="Q154" s="34"/>
      <c r="R154" s="34"/>
      <c r="S154" s="35"/>
      <c r="T154" s="35"/>
      <c r="U154" s="35"/>
      <c r="V154" s="35"/>
      <c r="W154" s="35"/>
      <c r="X154" s="34"/>
      <c r="Y154" s="34">
        <v>3050</v>
      </c>
      <c r="Z154" s="34"/>
      <c r="AA154" s="34"/>
      <c r="AB154" s="35"/>
      <c r="AC154" s="35"/>
      <c r="AD154" s="34"/>
      <c r="AE154" s="34"/>
      <c r="AF154" s="27">
        <f t="shared" si="57"/>
        <v>-3050</v>
      </c>
      <c r="AG154" s="28">
        <f t="shared" si="58"/>
        <v>0</v>
      </c>
    </row>
    <row r="155" spans="1:33" s="12" customFormat="1" ht="23.25" customHeight="1">
      <c r="A155" s="30">
        <v>43889</v>
      </c>
      <c r="B155" s="31"/>
      <c r="C155" s="25" t="s">
        <v>212</v>
      </c>
      <c r="D155" s="25" t="s">
        <v>213</v>
      </c>
      <c r="E155" s="25" t="s">
        <v>39</v>
      </c>
      <c r="F155" s="26">
        <v>1990625</v>
      </c>
      <c r="G155" s="26" t="s">
        <v>214</v>
      </c>
      <c r="H155" s="32"/>
      <c r="I155" s="32"/>
      <c r="J155" s="32"/>
      <c r="K155" s="32">
        <v>3013.75</v>
      </c>
      <c r="L155" s="33"/>
      <c r="M155" s="27">
        <f t="shared" si="54"/>
        <v>2690.8482142857142</v>
      </c>
      <c r="N155" s="27">
        <f t="shared" si="55"/>
        <v>322.90178571428572</v>
      </c>
      <c r="O155" s="27">
        <f t="shared" si="56"/>
        <v>0</v>
      </c>
      <c r="P155" s="27"/>
      <c r="Q155" s="34"/>
      <c r="R155" s="34">
        <v>2690.85</v>
      </c>
      <c r="S155" s="35"/>
      <c r="T155" s="35"/>
      <c r="U155" s="35"/>
      <c r="V155" s="35"/>
      <c r="W155" s="35"/>
      <c r="X155" s="34"/>
      <c r="Y155" s="34"/>
      <c r="Z155" s="34"/>
      <c r="AA155" s="34"/>
      <c r="AB155" s="35"/>
      <c r="AC155" s="35"/>
      <c r="AD155" s="34"/>
      <c r="AE155" s="34"/>
      <c r="AF155" s="27">
        <f t="shared" si="57"/>
        <v>-3013.7517857142857</v>
      </c>
      <c r="AG155" s="28">
        <f t="shared" si="58"/>
        <v>-1.7857142856883002E-3</v>
      </c>
    </row>
    <row r="156" spans="1:33" s="12" customFormat="1" ht="23.25" customHeight="1">
      <c r="A156" s="30">
        <v>43889</v>
      </c>
      <c r="B156" s="31"/>
      <c r="C156" s="25" t="s">
        <v>45</v>
      </c>
      <c r="D156" s="25" t="s">
        <v>46</v>
      </c>
      <c r="E156" s="25" t="s">
        <v>37</v>
      </c>
      <c r="F156" s="26">
        <v>130610</v>
      </c>
      <c r="G156" s="25" t="s">
        <v>215</v>
      </c>
      <c r="H156" s="32"/>
      <c r="I156" s="32"/>
      <c r="J156" s="32"/>
      <c r="K156" s="32">
        <v>231</v>
      </c>
      <c r="L156" s="33"/>
      <c r="M156" s="27">
        <f t="shared" si="54"/>
        <v>206.24999999999997</v>
      </c>
      <c r="N156" s="27">
        <f t="shared" si="55"/>
        <v>24.749999999999996</v>
      </c>
      <c r="O156" s="27">
        <f t="shared" si="56"/>
        <v>0</v>
      </c>
      <c r="P156" s="27"/>
      <c r="Q156" s="34"/>
      <c r="R156" s="34">
        <v>206.25</v>
      </c>
      <c r="S156" s="35"/>
      <c r="T156" s="35"/>
      <c r="U156" s="35"/>
      <c r="V156" s="35"/>
      <c r="W156" s="35"/>
      <c r="X156" s="34"/>
      <c r="Y156" s="34"/>
      <c r="Z156" s="34"/>
      <c r="AA156" s="34"/>
      <c r="AB156" s="35"/>
      <c r="AC156" s="35"/>
      <c r="AD156" s="34"/>
      <c r="AE156" s="34"/>
      <c r="AF156" s="27">
        <f t="shared" si="57"/>
        <v>-231</v>
      </c>
      <c r="AG156" s="28">
        <f t="shared" si="58"/>
        <v>0</v>
      </c>
    </row>
    <row r="157" spans="1:33" s="12" customFormat="1" ht="23.25" customHeight="1">
      <c r="A157" s="30">
        <v>43889</v>
      </c>
      <c r="B157" s="31"/>
      <c r="C157" s="25" t="s">
        <v>199</v>
      </c>
      <c r="D157" s="25" t="s">
        <v>200</v>
      </c>
      <c r="E157" s="25" t="s">
        <v>201</v>
      </c>
      <c r="F157" s="26">
        <v>2446</v>
      </c>
      <c r="G157" s="26" t="s">
        <v>202</v>
      </c>
      <c r="H157" s="32"/>
      <c r="I157" s="32"/>
      <c r="J157" s="32"/>
      <c r="K157" s="32">
        <v>200</v>
      </c>
      <c r="L157" s="33"/>
      <c r="M157" s="27">
        <f t="shared" si="54"/>
        <v>178.57142857142856</v>
      </c>
      <c r="N157" s="27">
        <f t="shared" si="55"/>
        <v>21.428571428571427</v>
      </c>
      <c r="O157" s="27">
        <f t="shared" si="56"/>
        <v>0</v>
      </c>
      <c r="P157" s="27">
        <v>178.57</v>
      </c>
      <c r="Q157" s="34"/>
      <c r="R157" s="34"/>
      <c r="S157" s="35"/>
      <c r="T157" s="35"/>
      <c r="U157" s="35"/>
      <c r="V157" s="35"/>
      <c r="W157" s="35"/>
      <c r="X157" s="34"/>
      <c r="Y157" s="34"/>
      <c r="Z157" s="34"/>
      <c r="AA157" s="34"/>
      <c r="AB157" s="35"/>
      <c r="AC157" s="35"/>
      <c r="AD157" s="34"/>
      <c r="AE157" s="34"/>
      <c r="AF157" s="27">
        <f t="shared" si="57"/>
        <v>-199.99857142857141</v>
      </c>
      <c r="AG157" s="28">
        <f t="shared" si="58"/>
        <v>1.4285714285904305E-3</v>
      </c>
    </row>
    <row r="158" spans="1:33" s="12" customFormat="1" ht="23.25" customHeight="1">
      <c r="A158" s="30">
        <v>43890</v>
      </c>
      <c r="B158" s="31"/>
      <c r="C158" s="25" t="s">
        <v>54</v>
      </c>
      <c r="D158" s="25"/>
      <c r="E158" s="25"/>
      <c r="F158" s="26"/>
      <c r="G158" s="26" t="s">
        <v>216</v>
      </c>
      <c r="H158" s="32">
        <v>59</v>
      </c>
      <c r="I158" s="32"/>
      <c r="J158" s="32"/>
      <c r="K158" s="32"/>
      <c r="L158" s="33"/>
      <c r="M158" s="27">
        <f t="shared" si="54"/>
        <v>59</v>
      </c>
      <c r="N158" s="27">
        <f t="shared" si="55"/>
        <v>0</v>
      </c>
      <c r="O158" s="27">
        <f t="shared" si="56"/>
        <v>0</v>
      </c>
      <c r="P158" s="27"/>
      <c r="Q158" s="34"/>
      <c r="R158" s="34"/>
      <c r="S158" s="35"/>
      <c r="T158" s="35"/>
      <c r="U158" s="35"/>
      <c r="V158" s="35"/>
      <c r="W158" s="35"/>
      <c r="X158" s="34"/>
      <c r="Y158" s="34"/>
      <c r="Z158" s="34"/>
      <c r="AA158" s="34">
        <v>59</v>
      </c>
      <c r="AB158" s="35"/>
      <c r="AC158" s="35"/>
      <c r="AD158" s="34"/>
      <c r="AE158" s="34"/>
      <c r="AF158" s="27">
        <f t="shared" si="57"/>
        <v>-59</v>
      </c>
      <c r="AG158" s="28">
        <f t="shared" si="58"/>
        <v>0</v>
      </c>
    </row>
    <row r="159" spans="1:33" s="12" customFormat="1" ht="23.25" customHeight="1">
      <c r="A159" s="30">
        <v>43890</v>
      </c>
      <c r="B159" s="31"/>
      <c r="C159" s="25" t="s">
        <v>217</v>
      </c>
      <c r="D159" s="25" t="s">
        <v>218</v>
      </c>
      <c r="E159" s="25" t="s">
        <v>39</v>
      </c>
      <c r="F159" s="26">
        <v>751478</v>
      </c>
      <c r="G159" s="26" t="s">
        <v>219</v>
      </c>
      <c r="H159" s="32"/>
      <c r="I159" s="32"/>
      <c r="J159" s="32"/>
      <c r="K159" s="32">
        <v>155</v>
      </c>
      <c r="L159" s="33"/>
      <c r="M159" s="27">
        <f t="shared" si="54"/>
        <v>138.39285714285714</v>
      </c>
      <c r="N159" s="27">
        <f t="shared" si="55"/>
        <v>16.607142857142858</v>
      </c>
      <c r="O159" s="27">
        <f t="shared" si="56"/>
        <v>0</v>
      </c>
      <c r="P159" s="27"/>
      <c r="Q159" s="34"/>
      <c r="R159" s="34"/>
      <c r="S159" s="35"/>
      <c r="T159" s="35"/>
      <c r="U159" s="35"/>
      <c r="V159" s="35"/>
      <c r="W159" s="35"/>
      <c r="X159" s="34"/>
      <c r="Y159" s="34">
        <v>138.38999999999999</v>
      </c>
      <c r="Z159" s="34"/>
      <c r="AA159" s="34"/>
      <c r="AB159" s="35"/>
      <c r="AC159" s="35"/>
      <c r="AD159" s="34"/>
      <c r="AE159" s="34"/>
      <c r="AF159" s="27">
        <f t="shared" si="57"/>
        <v>-154.99714285714285</v>
      </c>
      <c r="AG159" s="28">
        <f t="shared" si="58"/>
        <v>2.8571428571524393E-3</v>
      </c>
    </row>
    <row r="160" spans="1:33" s="12" customFormat="1" ht="23.25" customHeight="1">
      <c r="A160" s="30">
        <v>43890</v>
      </c>
      <c r="B160" s="31"/>
      <c r="C160" s="25" t="s">
        <v>220</v>
      </c>
      <c r="D160" s="25" t="s">
        <v>221</v>
      </c>
      <c r="E160" s="25" t="s">
        <v>39</v>
      </c>
      <c r="F160" s="26">
        <v>50266</v>
      </c>
      <c r="G160" s="26" t="s">
        <v>222</v>
      </c>
      <c r="H160" s="32"/>
      <c r="I160" s="32"/>
      <c r="J160" s="32"/>
      <c r="K160" s="32">
        <v>108</v>
      </c>
      <c r="L160" s="33"/>
      <c r="M160" s="27">
        <f t="shared" si="54"/>
        <v>96.428571428571416</v>
      </c>
      <c r="N160" s="27">
        <f t="shared" si="55"/>
        <v>11.571428571428569</v>
      </c>
      <c r="O160" s="27">
        <f t="shared" si="56"/>
        <v>0</v>
      </c>
      <c r="P160" s="27"/>
      <c r="Q160" s="34"/>
      <c r="R160" s="34"/>
      <c r="S160" s="35"/>
      <c r="T160" s="35"/>
      <c r="U160" s="35"/>
      <c r="V160" s="35"/>
      <c r="W160" s="35"/>
      <c r="X160" s="34"/>
      <c r="Y160" s="34"/>
      <c r="Z160" s="34"/>
      <c r="AA160" s="34"/>
      <c r="AB160" s="35"/>
      <c r="AC160" s="35"/>
      <c r="AD160" s="34"/>
      <c r="AE160" s="34">
        <v>96.43</v>
      </c>
      <c r="AF160" s="27">
        <f t="shared" si="57"/>
        <v>-108.00142857142858</v>
      </c>
      <c r="AG160" s="28">
        <f t="shared" si="58"/>
        <v>-1.4285714285762197E-3</v>
      </c>
    </row>
    <row r="161" spans="1:33" s="67" customFormat="1" ht="23.25" customHeight="1">
      <c r="A161" s="30">
        <v>43890</v>
      </c>
      <c r="B161" s="31"/>
      <c r="C161" s="25" t="s">
        <v>38</v>
      </c>
      <c r="D161" s="25" t="s">
        <v>56</v>
      </c>
      <c r="E161" s="25" t="s">
        <v>39</v>
      </c>
      <c r="F161" s="26">
        <v>224459</v>
      </c>
      <c r="G161" s="26" t="s">
        <v>223</v>
      </c>
      <c r="H161" s="32"/>
      <c r="I161" s="32"/>
      <c r="J161" s="32"/>
      <c r="K161" s="32">
        <v>1749</v>
      </c>
      <c r="L161" s="33"/>
      <c r="M161" s="27">
        <f t="shared" si="54"/>
        <v>1561.6071428571427</v>
      </c>
      <c r="N161" s="27">
        <f t="shared" si="55"/>
        <v>187.39285714285711</v>
      </c>
      <c r="O161" s="27">
        <f t="shared" si="56"/>
        <v>0</v>
      </c>
      <c r="P161" s="27">
        <v>1561.61</v>
      </c>
      <c r="Q161" s="34"/>
      <c r="R161" s="34"/>
      <c r="S161" s="35"/>
      <c r="T161" s="35"/>
      <c r="U161" s="35"/>
      <c r="V161" s="35"/>
      <c r="W161" s="35"/>
      <c r="X161" s="34"/>
      <c r="Y161" s="34"/>
      <c r="Z161" s="34"/>
      <c r="AA161" s="34"/>
      <c r="AB161" s="35"/>
      <c r="AC161" s="35"/>
      <c r="AD161" s="34"/>
      <c r="AE161" s="34"/>
      <c r="AF161" s="27">
        <f t="shared" si="57"/>
        <v>-1749.002857142857</v>
      </c>
      <c r="AG161" s="28">
        <f t="shared" si="58"/>
        <v>-2.8571428570103308E-3</v>
      </c>
    </row>
    <row r="162" spans="1:33" s="67" customFormat="1" ht="23.25" customHeight="1">
      <c r="A162" s="30">
        <v>43890</v>
      </c>
      <c r="B162" s="31"/>
      <c r="C162" s="25" t="s">
        <v>65</v>
      </c>
      <c r="D162" s="25"/>
      <c r="E162" s="25"/>
      <c r="F162" s="26"/>
      <c r="G162" s="26" t="s">
        <v>224</v>
      </c>
      <c r="H162" s="32">
        <v>1000</v>
      </c>
      <c r="I162" s="32"/>
      <c r="J162" s="32"/>
      <c r="K162" s="32"/>
      <c r="L162" s="33"/>
      <c r="M162" s="27">
        <f t="shared" si="54"/>
        <v>1000</v>
      </c>
      <c r="N162" s="27">
        <f t="shared" si="55"/>
        <v>0</v>
      </c>
      <c r="O162" s="27">
        <f t="shared" si="56"/>
        <v>0</v>
      </c>
      <c r="P162" s="27"/>
      <c r="Q162" s="34"/>
      <c r="R162" s="34"/>
      <c r="S162" s="35"/>
      <c r="T162" s="35"/>
      <c r="U162" s="35"/>
      <c r="V162" s="35"/>
      <c r="W162" s="35"/>
      <c r="X162" s="34"/>
      <c r="Y162" s="34"/>
      <c r="Z162" s="34"/>
      <c r="AA162" s="34"/>
      <c r="AB162" s="35"/>
      <c r="AC162" s="35"/>
      <c r="AD162" s="34">
        <v>1000</v>
      </c>
      <c r="AE162" s="34"/>
      <c r="AF162" s="27">
        <f t="shared" ref="AF162" si="59">-SUM(N162:AE162)</f>
        <v>-1000</v>
      </c>
      <c r="AG162" s="28">
        <f t="shared" ref="AG162" si="60">SUM(H162:K162)+AF162+O162</f>
        <v>0</v>
      </c>
    </row>
    <row r="163" spans="1:33" s="12" customFormat="1" ht="23.25" customHeight="1">
      <c r="A163" s="30">
        <v>43890</v>
      </c>
      <c r="B163" s="31"/>
      <c r="C163" s="25" t="s">
        <v>45</v>
      </c>
      <c r="D163" s="25" t="s">
        <v>46</v>
      </c>
      <c r="E163" s="25" t="s">
        <v>37</v>
      </c>
      <c r="F163" s="26">
        <v>130609</v>
      </c>
      <c r="G163" s="26" t="s">
        <v>225</v>
      </c>
      <c r="H163" s="32"/>
      <c r="I163" s="32"/>
      <c r="J163" s="32"/>
      <c r="K163" s="32">
        <v>155.44999999999999</v>
      </c>
      <c r="L163" s="33"/>
      <c r="M163" s="27">
        <f t="shared" si="54"/>
        <v>138.79464285714283</v>
      </c>
      <c r="N163" s="27">
        <f t="shared" si="55"/>
        <v>16.655357142857138</v>
      </c>
      <c r="O163" s="27">
        <f t="shared" si="56"/>
        <v>0</v>
      </c>
      <c r="P163" s="27"/>
      <c r="Q163" s="34"/>
      <c r="R163" s="34"/>
      <c r="S163" s="35"/>
      <c r="T163" s="35"/>
      <c r="U163" s="35"/>
      <c r="V163" s="35"/>
      <c r="W163" s="35"/>
      <c r="X163" s="34"/>
      <c r="Y163" s="34"/>
      <c r="Z163" s="34"/>
      <c r="AA163" s="34"/>
      <c r="AB163" s="35"/>
      <c r="AC163" s="35"/>
      <c r="AD163" s="34"/>
      <c r="AE163" s="34">
        <v>138.79</v>
      </c>
      <c r="AF163" s="27">
        <f t="shared" ref="AF163" si="61">-SUM(N163:AE163)</f>
        <v>-155.44535714285712</v>
      </c>
      <c r="AG163" s="28">
        <f t="shared" ref="AG163" si="62">SUM(H163:K163)+AF163+O163</f>
        <v>4.6428571428691612E-3</v>
      </c>
    </row>
    <row r="164" spans="1:33" s="12" customFormat="1" ht="23.25" customHeight="1">
      <c r="A164" s="30"/>
      <c r="B164" s="31"/>
      <c r="C164" s="25"/>
      <c r="D164" s="25"/>
      <c r="E164" s="25"/>
      <c r="F164" s="26"/>
      <c r="G164" s="26"/>
      <c r="H164" s="32"/>
      <c r="I164" s="32"/>
      <c r="J164" s="32"/>
      <c r="K164" s="32"/>
      <c r="L164" s="33"/>
      <c r="M164" s="27"/>
      <c r="N164" s="27"/>
      <c r="O164" s="27"/>
      <c r="P164" s="27"/>
      <c r="Q164" s="34"/>
      <c r="R164" s="34"/>
      <c r="S164" s="35"/>
      <c r="T164" s="35"/>
      <c r="U164" s="35"/>
      <c r="V164" s="35"/>
      <c r="W164" s="35"/>
      <c r="X164" s="34"/>
      <c r="Y164" s="34"/>
      <c r="Z164" s="34"/>
      <c r="AA164" s="34"/>
      <c r="AB164" s="35"/>
      <c r="AC164" s="35"/>
      <c r="AD164" s="34"/>
      <c r="AE164" s="34"/>
      <c r="AF164" s="27"/>
      <c r="AG164" s="28"/>
    </row>
    <row r="165" spans="1:33" s="12" customFormat="1" ht="19.5" customHeight="1">
      <c r="A165" s="30"/>
      <c r="B165" s="31"/>
      <c r="C165" s="36"/>
      <c r="D165" s="36"/>
      <c r="E165" s="36"/>
      <c r="F165" s="26"/>
      <c r="G165" s="29"/>
      <c r="H165" s="32"/>
      <c r="I165" s="32"/>
      <c r="J165" s="32"/>
      <c r="K165" s="32"/>
      <c r="L165" s="33"/>
      <c r="M165" s="34">
        <f>SUM(H165:J165,K165/1.12)</f>
        <v>0</v>
      </c>
      <c r="N165" s="34">
        <f>K165/1.12*0.12</f>
        <v>0</v>
      </c>
      <c r="O165" s="34">
        <f>-SUM(I165:J165,K165/1.12)*L165</f>
        <v>0</v>
      </c>
      <c r="P165" s="34"/>
      <c r="Q165" s="34"/>
      <c r="R165" s="34"/>
      <c r="S165" s="34"/>
      <c r="T165" s="35"/>
      <c r="U165" s="35"/>
      <c r="V165" s="35"/>
      <c r="W165" s="35"/>
      <c r="X165" s="35"/>
      <c r="Y165" s="37"/>
      <c r="Z165" s="34"/>
      <c r="AA165" s="34"/>
      <c r="AB165" s="34"/>
      <c r="AC165" s="35"/>
      <c r="AD165" s="35"/>
      <c r="AE165" s="38"/>
      <c r="AF165" s="27">
        <f t="shared" ref="AF165" si="63">-SUM(N165:AE165)</f>
        <v>0</v>
      </c>
      <c r="AG165" s="28">
        <f t="shared" ref="AG165" si="64">SUM(H165:K165)+AF165+O165</f>
        <v>0</v>
      </c>
    </row>
    <row r="166" spans="1:33" s="10" customFormat="1" ht="12" customHeight="1" thickBot="1">
      <c r="A166" s="39"/>
      <c r="B166" s="40"/>
      <c r="C166" s="41"/>
      <c r="D166" s="42"/>
      <c r="E166" s="42"/>
      <c r="F166" s="43"/>
      <c r="G166" s="41"/>
      <c r="H166" s="44">
        <f t="shared" ref="H166:AG166" si="65">SUM(H5:H165)</f>
        <v>10009.77</v>
      </c>
      <c r="I166" s="44">
        <f t="shared" si="65"/>
        <v>0</v>
      </c>
      <c r="J166" s="44">
        <f t="shared" si="65"/>
        <v>25484.010000000006</v>
      </c>
      <c r="K166" s="44">
        <f t="shared" si="65"/>
        <v>45483.869999999995</v>
      </c>
      <c r="L166" s="44">
        <f t="shared" si="65"/>
        <v>0</v>
      </c>
      <c r="M166" s="44">
        <f t="shared" si="65"/>
        <v>76104.378214285694</v>
      </c>
      <c r="N166" s="44">
        <f t="shared" si="65"/>
        <v>4873.2717857142834</v>
      </c>
      <c r="O166" s="44">
        <f t="shared" si="65"/>
        <v>0</v>
      </c>
      <c r="P166" s="44">
        <f t="shared" si="65"/>
        <v>54628.92</v>
      </c>
      <c r="Q166" s="44">
        <f t="shared" si="65"/>
        <v>3233.8500000000004</v>
      </c>
      <c r="R166" s="44">
        <f t="shared" si="65"/>
        <v>3175.45</v>
      </c>
      <c r="S166" s="44">
        <f t="shared" si="65"/>
        <v>1010.27</v>
      </c>
      <c r="T166" s="44">
        <f t="shared" si="65"/>
        <v>767.18999999999994</v>
      </c>
      <c r="U166" s="44">
        <f t="shared" si="65"/>
        <v>93.75</v>
      </c>
      <c r="V166" s="44">
        <f t="shared" si="65"/>
        <v>0</v>
      </c>
      <c r="W166" s="44">
        <f t="shared" si="65"/>
        <v>0</v>
      </c>
      <c r="X166" s="44">
        <f t="shared" si="65"/>
        <v>1131.8499999999999</v>
      </c>
      <c r="Y166" s="44">
        <f t="shared" si="65"/>
        <v>4946.38</v>
      </c>
      <c r="Z166" s="44">
        <f t="shared" si="65"/>
        <v>80.36</v>
      </c>
      <c r="AA166" s="44">
        <f t="shared" si="65"/>
        <v>2363</v>
      </c>
      <c r="AB166" s="44">
        <f t="shared" si="65"/>
        <v>2148</v>
      </c>
      <c r="AC166" s="44">
        <f t="shared" si="65"/>
        <v>612</v>
      </c>
      <c r="AD166" s="44">
        <f t="shared" si="65"/>
        <v>1088.77</v>
      </c>
      <c r="AE166" s="44">
        <f t="shared" si="65"/>
        <v>824.51</v>
      </c>
      <c r="AF166" s="44">
        <f t="shared" si="65"/>
        <v>-80977.571785714274</v>
      </c>
      <c r="AG166" s="44">
        <f t="shared" si="65"/>
        <v>7.8214285715660026E-2</v>
      </c>
    </row>
    <row r="167" spans="1:33" ht="12.75" customHeight="1" thickTop="1"/>
    <row r="168" spans="1:33" ht="12">
      <c r="K168" s="45">
        <f>H166+I166+J166+K166</f>
        <v>80977.649999999994</v>
      </c>
      <c r="L168" s="9"/>
      <c r="M168" s="8"/>
      <c r="AF168" s="46">
        <f>+AF166</f>
        <v>-80977.571785714274</v>
      </c>
    </row>
    <row r="169" spans="1:33">
      <c r="K169" s="8"/>
      <c r="L169" s="9"/>
      <c r="M169" s="8"/>
    </row>
    <row r="170" spans="1:33" ht="12">
      <c r="C170" s="47" t="s">
        <v>33</v>
      </c>
      <c r="G170" s="10"/>
      <c r="K170" s="68"/>
      <c r="L170" s="68"/>
      <c r="M170" s="68"/>
    </row>
    <row r="171" spans="1:33">
      <c r="K171" s="8"/>
      <c r="L171" s="9"/>
      <c r="M171" s="8"/>
    </row>
    <row r="172" spans="1:33">
      <c r="K172" s="8"/>
      <c r="L172" s="9"/>
      <c r="M172" s="8"/>
    </row>
    <row r="173" spans="1:33">
      <c r="A173" s="1"/>
      <c r="B173" s="1"/>
      <c r="D173" s="1"/>
      <c r="E173" s="1"/>
      <c r="F173" s="1"/>
      <c r="H173" s="1"/>
      <c r="I173" s="1"/>
      <c r="J173" s="1"/>
      <c r="K173" s="8"/>
      <c r="L173" s="9"/>
      <c r="M173" s="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Z173" s="1"/>
      <c r="AA173" s="1"/>
      <c r="AB173" s="1"/>
      <c r="AC173" s="1"/>
      <c r="AD173" s="1"/>
      <c r="AE173" s="1"/>
      <c r="AF173" s="1"/>
    </row>
    <row r="180" spans="1:32">
      <c r="Q180" s="2">
        <v>0</v>
      </c>
    </row>
    <row r="181" spans="1:32">
      <c r="A181" s="1"/>
      <c r="B181" s="1"/>
      <c r="D181" s="1"/>
      <c r="E181" s="1"/>
      <c r="F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Z181" s="1"/>
      <c r="AA181" s="1"/>
      <c r="AB181" s="1"/>
      <c r="AC181" s="1"/>
      <c r="AD181" s="1"/>
      <c r="AE181" s="1"/>
      <c r="AF181" s="1"/>
    </row>
  </sheetData>
  <mergeCells count="1">
    <mergeCell ref="K170:M170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2"/>
  <sheetViews>
    <sheetView workbookViewId="0">
      <pane ySplit="4" topLeftCell="A5" activePane="bottomLeft" state="frozen"/>
      <selection pane="bottomLeft" activeCell="A5" sqref="A5:XFD13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7.2851562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82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43862</v>
      </c>
      <c r="B5" s="31"/>
      <c r="C5" s="25" t="s">
        <v>51</v>
      </c>
      <c r="D5" s="25" t="s">
        <v>52</v>
      </c>
      <c r="E5" s="25" t="s">
        <v>39</v>
      </c>
      <c r="F5" s="26">
        <v>798844</v>
      </c>
      <c r="G5" s="26" t="s">
        <v>76</v>
      </c>
      <c r="H5" s="32"/>
      <c r="I5" s="32"/>
      <c r="J5" s="32"/>
      <c r="K5" s="32">
        <v>45</v>
      </c>
      <c r="L5" s="33"/>
      <c r="M5" s="27">
        <f t="shared" ref="M5:M9" si="0">SUM(H5:J5,K5/1.12)</f>
        <v>40.178571428571423</v>
      </c>
      <c r="N5" s="27">
        <f t="shared" ref="N5:N9" si="1">K5/1.12*0.12</f>
        <v>4.8214285714285703</v>
      </c>
      <c r="O5" s="27">
        <f t="shared" ref="O5:O9" si="2">-SUM(I5:J5,K5/1.12)*L5</f>
        <v>0</v>
      </c>
      <c r="P5" s="27"/>
      <c r="Q5" s="34"/>
      <c r="R5" s="34"/>
      <c r="S5" s="35"/>
      <c r="T5" s="35">
        <v>40.18</v>
      </c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8" si="3">-SUM(N5:AE5)</f>
        <v>-45.001428571428569</v>
      </c>
      <c r="AG5" s="28">
        <f t="shared" ref="AG5:AG8" si="4">SUM(H5:K5)+AF5+O5</f>
        <v>-1.4285714285691142E-3</v>
      </c>
    </row>
    <row r="6" spans="1:33" s="12" customFormat="1" ht="23.25" customHeight="1">
      <c r="A6" s="30">
        <v>43863</v>
      </c>
      <c r="B6" s="31"/>
      <c r="C6" s="25" t="s">
        <v>45</v>
      </c>
      <c r="D6" s="25" t="s">
        <v>46</v>
      </c>
      <c r="E6" s="25" t="s">
        <v>37</v>
      </c>
      <c r="F6" s="26">
        <v>132642</v>
      </c>
      <c r="G6" s="26" t="s">
        <v>77</v>
      </c>
      <c r="H6" s="32"/>
      <c r="I6" s="32"/>
      <c r="J6" s="32"/>
      <c r="K6" s="32">
        <v>105</v>
      </c>
      <c r="L6" s="33"/>
      <c r="M6" s="27">
        <f t="shared" si="0"/>
        <v>93.749999999999986</v>
      </c>
      <c r="N6" s="27">
        <f t="shared" si="1"/>
        <v>11.249999999999998</v>
      </c>
      <c r="O6" s="27">
        <f t="shared" si="2"/>
        <v>0</v>
      </c>
      <c r="P6" s="27"/>
      <c r="Q6" s="34"/>
      <c r="R6" s="34"/>
      <c r="S6" s="35"/>
      <c r="T6" s="35"/>
      <c r="U6" s="35">
        <v>93.75</v>
      </c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-105</v>
      </c>
      <c r="AG6" s="28">
        <f t="shared" si="4"/>
        <v>0</v>
      </c>
    </row>
    <row r="7" spans="1:33" s="12" customFormat="1" ht="23.25" customHeight="1">
      <c r="A7" s="30">
        <v>43864</v>
      </c>
      <c r="B7" s="31"/>
      <c r="C7" s="25" t="s">
        <v>47</v>
      </c>
      <c r="D7" s="25" t="s">
        <v>48</v>
      </c>
      <c r="E7" s="25" t="s">
        <v>50</v>
      </c>
      <c r="F7" s="26">
        <v>3416</v>
      </c>
      <c r="G7" s="26" t="s">
        <v>78</v>
      </c>
      <c r="H7" s="32"/>
      <c r="I7" s="32"/>
      <c r="J7" s="32">
        <v>1398</v>
      </c>
      <c r="K7" s="32"/>
      <c r="L7" s="33"/>
      <c r="M7" s="27">
        <f t="shared" si="0"/>
        <v>1398</v>
      </c>
      <c r="N7" s="27">
        <f t="shared" si="1"/>
        <v>0</v>
      </c>
      <c r="O7" s="27">
        <f t="shared" si="2"/>
        <v>0</v>
      </c>
      <c r="P7" s="27">
        <v>1398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-1398</v>
      </c>
      <c r="AG7" s="28">
        <f t="shared" si="4"/>
        <v>0</v>
      </c>
    </row>
    <row r="8" spans="1:33" s="12" customFormat="1" ht="23.25" customHeight="1">
      <c r="A8" s="30">
        <v>43864</v>
      </c>
      <c r="B8" s="31"/>
      <c r="C8" s="25" t="s">
        <v>49</v>
      </c>
      <c r="D8" s="25"/>
      <c r="E8" s="25"/>
      <c r="F8" s="26"/>
      <c r="G8" s="26" t="s">
        <v>53</v>
      </c>
      <c r="H8" s="32">
        <v>100</v>
      </c>
      <c r="I8" s="32"/>
      <c r="J8" s="32"/>
      <c r="K8" s="32"/>
      <c r="L8" s="33"/>
      <c r="M8" s="27">
        <f t="shared" si="0"/>
        <v>100</v>
      </c>
      <c r="N8" s="27">
        <f t="shared" si="1"/>
        <v>0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>
        <v>100</v>
      </c>
      <c r="AB8" s="35"/>
      <c r="AC8" s="35"/>
      <c r="AD8" s="34"/>
      <c r="AE8" s="34"/>
      <c r="AF8" s="27">
        <f t="shared" si="3"/>
        <v>-100</v>
      </c>
      <c r="AG8" s="28">
        <f t="shared" si="4"/>
        <v>0</v>
      </c>
    </row>
    <row r="9" spans="1:33" s="12" customFormat="1" ht="23.25" customHeight="1">
      <c r="A9" s="30">
        <v>43864</v>
      </c>
      <c r="B9" s="31"/>
      <c r="C9" s="25" t="s">
        <v>41</v>
      </c>
      <c r="D9" s="25" t="s">
        <v>42</v>
      </c>
      <c r="E9" s="25" t="s">
        <v>43</v>
      </c>
      <c r="F9" s="26">
        <v>221146</v>
      </c>
      <c r="G9" s="26" t="s">
        <v>44</v>
      </c>
      <c r="H9" s="32"/>
      <c r="I9" s="32"/>
      <c r="J9" s="32"/>
      <c r="K9" s="32">
        <v>180</v>
      </c>
      <c r="L9" s="33"/>
      <c r="M9" s="27">
        <f t="shared" si="0"/>
        <v>160.71428571428569</v>
      </c>
      <c r="N9" s="27">
        <f t="shared" si="1"/>
        <v>19.285714285714281</v>
      </c>
      <c r="O9" s="27">
        <f t="shared" si="2"/>
        <v>0</v>
      </c>
      <c r="P9" s="27"/>
      <c r="Q9" s="34">
        <v>160.71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5">-SUM(N9:AE9)</f>
        <v>-179.99571428571429</v>
      </c>
      <c r="AG9" s="28">
        <f t="shared" ref="AG9" si="6">SUM(H9:K9)+AF9+O9</f>
        <v>4.2857142857144481E-3</v>
      </c>
    </row>
    <row r="10" spans="1:33" s="12" customFormat="1" ht="39" customHeight="1">
      <c r="A10" s="30">
        <v>43864</v>
      </c>
      <c r="B10" s="31"/>
      <c r="C10" s="25" t="s">
        <v>38</v>
      </c>
      <c r="D10" s="25" t="s">
        <v>56</v>
      </c>
      <c r="E10" s="25" t="s">
        <v>39</v>
      </c>
      <c r="F10" s="26">
        <v>186532</v>
      </c>
      <c r="G10" s="29" t="s">
        <v>79</v>
      </c>
      <c r="H10" s="32"/>
      <c r="I10" s="32"/>
      <c r="J10" s="32"/>
      <c r="K10" s="32">
        <f>3001.96+360.24</f>
        <v>3362.2</v>
      </c>
      <c r="L10" s="33"/>
      <c r="M10" s="27">
        <f t="shared" ref="M10:M16" si="7">SUM(H10:J10,K10/1.12)</f>
        <v>3001.9642857142853</v>
      </c>
      <c r="N10" s="27">
        <f t="shared" ref="N10:N16" si="8">K10/1.12*0.12</f>
        <v>360.23571428571421</v>
      </c>
      <c r="O10" s="27">
        <f t="shared" ref="O10:O16" si="9">-SUM(I10:J10,K10/1.12)*L10</f>
        <v>0</v>
      </c>
      <c r="P10" s="27">
        <v>3001.96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ref="AF10" si="10">-SUM(N10:AE10)</f>
        <v>-3362.1957142857141</v>
      </c>
      <c r="AG10" s="28">
        <f t="shared" ref="AG10" si="11">SUM(H10:K10)+AF10+O10</f>
        <v>4.2857142857428698E-3</v>
      </c>
    </row>
    <row r="11" spans="1:33" s="12" customFormat="1" ht="23.25" customHeight="1">
      <c r="A11" s="30">
        <v>43864</v>
      </c>
      <c r="B11" s="31"/>
      <c r="C11" s="25" t="s">
        <v>38</v>
      </c>
      <c r="D11" s="25" t="s">
        <v>56</v>
      </c>
      <c r="E11" s="25" t="s">
        <v>39</v>
      </c>
      <c r="F11" s="26">
        <v>186532</v>
      </c>
      <c r="G11" s="26" t="s">
        <v>80</v>
      </c>
      <c r="H11" s="32"/>
      <c r="I11" s="32"/>
      <c r="J11" s="32">
        <v>2646.2</v>
      </c>
      <c r="K11" s="32"/>
      <c r="L11" s="33"/>
      <c r="M11" s="27">
        <f t="shared" si="7"/>
        <v>2646.2</v>
      </c>
      <c r="N11" s="27">
        <f t="shared" si="8"/>
        <v>0</v>
      </c>
      <c r="O11" s="27">
        <f t="shared" si="9"/>
        <v>0</v>
      </c>
      <c r="P11" s="27">
        <v>2646.2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:AF12" si="12">-SUM(N11:AE11)</f>
        <v>-2646.2</v>
      </c>
      <c r="AG11" s="28">
        <f t="shared" ref="AG11:AG12" si="13">SUM(H11:K11)+AF11+O11</f>
        <v>0</v>
      </c>
    </row>
    <row r="12" spans="1:33" s="12" customFormat="1" ht="23.25" customHeight="1">
      <c r="A12" s="30">
        <v>43865</v>
      </c>
      <c r="B12" s="31"/>
      <c r="C12" s="25" t="s">
        <v>45</v>
      </c>
      <c r="D12" s="25" t="s">
        <v>46</v>
      </c>
      <c r="E12" s="25" t="s">
        <v>37</v>
      </c>
      <c r="F12" s="26">
        <v>98239</v>
      </c>
      <c r="G12" s="26" t="s">
        <v>81</v>
      </c>
      <c r="H12" s="32"/>
      <c r="I12" s="32"/>
      <c r="J12" s="32"/>
      <c r="K12" s="32">
        <v>625</v>
      </c>
      <c r="L12" s="33"/>
      <c r="M12" s="27">
        <f t="shared" si="7"/>
        <v>558.03571428571422</v>
      </c>
      <c r="N12" s="27">
        <f t="shared" si="8"/>
        <v>66.964285714285708</v>
      </c>
      <c r="O12" s="27">
        <f t="shared" si="9"/>
        <v>0</v>
      </c>
      <c r="P12" s="34">
        <v>558.04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12"/>
        <v>-625.00428571428563</v>
      </c>
      <c r="AG12" s="28">
        <f t="shared" si="13"/>
        <v>-4.285714285629183E-3</v>
      </c>
    </row>
    <row r="13" spans="1:33" s="12" customFormat="1" ht="23.25" customHeight="1">
      <c r="A13" s="30">
        <v>43865</v>
      </c>
      <c r="B13" s="31"/>
      <c r="C13" s="25" t="s">
        <v>41</v>
      </c>
      <c r="D13" s="25" t="s">
        <v>42</v>
      </c>
      <c r="E13" s="25" t="s">
        <v>43</v>
      </c>
      <c r="F13" s="26">
        <v>217696</v>
      </c>
      <c r="G13" s="26" t="s">
        <v>44</v>
      </c>
      <c r="H13" s="32"/>
      <c r="I13" s="32"/>
      <c r="J13" s="32"/>
      <c r="K13" s="32">
        <v>180</v>
      </c>
      <c r="L13" s="33"/>
      <c r="M13" s="27">
        <f t="shared" si="7"/>
        <v>160.71428571428569</v>
      </c>
      <c r="N13" s="27">
        <f t="shared" si="8"/>
        <v>19.285714285714281</v>
      </c>
      <c r="O13" s="27">
        <f t="shared" si="9"/>
        <v>0</v>
      </c>
      <c r="P13" s="27"/>
      <c r="Q13" s="34">
        <v>160.71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ref="AF13" si="14">-SUM(N13:AE13)</f>
        <v>-179.99571428571429</v>
      </c>
      <c r="AG13" s="28">
        <f t="shared" ref="AG13" si="15">SUM(H13:K13)+AF13+O13</f>
        <v>4.2857142857144481E-3</v>
      </c>
    </row>
    <row r="14" spans="1:33" s="12" customFormat="1" ht="23.25" customHeight="1">
      <c r="A14" s="30"/>
      <c r="B14" s="31"/>
      <c r="C14" s="25"/>
      <c r="D14" s="25"/>
      <c r="E14" s="25"/>
      <c r="F14" s="26"/>
      <c r="G14" s="26"/>
      <c r="H14" s="32"/>
      <c r="I14" s="32"/>
      <c r="J14" s="32"/>
      <c r="K14" s="32"/>
      <c r="L14" s="33"/>
      <c r="M14" s="27">
        <f t="shared" si="7"/>
        <v>0</v>
      </c>
      <c r="N14" s="27">
        <f t="shared" si="8"/>
        <v>0</v>
      </c>
      <c r="O14" s="27">
        <f t="shared" si="9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" si="16">-SUM(N14:AE14)</f>
        <v>0</v>
      </c>
      <c r="AG14" s="28">
        <f t="shared" ref="AG14" si="17">SUM(H14:K14)+AF14+O14</f>
        <v>0</v>
      </c>
    </row>
    <row r="15" spans="1:33" s="12" customFormat="1" ht="23.25" customHeight="1">
      <c r="A15" s="30"/>
      <c r="B15" s="31"/>
      <c r="C15" s="25"/>
      <c r="D15" s="25"/>
      <c r="E15" s="25"/>
      <c r="F15" s="26"/>
      <c r="G15" s="26"/>
      <c r="H15" s="32"/>
      <c r="I15" s="32"/>
      <c r="J15" s="32"/>
      <c r="K15" s="32"/>
      <c r="L15" s="33"/>
      <c r="M15" s="27">
        <f t="shared" si="7"/>
        <v>0</v>
      </c>
      <c r="N15" s="27">
        <f t="shared" si="8"/>
        <v>0</v>
      </c>
      <c r="O15" s="27">
        <f t="shared" si="9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6" si="18">-SUM(N15:AE15)</f>
        <v>0</v>
      </c>
      <c r="AG15" s="28">
        <f t="shared" ref="AG15:AG16" si="19">SUM(H15:K15)+AF15+O15</f>
        <v>0</v>
      </c>
    </row>
    <row r="16" spans="1:33" s="12" customFormat="1" ht="23.25" customHeight="1">
      <c r="A16" s="30"/>
      <c r="B16" s="31"/>
      <c r="C16" s="25"/>
      <c r="D16" s="25"/>
      <c r="E16" s="25"/>
      <c r="F16" s="26"/>
      <c r="G16" s="29"/>
      <c r="H16" s="32"/>
      <c r="I16" s="32"/>
      <c r="J16" s="32"/>
      <c r="K16" s="32"/>
      <c r="L16" s="33"/>
      <c r="M16" s="27">
        <f t="shared" si="7"/>
        <v>0</v>
      </c>
      <c r="N16" s="27">
        <f t="shared" si="8"/>
        <v>0</v>
      </c>
      <c r="O16" s="27">
        <f t="shared" si="9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8"/>
        <v>0</v>
      </c>
      <c r="AG16" s="28">
        <f t="shared" si="19"/>
        <v>0</v>
      </c>
    </row>
    <row r="17" spans="1:33" s="10" customFormat="1" ht="12" customHeight="1" thickBot="1">
      <c r="A17" s="39"/>
      <c r="B17" s="40"/>
      <c r="C17" s="41"/>
      <c r="D17" s="42"/>
      <c r="E17" s="42"/>
      <c r="F17" s="43"/>
      <c r="G17" s="41"/>
      <c r="H17" s="44">
        <f t="shared" ref="H17:AG17" si="20">SUM(H5:H16)</f>
        <v>100</v>
      </c>
      <c r="I17" s="44">
        <f t="shared" si="20"/>
        <v>0</v>
      </c>
      <c r="J17" s="44">
        <f t="shared" si="20"/>
        <v>4044.2</v>
      </c>
      <c r="K17" s="44">
        <f t="shared" si="20"/>
        <v>4497.2</v>
      </c>
      <c r="L17" s="44">
        <f t="shared" si="20"/>
        <v>0</v>
      </c>
      <c r="M17" s="44">
        <f t="shared" si="20"/>
        <v>8159.5571428571411</v>
      </c>
      <c r="N17" s="44">
        <f t="shared" si="20"/>
        <v>481.84285714285704</v>
      </c>
      <c r="O17" s="44">
        <f t="shared" si="20"/>
        <v>0</v>
      </c>
      <c r="P17" s="44">
        <f t="shared" si="20"/>
        <v>7604.2</v>
      </c>
      <c r="Q17" s="44">
        <f t="shared" si="20"/>
        <v>321.42</v>
      </c>
      <c r="R17" s="44">
        <f t="shared" si="20"/>
        <v>0</v>
      </c>
      <c r="S17" s="44">
        <f t="shared" si="20"/>
        <v>0</v>
      </c>
      <c r="T17" s="44">
        <f t="shared" si="20"/>
        <v>40.18</v>
      </c>
      <c r="U17" s="44">
        <f t="shared" si="20"/>
        <v>93.75</v>
      </c>
      <c r="V17" s="44">
        <f t="shared" si="20"/>
        <v>0</v>
      </c>
      <c r="W17" s="44">
        <f t="shared" si="20"/>
        <v>0</v>
      </c>
      <c r="X17" s="44">
        <f t="shared" si="20"/>
        <v>0</v>
      </c>
      <c r="Y17" s="44">
        <f t="shared" si="20"/>
        <v>0</v>
      </c>
      <c r="Z17" s="44">
        <f t="shared" si="20"/>
        <v>0</v>
      </c>
      <c r="AA17" s="44">
        <f t="shared" si="20"/>
        <v>100</v>
      </c>
      <c r="AB17" s="44">
        <f t="shared" si="20"/>
        <v>0</v>
      </c>
      <c r="AC17" s="44">
        <f t="shared" si="20"/>
        <v>0</v>
      </c>
      <c r="AD17" s="44">
        <f t="shared" si="20"/>
        <v>0</v>
      </c>
      <c r="AE17" s="44">
        <f t="shared" si="20"/>
        <v>0</v>
      </c>
      <c r="AF17" s="44">
        <f t="shared" si="20"/>
        <v>-8641.3928571428569</v>
      </c>
      <c r="AG17" s="44">
        <f t="shared" si="20"/>
        <v>7.1428571429734689E-3</v>
      </c>
    </row>
    <row r="18" spans="1:33" ht="12" customHeight="1" thickTop="1"/>
    <row r="19" spans="1:33" ht="12">
      <c r="K19" s="45">
        <f>H17+I17+J17+K17</f>
        <v>8641.4</v>
      </c>
      <c r="L19" s="9"/>
      <c r="M19" s="8"/>
      <c r="AF19" s="46">
        <f>+AF17</f>
        <v>-8641.3928571428569</v>
      </c>
    </row>
    <row r="20" spans="1:33">
      <c r="K20" s="8"/>
      <c r="L20" s="9"/>
      <c r="M20" s="8"/>
    </row>
    <row r="21" spans="1:33" ht="12">
      <c r="C21" s="47" t="s">
        <v>33</v>
      </c>
      <c r="G21" s="10"/>
      <c r="K21" s="68"/>
      <c r="L21" s="68"/>
      <c r="M21" s="68"/>
    </row>
    <row r="22" spans="1:33">
      <c r="K22" s="8"/>
      <c r="L22" s="9"/>
      <c r="M22" s="8"/>
    </row>
    <row r="23" spans="1:33">
      <c r="K23" s="8"/>
      <c r="L23" s="9"/>
      <c r="M23" s="8"/>
    </row>
    <row r="24" spans="1:33">
      <c r="A24" s="1"/>
      <c r="B24" s="1"/>
      <c r="D24" s="1"/>
      <c r="E24" s="1"/>
      <c r="F24" s="1"/>
      <c r="H24" s="1"/>
      <c r="I24" s="1"/>
      <c r="J24" s="1"/>
      <c r="K24" s="8"/>
      <c r="L24" s="9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Z24" s="1"/>
      <c r="AA24" s="1"/>
      <c r="AB24" s="1"/>
      <c r="AC24" s="1"/>
      <c r="AD24" s="1"/>
      <c r="AE24" s="1"/>
      <c r="AF24" s="1"/>
    </row>
    <row r="30" spans="1:33">
      <c r="J30" s="2" t="s">
        <v>73</v>
      </c>
    </row>
    <row r="31" spans="1:33">
      <c r="Q31" s="2">
        <v>0</v>
      </c>
    </row>
    <row r="32" spans="1:33">
      <c r="A32" s="1"/>
      <c r="B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Z32" s="1"/>
      <c r="AA32" s="1"/>
      <c r="AB32" s="1"/>
      <c r="AC32" s="1"/>
      <c r="AD32" s="1"/>
      <c r="AE32" s="1"/>
      <c r="AF32" s="1"/>
    </row>
  </sheetData>
  <mergeCells count="1">
    <mergeCell ref="K21:M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74"/>
  <sheetViews>
    <sheetView workbookViewId="0">
      <pane ySplit="4" topLeftCell="A52" activePane="bottomLeft" state="frozen"/>
      <selection pane="bottomLeft" activeCell="A5" sqref="A5:XFD56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6.42578125" style="1" customWidth="1"/>
    <col min="8" max="8" width="7.85546875" style="2" customWidth="1"/>
    <col min="9" max="9" width="6.28515625" style="2" customWidth="1"/>
    <col min="10" max="10" width="8.4257812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42578125" style="2" customWidth="1"/>
    <col min="17" max="17" width="7.85546875" style="2" customWidth="1"/>
    <col min="18" max="18" width="9.140625" style="2" customWidth="1"/>
    <col min="19" max="19" width="8.140625" style="2" customWidth="1"/>
    <col min="20" max="20" width="7.85546875" style="2" customWidth="1"/>
    <col min="21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7.7109375" style="2" customWidth="1"/>
    <col min="26" max="26" width="6.28515625" style="2" customWidth="1"/>
    <col min="27" max="27" width="8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9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82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43864</v>
      </c>
      <c r="B5" s="31"/>
      <c r="C5" s="25" t="s">
        <v>68</v>
      </c>
      <c r="D5" s="25"/>
      <c r="E5" s="25"/>
      <c r="F5" s="26"/>
      <c r="G5" s="26" t="s">
        <v>110</v>
      </c>
      <c r="H5" s="32">
        <v>82</v>
      </c>
      <c r="I5" s="32"/>
      <c r="J5" s="32"/>
      <c r="K5" s="32"/>
      <c r="L5" s="33"/>
      <c r="M5" s="27">
        <f t="shared" ref="M5:M58" si="0">SUM(H5:J5,K5/1.12)</f>
        <v>82</v>
      </c>
      <c r="N5" s="27">
        <f t="shared" ref="N5:N58" si="1">K5/1.12*0.12</f>
        <v>0</v>
      </c>
      <c r="O5" s="27">
        <f t="shared" ref="O5:O58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82</v>
      </c>
      <c r="AB5" s="35"/>
      <c r="AC5" s="35"/>
      <c r="AD5" s="34"/>
      <c r="AE5" s="34"/>
      <c r="AF5" s="27">
        <f t="shared" ref="AF5:AF25" si="3">-SUM(N5:AE5)</f>
        <v>-82</v>
      </c>
      <c r="AG5" s="28">
        <f t="shared" ref="AG5:AG25" si="4">SUM(H5:K5)+AF5+O5</f>
        <v>0</v>
      </c>
    </row>
    <row r="6" spans="1:33" s="12" customFormat="1" ht="23.25" customHeight="1">
      <c r="A6" s="30">
        <v>43865</v>
      </c>
      <c r="B6" s="31"/>
      <c r="C6" s="25" t="s">
        <v>51</v>
      </c>
      <c r="D6" s="25" t="s">
        <v>52</v>
      </c>
      <c r="E6" s="25" t="s">
        <v>39</v>
      </c>
      <c r="F6" s="26">
        <v>799197</v>
      </c>
      <c r="G6" s="26" t="s">
        <v>83</v>
      </c>
      <c r="H6" s="32"/>
      <c r="I6" s="32"/>
      <c r="J6" s="32"/>
      <c r="K6" s="32">
        <v>419.25</v>
      </c>
      <c r="L6" s="33"/>
      <c r="M6" s="27">
        <f t="shared" si="0"/>
        <v>374.33035714285711</v>
      </c>
      <c r="N6" s="27">
        <f t="shared" si="1"/>
        <v>44.919642857142854</v>
      </c>
      <c r="O6" s="27">
        <f t="shared" si="2"/>
        <v>0</v>
      </c>
      <c r="P6" s="27"/>
      <c r="Q6" s="34"/>
      <c r="R6" s="34"/>
      <c r="S6" s="35"/>
      <c r="T6" s="35">
        <v>374.33</v>
      </c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ref="AF6" si="5">-SUM(N6:AE6)</f>
        <v>-419.24964285714282</v>
      </c>
      <c r="AG6" s="28">
        <f t="shared" ref="AG6" si="6">SUM(H6:K6)+AF6+O6</f>
        <v>3.5714285718313477E-4</v>
      </c>
    </row>
    <row r="7" spans="1:33" s="12" customFormat="1" ht="23.25" customHeight="1">
      <c r="A7" s="30">
        <v>43865</v>
      </c>
      <c r="B7" s="31"/>
      <c r="C7" s="25" t="s">
        <v>45</v>
      </c>
      <c r="D7" s="25" t="s">
        <v>46</v>
      </c>
      <c r="E7" s="25" t="s">
        <v>37</v>
      </c>
      <c r="F7" s="26">
        <v>98350</v>
      </c>
      <c r="G7" s="26" t="s">
        <v>84</v>
      </c>
      <c r="H7" s="32"/>
      <c r="I7" s="32"/>
      <c r="J7" s="32"/>
      <c r="K7" s="32">
        <v>234.25</v>
      </c>
      <c r="L7" s="33"/>
      <c r="M7" s="27">
        <f t="shared" ref="M7:M21" si="7">SUM(H7:J7,K7/1.12)</f>
        <v>209.15178571428569</v>
      </c>
      <c r="N7" s="27">
        <f t="shared" ref="N7:N21" si="8">K7/1.12*0.12</f>
        <v>25.098214285714281</v>
      </c>
      <c r="O7" s="27">
        <f t="shared" ref="O7:O21" si="9">-SUM(I7:J7,K7/1.12)*L7</f>
        <v>0</v>
      </c>
      <c r="P7" s="27">
        <v>209.15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:AF21" si="10">-SUM(N7:AE7)</f>
        <v>-234.24821428571428</v>
      </c>
      <c r="AG7" s="28">
        <f t="shared" ref="AG7:AG21" si="11">SUM(H7:K7)+AF7+O7</f>
        <v>1.7857142857167219E-3</v>
      </c>
    </row>
    <row r="8" spans="1:33" s="12" customFormat="1" ht="23.25" customHeight="1">
      <c r="A8" s="30">
        <v>43865</v>
      </c>
      <c r="B8" s="31"/>
      <c r="C8" s="25" t="s">
        <v>85</v>
      </c>
      <c r="D8" s="25" t="s">
        <v>86</v>
      </c>
      <c r="E8" s="25" t="s">
        <v>50</v>
      </c>
      <c r="F8" s="26">
        <v>7907</v>
      </c>
      <c r="G8" s="26" t="s">
        <v>87</v>
      </c>
      <c r="H8" s="32">
        <v>350</v>
      </c>
      <c r="I8" s="32"/>
      <c r="J8" s="32"/>
      <c r="K8" s="32"/>
      <c r="L8" s="33"/>
      <c r="M8" s="27">
        <f t="shared" si="7"/>
        <v>350</v>
      </c>
      <c r="N8" s="27">
        <f t="shared" si="8"/>
        <v>0</v>
      </c>
      <c r="O8" s="27">
        <f t="shared" si="9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>
        <v>350</v>
      </c>
      <c r="AB8" s="35"/>
      <c r="AC8" s="35"/>
      <c r="AD8" s="34"/>
      <c r="AE8" s="34"/>
      <c r="AF8" s="27">
        <f t="shared" si="10"/>
        <v>-350</v>
      </c>
      <c r="AG8" s="28">
        <f t="shared" si="11"/>
        <v>0</v>
      </c>
    </row>
    <row r="9" spans="1:33" s="12" customFormat="1" ht="23.25" customHeight="1">
      <c r="A9" s="30">
        <v>43865</v>
      </c>
      <c r="B9" s="31"/>
      <c r="C9" s="25" t="s">
        <v>40</v>
      </c>
      <c r="D9" s="25"/>
      <c r="E9" s="25"/>
      <c r="F9" s="26"/>
      <c r="G9" s="26" t="s">
        <v>88</v>
      </c>
      <c r="H9" s="32"/>
      <c r="I9" s="32"/>
      <c r="J9" s="32">
        <v>1150</v>
      </c>
      <c r="K9" s="32"/>
      <c r="L9" s="33"/>
      <c r="M9" s="27">
        <f t="shared" si="7"/>
        <v>1150</v>
      </c>
      <c r="N9" s="27">
        <f t="shared" si="8"/>
        <v>0</v>
      </c>
      <c r="O9" s="27">
        <f t="shared" si="9"/>
        <v>0</v>
      </c>
      <c r="P9" s="27">
        <v>1150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10"/>
        <v>-1150</v>
      </c>
      <c r="AG9" s="28">
        <f t="shared" si="11"/>
        <v>0</v>
      </c>
    </row>
    <row r="10" spans="1:33" s="12" customFormat="1" ht="23.25" customHeight="1">
      <c r="A10" s="30">
        <v>43865</v>
      </c>
      <c r="B10" s="31"/>
      <c r="C10" s="25" t="s">
        <v>40</v>
      </c>
      <c r="D10" s="25"/>
      <c r="E10" s="25"/>
      <c r="F10" s="26"/>
      <c r="G10" s="26" t="s">
        <v>89</v>
      </c>
      <c r="H10" s="32">
        <v>20</v>
      </c>
      <c r="I10" s="32"/>
      <c r="J10" s="32"/>
      <c r="K10" s="32"/>
      <c r="L10" s="33"/>
      <c r="M10" s="27">
        <f t="shared" si="7"/>
        <v>20</v>
      </c>
      <c r="N10" s="27">
        <f t="shared" si="8"/>
        <v>0</v>
      </c>
      <c r="O10" s="27">
        <f t="shared" si="9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>
        <v>20</v>
      </c>
      <c r="AB10" s="35"/>
      <c r="AC10" s="35"/>
      <c r="AD10" s="34"/>
      <c r="AE10" s="34"/>
      <c r="AF10" s="27">
        <f t="shared" si="10"/>
        <v>-20</v>
      </c>
      <c r="AG10" s="28">
        <f t="shared" si="11"/>
        <v>0</v>
      </c>
    </row>
    <row r="11" spans="1:33" s="12" customFormat="1" ht="23.25" customHeight="1">
      <c r="A11" s="30">
        <v>43865</v>
      </c>
      <c r="B11" s="31"/>
      <c r="C11" s="25" t="s">
        <v>90</v>
      </c>
      <c r="D11" s="25"/>
      <c r="E11" s="25"/>
      <c r="F11" s="26"/>
      <c r="G11" s="26" t="s">
        <v>91</v>
      </c>
      <c r="H11" s="32"/>
      <c r="I11" s="32"/>
      <c r="J11" s="32">
        <v>612</v>
      </c>
      <c r="K11" s="32"/>
      <c r="L11" s="33"/>
      <c r="M11" s="27">
        <f t="shared" si="7"/>
        <v>612</v>
      </c>
      <c r="N11" s="27">
        <f t="shared" si="8"/>
        <v>0</v>
      </c>
      <c r="O11" s="27">
        <f t="shared" si="9"/>
        <v>0</v>
      </c>
      <c r="P11" s="27"/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>
        <v>612</v>
      </c>
      <c r="AD11" s="34"/>
      <c r="AE11" s="34"/>
      <c r="AF11" s="27">
        <f t="shared" si="10"/>
        <v>-612</v>
      </c>
      <c r="AG11" s="28">
        <f t="shared" si="11"/>
        <v>0</v>
      </c>
    </row>
    <row r="12" spans="1:33" s="12" customFormat="1" ht="23.25" customHeight="1">
      <c r="A12" s="30">
        <v>43866</v>
      </c>
      <c r="B12" s="31"/>
      <c r="C12" s="25" t="s">
        <v>47</v>
      </c>
      <c r="D12" s="25" t="s">
        <v>48</v>
      </c>
      <c r="E12" s="25" t="s">
        <v>50</v>
      </c>
      <c r="F12" s="26">
        <v>3417</v>
      </c>
      <c r="G12" s="26" t="s">
        <v>63</v>
      </c>
      <c r="H12" s="32"/>
      <c r="I12" s="32"/>
      <c r="J12" s="32">
        <v>961</v>
      </c>
      <c r="K12" s="32"/>
      <c r="L12" s="33"/>
      <c r="M12" s="27">
        <f t="shared" si="7"/>
        <v>961</v>
      </c>
      <c r="N12" s="27">
        <f t="shared" si="8"/>
        <v>0</v>
      </c>
      <c r="O12" s="27">
        <f t="shared" si="9"/>
        <v>0</v>
      </c>
      <c r="P12" s="27">
        <v>961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10"/>
        <v>-961</v>
      </c>
      <c r="AG12" s="28">
        <f t="shared" si="11"/>
        <v>0</v>
      </c>
    </row>
    <row r="13" spans="1:33" s="12" customFormat="1" ht="23.25" customHeight="1">
      <c r="A13" s="30">
        <v>43866</v>
      </c>
      <c r="B13" s="31"/>
      <c r="C13" s="25" t="s">
        <v>57</v>
      </c>
      <c r="D13" s="25" t="s">
        <v>55</v>
      </c>
      <c r="E13" s="25" t="s">
        <v>50</v>
      </c>
      <c r="F13" s="26">
        <v>21219</v>
      </c>
      <c r="G13" s="26" t="s">
        <v>92</v>
      </c>
      <c r="H13" s="32"/>
      <c r="I13" s="32"/>
      <c r="J13" s="32">
        <v>840</v>
      </c>
      <c r="K13" s="32"/>
      <c r="L13" s="33"/>
      <c r="M13" s="27">
        <f t="shared" si="7"/>
        <v>840</v>
      </c>
      <c r="N13" s="27">
        <f t="shared" si="8"/>
        <v>0</v>
      </c>
      <c r="O13" s="27">
        <f t="shared" si="9"/>
        <v>0</v>
      </c>
      <c r="P13" s="27">
        <v>840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10"/>
        <v>-840</v>
      </c>
      <c r="AG13" s="28">
        <f t="shared" si="11"/>
        <v>0</v>
      </c>
    </row>
    <row r="14" spans="1:33" s="12" customFormat="1" ht="23.25" customHeight="1">
      <c r="A14" s="30">
        <v>43866</v>
      </c>
      <c r="B14" s="31"/>
      <c r="C14" s="25" t="s">
        <v>49</v>
      </c>
      <c r="D14" s="25"/>
      <c r="E14" s="25"/>
      <c r="F14" s="26"/>
      <c r="G14" s="26" t="s">
        <v>93</v>
      </c>
      <c r="H14" s="32">
        <v>100</v>
      </c>
      <c r="I14" s="32"/>
      <c r="J14" s="32"/>
      <c r="K14" s="32"/>
      <c r="L14" s="33"/>
      <c r="M14" s="27">
        <f t="shared" si="7"/>
        <v>100</v>
      </c>
      <c r="N14" s="27">
        <f t="shared" si="8"/>
        <v>0</v>
      </c>
      <c r="O14" s="27">
        <f t="shared" si="9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>
        <v>100</v>
      </c>
      <c r="AB14" s="35"/>
      <c r="AC14" s="35"/>
      <c r="AD14" s="34"/>
      <c r="AE14" s="34"/>
      <c r="AF14" s="27">
        <f t="shared" si="10"/>
        <v>-100</v>
      </c>
      <c r="AG14" s="28">
        <f t="shared" si="11"/>
        <v>0</v>
      </c>
    </row>
    <row r="15" spans="1:33" s="12" customFormat="1" ht="23.25" customHeight="1">
      <c r="A15" s="30">
        <v>43866</v>
      </c>
      <c r="B15" s="31"/>
      <c r="C15" s="25" t="s">
        <v>41</v>
      </c>
      <c r="D15" s="25" t="s">
        <v>42</v>
      </c>
      <c r="E15" s="25" t="s">
        <v>43</v>
      </c>
      <c r="F15" s="26">
        <v>217743</v>
      </c>
      <c r="G15" s="26" t="s">
        <v>44</v>
      </c>
      <c r="H15" s="32"/>
      <c r="I15" s="32"/>
      <c r="J15" s="32"/>
      <c r="K15" s="32">
        <v>180</v>
      </c>
      <c r="L15" s="33"/>
      <c r="M15" s="27">
        <f t="shared" si="7"/>
        <v>160.71428571428569</v>
      </c>
      <c r="N15" s="27">
        <f t="shared" si="8"/>
        <v>19.285714285714281</v>
      </c>
      <c r="O15" s="27">
        <f t="shared" si="9"/>
        <v>0</v>
      </c>
      <c r="P15" s="27"/>
      <c r="Q15" s="34">
        <v>160.71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" si="12">-SUM(N15:AE15)</f>
        <v>-179.99571428571429</v>
      </c>
      <c r="AG15" s="28">
        <f t="shared" ref="AG15" si="13">SUM(H15:K15)+AF15+O15</f>
        <v>4.2857142857144481E-3</v>
      </c>
    </row>
    <row r="16" spans="1:33" s="12" customFormat="1" ht="23.25" customHeight="1">
      <c r="A16" s="30">
        <v>43866</v>
      </c>
      <c r="B16" s="31"/>
      <c r="C16" s="25" t="s">
        <v>94</v>
      </c>
      <c r="D16" s="25"/>
      <c r="E16" s="25"/>
      <c r="F16" s="26"/>
      <c r="G16" s="26" t="s">
        <v>95</v>
      </c>
      <c r="H16" s="32"/>
      <c r="I16" s="32"/>
      <c r="J16" s="32">
        <v>160</v>
      </c>
      <c r="K16" s="32"/>
      <c r="L16" s="33"/>
      <c r="M16" s="27">
        <f t="shared" si="7"/>
        <v>160</v>
      </c>
      <c r="N16" s="27">
        <f t="shared" si="8"/>
        <v>0</v>
      </c>
      <c r="O16" s="27">
        <f t="shared" si="9"/>
        <v>0</v>
      </c>
      <c r="P16" s="27">
        <v>160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0"/>
        <v>-160</v>
      </c>
      <c r="AG16" s="28">
        <f t="shared" si="11"/>
        <v>0</v>
      </c>
    </row>
    <row r="17" spans="1:33" s="12" customFormat="1" ht="23.25" customHeight="1">
      <c r="A17" s="30">
        <v>43866</v>
      </c>
      <c r="B17" s="31"/>
      <c r="C17" s="25" t="s">
        <v>45</v>
      </c>
      <c r="D17" s="25" t="s">
        <v>46</v>
      </c>
      <c r="E17" s="25" t="s">
        <v>37</v>
      </c>
      <c r="F17" s="26">
        <v>122886</v>
      </c>
      <c r="G17" s="26" t="s">
        <v>96</v>
      </c>
      <c r="H17" s="32"/>
      <c r="I17" s="32"/>
      <c r="J17" s="32"/>
      <c r="K17" s="32">
        <v>162</v>
      </c>
      <c r="L17" s="33"/>
      <c r="M17" s="27">
        <f t="shared" si="7"/>
        <v>144.64285714285714</v>
      </c>
      <c r="N17" s="27">
        <f t="shared" si="8"/>
        <v>17.357142857142858</v>
      </c>
      <c r="O17" s="27">
        <f t="shared" si="9"/>
        <v>0</v>
      </c>
      <c r="P17" s="27">
        <v>144.63999999999999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10"/>
        <v>-161.99714285714285</v>
      </c>
      <c r="AG17" s="28">
        <f t="shared" si="11"/>
        <v>2.8571428571524393E-3</v>
      </c>
    </row>
    <row r="18" spans="1:33" s="12" customFormat="1" ht="23.25" customHeight="1">
      <c r="A18" s="30">
        <v>43866</v>
      </c>
      <c r="B18" s="31"/>
      <c r="C18" s="25" t="s">
        <v>45</v>
      </c>
      <c r="D18" s="25" t="s">
        <v>46</v>
      </c>
      <c r="E18" s="25" t="s">
        <v>37</v>
      </c>
      <c r="F18" s="26">
        <v>152169</v>
      </c>
      <c r="G18" s="26" t="s">
        <v>97</v>
      </c>
      <c r="H18" s="32"/>
      <c r="I18" s="32"/>
      <c r="J18" s="32"/>
      <c r="K18" s="32">
        <v>242.5</v>
      </c>
      <c r="L18" s="33"/>
      <c r="M18" s="27">
        <f t="shared" si="7"/>
        <v>216.51785714285711</v>
      </c>
      <c r="N18" s="27">
        <f t="shared" si="8"/>
        <v>25.982142857142851</v>
      </c>
      <c r="O18" s="27">
        <f t="shared" si="9"/>
        <v>0</v>
      </c>
      <c r="P18" s="27">
        <v>216.52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10"/>
        <v>-242.50214285714287</v>
      </c>
      <c r="AG18" s="28">
        <f t="shared" si="11"/>
        <v>-2.1428571428714349E-3</v>
      </c>
    </row>
    <row r="19" spans="1:33" s="12" customFormat="1" ht="23.25" customHeight="1">
      <c r="A19" s="30">
        <v>43866</v>
      </c>
      <c r="B19" s="31"/>
      <c r="C19" s="25" t="s">
        <v>40</v>
      </c>
      <c r="D19" s="25"/>
      <c r="E19" s="25"/>
      <c r="F19" s="26"/>
      <c r="G19" s="26" t="s">
        <v>98</v>
      </c>
      <c r="H19" s="32">
        <v>45</v>
      </c>
      <c r="I19" s="32"/>
      <c r="J19" s="32"/>
      <c r="K19" s="32"/>
      <c r="L19" s="33"/>
      <c r="M19" s="27">
        <f t="shared" si="7"/>
        <v>45</v>
      </c>
      <c r="N19" s="27">
        <f t="shared" si="8"/>
        <v>0</v>
      </c>
      <c r="O19" s="27">
        <f t="shared" si="9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>
        <v>45</v>
      </c>
      <c r="AB19" s="35"/>
      <c r="AC19" s="35"/>
      <c r="AD19" s="34"/>
      <c r="AE19" s="34"/>
      <c r="AF19" s="27">
        <f t="shared" si="10"/>
        <v>-45</v>
      </c>
      <c r="AG19" s="28">
        <f t="shared" si="11"/>
        <v>0</v>
      </c>
    </row>
    <row r="20" spans="1:33" s="12" customFormat="1" ht="23.25" customHeight="1">
      <c r="A20" s="30">
        <v>43866</v>
      </c>
      <c r="B20" s="31"/>
      <c r="C20" s="25" t="s">
        <v>99</v>
      </c>
      <c r="D20" s="25" t="s">
        <v>100</v>
      </c>
      <c r="E20" s="25" t="s">
        <v>39</v>
      </c>
      <c r="F20" s="26">
        <v>194464</v>
      </c>
      <c r="G20" s="26" t="s">
        <v>101</v>
      </c>
      <c r="H20" s="32"/>
      <c r="I20" s="32"/>
      <c r="J20" s="32"/>
      <c r="K20" s="32">
        <v>955</v>
      </c>
      <c r="L20" s="33"/>
      <c r="M20" s="27">
        <f t="shared" si="7"/>
        <v>852.67857142857133</v>
      </c>
      <c r="N20" s="27">
        <f t="shared" si="8"/>
        <v>102.32142857142856</v>
      </c>
      <c r="O20" s="27">
        <f t="shared" si="9"/>
        <v>0</v>
      </c>
      <c r="P20" s="27"/>
      <c r="Q20" s="34"/>
      <c r="R20" s="34"/>
      <c r="S20" s="35">
        <v>852.68</v>
      </c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0"/>
        <v>-955.00142857142851</v>
      </c>
      <c r="AG20" s="28">
        <f t="shared" si="11"/>
        <v>-1.4285714285051654E-3</v>
      </c>
    </row>
    <row r="21" spans="1:33" s="12" customFormat="1" ht="23.25" customHeight="1">
      <c r="A21" s="30">
        <v>43866</v>
      </c>
      <c r="B21" s="31"/>
      <c r="C21" s="25" t="s">
        <v>59</v>
      </c>
      <c r="D21" s="25"/>
      <c r="E21" s="25"/>
      <c r="F21" s="26"/>
      <c r="G21" s="26" t="s">
        <v>60</v>
      </c>
      <c r="H21" s="32"/>
      <c r="I21" s="32"/>
      <c r="J21" s="32">
        <v>300</v>
      </c>
      <c r="K21" s="32"/>
      <c r="L21" s="33"/>
      <c r="M21" s="27">
        <f t="shared" si="7"/>
        <v>300</v>
      </c>
      <c r="N21" s="27">
        <f t="shared" si="8"/>
        <v>0</v>
      </c>
      <c r="O21" s="27">
        <f t="shared" si="9"/>
        <v>0</v>
      </c>
      <c r="P21" s="27">
        <v>300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10"/>
        <v>-300</v>
      </c>
      <c r="AG21" s="28">
        <f t="shared" si="11"/>
        <v>0</v>
      </c>
    </row>
    <row r="22" spans="1:33" s="12" customFormat="1" ht="23.25" customHeight="1">
      <c r="A22" s="30">
        <v>43866</v>
      </c>
      <c r="B22" s="31"/>
      <c r="C22" s="25" t="s">
        <v>45</v>
      </c>
      <c r="D22" s="25" t="s">
        <v>46</v>
      </c>
      <c r="E22" s="25" t="s">
        <v>37</v>
      </c>
      <c r="F22" s="26">
        <v>101477</v>
      </c>
      <c r="G22" s="29" t="s">
        <v>102</v>
      </c>
      <c r="H22" s="32"/>
      <c r="I22" s="32"/>
      <c r="J22" s="32"/>
      <c r="K22" s="32">
        <v>752</v>
      </c>
      <c r="L22" s="33"/>
      <c r="M22" s="27">
        <f t="shared" si="0"/>
        <v>671.42857142857133</v>
      </c>
      <c r="N22" s="27">
        <f t="shared" si="1"/>
        <v>80.571428571428555</v>
      </c>
      <c r="O22" s="27">
        <f t="shared" si="2"/>
        <v>0</v>
      </c>
      <c r="P22" s="27">
        <v>671.43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3"/>
        <v>-752.00142857142851</v>
      </c>
      <c r="AG22" s="28">
        <f t="shared" si="4"/>
        <v>-1.4285714285051654E-3</v>
      </c>
    </row>
    <row r="23" spans="1:33" s="12" customFormat="1" ht="23.25" customHeight="1">
      <c r="A23" s="30">
        <v>43866</v>
      </c>
      <c r="B23" s="31"/>
      <c r="C23" s="25" t="s">
        <v>103</v>
      </c>
      <c r="D23" s="25" t="s">
        <v>104</v>
      </c>
      <c r="E23" s="25" t="s">
        <v>39</v>
      </c>
      <c r="F23" s="26">
        <v>6235</v>
      </c>
      <c r="G23" s="29" t="s">
        <v>105</v>
      </c>
      <c r="H23" s="32"/>
      <c r="I23" s="32"/>
      <c r="J23" s="32"/>
      <c r="K23" s="32">
        <v>107</v>
      </c>
      <c r="L23" s="33"/>
      <c r="M23" s="27">
        <f t="shared" si="0"/>
        <v>95.535714285714278</v>
      </c>
      <c r="N23" s="27">
        <f t="shared" si="1"/>
        <v>11.464285714285714</v>
      </c>
      <c r="O23" s="27">
        <f t="shared" si="2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>
        <v>95.54</v>
      </c>
      <c r="Z23" s="34"/>
      <c r="AA23" s="34"/>
      <c r="AB23" s="35"/>
      <c r="AC23" s="35"/>
      <c r="AD23" s="34"/>
      <c r="AE23" s="34"/>
      <c r="AF23" s="27">
        <f t="shared" si="3"/>
        <v>-107.00428571428571</v>
      </c>
      <c r="AG23" s="28">
        <f t="shared" si="4"/>
        <v>-4.2857142857144481E-3</v>
      </c>
    </row>
    <row r="24" spans="1:33" s="57" customFormat="1" ht="23.25" customHeight="1">
      <c r="A24" s="59">
        <v>43866</v>
      </c>
      <c r="B24" s="60"/>
      <c r="C24" s="61" t="s">
        <v>49</v>
      </c>
      <c r="D24" s="61"/>
      <c r="E24" s="61"/>
      <c r="F24" s="62"/>
      <c r="G24" s="62"/>
      <c r="H24" s="63">
        <v>300</v>
      </c>
      <c r="I24" s="63"/>
      <c r="J24" s="63"/>
      <c r="K24" s="63"/>
      <c r="L24" s="64"/>
      <c r="M24" s="65">
        <f t="shared" ref="M24" si="14">SUM(H24:J24,K24/1.12)</f>
        <v>300</v>
      </c>
      <c r="N24" s="65">
        <f t="shared" ref="N24" si="15">K24/1.12*0.12</f>
        <v>0</v>
      </c>
      <c r="O24" s="65">
        <f t="shared" ref="O24" si="16">-SUM(I24:J24,K24/1.12)*L24</f>
        <v>0</v>
      </c>
      <c r="P24" s="65">
        <v>300</v>
      </c>
      <c r="Q24" s="37"/>
      <c r="R24" s="37"/>
      <c r="S24" s="66"/>
      <c r="T24" s="66"/>
      <c r="U24" s="66"/>
      <c r="V24" s="66"/>
      <c r="W24" s="66"/>
      <c r="X24" s="37"/>
      <c r="Y24" s="37"/>
      <c r="Z24" s="37"/>
      <c r="AA24" s="37"/>
      <c r="AB24" s="66"/>
      <c r="AC24" s="66"/>
      <c r="AD24" s="37"/>
      <c r="AE24" s="37"/>
      <c r="AF24" s="65">
        <f t="shared" ref="AF24" si="17">-SUM(N24:AE24)</f>
        <v>-300</v>
      </c>
      <c r="AG24" s="56">
        <f t="shared" ref="AG24" si="18">SUM(H24:K24)+AF24+O24</f>
        <v>0</v>
      </c>
    </row>
    <row r="25" spans="1:33" s="12" customFormat="1" ht="23.25" customHeight="1">
      <c r="A25" s="30">
        <v>43867</v>
      </c>
      <c r="B25" s="31"/>
      <c r="C25" s="25" t="s">
        <v>41</v>
      </c>
      <c r="D25" s="25" t="s">
        <v>42</v>
      </c>
      <c r="E25" s="25" t="s">
        <v>43</v>
      </c>
      <c r="F25" s="26">
        <v>217794</v>
      </c>
      <c r="G25" s="26" t="s">
        <v>44</v>
      </c>
      <c r="H25" s="32"/>
      <c r="I25" s="32"/>
      <c r="J25" s="32"/>
      <c r="K25" s="32">
        <v>180</v>
      </c>
      <c r="L25" s="33"/>
      <c r="M25" s="27">
        <f t="shared" si="0"/>
        <v>160.71428571428569</v>
      </c>
      <c r="N25" s="27">
        <f t="shared" si="1"/>
        <v>19.285714285714281</v>
      </c>
      <c r="O25" s="27">
        <f t="shared" si="2"/>
        <v>0</v>
      </c>
      <c r="P25" s="27"/>
      <c r="Q25" s="34">
        <v>160.71</v>
      </c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3"/>
        <v>-179.99571428571429</v>
      </c>
      <c r="AG25" s="28">
        <f t="shared" si="4"/>
        <v>4.2857142857144481E-3</v>
      </c>
    </row>
    <row r="26" spans="1:33" s="12" customFormat="1" ht="23.25" customHeight="1">
      <c r="A26" s="30">
        <v>43867</v>
      </c>
      <c r="B26" s="31"/>
      <c r="C26" s="25" t="s">
        <v>38</v>
      </c>
      <c r="D26" s="25" t="s">
        <v>56</v>
      </c>
      <c r="E26" s="25" t="s">
        <v>39</v>
      </c>
      <c r="F26" s="26">
        <v>184665</v>
      </c>
      <c r="G26" s="26" t="s">
        <v>106</v>
      </c>
      <c r="H26" s="32"/>
      <c r="I26" s="32"/>
      <c r="J26" s="32"/>
      <c r="K26" s="32">
        <v>130</v>
      </c>
      <c r="L26" s="33"/>
      <c r="M26" s="27">
        <f t="shared" si="0"/>
        <v>116.07142857142856</v>
      </c>
      <c r="N26" s="27">
        <f t="shared" si="1"/>
        <v>13.928571428571425</v>
      </c>
      <c r="O26" s="27">
        <f t="shared" si="2"/>
        <v>0</v>
      </c>
      <c r="P26" s="27">
        <v>116.07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:AF33" si="19">-SUM(N26:AE26)</f>
        <v>-129.99857142857141</v>
      </c>
      <c r="AG26" s="28">
        <f t="shared" ref="AG26:AG33" si="20">SUM(H26:K26)+AF26+O26</f>
        <v>1.4285714285904305E-3</v>
      </c>
    </row>
    <row r="27" spans="1:33" s="12" customFormat="1" ht="23.25" customHeight="1">
      <c r="A27" s="30">
        <v>43867</v>
      </c>
      <c r="B27" s="31"/>
      <c r="C27" s="25" t="s">
        <v>45</v>
      </c>
      <c r="D27" s="25" t="s">
        <v>46</v>
      </c>
      <c r="E27" s="25" t="s">
        <v>37</v>
      </c>
      <c r="F27" s="26">
        <v>123298</v>
      </c>
      <c r="G27" s="26" t="s">
        <v>107</v>
      </c>
      <c r="H27" s="32"/>
      <c r="I27" s="32"/>
      <c r="J27" s="32"/>
      <c r="K27" s="32">
        <v>964</v>
      </c>
      <c r="L27" s="33"/>
      <c r="M27" s="27">
        <f t="shared" si="0"/>
        <v>860.71428571428567</v>
      </c>
      <c r="N27" s="27">
        <f t="shared" si="1"/>
        <v>103.28571428571428</v>
      </c>
      <c r="O27" s="27">
        <f t="shared" si="2"/>
        <v>0</v>
      </c>
      <c r="P27" s="27">
        <v>860.71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19"/>
        <v>-963.99571428571426</v>
      </c>
      <c r="AG27" s="28">
        <f t="shared" si="20"/>
        <v>4.2857142857428698E-3</v>
      </c>
    </row>
    <row r="28" spans="1:33" s="12" customFormat="1" ht="23.25" customHeight="1">
      <c r="A28" s="30">
        <v>43867</v>
      </c>
      <c r="B28" s="31"/>
      <c r="C28" s="25" t="s">
        <v>49</v>
      </c>
      <c r="D28" s="25"/>
      <c r="E28" s="25"/>
      <c r="F28" s="26"/>
      <c r="G28" s="26" t="s">
        <v>108</v>
      </c>
      <c r="H28" s="32"/>
      <c r="I28" s="32"/>
      <c r="J28" s="32">
        <v>500</v>
      </c>
      <c r="K28" s="32"/>
      <c r="L28" s="33"/>
      <c r="M28" s="27">
        <f t="shared" si="0"/>
        <v>500</v>
      </c>
      <c r="N28" s="27">
        <f t="shared" si="1"/>
        <v>0</v>
      </c>
      <c r="O28" s="27">
        <f t="shared" si="2"/>
        <v>0</v>
      </c>
      <c r="P28" s="27">
        <v>500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19"/>
        <v>-500</v>
      </c>
      <c r="AG28" s="28">
        <f t="shared" si="20"/>
        <v>0</v>
      </c>
    </row>
    <row r="29" spans="1:33" s="12" customFormat="1" ht="23.25" customHeight="1">
      <c r="A29" s="30">
        <v>43867</v>
      </c>
      <c r="B29" s="31"/>
      <c r="C29" s="25" t="s">
        <v>45</v>
      </c>
      <c r="D29" s="25" t="s">
        <v>46</v>
      </c>
      <c r="E29" s="25" t="s">
        <v>37</v>
      </c>
      <c r="F29" s="26">
        <v>98882</v>
      </c>
      <c r="G29" s="26" t="s">
        <v>109</v>
      </c>
      <c r="H29" s="32"/>
      <c r="I29" s="32"/>
      <c r="J29" s="32"/>
      <c r="K29" s="32">
        <v>122</v>
      </c>
      <c r="L29" s="33"/>
      <c r="M29" s="27">
        <f t="shared" si="0"/>
        <v>108.92857142857142</v>
      </c>
      <c r="N29" s="27">
        <f t="shared" si="1"/>
        <v>13.071428571428569</v>
      </c>
      <c r="O29" s="27">
        <f t="shared" si="2"/>
        <v>0</v>
      </c>
      <c r="P29" s="27"/>
      <c r="Q29" s="34">
        <v>108.93</v>
      </c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19"/>
        <v>-122.00142857142858</v>
      </c>
      <c r="AG29" s="28">
        <f t="shared" si="20"/>
        <v>-1.4285714285762197E-3</v>
      </c>
    </row>
    <row r="30" spans="1:33" s="12" customFormat="1" ht="23.25" customHeight="1">
      <c r="A30" s="30">
        <v>43867</v>
      </c>
      <c r="B30" s="31"/>
      <c r="C30" s="25" t="s">
        <v>68</v>
      </c>
      <c r="D30" s="25"/>
      <c r="E30" s="25"/>
      <c r="F30" s="26"/>
      <c r="G30" s="26" t="s">
        <v>110</v>
      </c>
      <c r="H30" s="32">
        <v>164</v>
      </c>
      <c r="I30" s="32"/>
      <c r="J30" s="32"/>
      <c r="K30" s="32"/>
      <c r="L30" s="33"/>
      <c r="M30" s="27">
        <f t="shared" si="0"/>
        <v>164</v>
      </c>
      <c r="N30" s="27">
        <f t="shared" si="1"/>
        <v>0</v>
      </c>
      <c r="O30" s="27">
        <f t="shared" si="2"/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>
        <v>164</v>
      </c>
      <c r="AB30" s="35"/>
      <c r="AC30" s="35"/>
      <c r="AD30" s="34"/>
      <c r="AE30" s="34"/>
      <c r="AF30" s="27">
        <f t="shared" si="19"/>
        <v>-164</v>
      </c>
      <c r="AG30" s="28">
        <f t="shared" si="20"/>
        <v>0</v>
      </c>
    </row>
    <row r="31" spans="1:33" s="12" customFormat="1" ht="23.25" customHeight="1">
      <c r="A31" s="30">
        <v>43867</v>
      </c>
      <c r="B31" s="31"/>
      <c r="C31" s="25" t="s">
        <v>111</v>
      </c>
      <c r="D31" s="25" t="s">
        <v>112</v>
      </c>
      <c r="E31" s="25" t="s">
        <v>37</v>
      </c>
      <c r="F31" s="26">
        <v>35760</v>
      </c>
      <c r="G31" s="26" t="s">
        <v>75</v>
      </c>
      <c r="H31" s="32"/>
      <c r="I31" s="32"/>
      <c r="J31" s="32"/>
      <c r="K31" s="32">
        <v>130</v>
      </c>
      <c r="L31" s="33"/>
      <c r="M31" s="27">
        <f t="shared" si="0"/>
        <v>116.07142857142856</v>
      </c>
      <c r="N31" s="27">
        <f t="shared" si="1"/>
        <v>13.928571428571425</v>
      </c>
      <c r="O31" s="27">
        <f t="shared" si="2"/>
        <v>0</v>
      </c>
      <c r="P31" s="27">
        <v>116.07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19"/>
        <v>-129.99857142857141</v>
      </c>
      <c r="AG31" s="28">
        <f t="shared" si="20"/>
        <v>1.4285714285904305E-3</v>
      </c>
    </row>
    <row r="32" spans="1:33" s="12" customFormat="1" ht="23.25" customHeight="1">
      <c r="A32" s="30">
        <v>43868</v>
      </c>
      <c r="B32" s="31"/>
      <c r="C32" s="25" t="s">
        <v>45</v>
      </c>
      <c r="D32" s="25" t="s">
        <v>46</v>
      </c>
      <c r="E32" s="25" t="s">
        <v>37</v>
      </c>
      <c r="F32" s="26">
        <v>134019</v>
      </c>
      <c r="G32" s="26" t="s">
        <v>113</v>
      </c>
      <c r="H32" s="32"/>
      <c r="I32" s="32"/>
      <c r="J32" s="32"/>
      <c r="K32" s="32">
        <v>260.25</v>
      </c>
      <c r="L32" s="33"/>
      <c r="M32" s="27">
        <f t="shared" si="0"/>
        <v>232.36607142857142</v>
      </c>
      <c r="N32" s="27">
        <f t="shared" si="1"/>
        <v>27.883928571428569</v>
      </c>
      <c r="O32" s="27">
        <f t="shared" si="2"/>
        <v>0</v>
      </c>
      <c r="P32" s="34">
        <v>232.37</v>
      </c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ref="AF32" si="21">-SUM(N32:AE32)</f>
        <v>-260.25392857142856</v>
      </c>
      <c r="AG32" s="28">
        <f t="shared" ref="AG32" si="22">SUM(H32:K32)+AF32+O32</f>
        <v>-3.9285714285597351E-3</v>
      </c>
    </row>
    <row r="33" spans="1:33" s="12" customFormat="1" ht="23.25" customHeight="1">
      <c r="A33" s="30">
        <v>43868</v>
      </c>
      <c r="B33" s="31"/>
      <c r="C33" s="25" t="s">
        <v>38</v>
      </c>
      <c r="D33" s="25" t="s">
        <v>56</v>
      </c>
      <c r="E33" s="25" t="s">
        <v>39</v>
      </c>
      <c r="F33" s="26">
        <v>201041</v>
      </c>
      <c r="G33" s="26" t="s">
        <v>114</v>
      </c>
      <c r="H33" s="32"/>
      <c r="I33" s="32"/>
      <c r="J33" s="32"/>
      <c r="K33" s="32">
        <v>1888.95</v>
      </c>
      <c r="L33" s="33"/>
      <c r="M33" s="27">
        <f t="shared" si="0"/>
        <v>1686.5624999999998</v>
      </c>
      <c r="N33" s="27">
        <f t="shared" si="1"/>
        <v>202.38749999999996</v>
      </c>
      <c r="O33" s="27">
        <f t="shared" si="2"/>
        <v>0</v>
      </c>
      <c r="P33" s="27">
        <v>1686.56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19"/>
        <v>-1888.9475</v>
      </c>
      <c r="AG33" s="28">
        <f t="shared" si="20"/>
        <v>2.5000000000545697E-3</v>
      </c>
    </row>
    <row r="34" spans="1:33" s="12" customFormat="1" ht="23.25" customHeight="1">
      <c r="A34" s="30">
        <v>43868</v>
      </c>
      <c r="B34" s="31"/>
      <c r="C34" s="25" t="s">
        <v>41</v>
      </c>
      <c r="D34" s="25" t="s">
        <v>42</v>
      </c>
      <c r="E34" s="25" t="s">
        <v>43</v>
      </c>
      <c r="F34" s="26">
        <v>223742</v>
      </c>
      <c r="G34" s="26" t="s">
        <v>44</v>
      </c>
      <c r="H34" s="32"/>
      <c r="I34" s="32"/>
      <c r="J34" s="32"/>
      <c r="K34" s="32">
        <v>180</v>
      </c>
      <c r="L34" s="33"/>
      <c r="M34" s="27">
        <f t="shared" ref="M34" si="23">SUM(H34:J34,K34/1.12)</f>
        <v>160.71428571428569</v>
      </c>
      <c r="N34" s="27">
        <f t="shared" ref="N34" si="24">K34/1.12*0.12</f>
        <v>19.285714285714281</v>
      </c>
      <c r="O34" s="27">
        <f t="shared" ref="O34" si="25">-SUM(I34:J34,K34/1.12)*L34</f>
        <v>0</v>
      </c>
      <c r="P34" s="27"/>
      <c r="Q34" s="34">
        <v>160.71</v>
      </c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ref="AF34" si="26">-SUM(N34:AE34)</f>
        <v>-179.99571428571429</v>
      </c>
      <c r="AG34" s="28">
        <f t="shared" ref="AG34" si="27">SUM(H34:K34)+AF34+O34</f>
        <v>4.2857142857144481E-3</v>
      </c>
    </row>
    <row r="35" spans="1:33" s="12" customFormat="1" ht="23.25" customHeight="1">
      <c r="A35" s="30">
        <v>43868</v>
      </c>
      <c r="B35" s="31"/>
      <c r="C35" s="25" t="s">
        <v>115</v>
      </c>
      <c r="D35" s="25" t="s">
        <v>116</v>
      </c>
      <c r="E35" s="25" t="s">
        <v>39</v>
      </c>
      <c r="F35" s="26">
        <v>145250</v>
      </c>
      <c r="G35" s="26" t="s">
        <v>117</v>
      </c>
      <c r="H35" s="32"/>
      <c r="I35" s="32"/>
      <c r="J35" s="32"/>
      <c r="K35" s="32">
        <v>19</v>
      </c>
      <c r="L35" s="33"/>
      <c r="M35" s="27">
        <f t="shared" si="0"/>
        <v>16.964285714285712</v>
      </c>
      <c r="N35" s="27">
        <f t="shared" si="1"/>
        <v>2.0357142857142851</v>
      </c>
      <c r="O35" s="27">
        <f t="shared" si="2"/>
        <v>0</v>
      </c>
      <c r="P35" s="27">
        <v>16.96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ref="AF35" si="28">-SUM(N35:AE35)</f>
        <v>-18.995714285714286</v>
      </c>
      <c r="AG35" s="28">
        <f t="shared" ref="AG35" si="29">SUM(H35:K35)+AF35+O35</f>
        <v>4.2857142857144481E-3</v>
      </c>
    </row>
    <row r="36" spans="1:33" s="12" customFormat="1" ht="23.25" customHeight="1">
      <c r="A36" s="30">
        <v>43869</v>
      </c>
      <c r="B36" s="31"/>
      <c r="C36" s="25" t="s">
        <v>45</v>
      </c>
      <c r="D36" s="25" t="s">
        <v>46</v>
      </c>
      <c r="E36" s="25" t="s">
        <v>37</v>
      </c>
      <c r="F36" s="26">
        <v>700759</v>
      </c>
      <c r="G36" s="26" t="s">
        <v>118</v>
      </c>
      <c r="H36" s="32"/>
      <c r="I36" s="32"/>
      <c r="J36" s="32"/>
      <c r="K36" s="32">
        <v>239</v>
      </c>
      <c r="L36" s="33"/>
      <c r="M36" s="27">
        <f t="shared" si="0"/>
        <v>213.39285714285711</v>
      </c>
      <c r="N36" s="27">
        <f t="shared" si="1"/>
        <v>25.607142857142851</v>
      </c>
      <c r="O36" s="27">
        <f t="shared" si="2"/>
        <v>0</v>
      </c>
      <c r="P36" s="27">
        <v>213.39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ref="AF36:AF37" si="30">-SUM(N36:AE36)</f>
        <v>-238.99714285714285</v>
      </c>
      <c r="AG36" s="28">
        <f t="shared" ref="AG36:AG37" si="31">SUM(H36:K36)+AF36+O36</f>
        <v>2.8571428571524393E-3</v>
      </c>
    </row>
    <row r="37" spans="1:33" s="12" customFormat="1" ht="23.25" customHeight="1">
      <c r="A37" s="30">
        <v>43869</v>
      </c>
      <c r="B37" s="31"/>
      <c r="C37" s="25" t="s">
        <v>51</v>
      </c>
      <c r="D37" s="25" t="s">
        <v>52</v>
      </c>
      <c r="E37" s="25" t="s">
        <v>39</v>
      </c>
      <c r="F37" s="26">
        <v>800151</v>
      </c>
      <c r="G37" s="26" t="s">
        <v>119</v>
      </c>
      <c r="H37" s="32"/>
      <c r="I37" s="32"/>
      <c r="J37" s="32"/>
      <c r="K37" s="32">
        <f>27.5+260</f>
        <v>287.5</v>
      </c>
      <c r="L37" s="33"/>
      <c r="M37" s="27">
        <f t="shared" si="0"/>
        <v>256.69642857142856</v>
      </c>
      <c r="N37" s="27">
        <f t="shared" si="1"/>
        <v>30.803571428571427</v>
      </c>
      <c r="O37" s="27">
        <f t="shared" si="2"/>
        <v>0</v>
      </c>
      <c r="P37" s="27">
        <v>256.7</v>
      </c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30"/>
        <v>-287.50357142857143</v>
      </c>
      <c r="AG37" s="28">
        <f t="shared" si="31"/>
        <v>-3.5714285714334437E-3</v>
      </c>
    </row>
    <row r="38" spans="1:33" s="12" customFormat="1" ht="23.25" customHeight="1">
      <c r="A38" s="30">
        <v>43869</v>
      </c>
      <c r="B38" s="31"/>
      <c r="C38" s="25" t="s">
        <v>51</v>
      </c>
      <c r="D38" s="25" t="s">
        <v>52</v>
      </c>
      <c r="E38" s="25" t="s">
        <v>39</v>
      </c>
      <c r="F38" s="26">
        <v>800151</v>
      </c>
      <c r="G38" s="26" t="s">
        <v>120</v>
      </c>
      <c r="H38" s="32"/>
      <c r="I38" s="32"/>
      <c r="J38" s="32"/>
      <c r="K38" s="32">
        <v>45</v>
      </c>
      <c r="L38" s="33"/>
      <c r="M38" s="27">
        <f t="shared" ref="M38:M52" si="32">SUM(H38:J38,K38/1.12)</f>
        <v>40.178571428571423</v>
      </c>
      <c r="N38" s="27">
        <f t="shared" ref="N38:N52" si="33">K38/1.12*0.12</f>
        <v>4.8214285714285703</v>
      </c>
      <c r="O38" s="27">
        <f t="shared" ref="O38:O52" si="34">-SUM(I38:J38,K38/1.12)*L38</f>
        <v>0</v>
      </c>
      <c r="P38" s="27"/>
      <c r="Q38" s="34"/>
      <c r="R38" s="34"/>
      <c r="S38" s="35"/>
      <c r="T38" s="35"/>
      <c r="U38" s="35"/>
      <c r="V38" s="35"/>
      <c r="W38" s="35"/>
      <c r="X38" s="34"/>
      <c r="Y38" s="34"/>
      <c r="Z38" s="34">
        <v>40.18</v>
      </c>
      <c r="AA38" s="34"/>
      <c r="AB38" s="35"/>
      <c r="AC38" s="35"/>
      <c r="AD38" s="34"/>
      <c r="AE38" s="34"/>
      <c r="AF38" s="27">
        <f t="shared" ref="AF38:AF52" si="35">-SUM(N38:AE38)</f>
        <v>-45.001428571428569</v>
      </c>
      <c r="AG38" s="28">
        <f t="shared" ref="AG38:AG52" si="36">SUM(H38:K38)+AF38+O38</f>
        <v>-1.4285714285691142E-3</v>
      </c>
    </row>
    <row r="39" spans="1:33" s="12" customFormat="1" ht="23.25" customHeight="1">
      <c r="A39" s="30">
        <v>43869</v>
      </c>
      <c r="B39" s="31"/>
      <c r="C39" s="25" t="s">
        <v>45</v>
      </c>
      <c r="D39" s="25" t="s">
        <v>46</v>
      </c>
      <c r="E39" s="25" t="s">
        <v>37</v>
      </c>
      <c r="F39" s="26">
        <v>134313</v>
      </c>
      <c r="G39" s="26" t="s">
        <v>74</v>
      </c>
      <c r="H39" s="32"/>
      <c r="I39" s="32"/>
      <c r="J39" s="32"/>
      <c r="K39" s="32">
        <v>465</v>
      </c>
      <c r="L39" s="33"/>
      <c r="M39" s="27">
        <f t="shared" si="32"/>
        <v>415.17857142857139</v>
      </c>
      <c r="N39" s="27">
        <f t="shared" si="33"/>
        <v>49.821428571428562</v>
      </c>
      <c r="O39" s="27">
        <f t="shared" si="34"/>
        <v>0</v>
      </c>
      <c r="P39" s="27">
        <v>415.18</v>
      </c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35"/>
        <v>-465.00142857142856</v>
      </c>
      <c r="AG39" s="28">
        <f t="shared" si="36"/>
        <v>-1.4285714285620088E-3</v>
      </c>
    </row>
    <row r="40" spans="1:33" s="12" customFormat="1" ht="23.25" customHeight="1">
      <c r="A40" s="30">
        <v>43871</v>
      </c>
      <c r="B40" s="31"/>
      <c r="C40" s="25" t="s">
        <v>41</v>
      </c>
      <c r="D40" s="25" t="s">
        <v>42</v>
      </c>
      <c r="E40" s="25" t="s">
        <v>43</v>
      </c>
      <c r="F40" s="26">
        <v>231291</v>
      </c>
      <c r="G40" s="26" t="s">
        <v>44</v>
      </c>
      <c r="H40" s="32"/>
      <c r="I40" s="32"/>
      <c r="J40" s="32"/>
      <c r="K40" s="32">
        <v>180</v>
      </c>
      <c r="L40" s="33"/>
      <c r="M40" s="27">
        <f t="shared" si="32"/>
        <v>160.71428571428569</v>
      </c>
      <c r="N40" s="27">
        <f t="shared" si="33"/>
        <v>19.285714285714281</v>
      </c>
      <c r="O40" s="27">
        <f t="shared" si="34"/>
        <v>0</v>
      </c>
      <c r="P40" s="27"/>
      <c r="Q40" s="34">
        <v>160.71</v>
      </c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ref="AF40" si="37">-SUM(N40:AE40)</f>
        <v>-179.99571428571429</v>
      </c>
      <c r="AG40" s="28">
        <f t="shared" ref="AG40" si="38">SUM(H40:K40)+AF40+O40</f>
        <v>4.2857142857144481E-3</v>
      </c>
    </row>
    <row r="41" spans="1:33" s="12" customFormat="1" ht="23.25" customHeight="1">
      <c r="A41" s="30">
        <v>43871</v>
      </c>
      <c r="B41" s="31"/>
      <c r="C41" s="25" t="s">
        <v>38</v>
      </c>
      <c r="D41" s="25" t="s">
        <v>56</v>
      </c>
      <c r="E41" s="25" t="s">
        <v>39</v>
      </c>
      <c r="F41" s="26">
        <v>270192</v>
      </c>
      <c r="G41" s="26" t="s">
        <v>121</v>
      </c>
      <c r="H41" s="32"/>
      <c r="I41" s="32"/>
      <c r="J41" s="32"/>
      <c r="K41" s="32">
        <v>752.25</v>
      </c>
      <c r="L41" s="33"/>
      <c r="M41" s="27">
        <f t="shared" si="32"/>
        <v>671.65178571428567</v>
      </c>
      <c r="N41" s="27">
        <f t="shared" si="33"/>
        <v>80.598214285714278</v>
      </c>
      <c r="O41" s="27">
        <f t="shared" si="34"/>
        <v>0</v>
      </c>
      <c r="P41" s="27">
        <v>671.65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35"/>
        <v>-752.24821428571431</v>
      </c>
      <c r="AG41" s="28">
        <f t="shared" si="36"/>
        <v>1.7857142856883002E-3</v>
      </c>
    </row>
    <row r="42" spans="1:33" s="12" customFormat="1" ht="23.25" customHeight="1">
      <c r="A42" s="30">
        <v>43871</v>
      </c>
      <c r="B42" s="31"/>
      <c r="C42" s="25" t="s">
        <v>45</v>
      </c>
      <c r="D42" s="25" t="s">
        <v>46</v>
      </c>
      <c r="E42" s="25" t="s">
        <v>37</v>
      </c>
      <c r="F42" s="26">
        <v>701471</v>
      </c>
      <c r="G42" s="26" t="s">
        <v>122</v>
      </c>
      <c r="H42" s="32"/>
      <c r="I42" s="32"/>
      <c r="J42" s="32"/>
      <c r="K42" s="32">
        <v>110</v>
      </c>
      <c r="L42" s="33"/>
      <c r="M42" s="27">
        <f t="shared" si="32"/>
        <v>98.214285714285708</v>
      </c>
      <c r="N42" s="27">
        <f t="shared" si="33"/>
        <v>11.785714285714285</v>
      </c>
      <c r="O42" s="27">
        <f t="shared" si="34"/>
        <v>0</v>
      </c>
      <c r="P42" s="27">
        <v>98.21</v>
      </c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35"/>
        <v>-109.99571428571429</v>
      </c>
      <c r="AG42" s="28">
        <f t="shared" si="36"/>
        <v>4.2857142857144481E-3</v>
      </c>
    </row>
    <row r="43" spans="1:33" s="12" customFormat="1" ht="23.25" customHeight="1">
      <c r="A43" s="30">
        <v>43871</v>
      </c>
      <c r="B43" s="31"/>
      <c r="C43" s="25" t="s">
        <v>57</v>
      </c>
      <c r="D43" s="25" t="s">
        <v>55</v>
      </c>
      <c r="E43" s="25" t="s">
        <v>50</v>
      </c>
      <c r="F43" s="26">
        <v>20633</v>
      </c>
      <c r="G43" s="26" t="s">
        <v>123</v>
      </c>
      <c r="H43" s="32"/>
      <c r="I43" s="32"/>
      <c r="J43" s="32">
        <v>400</v>
      </c>
      <c r="K43" s="32"/>
      <c r="L43" s="33"/>
      <c r="M43" s="27">
        <f t="shared" si="32"/>
        <v>400</v>
      </c>
      <c r="N43" s="27">
        <f t="shared" si="33"/>
        <v>0</v>
      </c>
      <c r="O43" s="27">
        <v>0</v>
      </c>
      <c r="P43" s="27">
        <v>400</v>
      </c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35"/>
        <v>-400</v>
      </c>
      <c r="AG43" s="28">
        <f t="shared" si="36"/>
        <v>0</v>
      </c>
    </row>
    <row r="44" spans="1:33" s="12" customFormat="1" ht="23.25" customHeight="1">
      <c r="A44" s="30">
        <v>43871</v>
      </c>
      <c r="B44" s="31"/>
      <c r="C44" s="25" t="s">
        <v>47</v>
      </c>
      <c r="D44" s="25" t="s">
        <v>48</v>
      </c>
      <c r="E44" s="25" t="s">
        <v>50</v>
      </c>
      <c r="F44" s="26">
        <v>3420</v>
      </c>
      <c r="G44" s="26" t="s">
        <v>124</v>
      </c>
      <c r="H44" s="32"/>
      <c r="I44" s="32"/>
      <c r="J44" s="32">
        <v>1560</v>
      </c>
      <c r="K44" s="32"/>
      <c r="L44" s="33"/>
      <c r="M44" s="27">
        <f t="shared" si="32"/>
        <v>1560</v>
      </c>
      <c r="N44" s="27">
        <f t="shared" si="33"/>
        <v>0</v>
      </c>
      <c r="O44" s="27">
        <f t="shared" si="34"/>
        <v>0</v>
      </c>
      <c r="P44" s="27">
        <v>1560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35"/>
        <v>-1560</v>
      </c>
      <c r="AG44" s="28">
        <f t="shared" si="36"/>
        <v>0</v>
      </c>
    </row>
    <row r="45" spans="1:33" s="12" customFormat="1" ht="23.25" customHeight="1">
      <c r="A45" s="30">
        <v>43871</v>
      </c>
      <c r="B45" s="31"/>
      <c r="C45" s="25" t="s">
        <v>66</v>
      </c>
      <c r="D45" s="25" t="s">
        <v>125</v>
      </c>
      <c r="E45" s="25" t="s">
        <v>58</v>
      </c>
      <c r="F45" s="26">
        <v>18420</v>
      </c>
      <c r="G45" s="26" t="s">
        <v>126</v>
      </c>
      <c r="H45" s="32"/>
      <c r="I45" s="32"/>
      <c r="J45" s="32"/>
      <c r="K45" s="32">
        <v>852</v>
      </c>
      <c r="L45" s="33"/>
      <c r="M45" s="27">
        <f t="shared" si="32"/>
        <v>760.71428571428567</v>
      </c>
      <c r="N45" s="27">
        <f t="shared" si="33"/>
        <v>91.285714285714278</v>
      </c>
      <c r="O45" s="27">
        <f t="shared" si="34"/>
        <v>0</v>
      </c>
      <c r="P45" s="27">
        <v>760.71</v>
      </c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35"/>
        <v>-851.99571428571426</v>
      </c>
      <c r="AG45" s="28">
        <f t="shared" si="36"/>
        <v>4.2857142857428698E-3</v>
      </c>
    </row>
    <row r="46" spans="1:33" s="12" customFormat="1" ht="23.25" customHeight="1">
      <c r="A46" s="30">
        <v>43871</v>
      </c>
      <c r="B46" s="31"/>
      <c r="C46" s="25" t="s">
        <v>45</v>
      </c>
      <c r="D46" s="25" t="s">
        <v>46</v>
      </c>
      <c r="E46" s="25" t="s">
        <v>37</v>
      </c>
      <c r="F46" s="26">
        <v>134569</v>
      </c>
      <c r="G46" s="26" t="s">
        <v>127</v>
      </c>
      <c r="H46" s="32"/>
      <c r="I46" s="32"/>
      <c r="J46" s="32"/>
      <c r="K46" s="32">
        <v>430.75</v>
      </c>
      <c r="L46" s="33"/>
      <c r="M46" s="27">
        <f t="shared" si="32"/>
        <v>384.59821428571422</v>
      </c>
      <c r="N46" s="27">
        <f t="shared" si="33"/>
        <v>46.151785714285708</v>
      </c>
      <c r="O46" s="27">
        <f t="shared" si="34"/>
        <v>0</v>
      </c>
      <c r="P46" s="27">
        <v>384.6</v>
      </c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35"/>
        <v>-430.75178571428575</v>
      </c>
      <c r="AG46" s="28">
        <f t="shared" si="36"/>
        <v>-1.7857142857451436E-3</v>
      </c>
    </row>
    <row r="47" spans="1:33" s="12" customFormat="1" ht="23.25" customHeight="1">
      <c r="A47" s="30">
        <v>43871</v>
      </c>
      <c r="B47" s="31"/>
      <c r="C47" s="25" t="s">
        <v>49</v>
      </c>
      <c r="D47" s="25"/>
      <c r="E47" s="25"/>
      <c r="F47" s="26"/>
      <c r="G47" s="26" t="s">
        <v>53</v>
      </c>
      <c r="H47" s="32">
        <v>100</v>
      </c>
      <c r="I47" s="32"/>
      <c r="J47" s="32"/>
      <c r="K47" s="32"/>
      <c r="L47" s="33"/>
      <c r="M47" s="27">
        <f t="shared" si="32"/>
        <v>100</v>
      </c>
      <c r="N47" s="27">
        <f t="shared" si="33"/>
        <v>0</v>
      </c>
      <c r="O47" s="27">
        <f t="shared" si="34"/>
        <v>0</v>
      </c>
      <c r="P47" s="27"/>
      <c r="Q47" s="34"/>
      <c r="R47" s="34"/>
      <c r="S47" s="35"/>
      <c r="T47" s="35"/>
      <c r="U47" s="35"/>
      <c r="V47" s="35"/>
      <c r="W47" s="35"/>
      <c r="X47" s="34"/>
      <c r="Y47" s="34"/>
      <c r="Z47" s="34"/>
      <c r="AA47" s="34">
        <v>100</v>
      </c>
      <c r="AB47" s="35"/>
      <c r="AC47" s="35"/>
      <c r="AD47" s="34"/>
      <c r="AE47" s="34"/>
      <c r="AF47" s="27">
        <f t="shared" si="35"/>
        <v>-100</v>
      </c>
      <c r="AG47" s="28">
        <f t="shared" si="36"/>
        <v>0</v>
      </c>
    </row>
    <row r="48" spans="1:33" s="12" customFormat="1" ht="23.25" customHeight="1">
      <c r="A48" s="30">
        <v>43871</v>
      </c>
      <c r="B48" s="31"/>
      <c r="C48" s="25" t="s">
        <v>45</v>
      </c>
      <c r="D48" s="25" t="s">
        <v>46</v>
      </c>
      <c r="E48" s="25" t="s">
        <v>37</v>
      </c>
      <c r="F48" s="26">
        <v>153750</v>
      </c>
      <c r="G48" s="26" t="s">
        <v>69</v>
      </c>
      <c r="H48" s="32"/>
      <c r="I48" s="32"/>
      <c r="J48" s="32"/>
      <c r="K48" s="32">
        <v>351</v>
      </c>
      <c r="L48" s="33"/>
      <c r="M48" s="27">
        <f t="shared" si="32"/>
        <v>313.39285714285711</v>
      </c>
      <c r="N48" s="27">
        <f t="shared" si="33"/>
        <v>37.607142857142854</v>
      </c>
      <c r="O48" s="27">
        <f t="shared" si="34"/>
        <v>0</v>
      </c>
      <c r="P48" s="27">
        <v>313.39</v>
      </c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si="35"/>
        <v>-350.99714285714282</v>
      </c>
      <c r="AG48" s="28">
        <f t="shared" si="36"/>
        <v>2.857142857180861E-3</v>
      </c>
    </row>
    <row r="49" spans="1:33" s="12" customFormat="1" ht="23.25" customHeight="1">
      <c r="A49" s="30">
        <v>43871</v>
      </c>
      <c r="B49" s="31"/>
      <c r="C49" s="25" t="s">
        <v>38</v>
      </c>
      <c r="D49" s="25" t="s">
        <v>56</v>
      </c>
      <c r="E49" s="25" t="s">
        <v>39</v>
      </c>
      <c r="F49" s="26">
        <v>254019</v>
      </c>
      <c r="G49" s="26" t="s">
        <v>128</v>
      </c>
      <c r="H49" s="32"/>
      <c r="I49" s="32"/>
      <c r="J49" s="32">
        <v>364.75</v>
      </c>
      <c r="K49" s="32"/>
      <c r="L49" s="33"/>
      <c r="M49" s="27">
        <f t="shared" si="32"/>
        <v>364.75</v>
      </c>
      <c r="N49" s="27">
        <f t="shared" si="33"/>
        <v>0</v>
      </c>
      <c r="O49" s="27">
        <f t="shared" si="34"/>
        <v>0</v>
      </c>
      <c r="P49" s="27">
        <v>364.75</v>
      </c>
      <c r="Q49" s="34"/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35"/>
        <v>-364.75</v>
      </c>
      <c r="AG49" s="28">
        <f t="shared" si="36"/>
        <v>0</v>
      </c>
    </row>
    <row r="50" spans="1:33" s="12" customFormat="1" ht="23.25" customHeight="1">
      <c r="A50" s="30">
        <v>43871</v>
      </c>
      <c r="B50" s="31"/>
      <c r="C50" s="25" t="s">
        <v>38</v>
      </c>
      <c r="D50" s="25" t="s">
        <v>56</v>
      </c>
      <c r="E50" s="25" t="s">
        <v>39</v>
      </c>
      <c r="F50" s="26">
        <v>254019</v>
      </c>
      <c r="G50" s="26" t="s">
        <v>129</v>
      </c>
      <c r="H50" s="32"/>
      <c r="I50" s="32"/>
      <c r="J50" s="32"/>
      <c r="K50" s="32">
        <f>213.3+25.6</f>
        <v>238.9</v>
      </c>
      <c r="L50" s="33"/>
      <c r="M50" s="27">
        <f t="shared" si="32"/>
        <v>213.30357142857142</v>
      </c>
      <c r="N50" s="27">
        <f t="shared" si="33"/>
        <v>25.596428571428568</v>
      </c>
      <c r="O50" s="27">
        <f t="shared" si="34"/>
        <v>0</v>
      </c>
      <c r="P50" s="27">
        <v>213.3</v>
      </c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/>
      <c r="AE50" s="34"/>
      <c r="AF50" s="27">
        <f t="shared" si="35"/>
        <v>-238.89642857142857</v>
      </c>
      <c r="AG50" s="28">
        <f t="shared" si="36"/>
        <v>3.5714285714334437E-3</v>
      </c>
    </row>
    <row r="51" spans="1:33" s="12" customFormat="1" ht="23.25" customHeight="1">
      <c r="A51" s="30">
        <v>43871</v>
      </c>
      <c r="B51" s="31"/>
      <c r="C51" s="25" t="s">
        <v>45</v>
      </c>
      <c r="D51" s="25" t="s">
        <v>46</v>
      </c>
      <c r="E51" s="25" t="s">
        <v>37</v>
      </c>
      <c r="F51" s="26">
        <v>124563</v>
      </c>
      <c r="G51" s="26" t="s">
        <v>130</v>
      </c>
      <c r="H51" s="32"/>
      <c r="I51" s="32"/>
      <c r="J51" s="32"/>
      <c r="K51" s="32">
        <v>36.43</v>
      </c>
      <c r="L51" s="33"/>
      <c r="M51" s="27">
        <f t="shared" si="32"/>
        <v>32.526785714285708</v>
      </c>
      <c r="N51" s="27">
        <f t="shared" si="33"/>
        <v>3.9032142857142849</v>
      </c>
      <c r="O51" s="27">
        <f t="shared" si="34"/>
        <v>0</v>
      </c>
      <c r="P51" s="27">
        <v>32.53</v>
      </c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/>
      <c r="AB51" s="35"/>
      <c r="AC51" s="35"/>
      <c r="AD51" s="34"/>
      <c r="AE51" s="34"/>
      <c r="AF51" s="27">
        <f t="shared" si="35"/>
        <v>-36.433214285714286</v>
      </c>
      <c r="AG51" s="28">
        <f t="shared" si="36"/>
        <v>-3.2142857142858361E-3</v>
      </c>
    </row>
    <row r="52" spans="1:33" s="12" customFormat="1" ht="23.25" customHeight="1">
      <c r="A52" s="30">
        <v>43872</v>
      </c>
      <c r="B52" s="31"/>
      <c r="C52" s="25" t="s">
        <v>68</v>
      </c>
      <c r="D52" s="25"/>
      <c r="E52" s="25"/>
      <c r="F52" s="26"/>
      <c r="G52" s="26" t="s">
        <v>110</v>
      </c>
      <c r="H52" s="32">
        <v>165</v>
      </c>
      <c r="I52" s="32"/>
      <c r="J52" s="32"/>
      <c r="K52" s="32"/>
      <c r="L52" s="33"/>
      <c r="M52" s="27">
        <f t="shared" si="32"/>
        <v>165</v>
      </c>
      <c r="N52" s="27">
        <f t="shared" si="33"/>
        <v>0</v>
      </c>
      <c r="O52" s="27">
        <f t="shared" si="34"/>
        <v>0</v>
      </c>
      <c r="P52" s="27"/>
      <c r="Q52" s="34"/>
      <c r="R52" s="34"/>
      <c r="S52" s="35"/>
      <c r="T52" s="35"/>
      <c r="U52" s="35"/>
      <c r="V52" s="35"/>
      <c r="W52" s="35"/>
      <c r="X52" s="34"/>
      <c r="Y52" s="34"/>
      <c r="Z52" s="34"/>
      <c r="AA52" s="34">
        <v>165</v>
      </c>
      <c r="AB52" s="35"/>
      <c r="AC52" s="35"/>
      <c r="AD52" s="34"/>
      <c r="AE52" s="34"/>
      <c r="AF52" s="27">
        <f t="shared" si="35"/>
        <v>-165</v>
      </c>
      <c r="AG52" s="28">
        <f t="shared" si="36"/>
        <v>0</v>
      </c>
    </row>
    <row r="53" spans="1:33" s="12" customFormat="1" ht="23.25" customHeight="1">
      <c r="A53" s="30">
        <v>43872</v>
      </c>
      <c r="B53" s="31"/>
      <c r="C53" s="25" t="s">
        <v>41</v>
      </c>
      <c r="D53" s="25" t="s">
        <v>42</v>
      </c>
      <c r="E53" s="25" t="s">
        <v>43</v>
      </c>
      <c r="F53" s="26">
        <v>231337</v>
      </c>
      <c r="G53" s="26" t="s">
        <v>44</v>
      </c>
      <c r="H53" s="32"/>
      <c r="I53" s="32"/>
      <c r="J53" s="32"/>
      <c r="K53" s="32">
        <v>180</v>
      </c>
      <c r="L53" s="33"/>
      <c r="M53" s="27">
        <f t="shared" ref="M53" si="39">SUM(H53:J53,K53/1.12)</f>
        <v>160.71428571428569</v>
      </c>
      <c r="N53" s="27">
        <f t="shared" ref="N53" si="40">K53/1.12*0.12</f>
        <v>19.285714285714281</v>
      </c>
      <c r="O53" s="27">
        <f t="shared" ref="O53" si="41">-SUM(I53:J53,K53/1.12)*L53</f>
        <v>0</v>
      </c>
      <c r="P53" s="27"/>
      <c r="Q53" s="34">
        <v>160.71</v>
      </c>
      <c r="R53" s="34"/>
      <c r="S53" s="35"/>
      <c r="T53" s="35"/>
      <c r="U53" s="35"/>
      <c r="V53" s="35"/>
      <c r="W53" s="35"/>
      <c r="X53" s="34"/>
      <c r="Y53" s="34"/>
      <c r="Z53" s="34"/>
      <c r="AA53" s="34"/>
      <c r="AB53" s="35"/>
      <c r="AC53" s="35"/>
      <c r="AD53" s="34"/>
      <c r="AE53" s="34"/>
      <c r="AF53" s="27">
        <f t="shared" ref="AF53" si="42">-SUM(N53:AE53)</f>
        <v>-179.99571428571429</v>
      </c>
      <c r="AG53" s="28">
        <f t="shared" ref="AG53" si="43">SUM(H53:K53)+AF53+O53</f>
        <v>4.2857142857144481E-3</v>
      </c>
    </row>
    <row r="54" spans="1:33" s="12" customFormat="1" ht="23.25" customHeight="1">
      <c r="A54" s="30">
        <v>43841</v>
      </c>
      <c r="B54" s="31"/>
      <c r="C54" s="25" t="s">
        <v>45</v>
      </c>
      <c r="D54" s="25" t="s">
        <v>46</v>
      </c>
      <c r="E54" s="25" t="s">
        <v>37</v>
      </c>
      <c r="F54" s="26">
        <v>100356</v>
      </c>
      <c r="G54" s="26" t="s">
        <v>131</v>
      </c>
      <c r="H54" s="32"/>
      <c r="I54" s="32"/>
      <c r="J54" s="32"/>
      <c r="K54" s="32">
        <v>147</v>
      </c>
      <c r="L54" s="33"/>
      <c r="M54" s="27">
        <f t="shared" ref="M54:M57" si="44">SUM(H54:J54,K54/1.12)</f>
        <v>131.25</v>
      </c>
      <c r="N54" s="27">
        <f t="shared" ref="N54:N57" si="45">K54/1.12*0.12</f>
        <v>15.75</v>
      </c>
      <c r="O54" s="27">
        <f t="shared" ref="O54:O57" si="46">-SUM(I54:J54,K54/1.12)*L54</f>
        <v>0</v>
      </c>
      <c r="P54" s="27">
        <v>131.25</v>
      </c>
      <c r="Q54" s="34"/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ref="AF54:AF57" si="47">-SUM(N54:AE54)</f>
        <v>-147</v>
      </c>
      <c r="AG54" s="28">
        <f t="shared" ref="AG54:AG57" si="48">SUM(H54:K54)+AF54+O54</f>
        <v>0</v>
      </c>
    </row>
    <row r="55" spans="1:33" s="12" customFormat="1" ht="23.25" customHeight="1">
      <c r="A55" s="30">
        <v>43872</v>
      </c>
      <c r="B55" s="31"/>
      <c r="C55" s="25" t="s">
        <v>61</v>
      </c>
      <c r="D55" s="25" t="s">
        <v>62</v>
      </c>
      <c r="E55" s="25" t="s">
        <v>39</v>
      </c>
      <c r="F55" s="26">
        <v>576311</v>
      </c>
      <c r="G55" s="26" t="s">
        <v>132</v>
      </c>
      <c r="H55" s="32"/>
      <c r="I55" s="32"/>
      <c r="J55" s="32"/>
      <c r="K55" s="32">
        <v>1313.8</v>
      </c>
      <c r="L55" s="33"/>
      <c r="M55" s="27">
        <f t="shared" si="44"/>
        <v>1173.0357142857142</v>
      </c>
      <c r="N55" s="27">
        <f t="shared" si="45"/>
        <v>140.76428571428571</v>
      </c>
      <c r="O55" s="27">
        <f t="shared" si="46"/>
        <v>0</v>
      </c>
      <c r="P55" s="27">
        <v>1173.04</v>
      </c>
      <c r="Q55" s="34"/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47"/>
        <v>-1313.8042857142857</v>
      </c>
      <c r="AG55" s="28">
        <f t="shared" si="48"/>
        <v>-4.2857142857428698E-3</v>
      </c>
    </row>
    <row r="56" spans="1:33" s="12" customFormat="1" ht="23.25" customHeight="1">
      <c r="A56" s="30">
        <v>43873</v>
      </c>
      <c r="B56" s="31"/>
      <c r="C56" s="25" t="s">
        <v>41</v>
      </c>
      <c r="D56" s="25" t="s">
        <v>42</v>
      </c>
      <c r="E56" s="25" t="s">
        <v>43</v>
      </c>
      <c r="F56" s="26">
        <v>223840</v>
      </c>
      <c r="G56" s="26" t="s">
        <v>44</v>
      </c>
      <c r="H56" s="32"/>
      <c r="I56" s="32"/>
      <c r="J56" s="32"/>
      <c r="K56" s="32">
        <v>180</v>
      </c>
      <c r="L56" s="33"/>
      <c r="M56" s="27">
        <f t="shared" si="44"/>
        <v>160.71428571428569</v>
      </c>
      <c r="N56" s="27">
        <f t="shared" si="45"/>
        <v>19.285714285714281</v>
      </c>
      <c r="O56" s="27">
        <f t="shared" si="46"/>
        <v>0</v>
      </c>
      <c r="P56" s="27"/>
      <c r="Q56" s="34">
        <v>160.71</v>
      </c>
      <c r="R56" s="34"/>
      <c r="S56" s="35"/>
      <c r="T56" s="35"/>
      <c r="U56" s="35"/>
      <c r="V56" s="35"/>
      <c r="W56" s="35"/>
      <c r="X56" s="34"/>
      <c r="Y56" s="34"/>
      <c r="Z56" s="34"/>
      <c r="AA56" s="34"/>
      <c r="AB56" s="35"/>
      <c r="AC56" s="35"/>
      <c r="AD56" s="34"/>
      <c r="AE56" s="34"/>
      <c r="AF56" s="27">
        <f t="shared" ref="AF56" si="49">-SUM(N56:AE56)</f>
        <v>-179.99571428571429</v>
      </c>
      <c r="AG56" s="28">
        <f t="shared" ref="AG56" si="50">SUM(H56:K56)+AF56+O56</f>
        <v>4.2857142857144481E-3</v>
      </c>
    </row>
    <row r="57" spans="1:33" s="12" customFormat="1" ht="23.25" customHeight="1">
      <c r="A57" s="30"/>
      <c r="B57" s="31"/>
      <c r="C57" s="25"/>
      <c r="D57" s="25"/>
      <c r="E57" s="25"/>
      <c r="F57" s="26"/>
      <c r="G57" s="26"/>
      <c r="H57" s="32"/>
      <c r="I57" s="32"/>
      <c r="J57" s="32"/>
      <c r="K57" s="32"/>
      <c r="L57" s="33"/>
      <c r="M57" s="27">
        <f t="shared" si="44"/>
        <v>0</v>
      </c>
      <c r="N57" s="27">
        <f t="shared" si="45"/>
        <v>0</v>
      </c>
      <c r="O57" s="27">
        <f t="shared" si="46"/>
        <v>0</v>
      </c>
      <c r="P57" s="27"/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/>
      <c r="AB57" s="35"/>
      <c r="AC57" s="35"/>
      <c r="AD57" s="34"/>
      <c r="AE57" s="34"/>
      <c r="AF57" s="27">
        <f t="shared" si="47"/>
        <v>0</v>
      </c>
      <c r="AG57" s="28">
        <f t="shared" si="48"/>
        <v>0</v>
      </c>
    </row>
    <row r="58" spans="1:33" s="12" customFormat="1" ht="23.25" customHeight="1">
      <c r="A58" s="30"/>
      <c r="B58" s="31"/>
      <c r="C58" s="25"/>
      <c r="D58" s="25"/>
      <c r="E58" s="25"/>
      <c r="F58" s="26"/>
      <c r="G58" s="29"/>
      <c r="H58" s="32"/>
      <c r="I58" s="32"/>
      <c r="J58" s="32"/>
      <c r="K58" s="32"/>
      <c r="L58" s="33"/>
      <c r="M58" s="27">
        <f t="shared" si="0"/>
        <v>0</v>
      </c>
      <c r="N58" s="27">
        <f t="shared" si="1"/>
        <v>0</v>
      </c>
      <c r="O58" s="27">
        <f t="shared" si="2"/>
        <v>0</v>
      </c>
      <c r="P58" s="27"/>
      <c r="Q58" s="34"/>
      <c r="R58" s="34"/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/>
      <c r="AE58" s="34"/>
      <c r="AF58" s="27">
        <f t="shared" ref="AF58" si="51">-SUM(N58:AE58)</f>
        <v>0</v>
      </c>
      <c r="AG58" s="28">
        <f t="shared" ref="AG58" si="52">SUM(H58:K58)+AF58+O58</f>
        <v>0</v>
      </c>
    </row>
    <row r="59" spans="1:33" s="10" customFormat="1" ht="12" customHeight="1" thickBot="1">
      <c r="A59" s="39"/>
      <c r="B59" s="40"/>
      <c r="C59" s="41"/>
      <c r="D59" s="42"/>
      <c r="E59" s="42"/>
      <c r="F59" s="43"/>
      <c r="G59" s="41"/>
      <c r="H59" s="44">
        <f t="shared" ref="H59:AG59" si="53">SUM(H5:H58)</f>
        <v>1326</v>
      </c>
      <c r="I59" s="44">
        <f t="shared" si="53"/>
        <v>0</v>
      </c>
      <c r="J59" s="44">
        <f t="shared" si="53"/>
        <v>6847.75</v>
      </c>
      <c r="K59" s="44">
        <f t="shared" si="53"/>
        <v>12734.83</v>
      </c>
      <c r="L59" s="44">
        <f t="shared" si="53"/>
        <v>0</v>
      </c>
      <c r="M59" s="44">
        <f t="shared" si="53"/>
        <v>19544.133928571435</v>
      </c>
      <c r="N59" s="44">
        <f t="shared" si="53"/>
        <v>1364.4460714285715</v>
      </c>
      <c r="O59" s="44">
        <f t="shared" si="53"/>
        <v>0</v>
      </c>
      <c r="P59" s="44">
        <f t="shared" si="53"/>
        <v>15470.179999999997</v>
      </c>
      <c r="Q59" s="44">
        <f t="shared" si="53"/>
        <v>1073.19</v>
      </c>
      <c r="R59" s="44">
        <f t="shared" si="53"/>
        <v>0</v>
      </c>
      <c r="S59" s="44">
        <f t="shared" si="53"/>
        <v>852.68</v>
      </c>
      <c r="T59" s="44">
        <f t="shared" si="53"/>
        <v>374.33</v>
      </c>
      <c r="U59" s="44">
        <f t="shared" si="53"/>
        <v>0</v>
      </c>
      <c r="V59" s="44">
        <f t="shared" si="53"/>
        <v>0</v>
      </c>
      <c r="W59" s="44">
        <f t="shared" si="53"/>
        <v>0</v>
      </c>
      <c r="X59" s="44">
        <f t="shared" si="53"/>
        <v>0</v>
      </c>
      <c r="Y59" s="44">
        <f t="shared" si="53"/>
        <v>95.54</v>
      </c>
      <c r="Z59" s="44">
        <f t="shared" si="53"/>
        <v>40.18</v>
      </c>
      <c r="AA59" s="44">
        <f t="shared" si="53"/>
        <v>1026</v>
      </c>
      <c r="AB59" s="44">
        <f t="shared" si="53"/>
        <v>0</v>
      </c>
      <c r="AC59" s="44">
        <f t="shared" si="53"/>
        <v>612</v>
      </c>
      <c r="AD59" s="44">
        <f t="shared" si="53"/>
        <v>0</v>
      </c>
      <c r="AE59" s="44">
        <f t="shared" si="53"/>
        <v>0</v>
      </c>
      <c r="AF59" s="44">
        <f t="shared" si="53"/>
        <v>-20908.546071428565</v>
      </c>
      <c r="AG59" s="44">
        <f t="shared" si="53"/>
        <v>3.3928571428873511E-2</v>
      </c>
    </row>
    <row r="60" spans="1:33" ht="12" customHeight="1" thickTop="1"/>
    <row r="61" spans="1:33" ht="12">
      <c r="K61" s="45">
        <f>H59+I59+J59+K59</f>
        <v>20908.580000000002</v>
      </c>
      <c r="L61" s="9"/>
      <c r="M61" s="8"/>
      <c r="AF61" s="46">
        <f>+AF59</f>
        <v>-20908.546071428565</v>
      </c>
    </row>
    <row r="62" spans="1:33">
      <c r="K62" s="8"/>
      <c r="L62" s="9"/>
      <c r="M62" s="8"/>
    </row>
    <row r="63" spans="1:33" ht="12">
      <c r="C63" s="47" t="s">
        <v>33</v>
      </c>
      <c r="G63" s="10"/>
      <c r="K63" s="68"/>
      <c r="L63" s="68"/>
      <c r="M63" s="68"/>
    </row>
    <row r="64" spans="1:33">
      <c r="K64" s="8"/>
      <c r="L64" s="9"/>
      <c r="M64" s="8"/>
    </row>
    <row r="65" spans="1:32">
      <c r="K65" s="8"/>
      <c r="L65" s="9"/>
      <c r="M65" s="8"/>
    </row>
    <row r="66" spans="1:32">
      <c r="A66" s="1"/>
      <c r="B66" s="1"/>
      <c r="D66" s="1"/>
      <c r="E66" s="1"/>
      <c r="F66" s="1"/>
      <c r="H66" s="1"/>
      <c r="I66" s="1"/>
      <c r="J66" s="1"/>
      <c r="K66" s="8"/>
      <c r="L66" s="9"/>
      <c r="M66" s="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Z66" s="1"/>
      <c r="AA66" s="1"/>
      <c r="AB66" s="1"/>
      <c r="AC66" s="1"/>
      <c r="AD66" s="1"/>
      <c r="AE66" s="1"/>
      <c r="AF66" s="1"/>
    </row>
    <row r="72" spans="1:32">
      <c r="J72" s="2" t="s">
        <v>73</v>
      </c>
    </row>
    <row r="73" spans="1:32">
      <c r="Q73" s="2">
        <v>0</v>
      </c>
    </row>
    <row r="74" spans="1:32">
      <c r="A74" s="1"/>
      <c r="B74" s="1"/>
      <c r="D74" s="1"/>
      <c r="E74" s="1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Z74" s="1"/>
      <c r="AA74" s="1"/>
      <c r="AB74" s="1"/>
      <c r="AC74" s="1"/>
      <c r="AD74" s="1"/>
      <c r="AE74" s="1"/>
      <c r="AF74" s="1"/>
    </row>
  </sheetData>
  <mergeCells count="1">
    <mergeCell ref="K63:M63"/>
  </mergeCells>
  <pageMargins left="0" right="0.2" top="0.25" bottom="0.25" header="0.3" footer="0.3"/>
  <pageSetup paperSize="5" scale="8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53"/>
  <sheetViews>
    <sheetView workbookViewId="0">
      <pane ySplit="4" topLeftCell="A32" activePane="bottomLeft" state="frozen"/>
      <selection pane="bottomLeft" activeCell="A5" sqref="A5:XFD36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9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82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43873</v>
      </c>
      <c r="B5" s="31"/>
      <c r="C5" s="25" t="s">
        <v>38</v>
      </c>
      <c r="D5" s="25" t="s">
        <v>56</v>
      </c>
      <c r="E5" s="25" t="s">
        <v>39</v>
      </c>
      <c r="F5" s="26">
        <v>229820</v>
      </c>
      <c r="G5" s="26" t="s">
        <v>133</v>
      </c>
      <c r="H5" s="32"/>
      <c r="I5" s="32"/>
      <c r="J5" s="32">
        <v>1546.05</v>
      </c>
      <c r="K5" s="32"/>
      <c r="L5" s="33"/>
      <c r="M5" s="27">
        <f t="shared" ref="M5:M37" si="0">SUM(H5:J5,K5/1.12)</f>
        <v>1546.05</v>
      </c>
      <c r="N5" s="27">
        <f t="shared" ref="N5:N37" si="1">K5/1.12*0.12</f>
        <v>0</v>
      </c>
      <c r="O5" s="27">
        <f t="shared" ref="O5:O37" si="2">-SUM(I5:J5,K5/1.12)*L5</f>
        <v>0</v>
      </c>
      <c r="P5" s="27">
        <v>1546.05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2" si="3">-SUM(N5:AE5)</f>
        <v>-1546.05</v>
      </c>
      <c r="AG5" s="28">
        <f t="shared" ref="AG5:AG12" si="4">SUM(H5:K5)+AF5+O5</f>
        <v>0</v>
      </c>
    </row>
    <row r="6" spans="1:33" s="12" customFormat="1" ht="23.25" customHeight="1">
      <c r="A6" s="30">
        <v>43873</v>
      </c>
      <c r="B6" s="31"/>
      <c r="C6" s="25" t="s">
        <v>38</v>
      </c>
      <c r="D6" s="25" t="s">
        <v>56</v>
      </c>
      <c r="E6" s="25" t="s">
        <v>39</v>
      </c>
      <c r="F6" s="26">
        <v>229820</v>
      </c>
      <c r="G6" s="26" t="s">
        <v>134</v>
      </c>
      <c r="H6" s="32"/>
      <c r="I6" s="32"/>
      <c r="J6" s="32"/>
      <c r="K6" s="32">
        <f>177.81+21.34</f>
        <v>199.15</v>
      </c>
      <c r="L6" s="33"/>
      <c r="M6" s="27">
        <f t="shared" si="0"/>
        <v>177.8125</v>
      </c>
      <c r="N6" s="27">
        <f t="shared" si="1"/>
        <v>21.337499999999999</v>
      </c>
      <c r="O6" s="27">
        <f t="shared" si="2"/>
        <v>0</v>
      </c>
      <c r="P6" s="27">
        <v>177.81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-199.14750000000001</v>
      </c>
      <c r="AG6" s="28">
        <f t="shared" si="4"/>
        <v>2.4999999999977263E-3</v>
      </c>
    </row>
    <row r="7" spans="1:33" s="12" customFormat="1" ht="23.25" customHeight="1">
      <c r="A7" s="30">
        <v>43874</v>
      </c>
      <c r="B7" s="31"/>
      <c r="C7" s="25" t="s">
        <v>41</v>
      </c>
      <c r="D7" s="25" t="s">
        <v>42</v>
      </c>
      <c r="E7" s="25" t="s">
        <v>43</v>
      </c>
      <c r="F7" s="26">
        <v>227475</v>
      </c>
      <c r="G7" s="26" t="s">
        <v>44</v>
      </c>
      <c r="H7" s="32"/>
      <c r="I7" s="32"/>
      <c r="J7" s="32"/>
      <c r="K7" s="32">
        <v>180</v>
      </c>
      <c r="L7" s="33"/>
      <c r="M7" s="27">
        <f t="shared" si="0"/>
        <v>160.71428571428569</v>
      </c>
      <c r="N7" s="27">
        <f t="shared" si="1"/>
        <v>19.285714285714281</v>
      </c>
      <c r="O7" s="27">
        <f t="shared" si="2"/>
        <v>0</v>
      </c>
      <c r="P7" s="27"/>
      <c r="Q7" s="34">
        <v>160.71</v>
      </c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" si="5">-SUM(N7:AE7)</f>
        <v>-179.99571428571429</v>
      </c>
      <c r="AG7" s="28">
        <f t="shared" ref="AG7" si="6">SUM(H7:K7)+AF7+O7</f>
        <v>4.2857142857144481E-3</v>
      </c>
    </row>
    <row r="8" spans="1:33" s="12" customFormat="1" ht="23.25" customHeight="1">
      <c r="A8" s="30">
        <v>43874</v>
      </c>
      <c r="B8" s="31"/>
      <c r="C8" s="25" t="s">
        <v>49</v>
      </c>
      <c r="D8" s="25"/>
      <c r="E8" s="25"/>
      <c r="F8" s="26"/>
      <c r="G8" s="26" t="s">
        <v>135</v>
      </c>
      <c r="H8" s="32"/>
      <c r="I8" s="32"/>
      <c r="J8" s="32">
        <v>500</v>
      </c>
      <c r="K8" s="32"/>
      <c r="L8" s="33"/>
      <c r="M8" s="27">
        <f t="shared" si="0"/>
        <v>500</v>
      </c>
      <c r="N8" s="27">
        <f t="shared" si="1"/>
        <v>0</v>
      </c>
      <c r="O8" s="27">
        <f t="shared" si="2"/>
        <v>0</v>
      </c>
      <c r="P8" s="27">
        <v>500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ref="AF8" si="7">-SUM(N8:AE8)</f>
        <v>-500</v>
      </c>
      <c r="AG8" s="28">
        <f t="shared" ref="AG8" si="8">SUM(H8:K8)+AF8+O8</f>
        <v>0</v>
      </c>
    </row>
    <row r="9" spans="1:33" s="12" customFormat="1" ht="23.25" customHeight="1">
      <c r="A9" s="30">
        <v>43874</v>
      </c>
      <c r="B9" s="31"/>
      <c r="C9" s="25" t="s">
        <v>49</v>
      </c>
      <c r="D9" s="25"/>
      <c r="E9" s="25"/>
      <c r="F9" s="26"/>
      <c r="G9" s="26" t="s">
        <v>136</v>
      </c>
      <c r="H9" s="32">
        <v>100</v>
      </c>
      <c r="I9" s="32"/>
      <c r="J9" s="32"/>
      <c r="K9" s="32"/>
      <c r="L9" s="33"/>
      <c r="M9" s="27">
        <f t="shared" si="0"/>
        <v>100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100</v>
      </c>
      <c r="AB9" s="35"/>
      <c r="AC9" s="35"/>
      <c r="AD9" s="34"/>
      <c r="AE9" s="34"/>
      <c r="AF9" s="27">
        <f t="shared" si="3"/>
        <v>-100</v>
      </c>
      <c r="AG9" s="28">
        <f t="shared" si="4"/>
        <v>0</v>
      </c>
    </row>
    <row r="10" spans="1:33" s="12" customFormat="1" ht="23.25" customHeight="1">
      <c r="A10" s="30">
        <v>43874</v>
      </c>
      <c r="B10" s="31"/>
      <c r="C10" s="25" t="s">
        <v>137</v>
      </c>
      <c r="D10" s="25"/>
      <c r="E10" s="25"/>
      <c r="F10" s="26"/>
      <c r="G10" s="26" t="s">
        <v>138</v>
      </c>
      <c r="H10" s="32">
        <v>537</v>
      </c>
      <c r="I10" s="32"/>
      <c r="J10" s="32"/>
      <c r="K10" s="32"/>
      <c r="L10" s="33"/>
      <c r="M10" s="27">
        <f t="shared" si="0"/>
        <v>537</v>
      </c>
      <c r="N10" s="27">
        <f t="shared" si="1"/>
        <v>0</v>
      </c>
      <c r="O10" s="27">
        <f t="shared" si="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>
        <v>537</v>
      </c>
      <c r="AC10" s="35"/>
      <c r="AD10" s="34"/>
      <c r="AE10" s="34"/>
      <c r="AF10" s="27">
        <f t="shared" si="3"/>
        <v>-537</v>
      </c>
      <c r="AG10" s="28">
        <f t="shared" si="4"/>
        <v>0</v>
      </c>
    </row>
    <row r="11" spans="1:33" s="12" customFormat="1" ht="23.25" customHeight="1">
      <c r="A11" s="30">
        <v>43874</v>
      </c>
      <c r="B11" s="31"/>
      <c r="C11" s="25" t="s">
        <v>47</v>
      </c>
      <c r="D11" s="25" t="s">
        <v>48</v>
      </c>
      <c r="E11" s="25" t="s">
        <v>50</v>
      </c>
      <c r="F11" s="26">
        <v>3421</v>
      </c>
      <c r="G11" s="26" t="s">
        <v>63</v>
      </c>
      <c r="H11" s="32"/>
      <c r="I11" s="32"/>
      <c r="J11" s="32">
        <v>560</v>
      </c>
      <c r="K11" s="32"/>
      <c r="L11" s="33"/>
      <c r="M11" s="27">
        <f t="shared" si="0"/>
        <v>560</v>
      </c>
      <c r="N11" s="27">
        <f t="shared" si="1"/>
        <v>0</v>
      </c>
      <c r="O11" s="27">
        <f t="shared" si="2"/>
        <v>0</v>
      </c>
      <c r="P11" s="27">
        <v>560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-560</v>
      </c>
      <c r="AG11" s="28">
        <f t="shared" si="4"/>
        <v>0</v>
      </c>
    </row>
    <row r="12" spans="1:33" s="12" customFormat="1" ht="23.25" customHeight="1">
      <c r="A12" s="30">
        <v>43874</v>
      </c>
      <c r="B12" s="31"/>
      <c r="C12" s="25" t="s">
        <v>38</v>
      </c>
      <c r="D12" s="25" t="s">
        <v>56</v>
      </c>
      <c r="E12" s="25" t="s">
        <v>39</v>
      </c>
      <c r="F12" s="26">
        <v>102453</v>
      </c>
      <c r="G12" s="26" t="s">
        <v>139</v>
      </c>
      <c r="H12" s="32"/>
      <c r="I12" s="32"/>
      <c r="J12" s="32"/>
      <c r="K12" s="32">
        <v>435.55</v>
      </c>
      <c r="L12" s="33"/>
      <c r="M12" s="27">
        <f t="shared" si="0"/>
        <v>388.88392857142856</v>
      </c>
      <c r="N12" s="27">
        <f t="shared" si="1"/>
        <v>46.666071428571428</v>
      </c>
      <c r="O12" s="27">
        <f t="shared" si="2"/>
        <v>0</v>
      </c>
      <c r="P12" s="27"/>
      <c r="Q12" s="34"/>
      <c r="R12" s="34"/>
      <c r="S12" s="35"/>
      <c r="T12" s="35"/>
      <c r="U12" s="35"/>
      <c r="V12" s="35"/>
      <c r="W12" s="35"/>
      <c r="X12" s="34"/>
      <c r="Y12" s="34">
        <v>388.88</v>
      </c>
      <c r="Z12" s="34"/>
      <c r="AA12" s="34"/>
      <c r="AB12" s="35"/>
      <c r="AC12" s="35"/>
      <c r="AD12" s="34"/>
      <c r="AE12" s="34"/>
      <c r="AF12" s="27">
        <f t="shared" si="3"/>
        <v>-435.54607142857139</v>
      </c>
      <c r="AG12" s="28">
        <f t="shared" si="4"/>
        <v>3.9285714286165785E-3</v>
      </c>
    </row>
    <row r="13" spans="1:33" s="12" customFormat="1" ht="23.25" customHeight="1">
      <c r="A13" s="30">
        <v>43874</v>
      </c>
      <c r="B13" s="31"/>
      <c r="C13" s="25" t="s">
        <v>38</v>
      </c>
      <c r="D13" s="25" t="s">
        <v>56</v>
      </c>
      <c r="E13" s="25" t="s">
        <v>39</v>
      </c>
      <c r="F13" s="26">
        <v>102452</v>
      </c>
      <c r="G13" s="29" t="s">
        <v>140</v>
      </c>
      <c r="H13" s="32"/>
      <c r="I13" s="32"/>
      <c r="J13" s="32"/>
      <c r="K13" s="32">
        <v>1062.67</v>
      </c>
      <c r="L13" s="33"/>
      <c r="M13" s="27">
        <f t="shared" si="0"/>
        <v>948.8125</v>
      </c>
      <c r="N13" s="27">
        <f t="shared" si="1"/>
        <v>113.8575</v>
      </c>
      <c r="O13" s="27">
        <f t="shared" si="2"/>
        <v>0</v>
      </c>
      <c r="P13" s="27"/>
      <c r="Q13" s="34"/>
      <c r="R13" s="34"/>
      <c r="S13" s="35"/>
      <c r="T13" s="35"/>
      <c r="U13" s="35"/>
      <c r="V13" s="35"/>
      <c r="W13" s="35"/>
      <c r="X13" s="34">
        <v>948.81</v>
      </c>
      <c r="Y13" s="34"/>
      <c r="Z13" s="34"/>
      <c r="AA13" s="34"/>
      <c r="AB13" s="35"/>
      <c r="AC13" s="35"/>
      <c r="AD13" s="34"/>
      <c r="AE13" s="34"/>
      <c r="AF13" s="27">
        <f t="shared" ref="AF13:AF15" si="9">-SUM(N13:AE13)</f>
        <v>-1062.6675</v>
      </c>
      <c r="AG13" s="28">
        <f t="shared" ref="AG13:AG15" si="10">SUM(H13:K13)+AF13+O13</f>
        <v>2.5000000000545697E-3</v>
      </c>
    </row>
    <row r="14" spans="1:33" s="12" customFormat="1" ht="23.25" customHeight="1">
      <c r="A14" s="30">
        <v>43875</v>
      </c>
      <c r="B14" s="31"/>
      <c r="C14" s="25" t="s">
        <v>45</v>
      </c>
      <c r="D14" s="25" t="s">
        <v>46</v>
      </c>
      <c r="E14" s="25" t="s">
        <v>37</v>
      </c>
      <c r="F14" s="26">
        <v>135859</v>
      </c>
      <c r="G14" s="26" t="s">
        <v>141</v>
      </c>
      <c r="H14" s="32"/>
      <c r="I14" s="32"/>
      <c r="J14" s="32"/>
      <c r="K14" s="32">
        <v>759.2</v>
      </c>
      <c r="L14" s="33"/>
      <c r="M14" s="27">
        <f t="shared" si="0"/>
        <v>677.85714285714289</v>
      </c>
      <c r="N14" s="27">
        <f t="shared" si="1"/>
        <v>81.342857142857142</v>
      </c>
      <c r="O14" s="27">
        <f t="shared" si="2"/>
        <v>0</v>
      </c>
      <c r="P14" s="27">
        <v>677.86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" si="11">-SUM(N14:AE14)</f>
        <v>-759.20285714285717</v>
      </c>
      <c r="AG14" s="28">
        <f t="shared" ref="AG14" si="12">SUM(H14:K14)+AF14+O14</f>
        <v>-2.8571428571240176E-3</v>
      </c>
    </row>
    <row r="15" spans="1:33" s="12" customFormat="1" ht="23.25" customHeight="1">
      <c r="A15" s="30">
        <v>43875</v>
      </c>
      <c r="B15" s="31"/>
      <c r="C15" s="25" t="s">
        <v>45</v>
      </c>
      <c r="D15" s="25" t="s">
        <v>46</v>
      </c>
      <c r="E15" s="25" t="s">
        <v>37</v>
      </c>
      <c r="F15" s="26">
        <v>703526</v>
      </c>
      <c r="G15" s="26" t="s">
        <v>69</v>
      </c>
      <c r="H15" s="32"/>
      <c r="I15" s="32"/>
      <c r="J15" s="32"/>
      <c r="K15" s="32">
        <v>390</v>
      </c>
      <c r="L15" s="33"/>
      <c r="M15" s="27">
        <f t="shared" si="0"/>
        <v>348.21428571428567</v>
      </c>
      <c r="N15" s="27">
        <f t="shared" si="1"/>
        <v>41.785714285714278</v>
      </c>
      <c r="O15" s="27">
        <f t="shared" si="2"/>
        <v>0</v>
      </c>
      <c r="P15" s="27">
        <v>348.21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9"/>
        <v>-389.99571428571426</v>
      </c>
      <c r="AG15" s="28">
        <f t="shared" si="10"/>
        <v>4.2857142857428698E-3</v>
      </c>
    </row>
    <row r="16" spans="1:33" s="12" customFormat="1" ht="23.25" customHeight="1">
      <c r="A16" s="30">
        <v>43875</v>
      </c>
      <c r="B16" s="31"/>
      <c r="C16" s="25" t="s">
        <v>38</v>
      </c>
      <c r="D16" s="25" t="s">
        <v>56</v>
      </c>
      <c r="E16" s="25" t="s">
        <v>39</v>
      </c>
      <c r="F16" s="26">
        <v>299018</v>
      </c>
      <c r="G16" s="26" t="s">
        <v>142</v>
      </c>
      <c r="H16" s="32"/>
      <c r="I16" s="32"/>
      <c r="J16" s="32"/>
      <c r="K16" s="32">
        <v>807.5</v>
      </c>
      <c r="L16" s="33"/>
      <c r="M16" s="27">
        <f t="shared" si="0"/>
        <v>720.98214285714278</v>
      </c>
      <c r="N16" s="27">
        <f t="shared" si="1"/>
        <v>86.517857142857125</v>
      </c>
      <c r="O16" s="27">
        <f t="shared" si="2"/>
        <v>0</v>
      </c>
      <c r="P16" s="27">
        <v>720.98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ref="AF16:AF22" si="13">-SUM(N16:AE16)</f>
        <v>-807.49785714285713</v>
      </c>
      <c r="AG16" s="28">
        <f t="shared" ref="AG16:AG22" si="14">SUM(H16:K16)+AF16+O16</f>
        <v>2.1428571428714349E-3</v>
      </c>
    </row>
    <row r="17" spans="1:33" s="12" customFormat="1" ht="23.25" customHeight="1">
      <c r="A17" s="30">
        <v>43875</v>
      </c>
      <c r="B17" s="31"/>
      <c r="C17" s="25" t="s">
        <v>45</v>
      </c>
      <c r="D17" s="25" t="s">
        <v>46</v>
      </c>
      <c r="E17" s="25" t="s">
        <v>37</v>
      </c>
      <c r="F17" s="26">
        <v>155306</v>
      </c>
      <c r="G17" s="26" t="s">
        <v>143</v>
      </c>
      <c r="H17" s="32"/>
      <c r="I17" s="32"/>
      <c r="J17" s="32">
        <v>454.16</v>
      </c>
      <c r="K17" s="32"/>
      <c r="L17" s="33"/>
      <c r="M17" s="27">
        <f t="shared" si="0"/>
        <v>454.16</v>
      </c>
      <c r="N17" s="27">
        <f t="shared" si="1"/>
        <v>0</v>
      </c>
      <c r="O17" s="27">
        <f t="shared" si="2"/>
        <v>0</v>
      </c>
      <c r="P17" s="27">
        <v>454.16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13"/>
        <v>-454.16</v>
      </c>
      <c r="AG17" s="28">
        <f t="shared" si="14"/>
        <v>0</v>
      </c>
    </row>
    <row r="18" spans="1:33" s="12" customFormat="1" ht="23.25" customHeight="1">
      <c r="A18" s="30">
        <v>43875</v>
      </c>
      <c r="B18" s="31"/>
      <c r="C18" s="25" t="s">
        <v>41</v>
      </c>
      <c r="D18" s="25" t="s">
        <v>42</v>
      </c>
      <c r="E18" s="25" t="s">
        <v>43</v>
      </c>
      <c r="F18" s="26">
        <v>228034</v>
      </c>
      <c r="G18" s="26" t="s">
        <v>44</v>
      </c>
      <c r="H18" s="32"/>
      <c r="I18" s="32"/>
      <c r="J18" s="32"/>
      <c r="K18" s="32">
        <v>180</v>
      </c>
      <c r="L18" s="33"/>
      <c r="M18" s="27">
        <f t="shared" ref="M18" si="15">SUM(H18:J18,K18/1.12)</f>
        <v>160.71428571428569</v>
      </c>
      <c r="N18" s="27">
        <f t="shared" ref="N18" si="16">K18/1.12*0.12</f>
        <v>19.285714285714281</v>
      </c>
      <c r="O18" s="27">
        <f t="shared" ref="O18" si="17">-SUM(I18:J18,K18/1.12)*L18</f>
        <v>0</v>
      </c>
      <c r="P18" s="27"/>
      <c r="Q18" s="34">
        <v>160.71</v>
      </c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13"/>
        <v>-179.99571428571429</v>
      </c>
      <c r="AG18" s="28">
        <f t="shared" si="14"/>
        <v>4.2857142857144481E-3</v>
      </c>
    </row>
    <row r="19" spans="1:33" s="12" customFormat="1" ht="23.25" customHeight="1">
      <c r="A19" s="30">
        <v>43875</v>
      </c>
      <c r="B19" s="31"/>
      <c r="C19" s="25" t="s">
        <v>94</v>
      </c>
      <c r="D19" s="25"/>
      <c r="E19" s="25"/>
      <c r="F19" s="26"/>
      <c r="G19" s="26" t="s">
        <v>144</v>
      </c>
      <c r="H19" s="32">
        <v>90</v>
      </c>
      <c r="I19" s="32"/>
      <c r="J19" s="32"/>
      <c r="K19" s="32"/>
      <c r="L19" s="33"/>
      <c r="M19" s="27">
        <f t="shared" si="0"/>
        <v>90</v>
      </c>
      <c r="N19" s="27">
        <f t="shared" si="1"/>
        <v>0</v>
      </c>
      <c r="O19" s="27">
        <f t="shared" si="2"/>
        <v>0</v>
      </c>
      <c r="P19" s="27">
        <v>90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13"/>
        <v>-90</v>
      </c>
      <c r="AG19" s="28">
        <f t="shared" si="14"/>
        <v>0</v>
      </c>
    </row>
    <row r="20" spans="1:33" s="12" customFormat="1" ht="23.25" customHeight="1">
      <c r="A20" s="30">
        <v>43875</v>
      </c>
      <c r="B20" s="31"/>
      <c r="C20" s="25" t="s">
        <v>49</v>
      </c>
      <c r="D20" s="25"/>
      <c r="E20" s="25"/>
      <c r="F20" s="26"/>
      <c r="G20" s="26" t="s">
        <v>60</v>
      </c>
      <c r="H20" s="32"/>
      <c r="I20" s="32"/>
      <c r="J20" s="32">
        <v>200</v>
      </c>
      <c r="K20" s="32"/>
      <c r="L20" s="33"/>
      <c r="M20" s="27">
        <f t="shared" si="0"/>
        <v>200</v>
      </c>
      <c r="N20" s="27">
        <f t="shared" si="1"/>
        <v>0</v>
      </c>
      <c r="O20" s="27">
        <f t="shared" si="2"/>
        <v>0</v>
      </c>
      <c r="P20" s="27">
        <v>200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3"/>
        <v>-200</v>
      </c>
      <c r="AG20" s="28">
        <f t="shared" si="14"/>
        <v>0</v>
      </c>
    </row>
    <row r="21" spans="1:33" s="12" customFormat="1" ht="23.25" customHeight="1">
      <c r="A21" s="30">
        <v>43875</v>
      </c>
      <c r="B21" s="31"/>
      <c r="C21" s="25" t="s">
        <v>49</v>
      </c>
      <c r="D21" s="25"/>
      <c r="E21" s="25"/>
      <c r="F21" s="26"/>
      <c r="G21" s="26" t="s">
        <v>145</v>
      </c>
      <c r="H21" s="32">
        <v>50</v>
      </c>
      <c r="I21" s="32"/>
      <c r="J21" s="32"/>
      <c r="K21" s="32"/>
      <c r="L21" s="33"/>
      <c r="M21" s="27">
        <f t="shared" si="0"/>
        <v>50</v>
      </c>
      <c r="N21" s="27">
        <f t="shared" si="1"/>
        <v>0</v>
      </c>
      <c r="O21" s="27">
        <f t="shared" si="2"/>
        <v>0</v>
      </c>
      <c r="P21" s="34"/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>
        <v>50</v>
      </c>
      <c r="AB21" s="35"/>
      <c r="AC21" s="35"/>
      <c r="AD21" s="34"/>
      <c r="AE21" s="34"/>
      <c r="AF21" s="27">
        <f t="shared" si="13"/>
        <v>-50</v>
      </c>
      <c r="AG21" s="28">
        <f t="shared" si="14"/>
        <v>0</v>
      </c>
    </row>
    <row r="22" spans="1:33" s="12" customFormat="1" ht="23.25" customHeight="1">
      <c r="A22" s="30">
        <v>43875</v>
      </c>
      <c r="B22" s="31"/>
      <c r="C22" s="25" t="s">
        <v>49</v>
      </c>
      <c r="D22" s="25"/>
      <c r="E22" s="25"/>
      <c r="F22" s="26"/>
      <c r="G22" s="26" t="s">
        <v>146</v>
      </c>
      <c r="H22" s="32">
        <v>50</v>
      </c>
      <c r="I22" s="32"/>
      <c r="J22" s="32"/>
      <c r="K22" s="32"/>
      <c r="L22" s="33"/>
      <c r="M22" s="27">
        <f t="shared" si="0"/>
        <v>50</v>
      </c>
      <c r="N22" s="27">
        <f t="shared" si="1"/>
        <v>0</v>
      </c>
      <c r="O22" s="27">
        <f t="shared" si="2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>
        <v>50</v>
      </c>
      <c r="AB22" s="35"/>
      <c r="AC22" s="35"/>
      <c r="AD22" s="34"/>
      <c r="AE22" s="34"/>
      <c r="AF22" s="27">
        <f t="shared" si="13"/>
        <v>-50</v>
      </c>
      <c r="AG22" s="28">
        <f t="shared" si="14"/>
        <v>0</v>
      </c>
    </row>
    <row r="23" spans="1:33" s="12" customFormat="1" ht="23.25" customHeight="1">
      <c r="A23" s="30">
        <v>43875</v>
      </c>
      <c r="B23" s="31"/>
      <c r="C23" s="25" t="s">
        <v>61</v>
      </c>
      <c r="D23" s="25" t="s">
        <v>62</v>
      </c>
      <c r="E23" s="25" t="s">
        <v>39</v>
      </c>
      <c r="F23" s="26">
        <v>204658</v>
      </c>
      <c r="G23" s="26" t="s">
        <v>147</v>
      </c>
      <c r="H23" s="32"/>
      <c r="I23" s="32"/>
      <c r="J23" s="32">
        <v>2401.4899999999998</v>
      </c>
      <c r="K23" s="32"/>
      <c r="L23" s="33"/>
      <c r="M23" s="27">
        <f t="shared" si="0"/>
        <v>2401.4899999999998</v>
      </c>
      <c r="N23" s="27">
        <f t="shared" si="1"/>
        <v>0</v>
      </c>
      <c r="O23" s="27">
        <f t="shared" si="2"/>
        <v>0</v>
      </c>
      <c r="P23" s="27">
        <v>2401.4899999999998</v>
      </c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ref="AF23:AF35" si="18">-SUM(N23:AE23)</f>
        <v>-2401.4899999999998</v>
      </c>
      <c r="AG23" s="28">
        <f t="shared" ref="AG23:AG35" si="19">SUM(H23:K23)+AF23+O23</f>
        <v>0</v>
      </c>
    </row>
    <row r="24" spans="1:33" s="12" customFormat="1" ht="23.25" customHeight="1">
      <c r="A24" s="30">
        <v>43875</v>
      </c>
      <c r="B24" s="31"/>
      <c r="C24" s="25" t="s">
        <v>148</v>
      </c>
      <c r="D24" s="25"/>
      <c r="E24" s="25"/>
      <c r="F24" s="26"/>
      <c r="G24" s="26" t="s">
        <v>149</v>
      </c>
      <c r="H24" s="32">
        <v>1074</v>
      </c>
      <c r="I24" s="32"/>
      <c r="J24" s="32"/>
      <c r="K24" s="32"/>
      <c r="L24" s="33"/>
      <c r="M24" s="27">
        <f t="shared" si="0"/>
        <v>1074</v>
      </c>
      <c r="N24" s="27">
        <f t="shared" si="1"/>
        <v>0</v>
      </c>
      <c r="O24" s="27">
        <f t="shared" si="2"/>
        <v>0</v>
      </c>
      <c r="P24" s="27"/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>
        <v>1074</v>
      </c>
      <c r="AC24" s="35"/>
      <c r="AD24" s="34"/>
      <c r="AE24" s="34"/>
      <c r="AF24" s="27">
        <f t="shared" si="18"/>
        <v>-1074</v>
      </c>
      <c r="AG24" s="28">
        <f t="shared" si="19"/>
        <v>0</v>
      </c>
    </row>
    <row r="25" spans="1:33" s="12" customFormat="1" ht="23.25" customHeight="1">
      <c r="A25" s="30">
        <v>43875</v>
      </c>
      <c r="B25" s="31"/>
      <c r="C25" s="25" t="s">
        <v>137</v>
      </c>
      <c r="D25" s="25"/>
      <c r="E25" s="25"/>
      <c r="F25" s="26"/>
      <c r="G25" s="26" t="s">
        <v>138</v>
      </c>
      <c r="H25" s="32">
        <v>537</v>
      </c>
      <c r="I25" s="32"/>
      <c r="J25" s="32"/>
      <c r="K25" s="32"/>
      <c r="L25" s="33"/>
      <c r="M25" s="27">
        <f t="shared" si="0"/>
        <v>537</v>
      </c>
      <c r="N25" s="27">
        <f t="shared" si="1"/>
        <v>0</v>
      </c>
      <c r="O25" s="27">
        <f t="shared" si="2"/>
        <v>0</v>
      </c>
      <c r="P25" s="27"/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>
        <v>537</v>
      </c>
      <c r="AC25" s="35"/>
      <c r="AD25" s="34"/>
      <c r="AE25" s="34"/>
      <c r="AF25" s="27">
        <f t="shared" si="18"/>
        <v>-537</v>
      </c>
      <c r="AG25" s="28">
        <f t="shared" si="19"/>
        <v>0</v>
      </c>
    </row>
    <row r="26" spans="1:33" s="12" customFormat="1" ht="23.25" customHeight="1">
      <c r="A26" s="30">
        <v>43876</v>
      </c>
      <c r="B26" s="31"/>
      <c r="C26" s="25" t="s">
        <v>51</v>
      </c>
      <c r="D26" s="25" t="s">
        <v>52</v>
      </c>
      <c r="E26" s="25" t="s">
        <v>39</v>
      </c>
      <c r="F26" s="26">
        <v>752729</v>
      </c>
      <c r="G26" s="26" t="s">
        <v>150</v>
      </c>
      <c r="H26" s="32"/>
      <c r="I26" s="32"/>
      <c r="J26" s="32"/>
      <c r="K26" s="32">
        <v>176.5</v>
      </c>
      <c r="L26" s="33"/>
      <c r="M26" s="27">
        <f t="shared" si="0"/>
        <v>157.58928571428569</v>
      </c>
      <c r="N26" s="27">
        <f t="shared" si="1"/>
        <v>18.910714285714281</v>
      </c>
      <c r="O26" s="27">
        <f t="shared" si="2"/>
        <v>0</v>
      </c>
      <c r="P26" s="27"/>
      <c r="Q26" s="34"/>
      <c r="R26" s="34"/>
      <c r="S26" s="35">
        <v>157.59</v>
      </c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" si="20">-SUM(N26:AE26)</f>
        <v>-176.50071428571428</v>
      </c>
      <c r="AG26" s="28">
        <f t="shared" ref="AG26" si="21">SUM(H26:K26)+AF26+O26</f>
        <v>-7.142857142810044E-4</v>
      </c>
    </row>
    <row r="27" spans="1:33" s="12" customFormat="1" ht="23.25" customHeight="1">
      <c r="A27" s="30">
        <v>43876</v>
      </c>
      <c r="B27" s="31"/>
      <c r="C27" s="25" t="s">
        <v>51</v>
      </c>
      <c r="D27" s="25" t="s">
        <v>52</v>
      </c>
      <c r="E27" s="25" t="s">
        <v>39</v>
      </c>
      <c r="F27" s="26">
        <v>801593</v>
      </c>
      <c r="G27" s="26" t="s">
        <v>151</v>
      </c>
      <c r="H27" s="32"/>
      <c r="I27" s="32"/>
      <c r="J27" s="32"/>
      <c r="K27" s="32">
        <v>350</v>
      </c>
      <c r="L27" s="33"/>
      <c r="M27" s="27">
        <f t="shared" si="0"/>
        <v>312.49999999999994</v>
      </c>
      <c r="N27" s="27">
        <f t="shared" si="1"/>
        <v>37.499999999999993</v>
      </c>
      <c r="O27" s="27">
        <f t="shared" si="2"/>
        <v>0</v>
      </c>
      <c r="P27" s="27"/>
      <c r="Q27" s="34"/>
      <c r="R27" s="34"/>
      <c r="S27" s="35"/>
      <c r="T27" s="35">
        <v>312.5</v>
      </c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18"/>
        <v>-350</v>
      </c>
      <c r="AG27" s="28">
        <f t="shared" si="19"/>
        <v>0</v>
      </c>
    </row>
    <row r="28" spans="1:33" s="12" customFormat="1" ht="23.25" customHeight="1">
      <c r="A28" s="30">
        <v>43876</v>
      </c>
      <c r="B28" s="31"/>
      <c r="C28" s="25" t="s">
        <v>51</v>
      </c>
      <c r="D28" s="25" t="s">
        <v>52</v>
      </c>
      <c r="E28" s="25" t="s">
        <v>39</v>
      </c>
      <c r="F28" s="26">
        <v>752987</v>
      </c>
      <c r="G28" s="26" t="s">
        <v>152</v>
      </c>
      <c r="H28" s="32"/>
      <c r="I28" s="32"/>
      <c r="J28" s="32"/>
      <c r="K28" s="32">
        <v>45</v>
      </c>
      <c r="L28" s="33"/>
      <c r="M28" s="27">
        <f t="shared" si="0"/>
        <v>40.178571428571423</v>
      </c>
      <c r="N28" s="27">
        <f t="shared" si="1"/>
        <v>4.8214285714285703</v>
      </c>
      <c r="O28" s="27">
        <f t="shared" si="2"/>
        <v>0</v>
      </c>
      <c r="P28" s="27"/>
      <c r="Q28" s="34"/>
      <c r="R28" s="34"/>
      <c r="S28" s="35"/>
      <c r="T28" s="35">
        <v>40.18</v>
      </c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18"/>
        <v>-45.001428571428569</v>
      </c>
      <c r="AG28" s="28">
        <f t="shared" si="19"/>
        <v>-1.4285714285691142E-3</v>
      </c>
    </row>
    <row r="29" spans="1:33" s="12" customFormat="1" ht="23.25" customHeight="1">
      <c r="A29" s="30">
        <v>43876</v>
      </c>
      <c r="B29" s="31"/>
      <c r="C29" s="25" t="s">
        <v>45</v>
      </c>
      <c r="D29" s="25" t="s">
        <v>46</v>
      </c>
      <c r="E29" s="25" t="s">
        <v>37</v>
      </c>
      <c r="F29" s="26">
        <v>136330</v>
      </c>
      <c r="G29" s="26" t="s">
        <v>153</v>
      </c>
      <c r="H29" s="32"/>
      <c r="I29" s="32"/>
      <c r="J29" s="32"/>
      <c r="K29" s="32">
        <v>311.75</v>
      </c>
      <c r="L29" s="33"/>
      <c r="M29" s="27">
        <f t="shared" si="0"/>
        <v>278.34821428571428</v>
      </c>
      <c r="N29" s="27">
        <f t="shared" si="1"/>
        <v>33.401785714285715</v>
      </c>
      <c r="O29" s="27">
        <v>0</v>
      </c>
      <c r="P29" s="27"/>
      <c r="Q29" s="34"/>
      <c r="R29" s="34">
        <v>278.35000000000002</v>
      </c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18"/>
        <v>-311.75178571428575</v>
      </c>
      <c r="AG29" s="28">
        <f t="shared" si="19"/>
        <v>-1.7857142857451436E-3</v>
      </c>
    </row>
    <row r="30" spans="1:33" s="12" customFormat="1" ht="23.25" customHeight="1">
      <c r="A30" s="30">
        <v>43878</v>
      </c>
      <c r="B30" s="31"/>
      <c r="C30" s="25" t="s">
        <v>47</v>
      </c>
      <c r="D30" s="25" t="s">
        <v>48</v>
      </c>
      <c r="E30" s="25" t="s">
        <v>50</v>
      </c>
      <c r="F30" s="26">
        <v>3425</v>
      </c>
      <c r="G30" s="26" t="s">
        <v>63</v>
      </c>
      <c r="H30" s="32"/>
      <c r="I30" s="32"/>
      <c r="J30" s="32">
        <v>1274</v>
      </c>
      <c r="K30" s="32"/>
      <c r="L30" s="33"/>
      <c r="M30" s="27">
        <f t="shared" si="0"/>
        <v>1274</v>
      </c>
      <c r="N30" s="27">
        <f t="shared" si="1"/>
        <v>0</v>
      </c>
      <c r="O30" s="27">
        <f t="shared" si="2"/>
        <v>0</v>
      </c>
      <c r="P30" s="27">
        <v>1274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18"/>
        <v>-1274</v>
      </c>
      <c r="AG30" s="28">
        <f t="shared" si="19"/>
        <v>0</v>
      </c>
    </row>
    <row r="31" spans="1:33" s="12" customFormat="1" ht="23.25" customHeight="1">
      <c r="A31" s="30">
        <v>43878</v>
      </c>
      <c r="B31" s="31"/>
      <c r="C31" s="25" t="s">
        <v>57</v>
      </c>
      <c r="D31" s="25" t="s">
        <v>55</v>
      </c>
      <c r="E31" s="25" t="s">
        <v>50</v>
      </c>
      <c r="F31" s="26">
        <v>20553</v>
      </c>
      <c r="G31" s="26" t="s">
        <v>64</v>
      </c>
      <c r="H31" s="32"/>
      <c r="I31" s="32"/>
      <c r="J31" s="32">
        <v>750</v>
      </c>
      <c r="K31" s="32"/>
      <c r="L31" s="33"/>
      <c r="M31" s="27">
        <f t="shared" si="0"/>
        <v>750</v>
      </c>
      <c r="N31" s="27">
        <f t="shared" si="1"/>
        <v>0</v>
      </c>
      <c r="O31" s="27">
        <f t="shared" si="2"/>
        <v>0</v>
      </c>
      <c r="P31" s="27">
        <v>750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18"/>
        <v>-750</v>
      </c>
      <c r="AG31" s="28">
        <f t="shared" si="19"/>
        <v>0</v>
      </c>
    </row>
    <row r="32" spans="1:33" s="12" customFormat="1" ht="23.25" customHeight="1">
      <c r="A32" s="30">
        <v>43878</v>
      </c>
      <c r="B32" s="31"/>
      <c r="C32" s="25" t="s">
        <v>49</v>
      </c>
      <c r="D32" s="25"/>
      <c r="E32" s="25"/>
      <c r="F32" s="26"/>
      <c r="G32" s="26" t="s">
        <v>53</v>
      </c>
      <c r="H32" s="32">
        <v>100</v>
      </c>
      <c r="I32" s="32"/>
      <c r="J32" s="32"/>
      <c r="K32" s="32"/>
      <c r="L32" s="33"/>
      <c r="M32" s="27">
        <f t="shared" si="0"/>
        <v>100</v>
      </c>
      <c r="N32" s="27">
        <f t="shared" si="1"/>
        <v>0</v>
      </c>
      <c r="O32" s="27">
        <f t="shared" si="2"/>
        <v>0</v>
      </c>
      <c r="P32" s="27"/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>
        <v>100</v>
      </c>
      <c r="AB32" s="35"/>
      <c r="AC32" s="35"/>
      <c r="AD32" s="34"/>
      <c r="AE32" s="34"/>
      <c r="AF32" s="27">
        <f t="shared" si="18"/>
        <v>-100</v>
      </c>
      <c r="AG32" s="28">
        <f t="shared" si="19"/>
        <v>0</v>
      </c>
    </row>
    <row r="33" spans="1:33" s="12" customFormat="1" ht="23.25" customHeight="1">
      <c r="A33" s="30">
        <v>43878</v>
      </c>
      <c r="B33" s="31"/>
      <c r="C33" s="25" t="s">
        <v>41</v>
      </c>
      <c r="D33" s="25" t="s">
        <v>42</v>
      </c>
      <c r="E33" s="25" t="s">
        <v>43</v>
      </c>
      <c r="F33" s="26">
        <v>241372</v>
      </c>
      <c r="G33" s="26" t="s">
        <v>44</v>
      </c>
      <c r="H33" s="32"/>
      <c r="I33" s="32"/>
      <c r="J33" s="32"/>
      <c r="K33" s="32">
        <v>180</v>
      </c>
      <c r="L33" s="33"/>
      <c r="M33" s="27">
        <f t="shared" si="0"/>
        <v>160.71428571428569</v>
      </c>
      <c r="N33" s="27">
        <f t="shared" si="1"/>
        <v>19.285714285714281</v>
      </c>
      <c r="O33" s="27">
        <f t="shared" si="2"/>
        <v>0</v>
      </c>
      <c r="P33" s="27"/>
      <c r="Q33" s="34">
        <v>160.71</v>
      </c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18"/>
        <v>-179.99571428571429</v>
      </c>
      <c r="AG33" s="28">
        <f t="shared" si="19"/>
        <v>4.2857142857144481E-3</v>
      </c>
    </row>
    <row r="34" spans="1:33" s="12" customFormat="1" ht="23.25" customHeight="1">
      <c r="A34" s="30">
        <v>43878</v>
      </c>
      <c r="B34" s="31"/>
      <c r="C34" s="25" t="s">
        <v>61</v>
      </c>
      <c r="D34" s="25" t="s">
        <v>62</v>
      </c>
      <c r="E34" s="25" t="s">
        <v>39</v>
      </c>
      <c r="F34" s="26">
        <v>231531</v>
      </c>
      <c r="G34" s="26" t="s">
        <v>154</v>
      </c>
      <c r="H34" s="32"/>
      <c r="I34" s="32"/>
      <c r="J34" s="32"/>
      <c r="K34" s="32">
        <f>1639.37+196.73</f>
        <v>1836.1</v>
      </c>
      <c r="L34" s="33"/>
      <c r="M34" s="27">
        <f t="shared" si="0"/>
        <v>1639.3749999999998</v>
      </c>
      <c r="N34" s="27">
        <f t="shared" si="1"/>
        <v>196.72499999999997</v>
      </c>
      <c r="O34" s="27">
        <f>-SUM(I34:J34,K34/1.12)*L34</f>
        <v>0</v>
      </c>
      <c r="P34" s="27">
        <v>1639.38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18"/>
        <v>-1836.105</v>
      </c>
      <c r="AG34" s="28">
        <f t="shared" si="19"/>
        <v>-5.0000000001091394E-3</v>
      </c>
    </row>
    <row r="35" spans="1:33" s="12" customFormat="1" ht="23.25" customHeight="1">
      <c r="A35" s="30">
        <v>43878</v>
      </c>
      <c r="B35" s="31"/>
      <c r="C35" s="25" t="s">
        <v>61</v>
      </c>
      <c r="D35" s="25" t="s">
        <v>62</v>
      </c>
      <c r="E35" s="25" t="s">
        <v>39</v>
      </c>
      <c r="F35" s="26">
        <v>231531</v>
      </c>
      <c r="G35" s="26" t="s">
        <v>155</v>
      </c>
      <c r="H35" s="32"/>
      <c r="I35" s="32"/>
      <c r="J35" s="32">
        <v>151.68</v>
      </c>
      <c r="K35" s="32"/>
      <c r="L35" s="33"/>
      <c r="M35" s="27">
        <f t="shared" si="0"/>
        <v>151.68</v>
      </c>
      <c r="N35" s="27">
        <f t="shared" si="1"/>
        <v>0</v>
      </c>
      <c r="O35" s="27">
        <f t="shared" si="2"/>
        <v>0</v>
      </c>
      <c r="P35" s="27">
        <v>151.68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18"/>
        <v>-151.68</v>
      </c>
      <c r="AG35" s="28">
        <f t="shared" si="19"/>
        <v>0</v>
      </c>
    </row>
    <row r="36" spans="1:33" s="12" customFormat="1" ht="23.25" customHeight="1">
      <c r="A36" s="30">
        <v>43879</v>
      </c>
      <c r="B36" s="31"/>
      <c r="C36" s="25" t="s">
        <v>41</v>
      </c>
      <c r="D36" s="25" t="s">
        <v>42</v>
      </c>
      <c r="E36" s="25" t="s">
        <v>43</v>
      </c>
      <c r="F36" s="26">
        <v>107367</v>
      </c>
      <c r="G36" s="26" t="s">
        <v>44</v>
      </c>
      <c r="H36" s="32"/>
      <c r="I36" s="32"/>
      <c r="J36" s="32"/>
      <c r="K36" s="32">
        <v>180</v>
      </c>
      <c r="L36" s="33"/>
      <c r="M36" s="27">
        <f t="shared" ref="M36" si="22">SUM(H36:J36,K36/1.12)</f>
        <v>160.71428571428569</v>
      </c>
      <c r="N36" s="27">
        <f t="shared" ref="N36" si="23">K36/1.12*0.12</f>
        <v>19.285714285714281</v>
      </c>
      <c r="O36" s="27">
        <f t="shared" ref="O36" si="24">-SUM(I36:J36,K36/1.12)*L36</f>
        <v>0</v>
      </c>
      <c r="P36" s="27"/>
      <c r="Q36" s="34">
        <v>160.71</v>
      </c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ref="AF36" si="25">-SUM(N36:AE36)</f>
        <v>-179.99571428571429</v>
      </c>
      <c r="AG36" s="28">
        <f t="shared" ref="AG36" si="26">SUM(H36:K36)+AF36+O36</f>
        <v>4.2857142857144481E-3</v>
      </c>
    </row>
    <row r="37" spans="1:33" s="12" customFormat="1" ht="23.25" customHeight="1">
      <c r="A37" s="30"/>
      <c r="B37" s="31"/>
      <c r="C37" s="25"/>
      <c r="D37" s="25"/>
      <c r="E37" s="25"/>
      <c r="F37" s="26"/>
      <c r="G37" s="29"/>
      <c r="H37" s="32"/>
      <c r="I37" s="32"/>
      <c r="J37" s="32"/>
      <c r="K37" s="32"/>
      <c r="L37" s="33"/>
      <c r="M37" s="27">
        <f t="shared" si="0"/>
        <v>0</v>
      </c>
      <c r="N37" s="27">
        <f t="shared" si="1"/>
        <v>0</v>
      </c>
      <c r="O37" s="27">
        <f t="shared" si="2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ref="AF37" si="27">-SUM(N37:AE37)</f>
        <v>0</v>
      </c>
      <c r="AG37" s="28">
        <f t="shared" ref="AG37" si="28">SUM(H37:K37)+AF37+O37</f>
        <v>0</v>
      </c>
    </row>
    <row r="38" spans="1:33" s="10" customFormat="1" ht="12" customHeight="1" thickBot="1">
      <c r="A38" s="39"/>
      <c r="B38" s="40"/>
      <c r="C38" s="41"/>
      <c r="D38" s="42"/>
      <c r="E38" s="42"/>
      <c r="F38" s="43"/>
      <c r="G38" s="41"/>
      <c r="H38" s="44">
        <f t="shared" ref="H38:AG38" si="29">SUM(H5:H37)</f>
        <v>2538</v>
      </c>
      <c r="I38" s="44">
        <f t="shared" si="29"/>
        <v>0</v>
      </c>
      <c r="J38" s="44">
        <f t="shared" si="29"/>
        <v>7837.38</v>
      </c>
      <c r="K38" s="44">
        <f t="shared" si="29"/>
        <v>7093.42</v>
      </c>
      <c r="L38" s="44">
        <f t="shared" si="29"/>
        <v>0</v>
      </c>
      <c r="M38" s="44">
        <f t="shared" si="29"/>
        <v>16708.790714285711</v>
      </c>
      <c r="N38" s="44">
        <f t="shared" si="29"/>
        <v>760.00928571428574</v>
      </c>
      <c r="O38" s="44">
        <f t="shared" si="29"/>
        <v>0</v>
      </c>
      <c r="P38" s="44">
        <f t="shared" si="29"/>
        <v>11491.619999999999</v>
      </c>
      <c r="Q38" s="44">
        <f t="shared" si="29"/>
        <v>642.84</v>
      </c>
      <c r="R38" s="44">
        <f t="shared" si="29"/>
        <v>278.35000000000002</v>
      </c>
      <c r="S38" s="44">
        <f t="shared" si="29"/>
        <v>157.59</v>
      </c>
      <c r="T38" s="44">
        <f t="shared" si="29"/>
        <v>352.68</v>
      </c>
      <c r="U38" s="44">
        <f t="shared" si="29"/>
        <v>0</v>
      </c>
      <c r="V38" s="44">
        <f t="shared" si="29"/>
        <v>0</v>
      </c>
      <c r="W38" s="44">
        <f t="shared" si="29"/>
        <v>0</v>
      </c>
      <c r="X38" s="44">
        <f t="shared" si="29"/>
        <v>948.81</v>
      </c>
      <c r="Y38" s="44">
        <f t="shared" si="29"/>
        <v>388.88</v>
      </c>
      <c r="Z38" s="44">
        <f t="shared" si="29"/>
        <v>0</v>
      </c>
      <c r="AA38" s="44">
        <f t="shared" si="29"/>
        <v>300</v>
      </c>
      <c r="AB38" s="44">
        <f t="shared" si="29"/>
        <v>2148</v>
      </c>
      <c r="AC38" s="44">
        <f t="shared" si="29"/>
        <v>0</v>
      </c>
      <c r="AD38" s="44">
        <f t="shared" si="29"/>
        <v>0</v>
      </c>
      <c r="AE38" s="44">
        <f t="shared" si="29"/>
        <v>0</v>
      </c>
      <c r="AF38" s="44">
        <f t="shared" si="29"/>
        <v>-17468.779285714285</v>
      </c>
      <c r="AG38" s="44">
        <f t="shared" si="29"/>
        <v>2.0714285714312552E-2</v>
      </c>
    </row>
    <row r="39" spans="1:33" ht="12" customHeight="1" thickTop="1"/>
    <row r="40" spans="1:33" ht="12">
      <c r="K40" s="45">
        <f>H38+I38+J38+K38</f>
        <v>17468.800000000003</v>
      </c>
      <c r="L40" s="9"/>
      <c r="M40" s="8"/>
      <c r="AF40" s="46">
        <f>+AF38</f>
        <v>-17468.779285714285</v>
      </c>
    </row>
    <row r="41" spans="1:33">
      <c r="K41" s="8"/>
      <c r="L41" s="9"/>
      <c r="M41" s="8"/>
    </row>
    <row r="42" spans="1:33" ht="12">
      <c r="C42" s="47" t="s">
        <v>33</v>
      </c>
      <c r="G42" s="10"/>
      <c r="K42" s="68"/>
      <c r="L42" s="68"/>
      <c r="M42" s="68"/>
    </row>
    <row r="43" spans="1:33">
      <c r="K43" s="8"/>
      <c r="L43" s="9"/>
      <c r="M43" s="8"/>
    </row>
    <row r="44" spans="1:33">
      <c r="K44" s="8"/>
      <c r="L44" s="9"/>
      <c r="M44" s="8"/>
    </row>
    <row r="45" spans="1:33">
      <c r="A45" s="1"/>
      <c r="B45" s="1"/>
      <c r="D45" s="1"/>
      <c r="E45" s="1"/>
      <c r="F45" s="1"/>
      <c r="H45" s="1"/>
      <c r="I45" s="1"/>
      <c r="J45" s="1"/>
      <c r="K45" s="8"/>
      <c r="L45" s="9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Z45" s="1"/>
      <c r="AA45" s="1"/>
      <c r="AB45" s="1"/>
      <c r="AC45" s="1"/>
      <c r="AD45" s="1"/>
      <c r="AE45" s="1"/>
      <c r="AF45" s="1"/>
    </row>
    <row r="51" spans="1:32">
      <c r="J51" s="2" t="s">
        <v>73</v>
      </c>
    </row>
    <row r="52" spans="1:32">
      <c r="Q52" s="2">
        <v>0</v>
      </c>
    </row>
    <row r="53" spans="1:32">
      <c r="A53" s="1"/>
      <c r="B53" s="1"/>
      <c r="D53" s="1"/>
      <c r="E53" s="1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Z53" s="1"/>
      <c r="AA53" s="1"/>
      <c r="AB53" s="1"/>
      <c r="AC53" s="1"/>
      <c r="AD53" s="1"/>
      <c r="AE53" s="1"/>
      <c r="AF53" s="1"/>
    </row>
  </sheetData>
  <mergeCells count="1">
    <mergeCell ref="K42:M42"/>
  </mergeCells>
  <pageMargins left="0.7" right="0.7" top="0.75" bottom="0.75" header="0.3" footer="0.3"/>
  <pageSetup paperSize="5" scale="7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E62"/>
  <sheetViews>
    <sheetView topLeftCell="C1" workbookViewId="0">
      <pane ySplit="4" topLeftCell="A40" activePane="bottomLeft" state="frozen"/>
      <selection pane="bottomLeft" activeCell="C5" sqref="A5:XFD45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140625" style="2" customWidth="1"/>
    <col min="28" max="28" width="9" style="2" customWidth="1"/>
    <col min="29" max="30" width="8" style="2" customWidth="1"/>
    <col min="31" max="31" width="10.140625" style="2" customWidth="1"/>
    <col min="32" max="32" width="10.5703125" style="2" customWidth="1"/>
    <col min="33" max="33" width="9.7109375" style="1" customWidth="1"/>
    <col min="34" max="16384" width="9.140625" style="1"/>
  </cols>
  <sheetData>
    <row r="1" spans="1:83" ht="12" customHeight="1">
      <c r="A1" s="13" t="s">
        <v>30</v>
      </c>
      <c r="C1" s="14"/>
    </row>
    <row r="2" spans="1:83" ht="12" customHeight="1">
      <c r="A2" s="13" t="s">
        <v>26</v>
      </c>
    </row>
    <row r="3" spans="1:83" ht="12" customHeight="1">
      <c r="A3" s="13" t="s">
        <v>82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8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83" s="12" customFormat="1" ht="23.25" customHeight="1">
      <c r="A5" s="30">
        <v>43879</v>
      </c>
      <c r="B5" s="31"/>
      <c r="C5" s="25" t="s">
        <v>156</v>
      </c>
      <c r="D5" s="25" t="s">
        <v>157</v>
      </c>
      <c r="E5" s="25" t="s">
        <v>37</v>
      </c>
      <c r="F5" s="26">
        <v>930330</v>
      </c>
      <c r="G5" s="26" t="s">
        <v>158</v>
      </c>
      <c r="H5" s="32"/>
      <c r="I5" s="32"/>
      <c r="J5" s="32"/>
      <c r="K5" s="32">
        <v>660</v>
      </c>
      <c r="L5" s="33"/>
      <c r="M5" s="27">
        <f t="shared" ref="M5:M46" si="0">SUM(H5:J5,K5/1.12)</f>
        <v>589.28571428571422</v>
      </c>
      <c r="N5" s="27">
        <f t="shared" ref="N5:N46" si="1">K5/1.12*0.12</f>
        <v>70.714285714285708</v>
      </c>
      <c r="O5" s="27">
        <f t="shared" ref="O5:O46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>
        <v>589.29</v>
      </c>
      <c r="AF5" s="27">
        <f t="shared" ref="AF5:AF25" si="3">-SUM(N5:AE5)</f>
        <v>-660.00428571428563</v>
      </c>
      <c r="AG5" s="28">
        <f t="shared" ref="AG5:AG25" si="4">SUM(H5:K5)+AF5+O5</f>
        <v>-4.285714285629183E-3</v>
      </c>
    </row>
    <row r="6" spans="1:83" s="12" customFormat="1" ht="23.25" customHeight="1">
      <c r="A6" s="30">
        <v>43879</v>
      </c>
      <c r="B6" s="31"/>
      <c r="C6" s="25" t="s">
        <v>68</v>
      </c>
      <c r="D6" s="25"/>
      <c r="E6" s="25"/>
      <c r="F6" s="26"/>
      <c r="G6" s="26" t="s">
        <v>110</v>
      </c>
      <c r="H6" s="32">
        <v>164</v>
      </c>
      <c r="I6" s="32"/>
      <c r="J6" s="32"/>
      <c r="K6" s="32"/>
      <c r="L6" s="33"/>
      <c r="M6" s="27">
        <f t="shared" si="0"/>
        <v>164</v>
      </c>
      <c r="N6" s="27">
        <f t="shared" si="1"/>
        <v>0</v>
      </c>
      <c r="O6" s="27">
        <f t="shared" si="2"/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164</v>
      </c>
      <c r="AB6" s="35"/>
      <c r="AC6" s="35"/>
      <c r="AD6" s="34"/>
      <c r="AE6" s="34"/>
      <c r="AF6" s="27">
        <f t="shared" si="3"/>
        <v>-164</v>
      </c>
      <c r="AG6" s="28">
        <f t="shared" si="4"/>
        <v>0</v>
      </c>
    </row>
    <row r="7" spans="1:83" s="12" customFormat="1" ht="23.25" customHeight="1">
      <c r="A7" s="30">
        <v>43879</v>
      </c>
      <c r="B7" s="31"/>
      <c r="C7" s="25" t="s">
        <v>41</v>
      </c>
      <c r="D7" s="25" t="s">
        <v>42</v>
      </c>
      <c r="E7" s="25" t="s">
        <v>43</v>
      </c>
      <c r="F7" s="26">
        <v>241427</v>
      </c>
      <c r="G7" s="26" t="s">
        <v>44</v>
      </c>
      <c r="H7" s="32"/>
      <c r="I7" s="32"/>
      <c r="J7" s="32"/>
      <c r="K7" s="32">
        <v>180</v>
      </c>
      <c r="L7" s="33"/>
      <c r="M7" s="27">
        <f t="shared" si="0"/>
        <v>160.71428571428569</v>
      </c>
      <c r="N7" s="27">
        <f t="shared" si="1"/>
        <v>19.285714285714281</v>
      </c>
      <c r="O7" s="27">
        <f t="shared" si="2"/>
        <v>0</v>
      </c>
      <c r="P7" s="27"/>
      <c r="Q7" s="34">
        <v>160.71</v>
      </c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-179.99571428571429</v>
      </c>
      <c r="AG7" s="28">
        <f t="shared" si="4"/>
        <v>4.2857142857144481E-3</v>
      </c>
    </row>
    <row r="8" spans="1:83" s="12" customFormat="1" ht="23.25" customHeight="1">
      <c r="A8" s="30">
        <v>43879</v>
      </c>
      <c r="B8" s="31"/>
      <c r="C8" s="25" t="s">
        <v>45</v>
      </c>
      <c r="D8" s="25" t="s">
        <v>46</v>
      </c>
      <c r="E8" s="25" t="s">
        <v>37</v>
      </c>
      <c r="F8" s="26">
        <v>127532</v>
      </c>
      <c r="G8" s="26" t="s">
        <v>159</v>
      </c>
      <c r="H8" s="32"/>
      <c r="I8" s="32"/>
      <c r="J8" s="32"/>
      <c r="K8" s="32">
        <v>542.6</v>
      </c>
      <c r="L8" s="33"/>
      <c r="M8" s="27">
        <f t="shared" ref="M8:M23" si="5">SUM(H8:J8,K8/1.12)</f>
        <v>484.46428571428567</v>
      </c>
      <c r="N8" s="27">
        <f t="shared" ref="N8:N23" si="6">K8/1.12*0.12</f>
        <v>58.135714285714279</v>
      </c>
      <c r="O8" s="27">
        <f t="shared" ref="O8:O23" si="7">-SUM(I8:J8,K8/1.12)*L8</f>
        <v>0</v>
      </c>
      <c r="P8" s="27">
        <v>484.46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ref="AF8:AF23" si="8">-SUM(N8:AE8)</f>
        <v>-542.59571428571428</v>
      </c>
      <c r="AG8" s="28">
        <f t="shared" ref="AG8:AG23" si="9">SUM(H8:K8)+AF8+O8</f>
        <v>4.2857142857428698E-3</v>
      </c>
      <c r="CE8" s="12">
        <v>1</v>
      </c>
    </row>
    <row r="9" spans="1:83" s="12" customFormat="1" ht="23.25" customHeight="1">
      <c r="A9" s="30">
        <v>43879</v>
      </c>
      <c r="B9" s="31"/>
      <c r="C9" s="25" t="s">
        <v>49</v>
      </c>
      <c r="D9" s="25"/>
      <c r="E9" s="25"/>
      <c r="F9" s="26"/>
      <c r="G9" s="26" t="s">
        <v>60</v>
      </c>
      <c r="H9" s="32"/>
      <c r="I9" s="32"/>
      <c r="J9" s="32">
        <v>200</v>
      </c>
      <c r="K9" s="32"/>
      <c r="L9" s="33"/>
      <c r="M9" s="27">
        <f t="shared" si="5"/>
        <v>200</v>
      </c>
      <c r="N9" s="27">
        <f t="shared" si="6"/>
        <v>0</v>
      </c>
      <c r="O9" s="27">
        <f t="shared" si="7"/>
        <v>0</v>
      </c>
      <c r="P9" s="27">
        <v>200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8"/>
        <v>-200</v>
      </c>
      <c r="AG9" s="28">
        <f t="shared" si="9"/>
        <v>0</v>
      </c>
    </row>
    <row r="10" spans="1:83" s="12" customFormat="1" ht="23.25" customHeight="1">
      <c r="A10" s="30">
        <v>43879</v>
      </c>
      <c r="B10" s="31"/>
      <c r="C10" s="25" t="s">
        <v>49</v>
      </c>
      <c r="D10" s="25"/>
      <c r="E10" s="25"/>
      <c r="F10" s="26"/>
      <c r="G10" s="26" t="s">
        <v>135</v>
      </c>
      <c r="H10" s="32"/>
      <c r="I10" s="32"/>
      <c r="J10" s="32">
        <v>300</v>
      </c>
      <c r="K10" s="32"/>
      <c r="L10" s="33"/>
      <c r="M10" s="27">
        <f t="shared" ref="M10:M18" si="10">SUM(H10:J10,K10/1.12)</f>
        <v>300</v>
      </c>
      <c r="N10" s="27">
        <f t="shared" ref="N10:N18" si="11">K10/1.12*0.12</f>
        <v>0</v>
      </c>
      <c r="O10" s="27">
        <f t="shared" ref="O10:O18" si="12">-SUM(I10:J10,K10/1.12)*L10</f>
        <v>0</v>
      </c>
      <c r="P10" s="27">
        <v>300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ref="AF10:AF18" si="13">-SUM(N10:AE10)</f>
        <v>-300</v>
      </c>
      <c r="AG10" s="28">
        <f t="shared" ref="AG10:AG18" si="14">SUM(H10:K10)+AF10+O10</f>
        <v>0</v>
      </c>
    </row>
    <row r="11" spans="1:83" s="12" customFormat="1" ht="23.25" customHeight="1">
      <c r="A11" s="30">
        <v>43879</v>
      </c>
      <c r="B11" s="31"/>
      <c r="C11" s="25" t="s">
        <v>49</v>
      </c>
      <c r="D11" s="25"/>
      <c r="E11" s="25"/>
      <c r="F11" s="26"/>
      <c r="G11" s="26" t="s">
        <v>160</v>
      </c>
      <c r="H11" s="32">
        <v>50</v>
      </c>
      <c r="I11" s="32"/>
      <c r="J11" s="32"/>
      <c r="K11" s="32"/>
      <c r="L11" s="33"/>
      <c r="M11" s="27">
        <f t="shared" si="10"/>
        <v>50</v>
      </c>
      <c r="N11" s="27">
        <f t="shared" si="11"/>
        <v>0</v>
      </c>
      <c r="O11" s="27">
        <f t="shared" si="12"/>
        <v>0</v>
      </c>
      <c r="P11" s="27"/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>
        <v>50</v>
      </c>
      <c r="AB11" s="35"/>
      <c r="AC11" s="35"/>
      <c r="AD11" s="34"/>
      <c r="AE11" s="34"/>
      <c r="AF11" s="27">
        <f t="shared" si="13"/>
        <v>-50</v>
      </c>
      <c r="AG11" s="28">
        <f t="shared" si="14"/>
        <v>0</v>
      </c>
    </row>
    <row r="12" spans="1:83" s="12" customFormat="1" ht="23.25" customHeight="1">
      <c r="A12" s="30">
        <v>43880</v>
      </c>
      <c r="B12" s="31"/>
      <c r="C12" s="25" t="s">
        <v>40</v>
      </c>
      <c r="D12" s="25"/>
      <c r="E12" s="25"/>
      <c r="F12" s="26"/>
      <c r="G12" s="26" t="s">
        <v>161</v>
      </c>
      <c r="H12" s="32">
        <v>50</v>
      </c>
      <c r="I12" s="32"/>
      <c r="J12" s="32"/>
      <c r="K12" s="32"/>
      <c r="L12" s="33"/>
      <c r="M12" s="27">
        <f t="shared" si="10"/>
        <v>50</v>
      </c>
      <c r="N12" s="27">
        <f t="shared" si="11"/>
        <v>0</v>
      </c>
      <c r="O12" s="27">
        <f t="shared" si="12"/>
        <v>0</v>
      </c>
      <c r="P12" s="27"/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>
        <v>50</v>
      </c>
      <c r="AB12" s="35"/>
      <c r="AC12" s="35"/>
      <c r="AD12" s="34"/>
      <c r="AE12" s="34"/>
      <c r="AF12" s="27">
        <f t="shared" si="13"/>
        <v>-50</v>
      </c>
      <c r="AG12" s="28">
        <f t="shared" si="14"/>
        <v>0</v>
      </c>
    </row>
    <row r="13" spans="1:83" s="12" customFormat="1" ht="23.25" customHeight="1">
      <c r="A13" s="30">
        <v>43880</v>
      </c>
      <c r="B13" s="31"/>
      <c r="C13" s="25" t="s">
        <v>115</v>
      </c>
      <c r="D13" s="25" t="s">
        <v>116</v>
      </c>
      <c r="E13" s="25" t="s">
        <v>37</v>
      </c>
      <c r="F13" s="26">
        <v>143678</v>
      </c>
      <c r="G13" s="26" t="s">
        <v>67</v>
      </c>
      <c r="H13" s="32"/>
      <c r="I13" s="32"/>
      <c r="J13" s="32"/>
      <c r="K13" s="32">
        <v>275</v>
      </c>
      <c r="L13" s="33"/>
      <c r="M13" s="27">
        <f t="shared" si="10"/>
        <v>245.53571428571425</v>
      </c>
      <c r="N13" s="27">
        <f t="shared" si="11"/>
        <v>29.464285714285708</v>
      </c>
      <c r="O13" s="27">
        <f t="shared" si="12"/>
        <v>0</v>
      </c>
      <c r="P13" s="27">
        <v>245.54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13"/>
        <v>-275.00428571428569</v>
      </c>
      <c r="AG13" s="28">
        <f t="shared" si="14"/>
        <v>-4.2857142856860264E-3</v>
      </c>
    </row>
    <row r="14" spans="1:83" s="12" customFormat="1" ht="23.25" customHeight="1">
      <c r="A14" s="30">
        <v>43880</v>
      </c>
      <c r="B14" s="31"/>
      <c r="C14" s="25" t="s">
        <v>51</v>
      </c>
      <c r="D14" s="25" t="s">
        <v>52</v>
      </c>
      <c r="E14" s="25" t="s">
        <v>39</v>
      </c>
      <c r="F14" s="26">
        <v>802300</v>
      </c>
      <c r="G14" s="26" t="s">
        <v>162</v>
      </c>
      <c r="H14" s="32"/>
      <c r="I14" s="32"/>
      <c r="J14" s="32"/>
      <c r="K14" s="32">
        <v>45</v>
      </c>
      <c r="L14" s="33"/>
      <c r="M14" s="27">
        <f t="shared" si="10"/>
        <v>40.178571428571423</v>
      </c>
      <c r="N14" s="27">
        <f t="shared" si="11"/>
        <v>4.8214285714285703</v>
      </c>
      <c r="O14" s="27">
        <f t="shared" si="1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>
        <v>40.18</v>
      </c>
      <c r="AA14" s="34"/>
      <c r="AB14" s="35"/>
      <c r="AC14" s="35"/>
      <c r="AD14" s="34"/>
      <c r="AE14" s="34"/>
      <c r="AF14" s="27">
        <f t="shared" si="13"/>
        <v>-45.001428571428569</v>
      </c>
      <c r="AG14" s="28">
        <f t="shared" si="14"/>
        <v>-1.4285714285691142E-3</v>
      </c>
    </row>
    <row r="15" spans="1:83" s="12" customFormat="1" ht="23.25" customHeight="1">
      <c r="A15" s="30">
        <v>43880</v>
      </c>
      <c r="B15" s="31"/>
      <c r="C15" s="25" t="s">
        <v>94</v>
      </c>
      <c r="D15" s="25"/>
      <c r="E15" s="25"/>
      <c r="F15" s="26"/>
      <c r="G15" s="26" t="s">
        <v>163</v>
      </c>
      <c r="H15" s="32"/>
      <c r="I15" s="32"/>
      <c r="J15" s="32">
        <v>70</v>
      </c>
      <c r="K15" s="32"/>
      <c r="L15" s="33"/>
      <c r="M15" s="27">
        <f t="shared" si="10"/>
        <v>70</v>
      </c>
      <c r="N15" s="27">
        <f t="shared" si="11"/>
        <v>0</v>
      </c>
      <c r="O15" s="27">
        <f t="shared" si="12"/>
        <v>0</v>
      </c>
      <c r="P15" s="27">
        <v>70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13"/>
        <v>-70</v>
      </c>
      <c r="AG15" s="28">
        <f t="shared" si="14"/>
        <v>0</v>
      </c>
    </row>
    <row r="16" spans="1:83" s="12" customFormat="1" ht="23.25" customHeight="1">
      <c r="A16" s="30">
        <v>43880</v>
      </c>
      <c r="B16" s="31"/>
      <c r="C16" s="25" t="s">
        <v>38</v>
      </c>
      <c r="D16" s="25" t="s">
        <v>56</v>
      </c>
      <c r="E16" s="25" t="s">
        <v>39</v>
      </c>
      <c r="F16" s="26">
        <v>189811</v>
      </c>
      <c r="G16" s="26" t="s">
        <v>164</v>
      </c>
      <c r="H16" s="32"/>
      <c r="I16" s="32"/>
      <c r="J16" s="32">
        <v>1440.4</v>
      </c>
      <c r="K16" s="32"/>
      <c r="L16" s="33"/>
      <c r="M16" s="27">
        <f t="shared" si="10"/>
        <v>1440.4</v>
      </c>
      <c r="N16" s="27">
        <f t="shared" si="11"/>
        <v>0</v>
      </c>
      <c r="O16" s="27">
        <f t="shared" si="12"/>
        <v>0</v>
      </c>
      <c r="P16" s="27">
        <v>1440.4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3"/>
        <v>-1440.4</v>
      </c>
      <c r="AG16" s="28">
        <f t="shared" si="14"/>
        <v>0</v>
      </c>
    </row>
    <row r="17" spans="1:33" s="12" customFormat="1" ht="23.25" customHeight="1">
      <c r="A17" s="30">
        <v>43880</v>
      </c>
      <c r="B17" s="31"/>
      <c r="C17" s="25" t="s">
        <v>38</v>
      </c>
      <c r="D17" s="25" t="s">
        <v>56</v>
      </c>
      <c r="E17" s="25" t="s">
        <v>39</v>
      </c>
      <c r="F17" s="26">
        <v>189811</v>
      </c>
      <c r="G17" s="26" t="s">
        <v>165</v>
      </c>
      <c r="H17" s="32"/>
      <c r="I17" s="32"/>
      <c r="J17" s="32"/>
      <c r="K17" s="32">
        <f>1298.88+155.87</f>
        <v>1454.75</v>
      </c>
      <c r="L17" s="33"/>
      <c r="M17" s="27">
        <f t="shared" si="10"/>
        <v>1298.8839285714284</v>
      </c>
      <c r="N17" s="27">
        <f t="shared" si="11"/>
        <v>155.86607142857142</v>
      </c>
      <c r="O17" s="27">
        <f t="shared" si="12"/>
        <v>0</v>
      </c>
      <c r="P17" s="27">
        <v>1298.8800000000001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13"/>
        <v>-1454.7460714285714</v>
      </c>
      <c r="AG17" s="28">
        <f t="shared" si="14"/>
        <v>3.9285714285597351E-3</v>
      </c>
    </row>
    <row r="18" spans="1:33" s="12" customFormat="1" ht="23.25" customHeight="1">
      <c r="A18" s="30">
        <v>43881</v>
      </c>
      <c r="B18" s="31"/>
      <c r="C18" s="25" t="s">
        <v>66</v>
      </c>
      <c r="D18" s="25" t="s">
        <v>125</v>
      </c>
      <c r="E18" s="25" t="s">
        <v>58</v>
      </c>
      <c r="F18" s="26">
        <v>17216</v>
      </c>
      <c r="G18" s="26" t="s">
        <v>166</v>
      </c>
      <c r="H18" s="32"/>
      <c r="I18" s="32"/>
      <c r="J18" s="32"/>
      <c r="K18" s="32">
        <v>205</v>
      </c>
      <c r="L18" s="33"/>
      <c r="M18" s="27">
        <f t="shared" si="10"/>
        <v>183.03571428571428</v>
      </c>
      <c r="N18" s="27">
        <f t="shared" si="11"/>
        <v>21.964285714285712</v>
      </c>
      <c r="O18" s="27">
        <f t="shared" si="12"/>
        <v>0</v>
      </c>
      <c r="P18" s="27"/>
      <c r="Q18" s="34"/>
      <c r="R18" s="34"/>
      <c r="S18" s="35"/>
      <c r="T18" s="35"/>
      <c r="U18" s="35"/>
      <c r="V18" s="35"/>
      <c r="W18" s="35"/>
      <c r="X18" s="34">
        <v>183.04</v>
      </c>
      <c r="Y18" s="34"/>
      <c r="Z18" s="34"/>
      <c r="AA18" s="34"/>
      <c r="AB18" s="35"/>
      <c r="AC18" s="35"/>
      <c r="AD18" s="34"/>
      <c r="AE18" s="34"/>
      <c r="AF18" s="27">
        <f t="shared" si="13"/>
        <v>-205.00428571428571</v>
      </c>
      <c r="AG18" s="28">
        <f t="shared" si="14"/>
        <v>-4.2857142857144481E-3</v>
      </c>
    </row>
    <row r="19" spans="1:33" s="12" customFormat="1" ht="23.25" customHeight="1">
      <c r="A19" s="30">
        <v>43881</v>
      </c>
      <c r="B19" s="31"/>
      <c r="C19" s="25" t="s">
        <v>66</v>
      </c>
      <c r="D19" s="25" t="s">
        <v>125</v>
      </c>
      <c r="E19" s="25" t="s">
        <v>58</v>
      </c>
      <c r="F19" s="26">
        <v>17216</v>
      </c>
      <c r="G19" s="26" t="s">
        <v>167</v>
      </c>
      <c r="H19" s="32"/>
      <c r="I19" s="32"/>
      <c r="J19" s="32"/>
      <c r="K19" s="32">
        <v>503</v>
      </c>
      <c r="L19" s="33"/>
      <c r="M19" s="27">
        <f t="shared" si="5"/>
        <v>449.10714285714283</v>
      </c>
      <c r="N19" s="27">
        <f t="shared" si="6"/>
        <v>53.892857142857139</v>
      </c>
      <c r="O19" s="27">
        <f t="shared" si="7"/>
        <v>0</v>
      </c>
      <c r="P19" s="27">
        <v>449.11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8"/>
        <v>-503.00285714285712</v>
      </c>
      <c r="AG19" s="28">
        <f t="shared" si="9"/>
        <v>-2.8571428571240176E-3</v>
      </c>
    </row>
    <row r="20" spans="1:33" s="12" customFormat="1" ht="23.25" customHeight="1">
      <c r="A20" s="30">
        <v>43881</v>
      </c>
      <c r="B20" s="31"/>
      <c r="C20" s="25" t="s">
        <v>49</v>
      </c>
      <c r="D20" s="25"/>
      <c r="E20" s="25"/>
      <c r="F20" s="26"/>
      <c r="G20" s="26" t="s">
        <v>160</v>
      </c>
      <c r="H20" s="32">
        <v>100</v>
      </c>
      <c r="I20" s="32"/>
      <c r="J20" s="32"/>
      <c r="K20" s="32"/>
      <c r="L20" s="33"/>
      <c r="M20" s="27">
        <f t="shared" si="5"/>
        <v>100</v>
      </c>
      <c r="N20" s="27">
        <f t="shared" si="6"/>
        <v>0</v>
      </c>
      <c r="O20" s="27">
        <f t="shared" si="7"/>
        <v>0</v>
      </c>
      <c r="P20" s="27"/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>
        <v>100</v>
      </c>
      <c r="AB20" s="35"/>
      <c r="AC20" s="35"/>
      <c r="AD20" s="34"/>
      <c r="AE20" s="34"/>
      <c r="AF20" s="27">
        <f t="shared" si="8"/>
        <v>-100</v>
      </c>
      <c r="AG20" s="28">
        <f t="shared" si="9"/>
        <v>0</v>
      </c>
    </row>
    <row r="21" spans="1:33" s="12" customFormat="1" ht="23.25" customHeight="1">
      <c r="A21" s="30">
        <v>43881</v>
      </c>
      <c r="B21" s="31"/>
      <c r="C21" s="25" t="s">
        <v>49</v>
      </c>
      <c r="D21" s="25"/>
      <c r="E21" s="25"/>
      <c r="F21" s="26"/>
      <c r="G21" s="26" t="s">
        <v>168</v>
      </c>
      <c r="H21" s="32"/>
      <c r="I21" s="32"/>
      <c r="J21" s="32">
        <v>450</v>
      </c>
      <c r="K21" s="32"/>
      <c r="L21" s="33"/>
      <c r="M21" s="27">
        <f t="shared" si="5"/>
        <v>450</v>
      </c>
      <c r="N21" s="27">
        <f t="shared" si="6"/>
        <v>0</v>
      </c>
      <c r="O21" s="27">
        <f t="shared" si="7"/>
        <v>0</v>
      </c>
      <c r="P21" s="27">
        <v>450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8"/>
        <v>-450</v>
      </c>
      <c r="AG21" s="28">
        <f t="shared" si="9"/>
        <v>0</v>
      </c>
    </row>
    <row r="22" spans="1:33" s="12" customFormat="1" ht="23.25" customHeight="1">
      <c r="A22" s="30">
        <v>43881</v>
      </c>
      <c r="B22" s="31"/>
      <c r="C22" s="25" t="s">
        <v>41</v>
      </c>
      <c r="D22" s="25" t="s">
        <v>42</v>
      </c>
      <c r="E22" s="25" t="s">
        <v>43</v>
      </c>
      <c r="F22" s="26">
        <v>107820</v>
      </c>
      <c r="G22" s="26" t="s">
        <v>44</v>
      </c>
      <c r="H22" s="32"/>
      <c r="I22" s="32"/>
      <c r="J22" s="32"/>
      <c r="K22" s="32">
        <v>180</v>
      </c>
      <c r="L22" s="33"/>
      <c r="M22" s="27">
        <f t="shared" si="5"/>
        <v>160.71428571428569</v>
      </c>
      <c r="N22" s="27">
        <f t="shared" si="6"/>
        <v>19.285714285714281</v>
      </c>
      <c r="O22" s="27">
        <f t="shared" si="7"/>
        <v>0</v>
      </c>
      <c r="P22" s="27"/>
      <c r="Q22" s="34">
        <v>160.71</v>
      </c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8"/>
        <v>-179.99571428571429</v>
      </c>
      <c r="AG22" s="28">
        <f t="shared" si="9"/>
        <v>4.2857142857144481E-3</v>
      </c>
    </row>
    <row r="23" spans="1:33" s="12" customFormat="1" ht="23.25" customHeight="1">
      <c r="A23" s="30">
        <v>43882</v>
      </c>
      <c r="B23" s="31"/>
      <c r="C23" s="25" t="s">
        <v>49</v>
      </c>
      <c r="D23" s="25"/>
      <c r="E23" s="25"/>
      <c r="F23" s="26"/>
      <c r="G23" s="26" t="s">
        <v>169</v>
      </c>
      <c r="H23" s="32">
        <v>100</v>
      </c>
      <c r="I23" s="32"/>
      <c r="J23" s="32"/>
      <c r="K23" s="32"/>
      <c r="L23" s="33"/>
      <c r="M23" s="27">
        <f t="shared" si="5"/>
        <v>100</v>
      </c>
      <c r="N23" s="27">
        <f t="shared" si="6"/>
        <v>0</v>
      </c>
      <c r="O23" s="27">
        <f t="shared" si="7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>
        <v>100</v>
      </c>
      <c r="AB23" s="35"/>
      <c r="AC23" s="35"/>
      <c r="AD23" s="34"/>
      <c r="AE23" s="34"/>
      <c r="AF23" s="27">
        <f t="shared" si="8"/>
        <v>-100</v>
      </c>
      <c r="AG23" s="28">
        <f t="shared" si="9"/>
        <v>0</v>
      </c>
    </row>
    <row r="24" spans="1:33" s="12" customFormat="1" ht="23.25" customHeight="1">
      <c r="A24" s="30">
        <v>43882</v>
      </c>
      <c r="B24" s="31"/>
      <c r="C24" s="25" t="s">
        <v>41</v>
      </c>
      <c r="D24" s="25" t="s">
        <v>42</v>
      </c>
      <c r="E24" s="25" t="s">
        <v>43</v>
      </c>
      <c r="F24" s="26">
        <v>247071</v>
      </c>
      <c r="G24" s="26" t="s">
        <v>44</v>
      </c>
      <c r="H24" s="32"/>
      <c r="I24" s="32"/>
      <c r="J24" s="32"/>
      <c r="K24" s="32">
        <v>180</v>
      </c>
      <c r="L24" s="33"/>
      <c r="M24" s="27">
        <f t="shared" ref="M24" si="15">SUM(H24:J24,K24/1.12)</f>
        <v>160.71428571428569</v>
      </c>
      <c r="N24" s="27">
        <f t="shared" ref="N24" si="16">K24/1.12*0.12</f>
        <v>19.285714285714281</v>
      </c>
      <c r="O24" s="27">
        <f t="shared" ref="O24" si="17">-SUM(I24:J24,K24/1.12)*L24</f>
        <v>0</v>
      </c>
      <c r="P24" s="27"/>
      <c r="Q24" s="34">
        <v>160.71</v>
      </c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ref="AF24" si="18">-SUM(N24:AE24)</f>
        <v>-179.99571428571429</v>
      </c>
      <c r="AG24" s="28">
        <f t="shared" ref="AG24" si="19">SUM(H24:K24)+AF24+O24</f>
        <v>4.2857142857144481E-3</v>
      </c>
    </row>
    <row r="25" spans="1:33" s="12" customFormat="1" ht="23.25" customHeight="1">
      <c r="A25" s="30">
        <v>43882</v>
      </c>
      <c r="B25" s="31"/>
      <c r="C25" s="25" t="s">
        <v>70</v>
      </c>
      <c r="D25" s="25" t="s">
        <v>71</v>
      </c>
      <c r="E25" s="25" t="s">
        <v>170</v>
      </c>
      <c r="F25" s="26">
        <v>121720</v>
      </c>
      <c r="G25" s="26" t="s">
        <v>72</v>
      </c>
      <c r="H25" s="32"/>
      <c r="I25" s="32"/>
      <c r="J25" s="32"/>
      <c r="K25" s="32">
        <v>1329.54</v>
      </c>
      <c r="L25" s="33"/>
      <c r="M25" s="27">
        <f t="shared" si="0"/>
        <v>1187.0892857142856</v>
      </c>
      <c r="N25" s="27">
        <f t="shared" si="1"/>
        <v>142.45071428571427</v>
      </c>
      <c r="O25" s="27">
        <f t="shared" si="2"/>
        <v>0</v>
      </c>
      <c r="P25" s="27">
        <v>1187.0899999999999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3"/>
        <v>-1329.5407142857141</v>
      </c>
      <c r="AG25" s="28">
        <f t="shared" si="4"/>
        <v>-7.1428571413889586E-4</v>
      </c>
    </row>
    <row r="26" spans="1:33" s="12" customFormat="1" ht="23.25" customHeight="1">
      <c r="A26" s="30">
        <v>43882</v>
      </c>
      <c r="B26" s="31"/>
      <c r="C26" s="25" t="s">
        <v>40</v>
      </c>
      <c r="D26" s="25"/>
      <c r="E26" s="25"/>
      <c r="F26" s="26"/>
      <c r="G26" s="26" t="s">
        <v>171</v>
      </c>
      <c r="H26" s="32">
        <v>50</v>
      </c>
      <c r="I26" s="32"/>
      <c r="J26" s="32"/>
      <c r="K26" s="32"/>
      <c r="L26" s="33"/>
      <c r="M26" s="27">
        <f t="shared" si="0"/>
        <v>50</v>
      </c>
      <c r="N26" s="27">
        <f t="shared" si="1"/>
        <v>0</v>
      </c>
      <c r="O26" s="27">
        <f t="shared" si="2"/>
        <v>0</v>
      </c>
      <c r="P26" s="27"/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>
        <v>50</v>
      </c>
      <c r="AB26" s="35"/>
      <c r="AC26" s="35"/>
      <c r="AD26" s="34"/>
      <c r="AE26" s="34"/>
      <c r="AF26" s="27">
        <f t="shared" ref="AF26:AF46" si="20">-SUM(N26:AE26)</f>
        <v>-50</v>
      </c>
      <c r="AG26" s="28">
        <f t="shared" ref="AG26:AG46" si="21">SUM(H26:K26)+AF26+O26</f>
        <v>0</v>
      </c>
    </row>
    <row r="27" spans="1:33" s="12" customFormat="1" ht="23.25" customHeight="1">
      <c r="A27" s="30">
        <v>43882</v>
      </c>
      <c r="B27" s="31"/>
      <c r="C27" s="25" t="s">
        <v>38</v>
      </c>
      <c r="D27" s="25" t="s">
        <v>56</v>
      </c>
      <c r="E27" s="25" t="s">
        <v>39</v>
      </c>
      <c r="F27" s="26">
        <v>269110</v>
      </c>
      <c r="G27" s="26" t="s">
        <v>172</v>
      </c>
      <c r="H27" s="32"/>
      <c r="I27" s="32"/>
      <c r="J27" s="32">
        <v>441.75</v>
      </c>
      <c r="K27" s="32"/>
      <c r="L27" s="33"/>
      <c r="M27" s="27">
        <f t="shared" si="0"/>
        <v>441.75</v>
      </c>
      <c r="N27" s="27">
        <f t="shared" si="1"/>
        <v>0</v>
      </c>
      <c r="O27" s="27">
        <f t="shared" si="2"/>
        <v>0</v>
      </c>
      <c r="P27" s="27">
        <v>441.75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20"/>
        <v>-441.75</v>
      </c>
      <c r="AG27" s="28">
        <f t="shared" si="21"/>
        <v>0</v>
      </c>
    </row>
    <row r="28" spans="1:33" s="12" customFormat="1" ht="23.25" customHeight="1">
      <c r="A28" s="30">
        <v>43882</v>
      </c>
      <c r="B28" s="31"/>
      <c r="C28" s="25" t="s">
        <v>38</v>
      </c>
      <c r="D28" s="25" t="s">
        <v>56</v>
      </c>
      <c r="E28" s="25" t="s">
        <v>39</v>
      </c>
      <c r="F28" s="26">
        <v>269110</v>
      </c>
      <c r="G28" s="26" t="s">
        <v>173</v>
      </c>
      <c r="H28" s="32"/>
      <c r="I28" s="32"/>
      <c r="J28" s="32"/>
      <c r="K28" s="32">
        <f>1791.16+214.94</f>
        <v>2006.1000000000001</v>
      </c>
      <c r="L28" s="33"/>
      <c r="M28" s="27">
        <f t="shared" si="0"/>
        <v>1791.1607142857142</v>
      </c>
      <c r="N28" s="27">
        <f t="shared" si="1"/>
        <v>214.93928571428569</v>
      </c>
      <c r="O28" s="27">
        <f t="shared" si="2"/>
        <v>0</v>
      </c>
      <c r="P28" s="27">
        <v>1791.16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20"/>
        <v>-2006.0992857142858</v>
      </c>
      <c r="AG28" s="28">
        <f t="shared" si="21"/>
        <v>7.1428571436626953E-4</v>
      </c>
    </row>
    <row r="29" spans="1:33" s="12" customFormat="1" ht="23.25" customHeight="1">
      <c r="A29" s="30">
        <v>43883</v>
      </c>
      <c r="B29" s="31"/>
      <c r="C29" s="25" t="s">
        <v>47</v>
      </c>
      <c r="D29" s="25" t="s">
        <v>48</v>
      </c>
      <c r="E29" s="25" t="s">
        <v>50</v>
      </c>
      <c r="F29" s="26">
        <v>3429</v>
      </c>
      <c r="G29" s="26" t="s">
        <v>174</v>
      </c>
      <c r="H29" s="32"/>
      <c r="I29" s="32"/>
      <c r="J29" s="32">
        <v>1755</v>
      </c>
      <c r="K29" s="32"/>
      <c r="L29" s="33"/>
      <c r="M29" s="27">
        <f t="shared" si="0"/>
        <v>1755</v>
      </c>
      <c r="N29" s="27">
        <f t="shared" si="1"/>
        <v>0</v>
      </c>
      <c r="O29" s="27">
        <f t="shared" si="2"/>
        <v>0</v>
      </c>
      <c r="P29" s="27">
        <v>1755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20"/>
        <v>-1755</v>
      </c>
      <c r="AG29" s="28">
        <f t="shared" si="21"/>
        <v>0</v>
      </c>
    </row>
    <row r="30" spans="1:33" s="12" customFormat="1" ht="23.25" customHeight="1">
      <c r="A30" s="30">
        <v>43883</v>
      </c>
      <c r="B30" s="31"/>
      <c r="C30" s="25" t="s">
        <v>49</v>
      </c>
      <c r="D30" s="25"/>
      <c r="E30" s="25"/>
      <c r="F30" s="26"/>
      <c r="G30" s="26" t="s">
        <v>175</v>
      </c>
      <c r="H30" s="32">
        <v>100</v>
      </c>
      <c r="I30" s="32"/>
      <c r="J30" s="32"/>
      <c r="K30" s="32"/>
      <c r="L30" s="33"/>
      <c r="M30" s="27">
        <f t="shared" si="0"/>
        <v>100</v>
      </c>
      <c r="N30" s="27">
        <f t="shared" si="1"/>
        <v>0</v>
      </c>
      <c r="O30" s="27">
        <f t="shared" si="2"/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>
        <v>100</v>
      </c>
      <c r="AB30" s="35"/>
      <c r="AC30" s="35"/>
      <c r="AD30" s="34"/>
      <c r="AE30" s="34"/>
      <c r="AF30" s="27">
        <f t="shared" si="20"/>
        <v>-100</v>
      </c>
      <c r="AG30" s="28">
        <f t="shared" si="21"/>
        <v>0</v>
      </c>
    </row>
    <row r="31" spans="1:33" s="12" customFormat="1" ht="23.25" customHeight="1">
      <c r="A31" s="30">
        <v>43883</v>
      </c>
      <c r="B31" s="31"/>
      <c r="C31" s="25" t="s">
        <v>45</v>
      </c>
      <c r="D31" s="25" t="s">
        <v>46</v>
      </c>
      <c r="E31" s="25" t="s">
        <v>37</v>
      </c>
      <c r="F31" s="26">
        <v>157684</v>
      </c>
      <c r="G31" s="26" t="s">
        <v>176</v>
      </c>
      <c r="H31" s="32"/>
      <c r="I31" s="32"/>
      <c r="J31" s="32">
        <v>89.88</v>
      </c>
      <c r="K31" s="32"/>
      <c r="L31" s="33"/>
      <c r="M31" s="27">
        <f t="shared" si="0"/>
        <v>89.88</v>
      </c>
      <c r="N31" s="27">
        <f t="shared" si="1"/>
        <v>0</v>
      </c>
      <c r="O31" s="27">
        <f t="shared" si="2"/>
        <v>0</v>
      </c>
      <c r="P31" s="27">
        <v>89.88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20"/>
        <v>-89.88</v>
      </c>
      <c r="AG31" s="28">
        <f t="shared" si="21"/>
        <v>0</v>
      </c>
    </row>
    <row r="32" spans="1:33" s="12" customFormat="1" ht="23.25" customHeight="1">
      <c r="A32" s="30">
        <v>43883</v>
      </c>
      <c r="B32" s="31"/>
      <c r="C32" s="25" t="s">
        <v>51</v>
      </c>
      <c r="D32" s="25" t="s">
        <v>52</v>
      </c>
      <c r="E32" s="25" t="s">
        <v>39</v>
      </c>
      <c r="F32" s="26">
        <v>802810</v>
      </c>
      <c r="G32" s="26" t="s">
        <v>177</v>
      </c>
      <c r="H32" s="32"/>
      <c r="I32" s="32"/>
      <c r="J32" s="32"/>
      <c r="K32" s="32">
        <v>76.25</v>
      </c>
      <c r="L32" s="33"/>
      <c r="M32" s="27">
        <f t="shared" si="0"/>
        <v>68.080357142857139</v>
      </c>
      <c r="N32" s="27">
        <f t="shared" si="1"/>
        <v>8.1696428571428559</v>
      </c>
      <c r="O32" s="27">
        <f t="shared" si="2"/>
        <v>0</v>
      </c>
      <c r="P32" s="27">
        <v>68.08</v>
      </c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20"/>
        <v>-76.249642857142859</v>
      </c>
      <c r="AG32" s="28">
        <f t="shared" si="21"/>
        <v>3.571428571405022E-4</v>
      </c>
    </row>
    <row r="33" spans="1:33" s="12" customFormat="1" ht="23.25" customHeight="1">
      <c r="A33" s="30">
        <v>43883</v>
      </c>
      <c r="B33" s="31"/>
      <c r="C33" s="25" t="s">
        <v>45</v>
      </c>
      <c r="D33" s="25" t="s">
        <v>46</v>
      </c>
      <c r="E33" s="25" t="s">
        <v>37</v>
      </c>
      <c r="F33" s="26">
        <v>128669</v>
      </c>
      <c r="G33" s="26" t="s">
        <v>178</v>
      </c>
      <c r="H33" s="32"/>
      <c r="I33" s="32"/>
      <c r="J33" s="32"/>
      <c r="K33" s="32">
        <v>401</v>
      </c>
      <c r="L33" s="33"/>
      <c r="M33" s="27">
        <f t="shared" si="0"/>
        <v>358.03571428571428</v>
      </c>
      <c r="N33" s="27">
        <f t="shared" si="1"/>
        <v>42.964285714285708</v>
      </c>
      <c r="O33" s="27">
        <f t="shared" si="2"/>
        <v>0</v>
      </c>
      <c r="P33" s="27">
        <v>358.04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20"/>
        <v>-401.00428571428574</v>
      </c>
      <c r="AG33" s="28">
        <f t="shared" si="21"/>
        <v>-4.2857142857428698E-3</v>
      </c>
    </row>
    <row r="34" spans="1:33" s="12" customFormat="1" ht="23.25" customHeight="1">
      <c r="A34" s="30">
        <v>43885</v>
      </c>
      <c r="B34" s="31"/>
      <c r="C34" s="25" t="s">
        <v>94</v>
      </c>
      <c r="D34" s="25"/>
      <c r="E34" s="25"/>
      <c r="F34" s="26"/>
      <c r="G34" s="26" t="s">
        <v>179</v>
      </c>
      <c r="H34" s="32"/>
      <c r="I34" s="32"/>
      <c r="J34" s="32">
        <v>50</v>
      </c>
      <c r="K34" s="32"/>
      <c r="L34" s="33"/>
      <c r="M34" s="27">
        <f t="shared" si="0"/>
        <v>50</v>
      </c>
      <c r="N34" s="27">
        <f t="shared" si="1"/>
        <v>0</v>
      </c>
      <c r="O34" s="27">
        <f t="shared" si="2"/>
        <v>0</v>
      </c>
      <c r="P34" s="27">
        <v>50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20"/>
        <v>-50</v>
      </c>
      <c r="AG34" s="28">
        <f t="shared" si="21"/>
        <v>0</v>
      </c>
    </row>
    <row r="35" spans="1:33" s="12" customFormat="1" ht="23.25" customHeight="1">
      <c r="A35" s="30">
        <v>43885</v>
      </c>
      <c r="B35" s="31"/>
      <c r="C35" s="25" t="s">
        <v>41</v>
      </c>
      <c r="D35" s="25" t="s">
        <v>42</v>
      </c>
      <c r="E35" s="25" t="s">
        <v>43</v>
      </c>
      <c r="F35" s="26">
        <v>247199</v>
      </c>
      <c r="G35" s="26" t="s">
        <v>44</v>
      </c>
      <c r="H35" s="32"/>
      <c r="I35" s="32"/>
      <c r="J35" s="32"/>
      <c r="K35" s="32">
        <v>180</v>
      </c>
      <c r="L35" s="33"/>
      <c r="M35" s="27">
        <f t="shared" si="0"/>
        <v>160.71428571428569</v>
      </c>
      <c r="N35" s="27">
        <f t="shared" si="1"/>
        <v>19.285714285714281</v>
      </c>
      <c r="O35" s="27">
        <f t="shared" si="2"/>
        <v>0</v>
      </c>
      <c r="P35" s="27"/>
      <c r="Q35" s="34">
        <v>160.71</v>
      </c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ref="AF35" si="22">-SUM(N35:AE35)</f>
        <v>-179.99571428571429</v>
      </c>
      <c r="AG35" s="28">
        <f t="shared" ref="AG35" si="23">SUM(H35:K35)+AF35+O35</f>
        <v>4.2857142857144481E-3</v>
      </c>
    </row>
    <row r="36" spans="1:33" s="12" customFormat="1" ht="23.25" customHeight="1">
      <c r="A36" s="30">
        <v>43885</v>
      </c>
      <c r="B36" s="31"/>
      <c r="C36" s="25" t="s">
        <v>45</v>
      </c>
      <c r="D36" s="25" t="s">
        <v>46</v>
      </c>
      <c r="E36" s="25" t="s">
        <v>37</v>
      </c>
      <c r="F36" s="26">
        <v>138757</v>
      </c>
      <c r="G36" s="26" t="s">
        <v>180</v>
      </c>
      <c r="H36" s="32"/>
      <c r="I36" s="32"/>
      <c r="J36" s="32"/>
      <c r="K36" s="32">
        <v>604</v>
      </c>
      <c r="L36" s="33"/>
      <c r="M36" s="27">
        <f t="shared" si="0"/>
        <v>539.28571428571422</v>
      </c>
      <c r="N36" s="27">
        <f t="shared" si="1"/>
        <v>64.714285714285708</v>
      </c>
      <c r="O36" s="27">
        <f t="shared" si="2"/>
        <v>0</v>
      </c>
      <c r="P36" s="27">
        <v>539.29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20"/>
        <v>-604.00428571428563</v>
      </c>
      <c r="AG36" s="28">
        <f t="shared" si="21"/>
        <v>-4.285714285629183E-3</v>
      </c>
    </row>
    <row r="37" spans="1:33" s="12" customFormat="1" ht="23.25" customHeight="1">
      <c r="A37" s="30">
        <v>43886</v>
      </c>
      <c r="B37" s="31"/>
      <c r="C37" s="25" t="s">
        <v>115</v>
      </c>
      <c r="D37" s="25" t="s">
        <v>116</v>
      </c>
      <c r="E37" s="25" t="s">
        <v>37</v>
      </c>
      <c r="F37" s="26">
        <v>1146629</v>
      </c>
      <c r="G37" s="26" t="s">
        <v>44</v>
      </c>
      <c r="H37" s="32"/>
      <c r="I37" s="32"/>
      <c r="J37" s="32"/>
      <c r="K37" s="32">
        <v>80</v>
      </c>
      <c r="L37" s="33"/>
      <c r="M37" s="27">
        <f t="shared" ref="M37:M43" si="24">SUM(H37:J37,K37/1.12)</f>
        <v>71.428571428571416</v>
      </c>
      <c r="N37" s="27">
        <f t="shared" ref="N37:N43" si="25">K37/1.12*0.12</f>
        <v>8.5714285714285694</v>
      </c>
      <c r="O37" s="27">
        <f t="shared" ref="O37:O43" si="26">-SUM(I37:J37,K37/1.12)*L37</f>
        <v>0</v>
      </c>
      <c r="P37" s="27"/>
      <c r="Q37" s="34">
        <v>71.430000000000007</v>
      </c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ref="AF37:AF43" si="27">-SUM(N37:AE37)</f>
        <v>-80.001428571428576</v>
      </c>
      <c r="AG37" s="28">
        <f t="shared" ref="AG37:AG43" si="28">SUM(H37:K37)+AF37+O37</f>
        <v>-1.4285714285762197E-3</v>
      </c>
    </row>
    <row r="38" spans="1:33" s="12" customFormat="1" ht="23.25" customHeight="1">
      <c r="A38" s="30">
        <v>43886</v>
      </c>
      <c r="B38" s="31"/>
      <c r="C38" s="25" t="s">
        <v>41</v>
      </c>
      <c r="D38" s="25" t="s">
        <v>42</v>
      </c>
      <c r="E38" s="25" t="s">
        <v>43</v>
      </c>
      <c r="F38" s="26">
        <v>106479</v>
      </c>
      <c r="G38" s="26" t="s">
        <v>44</v>
      </c>
      <c r="H38" s="32"/>
      <c r="I38" s="32"/>
      <c r="J38" s="32"/>
      <c r="K38" s="32">
        <v>180</v>
      </c>
      <c r="L38" s="33"/>
      <c r="M38" s="27">
        <f t="shared" si="24"/>
        <v>160.71428571428569</v>
      </c>
      <c r="N38" s="27">
        <f t="shared" si="25"/>
        <v>19.285714285714281</v>
      </c>
      <c r="O38" s="27">
        <f t="shared" si="26"/>
        <v>0</v>
      </c>
      <c r="P38" s="27"/>
      <c r="Q38" s="34">
        <v>160.71</v>
      </c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ref="AF38" si="29">-SUM(N38:AE38)</f>
        <v>-179.99571428571429</v>
      </c>
      <c r="AG38" s="28">
        <f t="shared" ref="AG38" si="30">SUM(H38:K38)+AF38+O38</f>
        <v>4.2857142857144481E-3</v>
      </c>
    </row>
    <row r="39" spans="1:33" s="12" customFormat="1" ht="23.25" customHeight="1">
      <c r="A39" s="30">
        <v>43887</v>
      </c>
      <c r="B39" s="31"/>
      <c r="C39" s="25" t="s">
        <v>181</v>
      </c>
      <c r="D39" s="25" t="s">
        <v>182</v>
      </c>
      <c r="E39" s="25" t="s">
        <v>184</v>
      </c>
      <c r="F39" s="26">
        <v>9260</v>
      </c>
      <c r="G39" s="25" t="s">
        <v>183</v>
      </c>
      <c r="H39" s="32"/>
      <c r="I39" s="32"/>
      <c r="J39" s="32"/>
      <c r="K39" s="32">
        <v>180</v>
      </c>
      <c r="L39" s="33"/>
      <c r="M39" s="27">
        <f t="shared" si="24"/>
        <v>160.71428571428569</v>
      </c>
      <c r="N39" s="27">
        <f t="shared" si="25"/>
        <v>19.285714285714281</v>
      </c>
      <c r="O39" s="27">
        <f t="shared" si="26"/>
        <v>0</v>
      </c>
      <c r="P39" s="27"/>
      <c r="Q39" s="34"/>
      <c r="R39" s="34"/>
      <c r="S39" s="35"/>
      <c r="T39" s="35"/>
      <c r="U39" s="35"/>
      <c r="V39" s="35"/>
      <c r="W39" s="35"/>
      <c r="X39" s="34"/>
      <c r="Y39" s="34">
        <v>160.71</v>
      </c>
      <c r="Z39" s="34"/>
      <c r="AA39" s="34"/>
      <c r="AB39" s="35"/>
      <c r="AC39" s="35"/>
      <c r="AD39" s="34"/>
      <c r="AE39" s="34"/>
      <c r="AF39" s="27">
        <f t="shared" si="27"/>
        <v>-179.99571428571429</v>
      </c>
      <c r="AG39" s="28">
        <f t="shared" si="28"/>
        <v>4.2857142857144481E-3</v>
      </c>
    </row>
    <row r="40" spans="1:33" s="12" customFormat="1" ht="23.25" customHeight="1">
      <c r="A40" s="30">
        <v>43887</v>
      </c>
      <c r="B40" s="31"/>
      <c r="C40" s="25" t="s">
        <v>45</v>
      </c>
      <c r="D40" s="25" t="s">
        <v>46</v>
      </c>
      <c r="E40" s="25" t="s">
        <v>37</v>
      </c>
      <c r="F40" s="26">
        <v>708909</v>
      </c>
      <c r="G40" s="26" t="s">
        <v>69</v>
      </c>
      <c r="H40" s="32"/>
      <c r="I40" s="32"/>
      <c r="J40" s="32"/>
      <c r="K40" s="32">
        <v>390</v>
      </c>
      <c r="L40" s="33"/>
      <c r="M40" s="27">
        <f t="shared" si="24"/>
        <v>348.21428571428567</v>
      </c>
      <c r="N40" s="27">
        <f t="shared" si="25"/>
        <v>41.785714285714278</v>
      </c>
      <c r="O40" s="27">
        <f t="shared" si="26"/>
        <v>0</v>
      </c>
      <c r="P40" s="27">
        <v>348.21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27"/>
        <v>-389.99571428571426</v>
      </c>
      <c r="AG40" s="28">
        <f t="shared" si="28"/>
        <v>4.2857142857428698E-3</v>
      </c>
    </row>
    <row r="41" spans="1:33" s="12" customFormat="1" ht="23.25" customHeight="1">
      <c r="A41" s="30">
        <v>43887</v>
      </c>
      <c r="B41" s="31"/>
      <c r="C41" s="25" t="s">
        <v>38</v>
      </c>
      <c r="D41" s="25" t="s">
        <v>56</v>
      </c>
      <c r="E41" s="25" t="s">
        <v>39</v>
      </c>
      <c r="F41" s="26">
        <v>204484</v>
      </c>
      <c r="G41" s="26" t="s">
        <v>185</v>
      </c>
      <c r="H41" s="32"/>
      <c r="I41" s="32"/>
      <c r="J41" s="32"/>
      <c r="K41" s="32">
        <v>432.2</v>
      </c>
      <c r="L41" s="33"/>
      <c r="M41" s="27">
        <f t="shared" si="24"/>
        <v>385.89285714285711</v>
      </c>
      <c r="N41" s="27">
        <f t="shared" si="25"/>
        <v>46.30714285714285</v>
      </c>
      <c r="O41" s="27">
        <f t="shared" si="26"/>
        <v>0</v>
      </c>
      <c r="P41" s="27">
        <v>385.89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27"/>
        <v>-432.19714285714281</v>
      </c>
      <c r="AG41" s="28">
        <f t="shared" si="28"/>
        <v>2.857142857180861E-3</v>
      </c>
    </row>
    <row r="42" spans="1:33" s="12" customFormat="1" ht="23.25" customHeight="1">
      <c r="A42" s="30">
        <v>43887</v>
      </c>
      <c r="B42" s="31"/>
      <c r="C42" s="25" t="s">
        <v>61</v>
      </c>
      <c r="D42" s="25" t="s">
        <v>186</v>
      </c>
      <c r="E42" s="25" t="s">
        <v>39</v>
      </c>
      <c r="F42" s="26">
        <v>576777</v>
      </c>
      <c r="G42" s="26" t="s">
        <v>187</v>
      </c>
      <c r="H42" s="32"/>
      <c r="I42" s="32"/>
      <c r="J42" s="32"/>
      <c r="K42" s="32">
        <v>2503.33</v>
      </c>
      <c r="L42" s="33"/>
      <c r="M42" s="27">
        <f t="shared" si="24"/>
        <v>2235.1160714285711</v>
      </c>
      <c r="N42" s="27">
        <f t="shared" si="25"/>
        <v>268.21392857142854</v>
      </c>
      <c r="O42" s="27">
        <f t="shared" si="26"/>
        <v>0</v>
      </c>
      <c r="P42" s="27">
        <v>2235.12</v>
      </c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27"/>
        <v>-2503.3339285714283</v>
      </c>
      <c r="AG42" s="28">
        <f t="shared" si="28"/>
        <v>-3.9285714283323614E-3</v>
      </c>
    </row>
    <row r="43" spans="1:33" s="12" customFormat="1" ht="23.25" customHeight="1">
      <c r="A43" s="30">
        <v>43887</v>
      </c>
      <c r="B43" s="31"/>
      <c r="C43" s="25" t="s">
        <v>115</v>
      </c>
      <c r="D43" s="25" t="s">
        <v>116</v>
      </c>
      <c r="E43" s="25" t="s">
        <v>37</v>
      </c>
      <c r="F43" s="26">
        <v>158085</v>
      </c>
      <c r="G43" s="26" t="s">
        <v>188</v>
      </c>
      <c r="H43" s="32"/>
      <c r="I43" s="32"/>
      <c r="J43" s="32"/>
      <c r="K43" s="32">
        <v>60</v>
      </c>
      <c r="L43" s="33"/>
      <c r="M43" s="27">
        <f t="shared" si="24"/>
        <v>53.571428571428569</v>
      </c>
      <c r="N43" s="27">
        <f t="shared" si="25"/>
        <v>6.4285714285714279</v>
      </c>
      <c r="O43" s="27">
        <f t="shared" si="26"/>
        <v>0</v>
      </c>
      <c r="P43" s="27"/>
      <c r="Q43" s="34"/>
      <c r="R43" s="34"/>
      <c r="S43" s="35"/>
      <c r="T43" s="35"/>
      <c r="U43" s="35"/>
      <c r="V43" s="35"/>
      <c r="W43" s="35"/>
      <c r="X43" s="34"/>
      <c r="Y43" s="34">
        <v>53.57</v>
      </c>
      <c r="Z43" s="34"/>
      <c r="AA43" s="34"/>
      <c r="AB43" s="35"/>
      <c r="AC43" s="35"/>
      <c r="AD43" s="34"/>
      <c r="AE43" s="34"/>
      <c r="AF43" s="27">
        <f t="shared" si="27"/>
        <v>-59.998571428571431</v>
      </c>
      <c r="AG43" s="28">
        <f t="shared" si="28"/>
        <v>1.4285714285691142E-3</v>
      </c>
    </row>
    <row r="44" spans="1:33" s="12" customFormat="1" ht="23.25" customHeight="1">
      <c r="A44" s="30">
        <v>43887</v>
      </c>
      <c r="B44" s="31"/>
      <c r="C44" s="25" t="s">
        <v>189</v>
      </c>
      <c r="D44" s="25"/>
      <c r="E44" s="25"/>
      <c r="F44" s="26"/>
      <c r="G44" s="26" t="s">
        <v>190</v>
      </c>
      <c r="H44" s="32">
        <v>88.77</v>
      </c>
      <c r="I44" s="32"/>
      <c r="J44" s="32"/>
      <c r="K44" s="32"/>
      <c r="L44" s="33"/>
      <c r="M44" s="27">
        <f t="shared" si="0"/>
        <v>88.77</v>
      </c>
      <c r="N44" s="27">
        <f t="shared" si="1"/>
        <v>0</v>
      </c>
      <c r="O44" s="27">
        <f t="shared" si="2"/>
        <v>0</v>
      </c>
      <c r="P44" s="27"/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>
        <v>88.77</v>
      </c>
      <c r="AE44" s="34"/>
      <c r="AF44" s="27">
        <f t="shared" si="20"/>
        <v>-88.77</v>
      </c>
      <c r="AG44" s="28">
        <f t="shared" si="21"/>
        <v>0</v>
      </c>
    </row>
    <row r="45" spans="1:33" s="12" customFormat="1" ht="23.25" customHeight="1">
      <c r="A45" s="30">
        <v>43887</v>
      </c>
      <c r="B45" s="31"/>
      <c r="C45" s="25" t="s">
        <v>68</v>
      </c>
      <c r="D45" s="25"/>
      <c r="E45" s="25"/>
      <c r="F45" s="26"/>
      <c r="G45" s="26" t="s">
        <v>110</v>
      </c>
      <c r="H45" s="32">
        <v>164</v>
      </c>
      <c r="I45" s="32"/>
      <c r="J45" s="32"/>
      <c r="K45" s="32"/>
      <c r="L45" s="33"/>
      <c r="M45" s="27">
        <f t="shared" ref="M45" si="31">SUM(H45:J45,K45/1.12)</f>
        <v>164</v>
      </c>
      <c r="N45" s="27">
        <f t="shared" ref="N45" si="32">K45/1.12*0.12</f>
        <v>0</v>
      </c>
      <c r="O45" s="27">
        <f t="shared" ref="O45" si="33">-SUM(I45:J45,K45/1.12)*L45</f>
        <v>0</v>
      </c>
      <c r="P45" s="27"/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>
        <v>164</v>
      </c>
      <c r="AB45" s="35"/>
      <c r="AC45" s="35"/>
      <c r="AD45" s="34"/>
      <c r="AE45" s="34"/>
      <c r="AF45" s="27">
        <f t="shared" ref="AF45" si="34">-SUM(N45:AE45)</f>
        <v>-164</v>
      </c>
      <c r="AG45" s="28">
        <f t="shared" ref="AG45" si="35">SUM(H45:K45)+AF45+O45</f>
        <v>0</v>
      </c>
    </row>
    <row r="46" spans="1:33" s="12" customFormat="1" ht="23.25" customHeight="1">
      <c r="A46" s="30"/>
      <c r="B46" s="31"/>
      <c r="C46" s="25"/>
      <c r="D46" s="25"/>
      <c r="E46" s="25"/>
      <c r="F46" s="26"/>
      <c r="G46" s="29"/>
      <c r="H46" s="32"/>
      <c r="I46" s="32"/>
      <c r="J46" s="32"/>
      <c r="K46" s="32"/>
      <c r="L46" s="33"/>
      <c r="M46" s="27">
        <f t="shared" si="0"/>
        <v>0</v>
      </c>
      <c r="N46" s="27">
        <f t="shared" si="1"/>
        <v>0</v>
      </c>
      <c r="O46" s="27">
        <f t="shared" si="2"/>
        <v>0</v>
      </c>
      <c r="P46" s="27"/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20"/>
        <v>0</v>
      </c>
      <c r="AG46" s="28">
        <f t="shared" si="21"/>
        <v>0</v>
      </c>
    </row>
    <row r="47" spans="1:33" s="10" customFormat="1" ht="12" customHeight="1" thickBot="1">
      <c r="A47" s="39"/>
      <c r="B47" s="40"/>
      <c r="C47" s="41"/>
      <c r="D47" s="42"/>
      <c r="E47" s="42"/>
      <c r="F47" s="43"/>
      <c r="G47" s="41"/>
      <c r="H47" s="44">
        <f t="shared" ref="H47:AG47" si="36">SUM(H5:H46)</f>
        <v>866.77</v>
      </c>
      <c r="I47" s="44">
        <f t="shared" si="36"/>
        <v>0</v>
      </c>
      <c r="J47" s="44">
        <f t="shared" si="36"/>
        <v>4797.03</v>
      </c>
      <c r="K47" s="44">
        <f t="shared" si="36"/>
        <v>12647.770000000002</v>
      </c>
      <c r="L47" s="44">
        <f t="shared" si="36"/>
        <v>0</v>
      </c>
      <c r="M47" s="44">
        <f t="shared" si="36"/>
        <v>16956.451785714282</v>
      </c>
      <c r="N47" s="44">
        <f t="shared" si="36"/>
        <v>1355.1182142857142</v>
      </c>
      <c r="O47" s="44">
        <f t="shared" si="36"/>
        <v>0</v>
      </c>
      <c r="P47" s="44">
        <f t="shared" si="36"/>
        <v>14187.899999999998</v>
      </c>
      <c r="Q47" s="44">
        <f t="shared" si="36"/>
        <v>874.98</v>
      </c>
      <c r="R47" s="44">
        <f t="shared" si="36"/>
        <v>0</v>
      </c>
      <c r="S47" s="44">
        <f t="shared" si="36"/>
        <v>0</v>
      </c>
      <c r="T47" s="44">
        <f t="shared" si="36"/>
        <v>0</v>
      </c>
      <c r="U47" s="44">
        <f t="shared" si="36"/>
        <v>0</v>
      </c>
      <c r="V47" s="44">
        <f t="shared" si="36"/>
        <v>0</v>
      </c>
      <c r="W47" s="44">
        <f t="shared" si="36"/>
        <v>0</v>
      </c>
      <c r="X47" s="44">
        <f t="shared" si="36"/>
        <v>183.04</v>
      </c>
      <c r="Y47" s="44">
        <f t="shared" si="36"/>
        <v>214.28</v>
      </c>
      <c r="Z47" s="44">
        <f t="shared" si="36"/>
        <v>40.18</v>
      </c>
      <c r="AA47" s="44">
        <f t="shared" si="36"/>
        <v>778</v>
      </c>
      <c r="AB47" s="44">
        <f t="shared" si="36"/>
        <v>0</v>
      </c>
      <c r="AC47" s="44">
        <f t="shared" si="36"/>
        <v>0</v>
      </c>
      <c r="AD47" s="44">
        <f t="shared" si="36"/>
        <v>88.77</v>
      </c>
      <c r="AE47" s="44">
        <f t="shared" si="36"/>
        <v>589.29</v>
      </c>
      <c r="AF47" s="44">
        <f t="shared" si="36"/>
        <v>-18311.558214285717</v>
      </c>
      <c r="AG47" s="44">
        <f t="shared" si="36"/>
        <v>1.1785714286446591E-2</v>
      </c>
    </row>
    <row r="48" spans="1:33" ht="12" customHeight="1" thickTop="1"/>
    <row r="49" spans="1:32" ht="12">
      <c r="K49" s="45">
        <f>H47+I47+J47+K47</f>
        <v>18311.57</v>
      </c>
      <c r="L49" s="9"/>
      <c r="M49" s="8"/>
      <c r="AF49" s="46">
        <f>+AF47</f>
        <v>-18311.558214285717</v>
      </c>
    </row>
    <row r="50" spans="1:32">
      <c r="K50" s="8"/>
      <c r="L50" s="9"/>
      <c r="M50" s="8"/>
    </row>
    <row r="51" spans="1:32" ht="12">
      <c r="C51" s="47" t="s">
        <v>33</v>
      </c>
      <c r="G51" s="10"/>
      <c r="K51" s="68"/>
      <c r="L51" s="68"/>
      <c r="M51" s="68"/>
    </row>
    <row r="52" spans="1:32">
      <c r="K52" s="8"/>
      <c r="L52" s="9"/>
      <c r="M52" s="8"/>
    </row>
    <row r="53" spans="1:32">
      <c r="K53" s="8"/>
      <c r="L53" s="9"/>
      <c r="M53" s="8"/>
    </row>
    <row r="54" spans="1:32">
      <c r="A54" s="1"/>
      <c r="B54" s="1"/>
      <c r="D54" s="1"/>
      <c r="E54" s="1"/>
      <c r="F54" s="1"/>
      <c r="H54" s="1"/>
      <c r="I54" s="1"/>
      <c r="J54" s="1"/>
      <c r="K54" s="8"/>
      <c r="L54" s="9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Z54" s="1"/>
      <c r="AA54" s="1"/>
      <c r="AB54" s="1"/>
      <c r="AC54" s="1"/>
      <c r="AD54" s="1"/>
      <c r="AE54" s="1"/>
      <c r="AF54" s="1"/>
    </row>
    <row r="60" spans="1:32">
      <c r="J60" s="2" t="s">
        <v>73</v>
      </c>
    </row>
    <row r="61" spans="1:32">
      <c r="Q61" s="2">
        <v>0</v>
      </c>
    </row>
    <row r="62" spans="1:32">
      <c r="A62" s="1"/>
      <c r="B62" s="1"/>
      <c r="D62" s="1"/>
      <c r="E62" s="1"/>
      <c r="F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Z62" s="1"/>
      <c r="AA62" s="1"/>
      <c r="AB62" s="1"/>
      <c r="AC62" s="1"/>
      <c r="AD62" s="1"/>
      <c r="AE62" s="1"/>
      <c r="AF62" s="1"/>
    </row>
  </sheetData>
  <mergeCells count="1">
    <mergeCell ref="K51:M51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55"/>
  <sheetViews>
    <sheetView tabSelected="1" topLeftCell="A4" workbookViewId="0">
      <pane ySplit="1" topLeftCell="A5" activePane="bottomLeft" state="frozen"/>
      <selection activeCell="A4" sqref="A4"/>
      <selection pane="bottomLeft" activeCell="I11" sqref="I11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9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82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43887</v>
      </c>
      <c r="B5" s="31"/>
      <c r="C5" s="25" t="s">
        <v>45</v>
      </c>
      <c r="D5" s="25" t="s">
        <v>46</v>
      </c>
      <c r="E5" s="25" t="s">
        <v>37</v>
      </c>
      <c r="F5" s="26">
        <v>139376</v>
      </c>
      <c r="G5" s="26" t="s">
        <v>191</v>
      </c>
      <c r="H5" s="32"/>
      <c r="I5" s="32"/>
      <c r="J5" s="32"/>
      <c r="K5" s="32">
        <v>220.25</v>
      </c>
      <c r="L5" s="33"/>
      <c r="M5" s="27">
        <f t="shared" ref="M5:M39" si="0">SUM(H5:J5,K5/1.12)</f>
        <v>196.65178571428569</v>
      </c>
      <c r="N5" s="27">
        <f t="shared" ref="N5:N39" si="1">K5/1.12*0.12</f>
        <v>23.598214285714281</v>
      </c>
      <c r="O5" s="27">
        <f t="shared" ref="O5:O39" si="2">-SUM(I5:J5,K5/1.12)*L5</f>
        <v>0</v>
      </c>
      <c r="P5" s="27">
        <v>196.65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6" si="3">-SUM(N5:AE5)</f>
        <v>-220.24821428571428</v>
      </c>
      <c r="AG5" s="28">
        <f t="shared" ref="AG5:AG6" si="4">SUM(H5:K5)+AF5+O5</f>
        <v>1.7857142857167219E-3</v>
      </c>
    </row>
    <row r="6" spans="1:33" s="12" customFormat="1" ht="23.25" customHeight="1">
      <c r="A6" s="30">
        <v>43888</v>
      </c>
      <c r="B6" s="31"/>
      <c r="C6" s="25" t="s">
        <v>41</v>
      </c>
      <c r="D6" s="25" t="s">
        <v>42</v>
      </c>
      <c r="E6" s="25" t="s">
        <v>43</v>
      </c>
      <c r="F6" s="26">
        <v>106234</v>
      </c>
      <c r="G6" s="26" t="s">
        <v>44</v>
      </c>
      <c r="H6" s="32"/>
      <c r="I6" s="32"/>
      <c r="J6" s="32"/>
      <c r="K6" s="32">
        <v>180</v>
      </c>
      <c r="L6" s="33"/>
      <c r="M6" s="27">
        <f t="shared" si="0"/>
        <v>160.71428571428569</v>
      </c>
      <c r="N6" s="27">
        <f t="shared" si="1"/>
        <v>19.285714285714281</v>
      </c>
      <c r="O6" s="27">
        <f t="shared" si="2"/>
        <v>0</v>
      </c>
      <c r="P6" s="27"/>
      <c r="Q6" s="34">
        <v>160.71</v>
      </c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-179.99571428571429</v>
      </c>
      <c r="AG6" s="28">
        <f t="shared" si="4"/>
        <v>4.2857142857144481E-3</v>
      </c>
    </row>
    <row r="7" spans="1:33" s="12" customFormat="1" ht="23.25" customHeight="1">
      <c r="A7" s="30">
        <v>43888</v>
      </c>
      <c r="B7" s="31"/>
      <c r="C7" s="25" t="s">
        <v>192</v>
      </c>
      <c r="D7" s="25" t="s">
        <v>193</v>
      </c>
      <c r="E7" s="25" t="s">
        <v>37</v>
      </c>
      <c r="F7" s="26">
        <v>1302</v>
      </c>
      <c r="G7" s="26" t="s">
        <v>188</v>
      </c>
      <c r="H7" s="32">
        <v>70</v>
      </c>
      <c r="I7" s="32"/>
      <c r="J7" s="32"/>
      <c r="K7" s="32"/>
      <c r="L7" s="33"/>
      <c r="M7" s="27">
        <f t="shared" ref="M7:M27" si="5">SUM(H7:J7,K7/1.12)</f>
        <v>70</v>
      </c>
      <c r="N7" s="27">
        <f t="shared" ref="N7:N27" si="6">K7/1.12*0.12</f>
        <v>0</v>
      </c>
      <c r="O7" s="27">
        <f t="shared" ref="O7:O27" si="7">-SUM(I7:J7,K7/1.12)*L7</f>
        <v>0</v>
      </c>
      <c r="P7" s="27"/>
      <c r="Q7" s="34"/>
      <c r="R7" s="34"/>
      <c r="S7" s="35"/>
      <c r="T7" s="35"/>
      <c r="U7" s="35"/>
      <c r="V7" s="35"/>
      <c r="W7" s="35"/>
      <c r="X7" s="34"/>
      <c r="Y7" s="34">
        <v>70</v>
      </c>
      <c r="Z7" s="34"/>
      <c r="AA7" s="34"/>
      <c r="AB7" s="35"/>
      <c r="AC7" s="35"/>
      <c r="AD7" s="34"/>
      <c r="AE7" s="34"/>
      <c r="AF7" s="27">
        <f t="shared" ref="AF7:AF27" si="8">-SUM(N7:AE7)</f>
        <v>-70</v>
      </c>
      <c r="AG7" s="28">
        <f t="shared" ref="AG7:AG27" si="9">SUM(H7:K7)+AF7+O7</f>
        <v>0</v>
      </c>
    </row>
    <row r="8" spans="1:33" s="67" customFormat="1" ht="23.25" customHeight="1">
      <c r="A8" s="30">
        <v>43888</v>
      </c>
      <c r="B8" s="31"/>
      <c r="C8" s="25" t="s">
        <v>194</v>
      </c>
      <c r="D8" s="25" t="s">
        <v>195</v>
      </c>
      <c r="E8" s="25" t="s">
        <v>37</v>
      </c>
      <c r="F8" s="26">
        <v>77088</v>
      </c>
      <c r="G8" s="26" t="s">
        <v>196</v>
      </c>
      <c r="H8" s="32">
        <v>900</v>
      </c>
      <c r="I8" s="32"/>
      <c r="J8" s="32"/>
      <c r="K8" s="32"/>
      <c r="L8" s="33"/>
      <c r="M8" s="27">
        <f t="shared" si="5"/>
        <v>900</v>
      </c>
      <c r="N8" s="27">
        <f t="shared" si="6"/>
        <v>0</v>
      </c>
      <c r="O8" s="27">
        <f t="shared" si="7"/>
        <v>0</v>
      </c>
      <c r="P8" s="27"/>
      <c r="Q8" s="34"/>
      <c r="R8" s="34"/>
      <c r="S8" s="35"/>
      <c r="T8" s="35"/>
      <c r="U8" s="35"/>
      <c r="V8" s="35"/>
      <c r="W8" s="35"/>
      <c r="X8" s="34"/>
      <c r="Y8" s="34">
        <v>900</v>
      </c>
      <c r="Z8" s="34"/>
      <c r="AA8" s="34"/>
      <c r="AB8" s="35"/>
      <c r="AC8" s="35"/>
      <c r="AD8" s="34"/>
      <c r="AE8" s="34"/>
      <c r="AF8" s="27">
        <f t="shared" si="8"/>
        <v>-900</v>
      </c>
      <c r="AG8" s="28">
        <f t="shared" si="9"/>
        <v>0</v>
      </c>
    </row>
    <row r="9" spans="1:33" s="12" customFormat="1" ht="23.25" customHeight="1">
      <c r="A9" s="30">
        <v>43889</v>
      </c>
      <c r="B9" s="31"/>
      <c r="C9" s="25" t="s">
        <v>45</v>
      </c>
      <c r="D9" s="25" t="s">
        <v>46</v>
      </c>
      <c r="E9" s="25" t="s">
        <v>37</v>
      </c>
      <c r="F9" s="26">
        <v>709904</v>
      </c>
      <c r="G9" s="26" t="s">
        <v>69</v>
      </c>
      <c r="H9" s="32"/>
      <c r="I9" s="32"/>
      <c r="J9" s="32"/>
      <c r="K9" s="32">
        <v>312</v>
      </c>
      <c r="L9" s="33"/>
      <c r="M9" s="27">
        <f t="shared" si="5"/>
        <v>278.57142857142856</v>
      </c>
      <c r="N9" s="27">
        <f t="shared" si="6"/>
        <v>33.428571428571423</v>
      </c>
      <c r="O9" s="27">
        <f t="shared" si="7"/>
        <v>0</v>
      </c>
      <c r="P9" s="27">
        <v>278.57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8"/>
        <v>-311.99857142857144</v>
      </c>
      <c r="AG9" s="28">
        <f t="shared" si="9"/>
        <v>1.4285714285620088E-3</v>
      </c>
    </row>
    <row r="10" spans="1:33" s="12" customFormat="1" ht="23.25" customHeight="1">
      <c r="A10" s="30">
        <v>43889</v>
      </c>
      <c r="B10" s="31"/>
      <c r="C10" s="25" t="s">
        <v>49</v>
      </c>
      <c r="D10" s="25"/>
      <c r="E10" s="25"/>
      <c r="F10" s="26"/>
      <c r="G10" s="26" t="s">
        <v>197</v>
      </c>
      <c r="H10" s="32"/>
      <c r="I10" s="32"/>
      <c r="J10" s="32">
        <v>435</v>
      </c>
      <c r="K10" s="32"/>
      <c r="L10" s="33"/>
      <c r="M10" s="27">
        <f t="shared" si="5"/>
        <v>435</v>
      </c>
      <c r="N10" s="27">
        <f t="shared" si="6"/>
        <v>0</v>
      </c>
      <c r="O10" s="27">
        <f t="shared" si="7"/>
        <v>0</v>
      </c>
      <c r="P10" s="27">
        <v>435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8"/>
        <v>-435</v>
      </c>
      <c r="AG10" s="28">
        <f t="shared" si="9"/>
        <v>0</v>
      </c>
    </row>
    <row r="11" spans="1:33" s="12" customFormat="1" ht="23.25" customHeight="1">
      <c r="A11" s="30">
        <v>43889</v>
      </c>
      <c r="B11" s="31"/>
      <c r="C11" s="25" t="s">
        <v>49</v>
      </c>
      <c r="D11" s="25"/>
      <c r="E11" s="25"/>
      <c r="F11" s="26"/>
      <c r="G11" s="26" t="s">
        <v>160</v>
      </c>
      <c r="H11" s="32">
        <v>100</v>
      </c>
      <c r="I11" s="32"/>
      <c r="J11" s="32"/>
      <c r="K11" s="32"/>
      <c r="L11" s="33"/>
      <c r="M11" s="27">
        <f t="shared" si="5"/>
        <v>100</v>
      </c>
      <c r="N11" s="27">
        <f t="shared" si="6"/>
        <v>0</v>
      </c>
      <c r="O11" s="27">
        <f t="shared" si="7"/>
        <v>0</v>
      </c>
      <c r="P11" s="27"/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>
        <v>100</v>
      </c>
      <c r="AB11" s="35"/>
      <c r="AC11" s="35"/>
      <c r="AD11" s="34"/>
      <c r="AE11" s="34"/>
      <c r="AF11" s="27">
        <f t="shared" si="8"/>
        <v>-100</v>
      </c>
      <c r="AG11" s="28">
        <f t="shared" si="9"/>
        <v>0</v>
      </c>
    </row>
    <row r="12" spans="1:33" s="12" customFormat="1" ht="23.25" customHeight="1">
      <c r="A12" s="30">
        <v>43889</v>
      </c>
      <c r="B12" s="31"/>
      <c r="C12" s="25" t="s">
        <v>198</v>
      </c>
      <c r="D12" s="25" t="s">
        <v>55</v>
      </c>
      <c r="E12" s="25" t="s">
        <v>37</v>
      </c>
      <c r="F12" s="26">
        <v>21061</v>
      </c>
      <c r="G12" s="26" t="s">
        <v>64</v>
      </c>
      <c r="H12" s="32"/>
      <c r="I12" s="32"/>
      <c r="J12" s="32">
        <v>250</v>
      </c>
      <c r="K12" s="32"/>
      <c r="L12" s="33"/>
      <c r="M12" s="27">
        <f t="shared" si="5"/>
        <v>250</v>
      </c>
      <c r="N12" s="27">
        <f t="shared" si="6"/>
        <v>0</v>
      </c>
      <c r="O12" s="27">
        <f t="shared" si="7"/>
        <v>0</v>
      </c>
      <c r="P12" s="27">
        <v>250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8"/>
        <v>-250</v>
      </c>
      <c r="AG12" s="28">
        <f t="shared" si="9"/>
        <v>0</v>
      </c>
    </row>
    <row r="13" spans="1:33" s="12" customFormat="1" ht="23.25" customHeight="1">
      <c r="A13" s="30">
        <v>43889</v>
      </c>
      <c r="B13" s="31"/>
      <c r="C13" s="25" t="s">
        <v>199</v>
      </c>
      <c r="D13" s="25" t="s">
        <v>200</v>
      </c>
      <c r="E13" s="25" t="s">
        <v>201</v>
      </c>
      <c r="F13" s="26">
        <v>2412</v>
      </c>
      <c r="G13" s="26" t="s">
        <v>202</v>
      </c>
      <c r="H13" s="32"/>
      <c r="I13" s="32"/>
      <c r="J13" s="32"/>
      <c r="K13" s="32">
        <v>100</v>
      </c>
      <c r="L13" s="33"/>
      <c r="M13" s="27">
        <f t="shared" si="5"/>
        <v>89.285714285714278</v>
      </c>
      <c r="N13" s="27">
        <f t="shared" si="6"/>
        <v>10.714285714285714</v>
      </c>
      <c r="O13" s="27">
        <f t="shared" si="7"/>
        <v>0</v>
      </c>
      <c r="P13" s="27">
        <v>89.29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8"/>
        <v>-100.00428571428571</v>
      </c>
      <c r="AG13" s="28">
        <f t="shared" si="9"/>
        <v>-4.2857142857144481E-3</v>
      </c>
    </row>
    <row r="14" spans="1:33" s="12" customFormat="1" ht="23.25" customHeight="1">
      <c r="A14" s="30">
        <v>43889</v>
      </c>
      <c r="B14" s="31"/>
      <c r="C14" s="25" t="s">
        <v>41</v>
      </c>
      <c r="D14" s="25" t="s">
        <v>42</v>
      </c>
      <c r="E14" s="25" t="s">
        <v>43</v>
      </c>
      <c r="F14" s="26">
        <v>171491</v>
      </c>
      <c r="G14" s="26" t="s">
        <v>44</v>
      </c>
      <c r="H14" s="32"/>
      <c r="I14" s="32"/>
      <c r="J14" s="32"/>
      <c r="K14" s="32">
        <v>180</v>
      </c>
      <c r="L14" s="33"/>
      <c r="M14" s="27">
        <f t="shared" si="5"/>
        <v>160.71428571428569</v>
      </c>
      <c r="N14" s="27">
        <f t="shared" si="6"/>
        <v>19.285714285714281</v>
      </c>
      <c r="O14" s="27">
        <f t="shared" si="7"/>
        <v>0</v>
      </c>
      <c r="P14" s="27"/>
      <c r="Q14" s="34">
        <v>160.71</v>
      </c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8"/>
        <v>-179.99571428571429</v>
      </c>
      <c r="AG14" s="28">
        <f t="shared" si="9"/>
        <v>4.2857142857144481E-3</v>
      </c>
    </row>
    <row r="15" spans="1:33" s="12" customFormat="1" ht="23.25" customHeight="1">
      <c r="A15" s="30">
        <v>43889</v>
      </c>
      <c r="B15" s="31"/>
      <c r="C15" s="25" t="s">
        <v>45</v>
      </c>
      <c r="D15" s="25" t="s">
        <v>46</v>
      </c>
      <c r="E15" s="25" t="s">
        <v>37</v>
      </c>
      <c r="F15" s="26">
        <v>198749</v>
      </c>
      <c r="G15" s="26" t="s">
        <v>203</v>
      </c>
      <c r="H15" s="32"/>
      <c r="I15" s="32"/>
      <c r="J15" s="32"/>
      <c r="K15" s="32">
        <v>450</v>
      </c>
      <c r="L15" s="33"/>
      <c r="M15" s="27">
        <f t="shared" si="5"/>
        <v>401.78571428571422</v>
      </c>
      <c r="N15" s="27">
        <f t="shared" si="6"/>
        <v>48.214285714285708</v>
      </c>
      <c r="O15" s="27">
        <f t="shared" si="7"/>
        <v>0</v>
      </c>
      <c r="P15" s="27">
        <v>401.79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8"/>
        <v>-450.00428571428574</v>
      </c>
      <c r="AG15" s="28">
        <f t="shared" si="9"/>
        <v>-4.2857142857428698E-3</v>
      </c>
    </row>
    <row r="16" spans="1:33" s="12" customFormat="1" ht="23.25" customHeight="1">
      <c r="A16" s="30">
        <v>43889</v>
      </c>
      <c r="B16" s="31"/>
      <c r="C16" s="25" t="s">
        <v>45</v>
      </c>
      <c r="D16" s="25" t="s">
        <v>46</v>
      </c>
      <c r="E16" s="25" t="s">
        <v>37</v>
      </c>
      <c r="F16" s="26">
        <v>139894</v>
      </c>
      <c r="G16" s="26" t="s">
        <v>204</v>
      </c>
      <c r="H16" s="32"/>
      <c r="I16" s="32"/>
      <c r="J16" s="32"/>
      <c r="K16" s="32">
        <v>386</v>
      </c>
      <c r="L16" s="33"/>
      <c r="M16" s="27">
        <f t="shared" si="5"/>
        <v>344.64285714285711</v>
      </c>
      <c r="N16" s="27">
        <f t="shared" si="6"/>
        <v>41.357142857142854</v>
      </c>
      <c r="O16" s="27">
        <f t="shared" si="7"/>
        <v>0</v>
      </c>
      <c r="P16" s="27">
        <v>344.64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8"/>
        <v>-385.99714285714282</v>
      </c>
      <c r="AG16" s="28">
        <f t="shared" si="9"/>
        <v>2.857142857180861E-3</v>
      </c>
    </row>
    <row r="17" spans="1:33" s="12" customFormat="1" ht="23.25" customHeight="1">
      <c r="A17" s="30">
        <v>43889</v>
      </c>
      <c r="B17" s="31"/>
      <c r="C17" s="25" t="s">
        <v>205</v>
      </c>
      <c r="D17" s="25" t="s">
        <v>116</v>
      </c>
      <c r="E17" s="25" t="s">
        <v>37</v>
      </c>
      <c r="F17" s="26">
        <v>159486</v>
      </c>
      <c r="G17" s="26" t="s">
        <v>188</v>
      </c>
      <c r="H17" s="32"/>
      <c r="I17" s="32"/>
      <c r="J17" s="32"/>
      <c r="K17" s="32">
        <v>100</v>
      </c>
      <c r="L17" s="33"/>
      <c r="M17" s="27">
        <f t="shared" si="5"/>
        <v>89.285714285714278</v>
      </c>
      <c r="N17" s="27">
        <f t="shared" si="6"/>
        <v>10.714285714285714</v>
      </c>
      <c r="O17" s="27">
        <f t="shared" si="7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>
        <v>89.29</v>
      </c>
      <c r="Z17" s="34"/>
      <c r="AA17" s="34"/>
      <c r="AB17" s="35"/>
      <c r="AC17" s="35"/>
      <c r="AD17" s="34"/>
      <c r="AE17" s="34"/>
      <c r="AF17" s="27">
        <f t="shared" si="8"/>
        <v>-100.00428571428571</v>
      </c>
      <c r="AG17" s="28">
        <f t="shared" si="9"/>
        <v>-4.2857142857144481E-3</v>
      </c>
    </row>
    <row r="18" spans="1:33" s="67" customFormat="1" ht="23.25" customHeight="1">
      <c r="A18" s="30">
        <v>43889</v>
      </c>
      <c r="B18" s="31"/>
      <c r="C18" s="25" t="s">
        <v>38</v>
      </c>
      <c r="D18" s="25" t="s">
        <v>56</v>
      </c>
      <c r="E18" s="25" t="s">
        <v>39</v>
      </c>
      <c r="F18" s="26">
        <v>197908</v>
      </c>
      <c r="G18" s="26" t="s">
        <v>206</v>
      </c>
      <c r="H18" s="32"/>
      <c r="I18" s="32"/>
      <c r="J18" s="32">
        <v>1272.6500000000001</v>
      </c>
      <c r="K18" s="32"/>
      <c r="L18" s="33"/>
      <c r="M18" s="27">
        <f t="shared" si="5"/>
        <v>1272.6500000000001</v>
      </c>
      <c r="N18" s="27">
        <f t="shared" si="6"/>
        <v>0</v>
      </c>
      <c r="O18" s="27">
        <f t="shared" si="7"/>
        <v>0</v>
      </c>
      <c r="P18" s="27">
        <v>1272.6500000000001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8"/>
        <v>-1272.6500000000001</v>
      </c>
      <c r="AG18" s="28">
        <f t="shared" si="9"/>
        <v>0</v>
      </c>
    </row>
    <row r="19" spans="1:33" s="67" customFormat="1" ht="23.25" customHeight="1">
      <c r="A19" s="30">
        <v>43889</v>
      </c>
      <c r="B19" s="31"/>
      <c r="C19" s="25" t="s">
        <v>38</v>
      </c>
      <c r="D19" s="25" t="s">
        <v>56</v>
      </c>
      <c r="E19" s="25" t="s">
        <v>39</v>
      </c>
      <c r="F19" s="26">
        <v>197908</v>
      </c>
      <c r="G19" s="26" t="s">
        <v>207</v>
      </c>
      <c r="H19" s="32"/>
      <c r="I19" s="32"/>
      <c r="J19" s="32"/>
      <c r="K19" s="32">
        <f>866.25+103.95</f>
        <v>970.2</v>
      </c>
      <c r="L19" s="33"/>
      <c r="M19" s="27">
        <f t="shared" si="5"/>
        <v>866.25</v>
      </c>
      <c r="N19" s="27">
        <f t="shared" si="6"/>
        <v>103.95</v>
      </c>
      <c r="O19" s="27">
        <f t="shared" si="7"/>
        <v>0</v>
      </c>
      <c r="P19" s="27">
        <v>866.25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8"/>
        <v>-970.2</v>
      </c>
      <c r="AG19" s="28">
        <f t="shared" si="9"/>
        <v>0</v>
      </c>
    </row>
    <row r="20" spans="1:33" s="67" customFormat="1" ht="23.25" customHeight="1">
      <c r="A20" s="30">
        <v>43889</v>
      </c>
      <c r="B20" s="31"/>
      <c r="C20" s="25" t="s">
        <v>208</v>
      </c>
      <c r="D20" s="25" t="s">
        <v>209</v>
      </c>
      <c r="E20" s="25" t="s">
        <v>210</v>
      </c>
      <c r="F20" s="26">
        <v>604</v>
      </c>
      <c r="G20" s="26" t="s">
        <v>211</v>
      </c>
      <c r="H20" s="32">
        <v>3050</v>
      </c>
      <c r="I20" s="32"/>
      <c r="J20" s="32"/>
      <c r="K20" s="32"/>
      <c r="L20" s="33"/>
      <c r="M20" s="27">
        <f t="shared" si="5"/>
        <v>3050</v>
      </c>
      <c r="N20" s="27">
        <f t="shared" si="6"/>
        <v>0</v>
      </c>
      <c r="O20" s="27">
        <f t="shared" si="7"/>
        <v>0</v>
      </c>
      <c r="P20" s="27"/>
      <c r="Q20" s="34"/>
      <c r="R20" s="34"/>
      <c r="S20" s="35"/>
      <c r="T20" s="35"/>
      <c r="U20" s="35"/>
      <c r="V20" s="35"/>
      <c r="W20" s="35"/>
      <c r="X20" s="34"/>
      <c r="Y20" s="34">
        <v>3050</v>
      </c>
      <c r="Z20" s="34"/>
      <c r="AA20" s="34"/>
      <c r="AB20" s="35"/>
      <c r="AC20" s="35"/>
      <c r="AD20" s="34"/>
      <c r="AE20" s="34"/>
      <c r="AF20" s="27">
        <f t="shared" si="8"/>
        <v>-3050</v>
      </c>
      <c r="AG20" s="28">
        <f t="shared" si="9"/>
        <v>0</v>
      </c>
    </row>
    <row r="21" spans="1:33" s="12" customFormat="1" ht="23.25" customHeight="1">
      <c r="A21" s="30">
        <v>43889</v>
      </c>
      <c r="B21" s="31"/>
      <c r="C21" s="25" t="s">
        <v>212</v>
      </c>
      <c r="D21" s="25" t="s">
        <v>213</v>
      </c>
      <c r="E21" s="25" t="s">
        <v>39</v>
      </c>
      <c r="F21" s="26">
        <v>1990625</v>
      </c>
      <c r="G21" s="26" t="s">
        <v>214</v>
      </c>
      <c r="H21" s="32"/>
      <c r="I21" s="32"/>
      <c r="J21" s="32"/>
      <c r="K21" s="32">
        <v>3013.75</v>
      </c>
      <c r="L21" s="33"/>
      <c r="M21" s="27">
        <f t="shared" si="5"/>
        <v>2690.8482142857142</v>
      </c>
      <c r="N21" s="27">
        <f t="shared" si="6"/>
        <v>322.90178571428572</v>
      </c>
      <c r="O21" s="27">
        <f t="shared" si="7"/>
        <v>0</v>
      </c>
      <c r="P21" s="27"/>
      <c r="Q21" s="34"/>
      <c r="R21" s="34">
        <v>2690.85</v>
      </c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8"/>
        <v>-3013.7517857142857</v>
      </c>
      <c r="AG21" s="28">
        <f t="shared" si="9"/>
        <v>-1.7857142856883002E-3</v>
      </c>
    </row>
    <row r="22" spans="1:33" s="12" customFormat="1" ht="23.25" customHeight="1">
      <c r="A22" s="30">
        <v>43889</v>
      </c>
      <c r="B22" s="31"/>
      <c r="C22" s="25" t="s">
        <v>45</v>
      </c>
      <c r="D22" s="25" t="s">
        <v>46</v>
      </c>
      <c r="E22" s="25" t="s">
        <v>37</v>
      </c>
      <c r="F22" s="26">
        <v>130610</v>
      </c>
      <c r="G22" s="25" t="s">
        <v>215</v>
      </c>
      <c r="H22" s="32"/>
      <c r="I22" s="32"/>
      <c r="J22" s="32"/>
      <c r="K22" s="32">
        <v>231</v>
      </c>
      <c r="L22" s="33"/>
      <c r="M22" s="27">
        <f t="shared" si="5"/>
        <v>206.24999999999997</v>
      </c>
      <c r="N22" s="27">
        <f t="shared" si="6"/>
        <v>24.749999999999996</v>
      </c>
      <c r="O22" s="27">
        <f t="shared" si="7"/>
        <v>0</v>
      </c>
      <c r="P22" s="27"/>
      <c r="Q22" s="34"/>
      <c r="R22" s="34">
        <v>206.25</v>
      </c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8"/>
        <v>-231</v>
      </c>
      <c r="AG22" s="28">
        <f t="shared" si="9"/>
        <v>0</v>
      </c>
    </row>
    <row r="23" spans="1:33" s="12" customFormat="1" ht="23.25" customHeight="1">
      <c r="A23" s="30">
        <v>43889</v>
      </c>
      <c r="B23" s="31"/>
      <c r="C23" s="25" t="s">
        <v>199</v>
      </c>
      <c r="D23" s="25" t="s">
        <v>200</v>
      </c>
      <c r="E23" s="25" t="s">
        <v>201</v>
      </c>
      <c r="F23" s="26">
        <v>2446</v>
      </c>
      <c r="G23" s="26" t="s">
        <v>202</v>
      </c>
      <c r="H23" s="32"/>
      <c r="I23" s="32"/>
      <c r="J23" s="32"/>
      <c r="K23" s="32">
        <v>200</v>
      </c>
      <c r="L23" s="33"/>
      <c r="M23" s="27">
        <f t="shared" si="5"/>
        <v>178.57142857142856</v>
      </c>
      <c r="N23" s="27">
        <f t="shared" si="6"/>
        <v>21.428571428571427</v>
      </c>
      <c r="O23" s="27">
        <f t="shared" si="7"/>
        <v>0</v>
      </c>
      <c r="P23" s="27">
        <v>178.57</v>
      </c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8"/>
        <v>-199.99857142857141</v>
      </c>
      <c r="AG23" s="28">
        <f t="shared" si="9"/>
        <v>1.4285714285904305E-3</v>
      </c>
    </row>
    <row r="24" spans="1:33" s="12" customFormat="1" ht="23.25" customHeight="1">
      <c r="A24" s="30">
        <v>43890</v>
      </c>
      <c r="B24" s="31"/>
      <c r="C24" s="25" t="s">
        <v>54</v>
      </c>
      <c r="D24" s="25"/>
      <c r="E24" s="25"/>
      <c r="F24" s="26"/>
      <c r="G24" s="26" t="s">
        <v>216</v>
      </c>
      <c r="H24" s="32">
        <v>59</v>
      </c>
      <c r="I24" s="32"/>
      <c r="J24" s="32"/>
      <c r="K24" s="32"/>
      <c r="L24" s="33"/>
      <c r="M24" s="27">
        <f t="shared" si="5"/>
        <v>59</v>
      </c>
      <c r="N24" s="27">
        <f t="shared" si="6"/>
        <v>0</v>
      </c>
      <c r="O24" s="27">
        <f t="shared" si="7"/>
        <v>0</v>
      </c>
      <c r="P24" s="27"/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>
        <v>59</v>
      </c>
      <c r="AB24" s="35"/>
      <c r="AC24" s="35"/>
      <c r="AD24" s="34"/>
      <c r="AE24" s="34"/>
      <c r="AF24" s="27">
        <f t="shared" si="8"/>
        <v>-59</v>
      </c>
      <c r="AG24" s="28">
        <f t="shared" si="9"/>
        <v>0</v>
      </c>
    </row>
    <row r="25" spans="1:33" s="12" customFormat="1" ht="23.25" customHeight="1">
      <c r="A25" s="30">
        <v>43890</v>
      </c>
      <c r="B25" s="31"/>
      <c r="C25" s="25" t="s">
        <v>217</v>
      </c>
      <c r="D25" s="25" t="s">
        <v>218</v>
      </c>
      <c r="E25" s="25" t="s">
        <v>39</v>
      </c>
      <c r="F25" s="26">
        <v>751478</v>
      </c>
      <c r="G25" s="26" t="s">
        <v>219</v>
      </c>
      <c r="H25" s="32"/>
      <c r="I25" s="32"/>
      <c r="J25" s="32"/>
      <c r="K25" s="32">
        <v>155</v>
      </c>
      <c r="L25" s="33"/>
      <c r="M25" s="27">
        <f t="shared" si="5"/>
        <v>138.39285714285714</v>
      </c>
      <c r="N25" s="27">
        <f t="shared" si="6"/>
        <v>16.607142857142858</v>
      </c>
      <c r="O25" s="27">
        <f t="shared" si="7"/>
        <v>0</v>
      </c>
      <c r="P25" s="27"/>
      <c r="Q25" s="34"/>
      <c r="R25" s="34"/>
      <c r="S25" s="35"/>
      <c r="T25" s="35"/>
      <c r="U25" s="35"/>
      <c r="V25" s="35"/>
      <c r="W25" s="35"/>
      <c r="X25" s="34"/>
      <c r="Y25" s="34">
        <v>138.38999999999999</v>
      </c>
      <c r="Z25" s="34"/>
      <c r="AA25" s="34"/>
      <c r="AB25" s="35"/>
      <c r="AC25" s="35"/>
      <c r="AD25" s="34"/>
      <c r="AE25" s="34"/>
      <c r="AF25" s="27">
        <f t="shared" si="8"/>
        <v>-154.99714285714285</v>
      </c>
      <c r="AG25" s="28">
        <f t="shared" si="9"/>
        <v>2.8571428571524393E-3</v>
      </c>
    </row>
    <row r="26" spans="1:33" s="12" customFormat="1" ht="23.25" customHeight="1">
      <c r="A26" s="30">
        <v>43890</v>
      </c>
      <c r="B26" s="31"/>
      <c r="C26" s="25" t="s">
        <v>220</v>
      </c>
      <c r="D26" s="25" t="s">
        <v>221</v>
      </c>
      <c r="E26" s="25" t="s">
        <v>39</v>
      </c>
      <c r="F26" s="26">
        <v>50266</v>
      </c>
      <c r="G26" s="26" t="s">
        <v>222</v>
      </c>
      <c r="H26" s="32"/>
      <c r="I26" s="32"/>
      <c r="J26" s="32"/>
      <c r="K26" s="32">
        <v>108</v>
      </c>
      <c r="L26" s="33"/>
      <c r="M26" s="27">
        <f t="shared" si="5"/>
        <v>96.428571428571416</v>
      </c>
      <c r="N26" s="27">
        <f t="shared" si="6"/>
        <v>11.571428571428569</v>
      </c>
      <c r="O26" s="27">
        <f t="shared" si="7"/>
        <v>0</v>
      </c>
      <c r="P26" s="27"/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>
        <v>96.43</v>
      </c>
      <c r="AF26" s="27">
        <f t="shared" si="8"/>
        <v>-108.00142857142858</v>
      </c>
      <c r="AG26" s="28">
        <f t="shared" si="9"/>
        <v>-1.4285714285762197E-3</v>
      </c>
    </row>
    <row r="27" spans="1:33" s="67" customFormat="1" ht="23.25" customHeight="1">
      <c r="A27" s="30">
        <v>43890</v>
      </c>
      <c r="B27" s="31"/>
      <c r="C27" s="25" t="s">
        <v>38</v>
      </c>
      <c r="D27" s="25" t="s">
        <v>56</v>
      </c>
      <c r="E27" s="25" t="s">
        <v>39</v>
      </c>
      <c r="F27" s="26">
        <v>224459</v>
      </c>
      <c r="G27" s="26" t="s">
        <v>223</v>
      </c>
      <c r="H27" s="32"/>
      <c r="I27" s="32"/>
      <c r="J27" s="32"/>
      <c r="K27" s="32">
        <v>1749</v>
      </c>
      <c r="L27" s="33"/>
      <c r="M27" s="27">
        <f t="shared" si="5"/>
        <v>1561.6071428571427</v>
      </c>
      <c r="N27" s="27">
        <f t="shared" si="6"/>
        <v>187.39285714285711</v>
      </c>
      <c r="O27" s="27">
        <f t="shared" si="7"/>
        <v>0</v>
      </c>
      <c r="P27" s="27">
        <v>1561.61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8"/>
        <v>-1749.002857142857</v>
      </c>
      <c r="AG27" s="28">
        <f t="shared" si="9"/>
        <v>-2.8571428570103308E-3</v>
      </c>
    </row>
    <row r="28" spans="1:33" s="67" customFormat="1" ht="23.25" customHeight="1">
      <c r="A28" s="30">
        <v>43890</v>
      </c>
      <c r="B28" s="31"/>
      <c r="C28" s="25" t="s">
        <v>65</v>
      </c>
      <c r="D28" s="25"/>
      <c r="E28" s="25"/>
      <c r="F28" s="26"/>
      <c r="G28" s="26" t="s">
        <v>224</v>
      </c>
      <c r="H28" s="32">
        <v>1000</v>
      </c>
      <c r="I28" s="32"/>
      <c r="J28" s="32"/>
      <c r="K28" s="32"/>
      <c r="L28" s="33"/>
      <c r="M28" s="27">
        <f t="shared" si="0"/>
        <v>1000</v>
      </c>
      <c r="N28" s="27">
        <f t="shared" si="1"/>
        <v>0</v>
      </c>
      <c r="O28" s="27">
        <f t="shared" si="2"/>
        <v>0</v>
      </c>
      <c r="P28" s="27"/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>
        <v>1000</v>
      </c>
      <c r="AE28" s="34"/>
      <c r="AF28" s="27">
        <f t="shared" ref="AF28" si="10">-SUM(N28:AE28)</f>
        <v>-1000</v>
      </c>
      <c r="AG28" s="28">
        <f t="shared" ref="AG28" si="11">SUM(H28:K28)+AF28+O28</f>
        <v>0</v>
      </c>
    </row>
    <row r="29" spans="1:33" s="12" customFormat="1" ht="23.25" customHeight="1">
      <c r="A29" s="30">
        <v>43890</v>
      </c>
      <c r="B29" s="31"/>
      <c r="C29" s="25" t="s">
        <v>45</v>
      </c>
      <c r="D29" s="25" t="s">
        <v>46</v>
      </c>
      <c r="E29" s="25" t="s">
        <v>37</v>
      </c>
      <c r="F29" s="26">
        <v>130609</v>
      </c>
      <c r="G29" s="26" t="s">
        <v>225</v>
      </c>
      <c r="H29" s="32"/>
      <c r="I29" s="32"/>
      <c r="J29" s="32"/>
      <c r="K29" s="32">
        <v>155.44999999999999</v>
      </c>
      <c r="L29" s="33"/>
      <c r="M29" s="27">
        <f t="shared" si="0"/>
        <v>138.79464285714283</v>
      </c>
      <c r="N29" s="27">
        <f t="shared" si="1"/>
        <v>16.655357142857138</v>
      </c>
      <c r="O29" s="27">
        <f t="shared" si="2"/>
        <v>0</v>
      </c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>
        <v>138.79</v>
      </c>
      <c r="AF29" s="27">
        <f t="shared" ref="AF29:AF39" si="12">-SUM(N29:AE29)</f>
        <v>-155.44535714285712</v>
      </c>
      <c r="AG29" s="28">
        <f t="shared" ref="AG29:AG39" si="13">SUM(H29:K29)+AF29+O29</f>
        <v>4.6428571428691612E-3</v>
      </c>
    </row>
    <row r="30" spans="1:33" s="12" customFormat="1" ht="23.25" customHeight="1">
      <c r="A30" s="30">
        <v>43892</v>
      </c>
      <c r="B30" s="31"/>
      <c r="C30" s="25" t="s">
        <v>45</v>
      </c>
      <c r="D30" s="25" t="s">
        <v>46</v>
      </c>
      <c r="E30" s="25" t="s">
        <v>37</v>
      </c>
      <c r="F30" s="26">
        <v>160532</v>
      </c>
      <c r="G30" s="26" t="s">
        <v>226</v>
      </c>
      <c r="H30" s="32"/>
      <c r="I30" s="32"/>
      <c r="J30" s="32"/>
      <c r="K30" s="32">
        <v>488</v>
      </c>
      <c r="L30" s="33"/>
      <c r="M30" s="27">
        <f t="shared" ref="M30:M33" si="14">SUM(H30:J30,K30/1.12)</f>
        <v>435.71428571428567</v>
      </c>
      <c r="N30" s="27">
        <f t="shared" ref="N30:N33" si="15">K30/1.12*0.12</f>
        <v>52.285714285714278</v>
      </c>
      <c r="O30" s="27">
        <f t="shared" ref="O30:O33" si="16">-SUM(I30:J30,K30/1.12)*L30</f>
        <v>0</v>
      </c>
      <c r="P30" s="27">
        <v>435.71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ref="AF30:AF33" si="17">-SUM(N30:AE30)</f>
        <v>-487.99571428571426</v>
      </c>
      <c r="AG30" s="28">
        <f t="shared" ref="AG30:AG33" si="18">SUM(H30:K30)+AF30+O30</f>
        <v>4.2857142857428698E-3</v>
      </c>
    </row>
    <row r="31" spans="1:33" s="12" customFormat="1" ht="23.25" customHeight="1">
      <c r="A31" s="30">
        <v>43892</v>
      </c>
      <c r="B31" s="31"/>
      <c r="C31" s="25" t="s">
        <v>49</v>
      </c>
      <c r="D31" s="25"/>
      <c r="E31" s="25"/>
      <c r="F31" s="26"/>
      <c r="G31" s="26" t="s">
        <v>135</v>
      </c>
      <c r="H31" s="32"/>
      <c r="I31" s="32"/>
      <c r="J31" s="32">
        <v>500</v>
      </c>
      <c r="K31" s="32"/>
      <c r="L31" s="33"/>
      <c r="M31" s="27">
        <f t="shared" si="14"/>
        <v>500</v>
      </c>
      <c r="N31" s="27">
        <f t="shared" si="15"/>
        <v>0</v>
      </c>
      <c r="O31" s="27">
        <f t="shared" si="16"/>
        <v>0</v>
      </c>
      <c r="P31" s="27">
        <v>500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17"/>
        <v>-500</v>
      </c>
      <c r="AG31" s="28">
        <f t="shared" si="18"/>
        <v>0</v>
      </c>
    </row>
    <row r="32" spans="1:33" s="12" customFormat="1" ht="23.25" customHeight="1">
      <c r="A32" s="30">
        <v>43892</v>
      </c>
      <c r="B32" s="31"/>
      <c r="C32" s="25" t="s">
        <v>49</v>
      </c>
      <c r="D32" s="25"/>
      <c r="E32" s="25"/>
      <c r="F32" s="26"/>
      <c r="G32" s="26" t="s">
        <v>160</v>
      </c>
      <c r="H32" s="32">
        <v>50</v>
      </c>
      <c r="I32" s="32"/>
      <c r="J32" s="32"/>
      <c r="K32" s="32"/>
      <c r="L32" s="33"/>
      <c r="M32" s="27">
        <f t="shared" si="14"/>
        <v>50</v>
      </c>
      <c r="N32" s="27">
        <f t="shared" si="15"/>
        <v>0</v>
      </c>
      <c r="O32" s="27">
        <f t="shared" si="16"/>
        <v>0</v>
      </c>
      <c r="P32" s="27"/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>
        <v>50</v>
      </c>
      <c r="AB32" s="35"/>
      <c r="AC32" s="35"/>
      <c r="AD32" s="34"/>
      <c r="AE32" s="34"/>
      <c r="AF32" s="27">
        <f t="shared" si="17"/>
        <v>-50</v>
      </c>
      <c r="AG32" s="28">
        <f t="shared" si="18"/>
        <v>0</v>
      </c>
    </row>
    <row r="33" spans="1:33" s="12" customFormat="1" ht="23.25" customHeight="1">
      <c r="A33" s="30">
        <v>43892</v>
      </c>
      <c r="B33" s="31"/>
      <c r="C33" s="25" t="s">
        <v>41</v>
      </c>
      <c r="D33" s="25" t="s">
        <v>42</v>
      </c>
      <c r="E33" s="25" t="s">
        <v>43</v>
      </c>
      <c r="F33" s="26">
        <v>171821</v>
      </c>
      <c r="G33" s="26" t="s">
        <v>44</v>
      </c>
      <c r="H33" s="32"/>
      <c r="I33" s="32"/>
      <c r="J33" s="32"/>
      <c r="K33" s="32">
        <v>180</v>
      </c>
      <c r="L33" s="33"/>
      <c r="M33" s="27">
        <f t="shared" si="14"/>
        <v>160.71428571428569</v>
      </c>
      <c r="N33" s="27">
        <f t="shared" si="15"/>
        <v>19.285714285714281</v>
      </c>
      <c r="O33" s="27">
        <f t="shared" si="16"/>
        <v>0</v>
      </c>
      <c r="P33" s="27"/>
      <c r="Q33" s="34">
        <v>160.71</v>
      </c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17"/>
        <v>-179.99571428571429</v>
      </c>
      <c r="AG33" s="28">
        <f t="shared" si="18"/>
        <v>4.2857142857144481E-3</v>
      </c>
    </row>
    <row r="34" spans="1:33" s="67" customFormat="1" ht="23.25" customHeight="1">
      <c r="A34" s="30">
        <v>43892</v>
      </c>
      <c r="B34" s="31"/>
      <c r="C34" s="25" t="s">
        <v>227</v>
      </c>
      <c r="D34" s="25"/>
      <c r="E34" s="25"/>
      <c r="F34" s="26"/>
      <c r="G34" s="26" t="s">
        <v>229</v>
      </c>
      <c r="H34" s="32"/>
      <c r="I34" s="32"/>
      <c r="J34" s="32"/>
      <c r="K34" s="32">
        <v>6500</v>
      </c>
      <c r="L34" s="33"/>
      <c r="M34" s="27">
        <f t="shared" ref="M34:M37" si="19">SUM(H34:J34,K34/1.12)</f>
        <v>5803.5714285714284</v>
      </c>
      <c r="N34" s="27">
        <f t="shared" ref="N34:N37" si="20">K34/1.12*0.12</f>
        <v>696.42857142857133</v>
      </c>
      <c r="O34" s="27">
        <f t="shared" ref="O34:O37" si="21">-SUM(I34:J34,K34/1.12)*L34</f>
        <v>0</v>
      </c>
      <c r="P34" s="27"/>
      <c r="Q34" s="34"/>
      <c r="R34" s="34"/>
      <c r="S34" s="35"/>
      <c r="T34" s="35"/>
      <c r="U34" s="35"/>
      <c r="V34" s="35"/>
      <c r="W34" s="35"/>
      <c r="X34" s="34"/>
      <c r="Y34" s="34">
        <v>5803.57</v>
      </c>
      <c r="Z34" s="34"/>
      <c r="AA34" s="34"/>
      <c r="AB34" s="35"/>
      <c r="AC34" s="35"/>
      <c r="AD34" s="34"/>
      <c r="AE34" s="34"/>
      <c r="AF34" s="27">
        <f t="shared" ref="AF34:AF37" si="22">-SUM(N34:AE34)</f>
        <v>-6499.9985714285713</v>
      </c>
      <c r="AG34" s="28">
        <f t="shared" ref="AG34:AG37" si="23">SUM(H34:K34)+AF34+O34</f>
        <v>1.4285714287325391E-3</v>
      </c>
    </row>
    <row r="35" spans="1:33" s="12" customFormat="1" ht="23.25" customHeight="1">
      <c r="A35" s="30">
        <v>43892</v>
      </c>
      <c r="B35" s="31"/>
      <c r="C35" s="25" t="s">
        <v>38</v>
      </c>
      <c r="D35" s="25" t="s">
        <v>56</v>
      </c>
      <c r="E35" s="25" t="s">
        <v>39</v>
      </c>
      <c r="F35" s="26">
        <v>205454</v>
      </c>
      <c r="G35" s="26" t="s">
        <v>128</v>
      </c>
      <c r="H35" s="32"/>
      <c r="I35" s="32"/>
      <c r="J35" s="32">
        <v>373.3</v>
      </c>
      <c r="K35" s="32"/>
      <c r="L35" s="33"/>
      <c r="M35" s="27">
        <f t="shared" si="19"/>
        <v>373.3</v>
      </c>
      <c r="N35" s="27">
        <f t="shared" si="20"/>
        <v>0</v>
      </c>
      <c r="O35" s="27">
        <f t="shared" si="21"/>
        <v>0</v>
      </c>
      <c r="P35" s="27">
        <v>373.3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22"/>
        <v>-373.3</v>
      </c>
      <c r="AG35" s="28">
        <f t="shared" si="23"/>
        <v>0</v>
      </c>
    </row>
    <row r="36" spans="1:33" s="67" customFormat="1" ht="23.25" customHeight="1">
      <c r="A36" s="30">
        <v>43892</v>
      </c>
      <c r="B36" s="31"/>
      <c r="C36" s="25" t="s">
        <v>38</v>
      </c>
      <c r="D36" s="25" t="s">
        <v>56</v>
      </c>
      <c r="E36" s="25" t="s">
        <v>39</v>
      </c>
      <c r="F36" s="26">
        <v>205451</v>
      </c>
      <c r="G36" s="26" t="s">
        <v>228</v>
      </c>
      <c r="H36" s="32"/>
      <c r="I36" s="32"/>
      <c r="J36" s="32"/>
      <c r="K36" s="32">
        <v>2845.3</v>
      </c>
      <c r="L36" s="33"/>
      <c r="M36" s="27">
        <f t="shared" si="19"/>
        <v>2540.4464285714284</v>
      </c>
      <c r="N36" s="27">
        <f t="shared" si="20"/>
        <v>304.8535714285714</v>
      </c>
      <c r="O36" s="27">
        <f t="shared" si="21"/>
        <v>0</v>
      </c>
      <c r="P36" s="27">
        <v>2540.4499999999998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22"/>
        <v>-2845.3035714285711</v>
      </c>
      <c r="AG36" s="28">
        <f t="shared" si="23"/>
        <v>-3.571428570921853E-3</v>
      </c>
    </row>
    <row r="37" spans="1:33" s="12" customFormat="1" ht="23.25" customHeight="1">
      <c r="A37" s="30">
        <v>43893</v>
      </c>
      <c r="B37" s="31"/>
      <c r="C37" s="25" t="s">
        <v>41</v>
      </c>
      <c r="D37" s="25" t="s">
        <v>42</v>
      </c>
      <c r="E37" s="25" t="s">
        <v>43</v>
      </c>
      <c r="F37" s="26">
        <v>171875</v>
      </c>
      <c r="G37" s="26" t="s">
        <v>44</v>
      </c>
      <c r="H37" s="32"/>
      <c r="I37" s="32"/>
      <c r="J37" s="32"/>
      <c r="K37" s="32">
        <v>180</v>
      </c>
      <c r="L37" s="33"/>
      <c r="M37" s="27">
        <f t="shared" si="19"/>
        <v>160.71428571428569</v>
      </c>
      <c r="N37" s="27">
        <f t="shared" si="20"/>
        <v>19.285714285714281</v>
      </c>
      <c r="O37" s="27">
        <f t="shared" si="21"/>
        <v>0</v>
      </c>
      <c r="P37" s="27"/>
      <c r="Q37" s="34">
        <v>160.71</v>
      </c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22"/>
        <v>-179.99571428571429</v>
      </c>
      <c r="AG37" s="28">
        <f t="shared" si="23"/>
        <v>4.2857142857144481E-3</v>
      </c>
    </row>
    <row r="38" spans="1:33" s="12" customFormat="1" ht="23.25" customHeight="1">
      <c r="A38" s="30"/>
      <c r="B38" s="31"/>
      <c r="C38" s="25"/>
      <c r="D38" s="25"/>
      <c r="E38" s="25"/>
      <c r="F38" s="26"/>
      <c r="G38" s="26"/>
      <c r="H38" s="32"/>
      <c r="I38" s="32"/>
      <c r="J38" s="32"/>
      <c r="K38" s="32"/>
      <c r="L38" s="33"/>
      <c r="M38" s="27">
        <f t="shared" si="0"/>
        <v>0</v>
      </c>
      <c r="N38" s="27">
        <f t="shared" si="1"/>
        <v>0</v>
      </c>
      <c r="O38" s="27">
        <f t="shared" si="2"/>
        <v>0</v>
      </c>
      <c r="P38" s="27"/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12"/>
        <v>0</v>
      </c>
      <c r="AG38" s="28">
        <f t="shared" si="13"/>
        <v>0</v>
      </c>
    </row>
    <row r="39" spans="1:33" s="12" customFormat="1" ht="23.25" customHeight="1">
      <c r="A39" s="30"/>
      <c r="B39" s="31"/>
      <c r="C39" s="25"/>
      <c r="D39" s="25"/>
      <c r="E39" s="25"/>
      <c r="F39" s="26"/>
      <c r="G39" s="26"/>
      <c r="H39" s="32"/>
      <c r="I39" s="32"/>
      <c r="J39" s="32"/>
      <c r="K39" s="32"/>
      <c r="L39" s="33"/>
      <c r="M39" s="27">
        <f t="shared" si="0"/>
        <v>0</v>
      </c>
      <c r="N39" s="27">
        <f t="shared" si="1"/>
        <v>0</v>
      </c>
      <c r="O39" s="27">
        <f t="shared" si="2"/>
        <v>0</v>
      </c>
      <c r="P39" s="27"/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12"/>
        <v>0</v>
      </c>
      <c r="AG39" s="28">
        <f t="shared" si="13"/>
        <v>0</v>
      </c>
    </row>
    <row r="40" spans="1:33" s="10" customFormat="1" ht="12" thickBot="1">
      <c r="A40" s="39"/>
      <c r="B40" s="40"/>
      <c r="C40" s="41"/>
      <c r="D40" s="42"/>
      <c r="E40" s="42"/>
      <c r="F40" s="43"/>
      <c r="G40" s="41"/>
      <c r="H40" s="44">
        <f t="shared" ref="H40:AG40" si="24">SUM(H5:H39)</f>
        <v>5229</v>
      </c>
      <c r="I40" s="44">
        <f t="shared" si="24"/>
        <v>0</v>
      </c>
      <c r="J40" s="44">
        <f t="shared" si="24"/>
        <v>2830.9500000000003</v>
      </c>
      <c r="K40" s="44">
        <f t="shared" si="24"/>
        <v>18703.95</v>
      </c>
      <c r="L40" s="44">
        <f t="shared" si="24"/>
        <v>0</v>
      </c>
      <c r="M40" s="44">
        <f t="shared" si="24"/>
        <v>24759.905357142856</v>
      </c>
      <c r="N40" s="44">
        <f t="shared" si="24"/>
        <v>2003.9946428571425</v>
      </c>
      <c r="O40" s="44">
        <f t="shared" si="24"/>
        <v>0</v>
      </c>
      <c r="P40" s="44">
        <f t="shared" si="24"/>
        <v>9724.48</v>
      </c>
      <c r="Q40" s="44">
        <f t="shared" si="24"/>
        <v>642.84</v>
      </c>
      <c r="R40" s="44">
        <f t="shared" si="24"/>
        <v>2897.1</v>
      </c>
      <c r="S40" s="44">
        <f t="shared" si="24"/>
        <v>0</v>
      </c>
      <c r="T40" s="44">
        <f t="shared" si="24"/>
        <v>0</v>
      </c>
      <c r="U40" s="44">
        <f t="shared" si="24"/>
        <v>0</v>
      </c>
      <c r="V40" s="44">
        <f t="shared" si="24"/>
        <v>0</v>
      </c>
      <c r="W40" s="44">
        <f t="shared" si="24"/>
        <v>0</v>
      </c>
      <c r="X40" s="44">
        <f t="shared" si="24"/>
        <v>0</v>
      </c>
      <c r="Y40" s="44">
        <f t="shared" si="24"/>
        <v>10051.25</v>
      </c>
      <c r="Z40" s="44">
        <f t="shared" si="24"/>
        <v>0</v>
      </c>
      <c r="AA40" s="44">
        <f t="shared" si="24"/>
        <v>209</v>
      </c>
      <c r="AB40" s="44">
        <f t="shared" si="24"/>
        <v>0</v>
      </c>
      <c r="AC40" s="44">
        <f t="shared" si="24"/>
        <v>0</v>
      </c>
      <c r="AD40" s="44">
        <f t="shared" si="24"/>
        <v>1000</v>
      </c>
      <c r="AE40" s="44">
        <f t="shared" si="24"/>
        <v>235.22</v>
      </c>
      <c r="AF40" s="44">
        <f t="shared" si="24"/>
        <v>-26763.884642857138</v>
      </c>
      <c r="AG40" s="44">
        <f t="shared" si="24"/>
        <v>1.5357142858036354E-2</v>
      </c>
    </row>
    <row r="41" spans="1:33" ht="12" thickTop="1"/>
    <row r="42" spans="1:33" ht="12">
      <c r="K42" s="45">
        <f>H40+I40+J40+K40</f>
        <v>26763.9</v>
      </c>
      <c r="L42" s="9"/>
      <c r="M42" s="8"/>
      <c r="AF42" s="46">
        <f>+AF40</f>
        <v>-26763.884642857138</v>
      </c>
    </row>
    <row r="43" spans="1:33">
      <c r="K43" s="8"/>
      <c r="L43" s="9"/>
      <c r="M43" s="8"/>
    </row>
    <row r="44" spans="1:33" ht="12">
      <c r="C44" s="47" t="s">
        <v>33</v>
      </c>
      <c r="G44" s="10"/>
      <c r="K44" s="68"/>
      <c r="L44" s="68"/>
      <c r="M44" s="68"/>
    </row>
    <row r="45" spans="1:33">
      <c r="K45" s="8"/>
      <c r="L45" s="9"/>
      <c r="M45" s="8"/>
    </row>
    <row r="46" spans="1:33">
      <c r="K46" s="8"/>
      <c r="L46" s="9"/>
      <c r="M46" s="8"/>
    </row>
    <row r="47" spans="1:33">
      <c r="A47" s="1"/>
      <c r="B47" s="1"/>
      <c r="D47" s="1"/>
      <c r="E47" s="1"/>
      <c r="F47" s="1"/>
      <c r="H47" s="1"/>
      <c r="I47" s="1"/>
      <c r="J47" s="1"/>
      <c r="K47" s="8"/>
      <c r="L47" s="9"/>
      <c r="M47" s="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Z47" s="1"/>
      <c r="AA47" s="1"/>
      <c r="AB47" s="1"/>
      <c r="AC47" s="1"/>
      <c r="AD47" s="1"/>
      <c r="AE47" s="1"/>
      <c r="AF47" s="1"/>
    </row>
    <row r="53" spans="1:32">
      <c r="J53" s="2" t="s">
        <v>73</v>
      </c>
    </row>
    <row r="54" spans="1:32">
      <c r="Q54" s="2">
        <v>0</v>
      </c>
    </row>
    <row r="55" spans="1:32">
      <c r="A55" s="1"/>
      <c r="B55" s="1"/>
      <c r="D55" s="1"/>
      <c r="E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Z55" s="1"/>
      <c r="AA55" s="1"/>
      <c r="AB55" s="1"/>
      <c r="AC55" s="1"/>
      <c r="AD55" s="1"/>
      <c r="AE55" s="1"/>
      <c r="AF55" s="1"/>
    </row>
  </sheetData>
  <mergeCells count="1">
    <mergeCell ref="K44:M44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Feb 1-4</vt:lpstr>
      <vt:lpstr>Feb 3-12</vt:lpstr>
      <vt:lpstr>Feb12-18</vt:lpstr>
      <vt:lpstr>Feb 18-26</vt:lpstr>
      <vt:lpstr>Feb26-29</vt:lpstr>
      <vt:lpstr>'Feb 18-26'!Print_Area</vt:lpstr>
      <vt:lpstr>'Feb12-18'!Print_Area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2020-02-26T13:46:06Z</cp:lastPrinted>
  <dcterms:created xsi:type="dcterms:W3CDTF">2014-11-05T03:52:28Z</dcterms:created>
  <dcterms:modified xsi:type="dcterms:W3CDTF">2020-03-04T02:59:53Z</dcterms:modified>
</cp:coreProperties>
</file>