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3\"/>
    </mc:Choice>
  </mc:AlternateContent>
  <xr:revisionPtr revIDLastSave="0" documentId="13_ncr:1_{4677635D-38B3-44DB-AA47-E6FF4BAF345C}" xr6:coauthVersionLast="45" xr6:coauthVersionMax="45" xr10:uidLastSave="{00000000-0000-0000-0000-000000000000}"/>
  <bookViews>
    <workbookView xWindow="-60" yWindow="-60" windowWidth="24120" windowHeight="12960" tabRatio="605" firstSheet="1" activeTab="1" xr2:uid="{00000000-000D-0000-FFFF-FFFF00000000}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Slip'!$A$153:$F$208</definedName>
    <definedName name="_xlnm.Print_Area" localSheetId="5">'PLS PRINT'!$A$1:$J$24</definedName>
    <definedName name="_xlnm.Print_Area" localSheetId="2">'Sales Summary'!$B$1:$J$48</definedName>
    <definedName name="_xlnm.Print_Area" localSheetId="1">'SC Computation'!$A$1:$L$29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B2" i="10"/>
  <c r="B9" i="10"/>
  <c r="B8" i="10"/>
  <c r="E7" i="7" l="1"/>
  <c r="J39" i="6" l="1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B157" i="8" l="1"/>
  <c r="H157" i="8" s="1"/>
  <c r="B175" i="8"/>
  <c r="H175" i="8" s="1"/>
  <c r="B193" i="8" l="1"/>
  <c r="H193" i="8" s="1"/>
  <c r="B138" i="8"/>
  <c r="H138" i="8" s="1"/>
  <c r="B100" i="8"/>
  <c r="H100" i="8" s="1"/>
  <c r="H98" i="8"/>
  <c r="B98" i="8"/>
  <c r="B119" i="8"/>
  <c r="H119" i="8" s="1"/>
  <c r="H117" i="8"/>
  <c r="B117" i="8"/>
  <c r="B81" i="8"/>
  <c r="H81" i="8" s="1"/>
  <c r="H79" i="8"/>
  <c r="B79" i="8"/>
  <c r="B62" i="8"/>
  <c r="H62" i="8" s="1"/>
  <c r="H60" i="8"/>
  <c r="B60" i="8"/>
  <c r="B43" i="8"/>
  <c r="H43" i="8" s="1"/>
  <c r="H41" i="8"/>
  <c r="B41" i="8"/>
  <c r="B24" i="8"/>
  <c r="H24" i="8" s="1"/>
  <c r="B5" i="8"/>
  <c r="H22" i="8"/>
  <c r="B22" i="8"/>
  <c r="H3" i="8"/>
  <c r="B7" i="10"/>
  <c r="B6" i="10"/>
  <c r="E17" i="7"/>
  <c r="D21" i="12" s="1"/>
  <c r="D8" i="10" s="1"/>
  <c r="E16" i="7"/>
  <c r="D20" i="12" s="1"/>
  <c r="D9" i="10" s="1"/>
  <c r="E15" i="7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D11" i="12"/>
  <c r="I23" i="12"/>
  <c r="C7" i="12"/>
  <c r="H23" i="12"/>
  <c r="C6" i="12"/>
  <c r="C5" i="12"/>
  <c r="B7" i="7"/>
  <c r="B16" i="7"/>
  <c r="B15" i="7"/>
  <c r="B9" i="7"/>
  <c r="B14" i="7"/>
  <c r="B11" i="7"/>
  <c r="B17" i="7"/>
  <c r="B10" i="7"/>
  <c r="B13" i="7"/>
  <c r="B8" i="7"/>
  <c r="B12" i="7"/>
  <c r="A11" i="12"/>
  <c r="F12" i="8" l="1"/>
  <c r="L12" i="8" s="1"/>
  <c r="D7" i="8"/>
  <c r="J7" i="8" s="1"/>
  <c r="D7" i="10"/>
  <c r="D6" i="10"/>
  <c r="F10" i="8"/>
  <c r="L10" i="8" s="1"/>
  <c r="E23" i="12"/>
  <c r="O37" i="6"/>
  <c r="O35" i="6"/>
  <c r="O33" i="6"/>
  <c r="M39" i="6"/>
  <c r="M38" i="6"/>
  <c r="M37" i="6"/>
  <c r="M36" i="6"/>
  <c r="E42" i="6"/>
  <c r="D42" i="6"/>
  <c r="G42" i="6"/>
  <c r="B12" i="6"/>
  <c r="A12" i="12"/>
  <c r="F31" i="8" l="1"/>
  <c r="L31" i="8" s="1"/>
  <c r="D26" i="8"/>
  <c r="J26" i="8" s="1"/>
  <c r="F29" i="8"/>
  <c r="L29" i="8" s="1"/>
  <c r="D23" i="12"/>
  <c r="G2" i="12" s="1"/>
  <c r="B14" i="6"/>
  <c r="B16" i="6" s="1"/>
  <c r="B18" i="6" s="1"/>
  <c r="B20" i="6" s="1"/>
  <c r="B22" i="6" s="1"/>
  <c r="A13" i="12"/>
  <c r="F50" i="8" l="1"/>
  <c r="L50" i="8" s="1"/>
  <c r="F48" i="8"/>
  <c r="L48" i="8" s="1"/>
  <c r="D45" i="8"/>
  <c r="J45" i="8" s="1"/>
  <c r="B24" i="6"/>
  <c r="B26" i="6" s="1"/>
  <c r="A14" i="12"/>
  <c r="D64" i="8" l="1"/>
  <c r="J64" i="8" s="1"/>
  <c r="F67" i="8"/>
  <c r="L67" i="8" s="1"/>
  <c r="F69" i="8"/>
  <c r="L69" i="8" s="1"/>
  <c r="J42" i="6"/>
  <c r="I42" i="6"/>
  <c r="G1" i="12" s="1"/>
  <c r="G3" i="12" s="1"/>
  <c r="H17" i="10"/>
  <c r="F17" i="10"/>
  <c r="H5" i="8"/>
  <c r="B3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O11" i="6"/>
  <c r="O13" i="6"/>
  <c r="O15" i="6"/>
  <c r="O17" i="6"/>
  <c r="O19" i="6"/>
  <c r="O23" i="6"/>
  <c r="O25" i="6"/>
  <c r="O27" i="6"/>
  <c r="O29" i="6"/>
  <c r="O30" i="6"/>
  <c r="O21" i="6"/>
  <c r="N42" i="6"/>
  <c r="H42" i="6"/>
  <c r="M40" i="6"/>
  <c r="J40" i="6"/>
  <c r="B28" i="6"/>
  <c r="B30" i="6" s="1"/>
  <c r="B32" i="6" s="1"/>
  <c r="B34" i="6" s="1"/>
  <c r="B36" i="6" s="1"/>
  <c r="B38" i="6" s="1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4" i="6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O40" i="5"/>
  <c r="Q40" i="5" s="1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Q34" i="5"/>
  <c r="O34" i="5"/>
  <c r="L34" i="5"/>
  <c r="K34" i="5"/>
  <c r="H34" i="5"/>
  <c r="G34" i="5"/>
  <c r="F34" i="5"/>
  <c r="E34" i="5"/>
  <c r="Q33" i="5"/>
  <c r="O33" i="5"/>
  <c r="L33" i="5"/>
  <c r="K33" i="5"/>
  <c r="H33" i="5"/>
  <c r="G33" i="5"/>
  <c r="F33" i="5"/>
  <c r="E33" i="5"/>
  <c r="Q32" i="5"/>
  <c r="O32" i="5"/>
  <c r="L32" i="5"/>
  <c r="K32" i="5"/>
  <c r="H32" i="5"/>
  <c r="G32" i="5"/>
  <c r="F32" i="5"/>
  <c r="E32" i="5"/>
  <c r="Q31" i="5"/>
  <c r="O31" i="5"/>
  <c r="L31" i="5"/>
  <c r="K31" i="5"/>
  <c r="H31" i="5"/>
  <c r="G31" i="5"/>
  <c r="F31" i="5"/>
  <c r="E31" i="5"/>
  <c r="Q30" i="5"/>
  <c r="O30" i="5"/>
  <c r="L30" i="5"/>
  <c r="K30" i="5"/>
  <c r="H30" i="5"/>
  <c r="G30" i="5"/>
  <c r="F30" i="5"/>
  <c r="E30" i="5"/>
  <c r="Q29" i="5"/>
  <c r="O29" i="5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Q14" i="5"/>
  <c r="O14" i="5"/>
  <c r="L14" i="5"/>
  <c r="K14" i="5"/>
  <c r="H14" i="5"/>
  <c r="D6" i="5" s="1"/>
  <c r="G14" i="5"/>
  <c r="F14" i="5"/>
  <c r="E14" i="5"/>
  <c r="O13" i="5"/>
  <c r="Q13" i="5" s="1"/>
  <c r="L13" i="5"/>
  <c r="K13" i="5"/>
  <c r="H13" i="5"/>
  <c r="G13" i="5"/>
  <c r="D7" i="5" s="1"/>
  <c r="F13" i="5"/>
  <c r="E13" i="5"/>
  <c r="A3" i="5"/>
  <c r="N2" i="5"/>
  <c r="A1" i="5"/>
  <c r="A15" i="12"/>
  <c r="F88" i="8" l="1"/>
  <c r="L88" i="8" s="1"/>
  <c r="F86" i="8"/>
  <c r="L86" i="8" s="1"/>
  <c r="D83" i="8"/>
  <c r="J83" i="8" s="1"/>
  <c r="F16" i="12"/>
  <c r="G16" i="12" s="1"/>
  <c r="J16" i="12" s="1"/>
  <c r="F12" i="12"/>
  <c r="F20" i="12"/>
  <c r="G20" i="12" s="1"/>
  <c r="J20" i="12" s="1"/>
  <c r="E9" i="10" s="1"/>
  <c r="G9" i="10" s="1"/>
  <c r="F17" i="12"/>
  <c r="G17" i="12" s="1"/>
  <c r="J17" i="12" s="1"/>
  <c r="F14" i="12"/>
  <c r="F11" i="12"/>
  <c r="F19" i="12"/>
  <c r="G19" i="12" s="1"/>
  <c r="F13" i="12"/>
  <c r="F21" i="12"/>
  <c r="G21" i="12" s="1"/>
  <c r="J21" i="12" s="1"/>
  <c r="E8" i="10" s="1"/>
  <c r="G8" i="10" s="1"/>
  <c r="F18" i="12"/>
  <c r="G18" i="12" s="1"/>
  <c r="F15" i="12"/>
  <c r="D5" i="5"/>
  <c r="K44" i="5"/>
  <c r="N3" i="5" s="1"/>
  <c r="N4" i="5" s="1"/>
  <c r="D8" i="5"/>
  <c r="L44" i="5"/>
  <c r="O42" i="6"/>
  <c r="O43" i="6" s="1"/>
  <c r="A16" i="12"/>
  <c r="F104" i="8" l="1"/>
  <c r="L104" i="8" s="1"/>
  <c r="D102" i="8"/>
  <c r="J102" i="8" s="1"/>
  <c r="F107" i="8"/>
  <c r="L107" i="8" s="1"/>
  <c r="F105" i="8"/>
  <c r="L105" i="8" s="1"/>
  <c r="J18" i="12"/>
  <c r="E6" i="10"/>
  <c r="G6" i="10" s="1"/>
  <c r="G13" i="12"/>
  <c r="J13" i="12" s="1"/>
  <c r="F47" i="8"/>
  <c r="G11" i="12"/>
  <c r="F9" i="8"/>
  <c r="L9" i="8" s="1"/>
  <c r="L11" i="8" s="1"/>
  <c r="L13" i="8" s="1"/>
  <c r="G15" i="12"/>
  <c r="J15" i="12" s="1"/>
  <c r="F85" i="8"/>
  <c r="J19" i="12"/>
  <c r="E7" i="10"/>
  <c r="G7" i="10" s="1"/>
  <c r="G14" i="12"/>
  <c r="J14" i="12" s="1"/>
  <c r="F66" i="8"/>
  <c r="F28" i="8"/>
  <c r="G12" i="12"/>
  <c r="J12" i="12" s="1"/>
  <c r="N41" i="5"/>
  <c r="S41" i="5" s="1"/>
  <c r="N39" i="5"/>
  <c r="S39" i="5" s="1"/>
  <c r="M34" i="5"/>
  <c r="M32" i="5"/>
  <c r="M31" i="5"/>
  <c r="M30" i="5"/>
  <c r="M29" i="5"/>
  <c r="N25" i="5"/>
  <c r="N26" i="5"/>
  <c r="N22" i="5"/>
  <c r="N42" i="5"/>
  <c r="S42" i="5" s="1"/>
  <c r="N40" i="5"/>
  <c r="S40" i="5" s="1"/>
  <c r="N38" i="5"/>
  <c r="S38" i="5" s="1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A17" i="12"/>
  <c r="F123" i="8" l="1"/>
  <c r="L123" i="8" s="1"/>
  <c r="D121" i="8"/>
  <c r="J121" i="8" s="1"/>
  <c r="F124" i="8"/>
  <c r="L124" i="8" s="1"/>
  <c r="F126" i="8"/>
  <c r="L126" i="8" s="1"/>
  <c r="L106" i="8"/>
  <c r="L108" i="8" s="1"/>
  <c r="F106" i="8"/>
  <c r="F108" i="8" s="1"/>
  <c r="F11" i="8"/>
  <c r="F13" i="8" s="1"/>
  <c r="L66" i="8"/>
  <c r="L68" i="8" s="1"/>
  <c r="L70" i="8" s="1"/>
  <c r="F68" i="8"/>
  <c r="F70" i="8" s="1"/>
  <c r="L85" i="8"/>
  <c r="L87" i="8" s="1"/>
  <c r="L89" i="8" s="1"/>
  <c r="F87" i="8"/>
  <c r="F89" i="8" s="1"/>
  <c r="F49" i="8"/>
  <c r="F51" i="8" s="1"/>
  <c r="L47" i="8"/>
  <c r="L49" i="8" s="1"/>
  <c r="L51" i="8" s="1"/>
  <c r="L28" i="8"/>
  <c r="L30" i="8" s="1"/>
  <c r="L32" i="8" s="1"/>
  <c r="F30" i="8"/>
  <c r="F32" i="8" s="1"/>
  <c r="J11" i="12"/>
  <c r="J23" i="12" s="1"/>
  <c r="G23" i="12"/>
  <c r="N44" i="5"/>
  <c r="O44" i="5" s="1"/>
  <c r="A18" i="12"/>
  <c r="L125" i="8" l="1"/>
  <c r="F142" i="8"/>
  <c r="F143" i="8"/>
  <c r="L143" i="8" s="1"/>
  <c r="F125" i="8"/>
  <c r="F127" i="8" s="1"/>
  <c r="L127" i="8"/>
  <c r="O35" i="5"/>
  <c r="Q35" i="5" s="1"/>
  <c r="S35" i="5" s="1"/>
  <c r="O37" i="5"/>
  <c r="Q37" i="5" s="1"/>
  <c r="S37" i="5" s="1"/>
  <c r="O21" i="5"/>
  <c r="O18" i="5"/>
  <c r="Q18" i="5" s="1"/>
  <c r="O28" i="5"/>
  <c r="Q28" i="5" s="1"/>
  <c r="S28" i="5" s="1"/>
  <c r="A19" i="12"/>
  <c r="F144" i="8" l="1"/>
  <c r="L142" i="8"/>
  <c r="L144" i="8" s="1"/>
  <c r="Q44" i="5"/>
  <c r="R44" i="5" s="1"/>
  <c r="S18" i="5"/>
  <c r="Q21" i="5"/>
  <c r="S21" i="5" s="1"/>
  <c r="P21" i="5"/>
  <c r="A20" i="12"/>
  <c r="F161" i="8" l="1"/>
  <c r="D159" i="8"/>
  <c r="J159" i="8" s="1"/>
  <c r="F162" i="8"/>
  <c r="L162" i="8" s="1"/>
  <c r="F164" i="8"/>
  <c r="L164" i="8" s="1"/>
  <c r="F182" i="8"/>
  <c r="L182" i="8" s="1"/>
  <c r="D177" i="8"/>
  <c r="J177" i="8" s="1"/>
  <c r="F180" i="8"/>
  <c r="L180" i="8" s="1"/>
  <c r="F179" i="8"/>
  <c r="D140" i="8"/>
  <c r="J140" i="8" s="1"/>
  <c r="F145" i="8"/>
  <c r="R20" i="5"/>
  <c r="S20" i="5" s="1"/>
  <c r="R19" i="5"/>
  <c r="S19" i="5" s="1"/>
  <c r="R36" i="5"/>
  <c r="S36" i="5" s="1"/>
  <c r="R31" i="5"/>
  <c r="S31" i="5" s="1"/>
  <c r="R30" i="5"/>
  <c r="S30" i="5" s="1"/>
  <c r="R29" i="5"/>
  <c r="S29" i="5" s="1"/>
  <c r="R27" i="5"/>
  <c r="S27" i="5" s="1"/>
  <c r="R23" i="5"/>
  <c r="S23" i="5" s="1"/>
  <c r="R17" i="5"/>
  <c r="S17" i="5" s="1"/>
  <c r="R15" i="5"/>
  <c r="S15" i="5" s="1"/>
  <c r="R13" i="5"/>
  <c r="S13" i="5" s="1"/>
  <c r="S44" i="5" s="1"/>
  <c r="R34" i="5"/>
  <c r="S34" i="5" s="1"/>
  <c r="R32" i="5"/>
  <c r="S32" i="5" s="1"/>
  <c r="R24" i="5"/>
  <c r="S24" i="5" s="1"/>
  <c r="R25" i="5"/>
  <c r="S25" i="5" s="1"/>
  <c r="R16" i="5"/>
  <c r="S16" i="5" s="1"/>
  <c r="R14" i="5"/>
  <c r="S14" i="5" s="1"/>
  <c r="R33" i="5"/>
  <c r="S33" i="5" s="1"/>
  <c r="R26" i="5"/>
  <c r="S26" i="5" s="1"/>
  <c r="R22" i="5"/>
  <c r="S22" i="5" s="1"/>
  <c r="P28" i="5"/>
  <c r="P35" i="5"/>
  <c r="P37" i="5"/>
  <c r="P18" i="5"/>
  <c r="A21" i="12"/>
  <c r="F197" i="8" l="1"/>
  <c r="L197" i="8" s="1"/>
  <c r="D195" i="8"/>
  <c r="J195" i="8" s="1"/>
  <c r="F200" i="8"/>
  <c r="L200" i="8" s="1"/>
  <c r="F198" i="8"/>
  <c r="L198" i="8" s="1"/>
  <c r="L161" i="8"/>
  <c r="L163" i="8" s="1"/>
  <c r="L165" i="8" s="1"/>
  <c r="F163" i="8"/>
  <c r="F165" i="8" s="1"/>
  <c r="L179" i="8"/>
  <c r="L181" i="8" s="1"/>
  <c r="L183" i="8" s="1"/>
  <c r="F181" i="8"/>
  <c r="F183" i="8" s="1"/>
  <c r="L145" i="8"/>
  <c r="L146" i="8" s="1"/>
  <c r="F146" i="8"/>
  <c r="G17" i="10"/>
  <c r="L199" i="8" l="1"/>
  <c r="L201" i="8" s="1"/>
  <c r="F199" i="8"/>
  <c r="F201" i="8" s="1"/>
</calcChain>
</file>

<file path=xl/sharedStrings.xml><?xml version="1.0" encoding="utf-8"?>
<sst xmlns="http://schemas.openxmlformats.org/spreadsheetml/2006/main" count="409" uniqueCount="147">
  <si>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</si>
  <si>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</si>
  <si>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</si>
  <si>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</si>
  <si>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</si>
  <si>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</si>
  <si>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</si>
  <si>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</si>
  <si>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</si>
  <si>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</si>
  <si>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</si>
  <si>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</si>
  <si>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</si>
  <si>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</si>
  <si>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</si>
  <si>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</si>
  <si>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</si>
  <si>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</si>
  <si>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</si>
  <si>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</si>
  <si>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</si>
  <si>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</si>
  <si>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</si>
  <si>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</si>
  <si>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</si>
  <si>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</si>
  <si>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</si>
  <si>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</si>
  <si>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</si>
  <si>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</si>
  <si>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</si>
  <si>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</si>
  <si>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</si>
  <si>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</si>
  <si>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</si>
  <si>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</si>
  <si>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</si>
  <si>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</si>
  <si>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</si>
  <si>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</si>
  <si>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</si>
  <si>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</si>
  <si>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</si>
  <si>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</si>
  <si>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</si>
  <si>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</si>
  <si>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</si>
  <si>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</si>
  <si>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</si>
  <si>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</si>
  <si>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</si>
  <si>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</si>
  <si>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</si>
  <si>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</si>
  <si>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</si>
  <si>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</si>
  <si>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</si>
  <si>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</si>
  <si>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</si>
  <si>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</si>
  <si>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</si>
  <si>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</si>
  <si>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</si>
  <si>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</si>
  <si>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</si>
  <si>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</si>
  <si>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</si>
  <si>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</si>
  <si>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</si>
  <si>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</si>
  <si>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</si>
  <si>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</si>
  <si>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</si>
  <si>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</si>
  <si>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</si>
  <si>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</si>
  <si>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</si>
  <si>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</si>
  <si>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</si>
  <si>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</si>
  <si>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</si>
  <si>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</si>
  <si>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</si>
  <si>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</si>
  <si>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</si>
  <si>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</si>
  <si>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</si>
  <si>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</si>
  <si>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</si>
  <si>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</si>
  <si>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</si>
  <si>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</si>
  <si>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</si>
  <si>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</si>
  <si>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</si>
  <si>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</si>
  <si>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</si>
  <si>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</si>
  <si>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</si>
  <si>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</si>
  <si>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</si>
  <si>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</si>
  <si>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</si>
  <si>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</si>
  <si>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</si>
  <si>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</si>
  <si>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</si>
  <si>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</si>
  <si>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</si>
  <si>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</si>
  <si>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</si>
  <si>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</si>
  <si>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</si>
  <si>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</si>
  <si>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</si>
  <si>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</si>
  <si>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</si>
  <si>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</si>
  <si>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</si>
  <si>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</si>
  <si>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</si>
  <si>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</si>
  <si>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>COOP Supervisor</t>
  </si>
  <si>
    <t>Ruel Hayagan</t>
  </si>
  <si>
    <t>Christian Briones</t>
  </si>
  <si>
    <t>Mark Joseph Atienza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</si>
  <si>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</si>
  <si>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</si>
  <si>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</si>
  <si>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</si>
  <si>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</si>
  <si>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</si>
  <si>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</si>
  <si>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</si>
  <si>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</si>
  <si>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</si>
  <si>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</si>
  <si>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11-15</t>
  </si>
  <si>
    <t>1-10</t>
  </si>
  <si>
    <t>Period: Mar 1-15,2020</t>
  </si>
  <si>
    <t>March</t>
  </si>
  <si>
    <t>Mar 4 (30 min late)</t>
  </si>
  <si>
    <t>Mar 9 (half day)</t>
  </si>
  <si>
    <t>Mar 3 (16 min late)</t>
  </si>
  <si>
    <t>Mar 2 (1hr &amp; 7 min late) Mar 7 (31 min late)</t>
  </si>
  <si>
    <t>Mar 3 (43 min late) Mar 10 (30 min late)</t>
  </si>
  <si>
    <t>March 1-15,2020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</si>
</sst>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6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5" xfId="1" applyFont="1" applyFill="1" applyBorder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6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16" fontId="0" fillId="10" borderId="47" xfId="0" applyNumberFormat="1" applyFont="1" applyFill="1" applyBorder="1" applyAlignment="1" applyProtection="1">
      <alignment vertical="center"/>
      <protection locked="0"/>
    </xf>
    <xf numFmtId="167" fontId="0" fillId="10" borderId="47" xfId="0" applyNumberFormat="1" applyFill="1" applyBorder="1" applyAlignment="1" applyProtection="1">
      <alignment vertical="center"/>
    </xf>
    <xf numFmtId="43" fontId="7" fillId="10" borderId="47" xfId="1" applyNumberFormat="1" applyFont="1" applyFill="1" applyBorder="1" applyProtection="1">
      <protection locked="0"/>
    </xf>
    <xf numFmtId="43" fontId="7" fillId="10" borderId="48" xfId="1" applyNumberFormat="1" applyFont="1" applyFill="1" applyBorder="1" applyProtection="1"/>
    <xf numFmtId="43" fontId="7" fillId="10" borderId="49" xfId="1" applyNumberFormat="1" applyFont="1" applyFill="1" applyBorder="1" applyProtection="1"/>
    <xf numFmtId="43" fontId="0" fillId="10" borderId="49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164" fontId="26" fillId="0" borderId="9" xfId="1" applyFont="1" applyFill="1" applyBorder="1" applyAlignment="1" applyProtection="1">
      <alignment horizontal="center"/>
    </xf>
    <xf numFmtId="43" fontId="7" fillId="0" borderId="32" xfId="1" applyNumberFormat="1" applyFont="1" applyFill="1" applyBorder="1" applyProtection="1">
      <protection locked="0"/>
    </xf>
    <xf numFmtId="43" fontId="7" fillId="0" borderId="33" xfId="1" applyNumberFormat="1" applyFont="1" applyFill="1" applyBorder="1" applyProtection="1"/>
    <xf numFmtId="43" fontId="7" fillId="0" borderId="32" xfId="1" applyNumberFormat="1" applyFont="1" applyFill="1" applyBorder="1" applyProtection="1"/>
    <xf numFmtId="43" fontId="0" fillId="0" borderId="32" xfId="0" applyNumberFormat="1" applyFont="1" applyFill="1" applyBorder="1" applyProtection="1"/>
    <xf numFmtId="43" fontId="0" fillId="0" borderId="32" xfId="1" applyNumberFormat="1" applyFont="1" applyFill="1" applyBorder="1" applyProtection="1"/>
    <xf numFmtId="43" fontId="7" fillId="0" borderId="32" xfId="1" applyNumberFormat="1" applyFont="1" applyFill="1" applyBorder="1" applyAlignment="1">
      <alignment horizontal="center" vertical="center"/>
    </xf>
    <xf numFmtId="43" fontId="1" fillId="0" borderId="32" xfId="1" applyNumberFormat="1" applyFont="1" applyFill="1" applyBorder="1" applyProtection="1">
      <protection locked="0"/>
    </xf>
    <xf numFmtId="43" fontId="1" fillId="0" borderId="33" xfId="1" applyNumberFormat="1" applyFont="1" applyFill="1" applyBorder="1" applyProtection="1"/>
    <xf numFmtId="43" fontId="1" fillId="0" borderId="32" xfId="1" applyNumberFormat="1" applyFont="1" applyFill="1" applyBorder="1" applyProtection="1"/>
    <xf numFmtId="43" fontId="7" fillId="11" borderId="41" xfId="1" applyNumberFormat="1" applyFont="1" applyFill="1" applyBorder="1" applyProtection="1">
      <protection locked="0"/>
    </xf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4" xfId="0" applyFont="1" applyFill="1" applyBorder="1" applyAlignment="1" applyProtection="1">
      <alignment horizontal="center" vertical="center" wrapText="1"/>
      <protection locked="0"/>
    </xf>
    <xf numFmtId="0" fontId="9" fillId="4" borderId="50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/>
    </xf>
    <xf numFmtId="0" fontId="9" fillId="4" borderId="52" xfId="0" applyFont="1" applyFill="1" applyBorder="1" applyAlignment="1" applyProtection="1">
      <alignment horizontal="center" vertical="center"/>
    </xf>
    <xf numFmtId="16" fontId="0" fillId="0" borderId="16" xfId="0" applyNumberFormat="1" applyFont="1" applyFill="1" applyBorder="1" applyAlignment="1" applyProtection="1">
      <alignment horizontal="center" vertical="center"/>
      <protection locked="0"/>
    </xf>
    <xf numFmtId="16" fontId="0" fillId="0" borderId="23" xfId="0" applyNumberFormat="1" applyFont="1" applyFill="1" applyBorder="1" applyAlignment="1" applyProtection="1">
      <alignment horizontal="center" vertical="center"/>
      <protection locked="0"/>
    </xf>
    <xf numFmtId="167" fontId="0" fillId="0" borderId="25" xfId="0" applyNumberFormat="1" applyFill="1" applyBorder="1" applyAlignment="1" applyProtection="1">
      <alignment horizontal="center" vertical="center"/>
    </xf>
    <xf numFmtId="167" fontId="0" fillId="0" borderId="31" xfId="0" applyNumberFormat="1" applyFont="1" applyFill="1" applyBorder="1" applyAlignment="1" applyProtection="1">
      <alignment horizontal="center" vertical="center"/>
    </xf>
    <xf numFmtId="167" fontId="0" fillId="0" borderId="16" xfId="0" applyNumberFormat="1" applyFill="1" applyBorder="1" applyAlignment="1" applyProtection="1">
      <alignment horizontal="center" vertical="center"/>
    </xf>
    <xf numFmtId="167" fontId="0" fillId="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3" xfId="1" applyFont="1" applyFill="1" applyBorder="1" applyAlignment="1" applyProtection="1">
      <alignment horizontal="center" vertical="center" wrapText="1"/>
      <protection locked="0"/>
    </xf>
    <xf numFmtId="164" fontId="5" fillId="0" borderId="55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7</xdr:col>
      <xdr:colOff>1104900</xdr:colOff>
      <xdr:row>29</xdr:row>
      <xdr:rowOff>14287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775BF7-283D-4A68-B7D1-8E6722E73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057650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21" t="s">
        <v>0</v>
      </c>
      <c r="B11" s="221"/>
      <c r="C11" s="222" t="s">
        <v>10</v>
      </c>
      <c r="D11" s="222" t="s">
        <v>11</v>
      </c>
      <c r="E11" s="23"/>
      <c r="F11" s="23"/>
      <c r="G11" s="23"/>
      <c r="H11" s="23"/>
      <c r="I11" s="222" t="s">
        <v>12</v>
      </c>
      <c r="J11" s="222" t="s">
        <v>13</v>
      </c>
      <c r="K11" s="222" t="s">
        <v>34</v>
      </c>
      <c r="L11" s="222" t="s">
        <v>14</v>
      </c>
      <c r="M11" s="222" t="s">
        <v>15</v>
      </c>
      <c r="N11" s="222" t="s">
        <v>16</v>
      </c>
      <c r="O11" s="23"/>
      <c r="P11" s="23"/>
      <c r="Q11" s="222" t="s">
        <v>17</v>
      </c>
      <c r="R11" s="222" t="s">
        <v>18</v>
      </c>
      <c r="S11" s="222" t="s">
        <v>25</v>
      </c>
    </row>
    <row r="12" spans="1:21" ht="25.5" x14ac:dyDescent="0.2">
      <c r="A12" s="221"/>
      <c r="B12" s="221"/>
      <c r="C12" s="222"/>
      <c r="D12" s="222"/>
      <c r="E12" s="24" t="s">
        <v>8</v>
      </c>
      <c r="F12" s="24" t="s">
        <v>9</v>
      </c>
      <c r="G12" s="24" t="s">
        <v>31</v>
      </c>
      <c r="H12" s="24" t="s">
        <v>29</v>
      </c>
      <c r="I12" s="222"/>
      <c r="J12" s="222"/>
      <c r="K12" s="222"/>
      <c r="L12" s="222"/>
      <c r="M12" s="222"/>
      <c r="N12" s="222"/>
      <c r="O12" s="24"/>
      <c r="P12" s="24"/>
      <c r="Q12" s="222"/>
      <c r="R12" s="222"/>
      <c r="S12" s="222"/>
    </row>
    <row r="13" spans="1:21" x14ac:dyDescent="0.2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23" t="s">
        <v>70</v>
      </c>
      <c r="C47" s="223"/>
      <c r="I47" s="223" t="s">
        <v>71</v>
      </c>
      <c r="J47" s="223"/>
      <c r="K47" s="223"/>
      <c r="N47" s="10"/>
      <c r="O47" s="10"/>
      <c r="P47" s="10"/>
      <c r="Q47" s="223" t="s">
        <v>72</v>
      </c>
      <c r="R47" s="223"/>
      <c r="S47" s="223"/>
    </row>
    <row r="48" spans="1:21" x14ac:dyDescent="0.2">
      <c r="B48" s="220" t="s">
        <v>22</v>
      </c>
      <c r="C48" s="220"/>
      <c r="I48" s="220" t="s">
        <v>73</v>
      </c>
      <c r="J48" s="220"/>
      <c r="K48" s="220"/>
      <c r="L48" s="10"/>
      <c r="Q48" s="220" t="s">
        <v>24</v>
      </c>
      <c r="R48" s="220"/>
      <c r="S48" s="220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abSelected="1" workbookViewId="0">
      <selection activeCell="J28" sqref="J28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 x14ac:dyDescent="0.2">
      <c r="A1" s="77" t="s">
        <v>75</v>
      </c>
      <c r="B1" s="77"/>
      <c r="C1" s="54"/>
      <c r="D1" s="55"/>
      <c r="E1" s="54" t="s">
        <v>1</v>
      </c>
      <c r="F1" s="56"/>
      <c r="G1" s="57">
        <f>'Sales Summary'!I42</f>
        <v>42186.69</v>
      </c>
      <c r="I1" s="56"/>
      <c r="J1" s="56"/>
      <c r="K1" s="56"/>
      <c r="L1" s="56"/>
    </row>
    <row r="2" spans="1:13" x14ac:dyDescent="0.2">
      <c r="A2" s="54" t="s">
        <v>2</v>
      </c>
      <c r="B2" s="54"/>
      <c r="C2" s="54"/>
      <c r="D2" s="55"/>
      <c r="E2" s="43" t="s">
        <v>131</v>
      </c>
      <c r="F2" s="43"/>
      <c r="G2" s="45">
        <f>D23</f>
        <v>119.5</v>
      </c>
      <c r="I2" s="71"/>
      <c r="J2" s="56"/>
      <c r="K2" s="56"/>
      <c r="L2" s="56"/>
    </row>
    <row r="3" spans="1:13" ht="13.5" thickBot="1" x14ac:dyDescent="0.25">
      <c r="A3" s="78" t="s">
        <v>139</v>
      </c>
      <c r="B3" s="78"/>
      <c r="C3" s="54"/>
      <c r="D3" s="55"/>
      <c r="E3" s="43" t="s">
        <v>5</v>
      </c>
      <c r="F3" s="43"/>
      <c r="G3" s="47">
        <f>G1/G2</f>
        <v>353.02669456066945</v>
      </c>
      <c r="I3" s="42"/>
      <c r="J3" s="56"/>
      <c r="K3" s="56"/>
      <c r="L3" s="56"/>
    </row>
    <row r="4" spans="1:13" ht="14.25" thickTop="1" thickBot="1" x14ac:dyDescent="0.25">
      <c r="A4" s="58"/>
      <c r="B4" s="58"/>
      <c r="C4" s="58"/>
      <c r="D4" s="55"/>
      <c r="I4" s="43"/>
      <c r="J4" s="58"/>
      <c r="K4" s="58"/>
      <c r="L4" s="58"/>
    </row>
    <row r="5" spans="1:13" ht="13.5" thickBot="1" x14ac:dyDescent="0.25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 x14ac:dyDescent="0.25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 x14ac:dyDescent="0.25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01"/>
      <c r="L7" s="201"/>
      <c r="M7" s="201"/>
    </row>
    <row r="8" spans="1:13" ht="13.5" thickBot="1" x14ac:dyDescent="0.25">
      <c r="A8" s="58"/>
      <c r="B8" s="58"/>
      <c r="C8" s="59"/>
      <c r="D8" s="55"/>
      <c r="E8" s="43"/>
      <c r="F8" s="43"/>
      <c r="G8" s="43"/>
      <c r="H8" s="72"/>
      <c r="I8" s="43"/>
      <c r="J8" s="58"/>
      <c r="K8" s="201"/>
      <c r="L8" s="201"/>
      <c r="M8" s="201"/>
    </row>
    <row r="9" spans="1:13" ht="13.5" customHeight="1" x14ac:dyDescent="0.2">
      <c r="A9" s="60"/>
      <c r="B9" s="228" t="s">
        <v>0</v>
      </c>
      <c r="C9" s="228" t="s">
        <v>11</v>
      </c>
      <c r="D9" s="230" t="s">
        <v>12</v>
      </c>
      <c r="E9" s="226" t="s">
        <v>130</v>
      </c>
      <c r="F9" s="226" t="s">
        <v>15</v>
      </c>
      <c r="G9" s="226" t="s">
        <v>129</v>
      </c>
      <c r="H9" s="232" t="s">
        <v>19</v>
      </c>
      <c r="I9" s="233"/>
      <c r="J9" s="224" t="s">
        <v>128</v>
      </c>
      <c r="K9" s="201"/>
      <c r="L9" s="201"/>
      <c r="M9" s="201"/>
    </row>
    <row r="10" spans="1:13" x14ac:dyDescent="0.2">
      <c r="A10" s="61"/>
      <c r="B10" s="229"/>
      <c r="C10" s="229"/>
      <c r="D10" s="231"/>
      <c r="E10" s="227"/>
      <c r="F10" s="227"/>
      <c r="G10" s="227"/>
      <c r="H10" s="73" t="s">
        <v>126</v>
      </c>
      <c r="I10" s="73" t="s">
        <v>127</v>
      </c>
      <c r="J10" s="225"/>
      <c r="K10" s="201"/>
      <c r="L10" s="201"/>
      <c r="M10" s="201"/>
    </row>
    <row r="11" spans="1:13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11.5</v>
      </c>
      <c r="E11" s="74">
        <v>12</v>
      </c>
      <c r="F11" s="75">
        <f>G$3</f>
        <v>353.02669456066945</v>
      </c>
      <c r="G11" s="52">
        <f>D11*F11</f>
        <v>4059.8069874476987</v>
      </c>
      <c r="H11" s="52"/>
      <c r="I11" s="52"/>
      <c r="J11" s="144">
        <f>G11-I11</f>
        <v>4059.8069874476987</v>
      </c>
      <c r="K11" s="201"/>
      <c r="L11" s="201"/>
      <c r="M11" s="201"/>
    </row>
    <row r="12" spans="1:13" x14ac:dyDescent="0.2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12</v>
      </c>
      <c r="E12" s="74">
        <v>12</v>
      </c>
      <c r="F12" s="75">
        <f t="shared" ref="F12:F21" si="1">G$3</f>
        <v>353.02669456066945</v>
      </c>
      <c r="G12" s="52">
        <f t="shared" ref="G12:G21" si="2">D12*F12</f>
        <v>4236.3203347280332</v>
      </c>
      <c r="H12" s="52"/>
      <c r="I12" s="52"/>
      <c r="J12" s="144">
        <f t="shared" ref="J12:J21" si="3">G12-I12</f>
        <v>4236.3203347280332</v>
      </c>
      <c r="K12" s="201"/>
      <c r="L12" s="201"/>
      <c r="M12" s="201"/>
    </row>
    <row r="13" spans="1:13" x14ac:dyDescent="0.2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12</v>
      </c>
      <c r="E13" s="74">
        <v>12</v>
      </c>
      <c r="F13" s="75">
        <f t="shared" si="1"/>
        <v>353.02669456066945</v>
      </c>
      <c r="G13" s="52">
        <f t="shared" si="2"/>
        <v>4236.3203347280332</v>
      </c>
      <c r="H13" s="52"/>
      <c r="I13" s="52"/>
      <c r="J13" s="144">
        <f t="shared" si="3"/>
        <v>4236.3203347280332</v>
      </c>
      <c r="K13" s="201"/>
      <c r="L13" s="201"/>
      <c r="M13" s="201"/>
    </row>
    <row r="14" spans="1:13" x14ac:dyDescent="0.2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12</v>
      </c>
      <c r="E14" s="74">
        <v>12</v>
      </c>
      <c r="F14" s="75">
        <f t="shared" si="1"/>
        <v>353.02669456066945</v>
      </c>
      <c r="G14" s="52">
        <f t="shared" si="2"/>
        <v>4236.3203347280332</v>
      </c>
      <c r="H14" s="52"/>
      <c r="I14" s="52"/>
      <c r="J14" s="144">
        <f t="shared" si="3"/>
        <v>4236.3203347280332</v>
      </c>
      <c r="K14" s="201"/>
      <c r="L14" s="201"/>
      <c r="M14" s="201"/>
    </row>
    <row r="15" spans="1:13" x14ac:dyDescent="0.2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10.5</v>
      </c>
      <c r="E15" s="74">
        <v>12</v>
      </c>
      <c r="F15" s="75">
        <f t="shared" si="1"/>
        <v>353.02669456066945</v>
      </c>
      <c r="G15" s="52">
        <f t="shared" si="2"/>
        <v>3706.7802928870292</v>
      </c>
      <c r="H15" s="52"/>
      <c r="I15" s="52"/>
      <c r="J15" s="144">
        <f t="shared" si="3"/>
        <v>3706.7802928870292</v>
      </c>
      <c r="K15" s="201"/>
      <c r="L15" s="201"/>
      <c r="M15" s="201"/>
    </row>
    <row r="16" spans="1:13" x14ac:dyDescent="0.2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11.5</v>
      </c>
      <c r="E16" s="74">
        <v>12</v>
      </c>
      <c r="F16" s="75">
        <f t="shared" si="1"/>
        <v>353.02669456066945</v>
      </c>
      <c r="G16" s="52">
        <f t="shared" si="2"/>
        <v>4059.8069874476987</v>
      </c>
      <c r="H16" s="52"/>
      <c r="I16" s="52"/>
      <c r="J16" s="144">
        <f t="shared" si="3"/>
        <v>4059.8069874476987</v>
      </c>
      <c r="K16" s="201"/>
      <c r="L16" s="201"/>
      <c r="M16" s="201"/>
    </row>
    <row r="17" spans="1:13" x14ac:dyDescent="0.2">
      <c r="A17" s="62">
        <f t="shared" ca="1" si="0"/>
        <v>7</v>
      </c>
      <c r="B17" s="79" t="s">
        <v>124</v>
      </c>
      <c r="C17" s="80" t="s">
        <v>4</v>
      </c>
      <c r="D17" s="80">
        <f>'Number of Days'!E13</f>
        <v>10</v>
      </c>
      <c r="E17" s="74">
        <v>12</v>
      </c>
      <c r="F17" s="75">
        <f t="shared" si="1"/>
        <v>353.02669456066945</v>
      </c>
      <c r="G17" s="52">
        <f t="shared" si="2"/>
        <v>3530.2669456066947</v>
      </c>
      <c r="H17" s="52"/>
      <c r="I17" s="52"/>
      <c r="J17" s="144">
        <f t="shared" si="3"/>
        <v>3530.2669456066947</v>
      </c>
      <c r="K17" s="201"/>
      <c r="L17" s="201"/>
      <c r="M17" s="201"/>
    </row>
    <row r="18" spans="1:13" x14ac:dyDescent="0.2">
      <c r="A18" s="62">
        <f t="shared" ca="1" si="0"/>
        <v>8</v>
      </c>
      <c r="B18" s="79" t="s">
        <v>123</v>
      </c>
      <c r="C18" s="80" t="s">
        <v>7</v>
      </c>
      <c r="D18" s="80">
        <f>'Number of Days'!E14</f>
        <v>11</v>
      </c>
      <c r="E18" s="74">
        <v>12</v>
      </c>
      <c r="F18" s="75">
        <f t="shared" si="1"/>
        <v>353.02669456066945</v>
      </c>
      <c r="G18" s="52">
        <f t="shared" si="2"/>
        <v>3883.2936401673642</v>
      </c>
      <c r="H18" s="52"/>
      <c r="I18" s="52"/>
      <c r="J18" s="144">
        <f t="shared" si="3"/>
        <v>3883.2936401673642</v>
      </c>
      <c r="K18" s="201"/>
      <c r="L18" s="201"/>
      <c r="M18" s="201"/>
    </row>
    <row r="19" spans="1:13" ht="12.75" customHeight="1" x14ac:dyDescent="0.2">
      <c r="A19" s="62">
        <f t="shared" ca="1" si="0"/>
        <v>9</v>
      </c>
      <c r="B19" s="79" t="s">
        <v>125</v>
      </c>
      <c r="C19" s="80" t="s">
        <v>7</v>
      </c>
      <c r="D19" s="80">
        <f>'Number of Days'!E15</f>
        <v>10</v>
      </c>
      <c r="E19" s="74">
        <v>12</v>
      </c>
      <c r="F19" s="75">
        <f t="shared" si="1"/>
        <v>353.02669456066945</v>
      </c>
      <c r="G19" s="52">
        <f t="shared" si="2"/>
        <v>3530.2669456066947</v>
      </c>
      <c r="H19" s="52"/>
      <c r="I19" s="52"/>
      <c r="J19" s="144">
        <f t="shared" si="3"/>
        <v>3530.2669456066947</v>
      </c>
      <c r="K19" s="201"/>
      <c r="L19" s="201"/>
      <c r="M19" s="201"/>
    </row>
    <row r="20" spans="1:13" x14ac:dyDescent="0.2">
      <c r="A20" s="62">
        <f t="shared" ca="1" si="0"/>
        <v>10</v>
      </c>
      <c r="B20" s="79" t="s">
        <v>132</v>
      </c>
      <c r="C20" s="80" t="s">
        <v>7</v>
      </c>
      <c r="D20" s="80">
        <f>'Number of Days'!E16</f>
        <v>8</v>
      </c>
      <c r="E20" s="74">
        <v>12</v>
      </c>
      <c r="F20" s="75">
        <f t="shared" si="1"/>
        <v>353.02669456066945</v>
      </c>
      <c r="G20" s="52">
        <f t="shared" si="2"/>
        <v>2824.2135564853556</v>
      </c>
      <c r="H20" s="52"/>
      <c r="I20" s="52"/>
      <c r="J20" s="144">
        <f t="shared" si="3"/>
        <v>2824.2135564853556</v>
      </c>
      <c r="K20" s="201"/>
      <c r="L20" s="201"/>
      <c r="M20" s="201"/>
    </row>
    <row r="21" spans="1:13" x14ac:dyDescent="0.2">
      <c r="A21" s="62">
        <f t="shared" ca="1" si="0"/>
        <v>11</v>
      </c>
      <c r="B21" s="79" t="s">
        <v>133</v>
      </c>
      <c r="C21" s="80" t="s">
        <v>7</v>
      </c>
      <c r="D21" s="80">
        <f>'Number of Days'!E17</f>
        <v>11</v>
      </c>
      <c r="E21" s="74">
        <v>12</v>
      </c>
      <c r="F21" s="75">
        <f t="shared" si="1"/>
        <v>353.02669456066945</v>
      </c>
      <c r="G21" s="52">
        <f t="shared" si="2"/>
        <v>3883.2936401673642</v>
      </c>
      <c r="H21" s="52"/>
      <c r="I21" s="52"/>
      <c r="J21" s="144">
        <f t="shared" si="3"/>
        <v>3883.2936401673642</v>
      </c>
      <c r="K21" s="201"/>
      <c r="L21" s="201"/>
      <c r="M21" s="201"/>
    </row>
    <row r="22" spans="1:13" ht="4.5" customHeight="1" x14ac:dyDescent="0.2">
      <c r="A22" s="62"/>
      <c r="B22" s="49"/>
      <c r="C22" s="50"/>
      <c r="D22" s="51"/>
      <c r="E22" s="74"/>
      <c r="F22" s="75"/>
      <c r="G22" s="52"/>
      <c r="H22" s="52"/>
      <c r="I22" s="52"/>
      <c r="J22" s="144"/>
      <c r="K22" s="201"/>
      <c r="L22" s="201"/>
      <c r="M22" s="201"/>
    </row>
    <row r="23" spans="1:13" ht="15.75" thickBot="1" x14ac:dyDescent="0.3">
      <c r="A23" s="64"/>
      <c r="B23" s="65"/>
      <c r="C23" s="65"/>
      <c r="D23" s="66">
        <f>SUM(D10:D22)</f>
        <v>119.5</v>
      </c>
      <c r="E23" s="66">
        <f>SUM(E10:E22)</f>
        <v>132</v>
      </c>
      <c r="F23" s="76"/>
      <c r="G23" s="66">
        <f>SUM(G10:G22)</f>
        <v>42186.689999999995</v>
      </c>
      <c r="H23" s="53">
        <f>SUM(H11:H22)</f>
        <v>0</v>
      </c>
      <c r="I23" s="53">
        <f>SUM(I11:I22)</f>
        <v>0</v>
      </c>
      <c r="J23" s="209">
        <f>SUM(J11:J22)</f>
        <v>42186.689999999995</v>
      </c>
      <c r="K23" s="201"/>
      <c r="L23" s="201"/>
      <c r="M23" s="201"/>
    </row>
    <row r="24" spans="1:13" x14ac:dyDescent="0.2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 x14ac:dyDescent="0.2">
      <c r="A25" s="58"/>
      <c r="B25" s="195" t="s">
        <v>22</v>
      </c>
      <c r="C25" s="67"/>
      <c r="D25" s="68" t="s">
        <v>23</v>
      </c>
      <c r="E25" s="195"/>
      <c r="F25" s="195"/>
      <c r="G25" s="67"/>
      <c r="H25" s="195" t="s">
        <v>24</v>
      </c>
      <c r="I25" s="63"/>
      <c r="J25" s="58"/>
      <c r="K25" s="58"/>
      <c r="L25" s="58"/>
    </row>
    <row r="26" spans="1:13" x14ac:dyDescent="0.2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 x14ac:dyDescent="0.2">
      <c r="A27" s="58"/>
      <c r="B27" s="58"/>
      <c r="C27" s="58"/>
      <c r="D27" s="55"/>
      <c r="E27" s="55"/>
      <c r="F27" s="55"/>
      <c r="G27" s="55"/>
      <c r="H27" s="55"/>
      <c r="I27" s="179"/>
      <c r="J27" s="58"/>
      <c r="K27" s="58"/>
      <c r="L27" s="58"/>
    </row>
    <row r="28" spans="1:13" ht="15" x14ac:dyDescent="0.2">
      <c r="A28" s="58"/>
      <c r="B28" s="193" t="s">
        <v>77</v>
      </c>
      <c r="C28" s="58"/>
      <c r="D28" s="197"/>
      <c r="E28" s="197"/>
      <c r="F28" s="197"/>
      <c r="G28" s="55"/>
      <c r="H28" s="198"/>
      <c r="I28" s="199"/>
      <c r="J28" s="69"/>
      <c r="K28" s="69"/>
      <c r="L28" s="58"/>
    </row>
    <row r="29" spans="1:13" x14ac:dyDescent="0.2">
      <c r="A29" s="58"/>
      <c r="B29" s="194" t="s">
        <v>74</v>
      </c>
      <c r="C29" s="58"/>
      <c r="D29" s="68"/>
      <c r="E29" s="68"/>
      <c r="F29" s="68"/>
      <c r="G29" s="55"/>
      <c r="H29" s="200"/>
      <c r="I29" s="63"/>
      <c r="J29" s="69"/>
      <c r="K29" s="69"/>
      <c r="L29" s="58"/>
    </row>
    <row r="30" spans="1:13" x14ac:dyDescent="0.2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 x14ac:dyDescent="0.2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 x14ac:dyDescent="0.2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 x14ac:dyDescent="0.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 x14ac:dyDescent="0.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 x14ac:dyDescent="0.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 x14ac:dyDescent="0.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 xr:uid="{00000000-0002-0000-0100-000000000000}">
      <formula1>$A$5:$A$7</formula1>
      <formula2>0</formula2>
    </dataValidation>
  </dataValidations>
  <pageMargins left="0.7" right="0.7" top="0.75" bottom="0.75" header="0.3" footer="0.3"/>
  <pageSetup paperSize="327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52"/>
  <sheetViews>
    <sheetView topLeftCell="B19" workbookViewId="0">
      <selection activeCell="C36" sqref="C36:C37"/>
    </sheetView>
  </sheetViews>
  <sheetFormatPr defaultRowHeight="12.75" x14ac:dyDescent="0.2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21" x14ac:dyDescent="0.2">
      <c r="C1" s="83" t="s">
        <v>81</v>
      </c>
    </row>
    <row r="2" spans="1:21" x14ac:dyDescent="0.2">
      <c r="C2" s="83" t="s">
        <v>82</v>
      </c>
    </row>
    <row r="3" spans="1:21" x14ac:dyDescent="0.2">
      <c r="C3" s="240" t="str">
        <f>'SC Computation'!A3</f>
        <v>Period: Mar 1-15,2020</v>
      </c>
      <c r="D3" s="240"/>
      <c r="E3" s="240"/>
    </row>
    <row r="4" spans="1:21" ht="13.5" thickBot="1" x14ac:dyDescent="0.25">
      <c r="A4" s="85">
        <f>+SUM(A10:A35)</f>
        <v>0</v>
      </c>
      <c r="B4" s="86"/>
      <c r="F4" s="87"/>
      <c r="G4" s="87"/>
      <c r="H4" s="87"/>
      <c r="I4" s="87"/>
      <c r="J4" s="87"/>
    </row>
    <row r="5" spans="1:21" s="91" customFormat="1" ht="13.5" thickTop="1" x14ac:dyDescent="0.2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21" s="91" customFormat="1" ht="12.75" customHeight="1" thickBot="1" x14ac:dyDescent="0.25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21" s="91" customFormat="1" ht="13.5" thickBot="1" x14ac:dyDescent="0.25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134</v>
      </c>
      <c r="J7" s="94" t="s">
        <v>135</v>
      </c>
      <c r="K7" s="140" t="s">
        <v>91</v>
      </c>
      <c r="L7" s="91" t="s">
        <v>92</v>
      </c>
      <c r="N7" s="92"/>
      <c r="O7" s="84"/>
      <c r="P7" s="82"/>
      <c r="Q7" s="82"/>
      <c r="R7" s="82"/>
      <c r="S7" s="82"/>
      <c r="T7" s="84"/>
    </row>
    <row r="8" spans="1:21" s="91" customFormat="1" ht="25.5" x14ac:dyDescent="0.2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136</v>
      </c>
      <c r="K8" s="141">
        <v>0</v>
      </c>
      <c r="M8" s="241"/>
      <c r="N8" s="241"/>
      <c r="O8" s="84"/>
      <c r="P8" s="82"/>
      <c r="Q8" s="82"/>
      <c r="R8" s="82"/>
      <c r="S8" s="82"/>
      <c r="T8" s="84"/>
    </row>
    <row r="9" spans="1:21" s="91" customFormat="1" ht="13.5" thickBot="1" x14ac:dyDescent="0.25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1">
        <v>0</v>
      </c>
      <c r="L9" s="98"/>
      <c r="M9" s="99" t="s">
        <v>100</v>
      </c>
      <c r="N9" s="100" t="s">
        <v>101</v>
      </c>
      <c r="O9" s="92"/>
      <c r="T9" s="92"/>
    </row>
    <row r="10" spans="1:21" s="142" customFormat="1" x14ac:dyDescent="0.2">
      <c r="A10" s="188"/>
      <c r="B10" s="242">
        <v>43891</v>
      </c>
      <c r="C10" s="244" t="s">
        <v>108</v>
      </c>
      <c r="D10" s="219"/>
      <c r="E10" s="204"/>
      <c r="F10" s="205"/>
      <c r="G10" s="206"/>
      <c r="H10" s="205"/>
      <c r="I10" s="207">
        <f>G10*0.9</f>
        <v>0</v>
      </c>
      <c r="J10" s="207">
        <f>G10*0.1</f>
        <v>0</v>
      </c>
      <c r="K10" s="171">
        <v>0</v>
      </c>
      <c r="L10" s="174"/>
      <c r="M10" s="173">
        <f t="shared" ref="M10:M40" si="0">G10-N10</f>
        <v>0</v>
      </c>
      <c r="N10" s="174"/>
      <c r="O10" s="92"/>
      <c r="P10" s="91"/>
      <c r="Q10" s="91"/>
      <c r="R10" s="91"/>
      <c r="S10" s="91"/>
      <c r="T10" s="92"/>
    </row>
    <row r="11" spans="1:21" s="142" customFormat="1" ht="13.5" thickBot="1" x14ac:dyDescent="0.25">
      <c r="A11" s="190"/>
      <c r="B11" s="243"/>
      <c r="C11" s="245"/>
      <c r="D11" s="204"/>
      <c r="E11" s="204"/>
      <c r="F11" s="205"/>
      <c r="G11" s="206"/>
      <c r="H11" s="205"/>
      <c r="I11" s="207">
        <f t="shared" ref="I11:I39" si="1">G11*0.9</f>
        <v>0</v>
      </c>
      <c r="J11" s="207">
        <f t="shared" ref="J11:J39" si="2">G11*0.1</f>
        <v>0</v>
      </c>
      <c r="K11" s="171">
        <v>0</v>
      </c>
      <c r="L11" s="178" t="s">
        <v>117</v>
      </c>
      <c r="M11" s="173">
        <f t="shared" si="0"/>
        <v>0</v>
      </c>
      <c r="N11" s="174"/>
      <c r="O11" s="84">
        <f>SUM(D10:D11)</f>
        <v>0</v>
      </c>
      <c r="P11" s="82"/>
      <c r="Q11" s="82"/>
      <c r="R11" s="82"/>
      <c r="S11" s="82"/>
      <c r="T11" s="84"/>
    </row>
    <row r="12" spans="1:21" x14ac:dyDescent="0.2">
      <c r="A12" s="102"/>
      <c r="B12" s="234">
        <f>B10+1</f>
        <v>43892</v>
      </c>
      <c r="C12" s="236" t="s">
        <v>102</v>
      </c>
      <c r="D12" s="210">
        <v>44807.49</v>
      </c>
      <c r="E12" s="210">
        <v>40780.21</v>
      </c>
      <c r="F12" s="211"/>
      <c r="G12" s="212">
        <v>3500.74</v>
      </c>
      <c r="H12" s="211"/>
      <c r="I12" s="213">
        <f t="shared" si="1"/>
        <v>3150.6659999999997</v>
      </c>
      <c r="J12" s="213">
        <f t="shared" si="2"/>
        <v>350.07400000000001</v>
      </c>
      <c r="K12" s="171">
        <v>0</v>
      </c>
      <c r="L12" s="172"/>
      <c r="M12" s="173">
        <f t="shared" si="0"/>
        <v>3500.74</v>
      </c>
      <c r="N12" s="175"/>
      <c r="T12" s="84"/>
    </row>
    <row r="13" spans="1:21" ht="13.5" thickBot="1" x14ac:dyDescent="0.25">
      <c r="A13" s="102"/>
      <c r="B13" s="235"/>
      <c r="C13" s="237"/>
      <c r="D13" s="210">
        <v>14879.29</v>
      </c>
      <c r="E13" s="210">
        <v>13665.57</v>
      </c>
      <c r="F13" s="211"/>
      <c r="G13" s="212">
        <v>928.57</v>
      </c>
      <c r="H13" s="211"/>
      <c r="I13" s="213">
        <f t="shared" si="1"/>
        <v>835.71300000000008</v>
      </c>
      <c r="J13" s="213">
        <f t="shared" si="2"/>
        <v>92.857000000000014</v>
      </c>
      <c r="K13" s="171">
        <v>0</v>
      </c>
      <c r="L13" s="142"/>
      <c r="M13" s="173">
        <f t="shared" si="0"/>
        <v>928.57</v>
      </c>
      <c r="N13" s="175"/>
      <c r="O13" s="92">
        <f>SUM(D12:D13)</f>
        <v>59686.78</v>
      </c>
      <c r="P13" s="91"/>
      <c r="Q13" s="91"/>
      <c r="R13" s="91"/>
      <c r="S13" s="91"/>
      <c r="T13" s="92"/>
    </row>
    <row r="14" spans="1:21" x14ac:dyDescent="0.2">
      <c r="A14" s="102"/>
      <c r="B14" s="234">
        <f>B12+1</f>
        <v>43893</v>
      </c>
      <c r="C14" s="236" t="s">
        <v>103</v>
      </c>
      <c r="D14" s="210">
        <v>34901.71</v>
      </c>
      <c r="E14" s="210">
        <v>31674.89</v>
      </c>
      <c r="F14" s="211"/>
      <c r="G14" s="214">
        <v>2711.57</v>
      </c>
      <c r="H14" s="211"/>
      <c r="I14" s="213">
        <f t="shared" si="1"/>
        <v>2440.413</v>
      </c>
      <c r="J14" s="213">
        <f t="shared" si="2"/>
        <v>271.15700000000004</v>
      </c>
      <c r="K14" s="171">
        <v>0</v>
      </c>
      <c r="L14" s="174"/>
      <c r="M14" s="173">
        <f t="shared" si="0"/>
        <v>2711.57</v>
      </c>
      <c r="N14" s="175"/>
    </row>
    <row r="15" spans="1:21" ht="13.5" thickBot="1" x14ac:dyDescent="0.25">
      <c r="A15" s="102"/>
      <c r="B15" s="235"/>
      <c r="C15" s="237"/>
      <c r="D15" s="215">
        <v>18461.52</v>
      </c>
      <c r="E15" s="210">
        <v>16956.080000000002</v>
      </c>
      <c r="F15" s="211"/>
      <c r="G15" s="212">
        <v>1278.6600000000001</v>
      </c>
      <c r="H15" s="211"/>
      <c r="I15" s="213">
        <f t="shared" si="1"/>
        <v>1150.7940000000001</v>
      </c>
      <c r="J15" s="213">
        <f t="shared" si="2"/>
        <v>127.86600000000001</v>
      </c>
      <c r="K15" s="171">
        <v>0</v>
      </c>
      <c r="L15" s="178"/>
      <c r="M15" s="173">
        <f t="shared" si="0"/>
        <v>1278.6600000000001</v>
      </c>
      <c r="N15" s="174"/>
      <c r="O15" s="84">
        <f>SUM(D14:D15)</f>
        <v>53363.229999999996</v>
      </c>
    </row>
    <row r="16" spans="1:21" x14ac:dyDescent="0.2">
      <c r="A16" s="102"/>
      <c r="B16" s="234">
        <f>B14+1</f>
        <v>43894</v>
      </c>
      <c r="C16" s="236" t="s">
        <v>104</v>
      </c>
      <c r="D16" s="210">
        <v>26715.43</v>
      </c>
      <c r="E16" s="210">
        <v>23863.54</v>
      </c>
      <c r="F16" s="211"/>
      <c r="G16" s="212">
        <v>1965.7</v>
      </c>
      <c r="H16" s="211"/>
      <c r="I16" s="213">
        <f t="shared" si="1"/>
        <v>1769.13</v>
      </c>
      <c r="J16" s="213">
        <f t="shared" si="2"/>
        <v>196.57000000000002</v>
      </c>
      <c r="K16" s="171">
        <v>0</v>
      </c>
      <c r="L16" s="172"/>
      <c r="M16" s="173">
        <f t="shared" si="0"/>
        <v>1965.7</v>
      </c>
      <c r="N16" s="174"/>
      <c r="Q16" s="91"/>
      <c r="R16" s="91"/>
      <c r="S16" s="91"/>
      <c r="T16" s="91"/>
      <c r="U16" s="91"/>
    </row>
    <row r="17" spans="1:21" ht="13.5" thickBot="1" x14ac:dyDescent="0.25">
      <c r="A17" s="102"/>
      <c r="B17" s="235"/>
      <c r="C17" s="237"/>
      <c r="D17" s="210">
        <v>26578.54</v>
      </c>
      <c r="E17" s="210">
        <v>24100.03</v>
      </c>
      <c r="F17" s="211"/>
      <c r="G17" s="212">
        <v>1625.42</v>
      </c>
      <c r="H17" s="211"/>
      <c r="I17" s="213">
        <f t="shared" si="1"/>
        <v>1462.8780000000002</v>
      </c>
      <c r="J17" s="213">
        <f t="shared" si="2"/>
        <v>162.54200000000003</v>
      </c>
      <c r="K17" s="171">
        <v>0</v>
      </c>
      <c r="L17" s="178"/>
      <c r="M17" s="173">
        <f t="shared" si="0"/>
        <v>1625.42</v>
      </c>
      <c r="N17" s="174"/>
      <c r="O17" s="84">
        <f>SUM(D16:D17)</f>
        <v>53293.97</v>
      </c>
      <c r="Q17" s="91"/>
      <c r="R17" s="91"/>
      <c r="S17" s="91"/>
      <c r="T17" s="91"/>
      <c r="U17" s="91"/>
    </row>
    <row r="18" spans="1:21" x14ac:dyDescent="0.2">
      <c r="A18" s="102"/>
      <c r="B18" s="234">
        <f>B16+1</f>
        <v>43895</v>
      </c>
      <c r="C18" s="238" t="s">
        <v>105</v>
      </c>
      <c r="D18" s="210">
        <v>48676.87</v>
      </c>
      <c r="E18" s="210">
        <v>43322.85</v>
      </c>
      <c r="F18" s="211"/>
      <c r="G18" s="212">
        <v>3691.55</v>
      </c>
      <c r="H18" s="211"/>
      <c r="I18" s="213">
        <f t="shared" si="1"/>
        <v>3322.3950000000004</v>
      </c>
      <c r="J18" s="213">
        <f t="shared" si="2"/>
        <v>369.15500000000003</v>
      </c>
      <c r="K18" s="171">
        <v>0</v>
      </c>
      <c r="L18" s="103"/>
      <c r="M18" s="173">
        <f t="shared" si="0"/>
        <v>3691.55</v>
      </c>
      <c r="N18" s="175"/>
      <c r="O18" s="84">
        <v>0</v>
      </c>
      <c r="T18" s="84"/>
    </row>
    <row r="19" spans="1:21" ht="13.5" thickBot="1" x14ac:dyDescent="0.25">
      <c r="A19" s="102"/>
      <c r="B19" s="235"/>
      <c r="C19" s="239"/>
      <c r="D19" s="210">
        <v>28657.85</v>
      </c>
      <c r="E19" s="210">
        <v>25926.17</v>
      </c>
      <c r="F19" s="211"/>
      <c r="G19" s="212">
        <v>1986.07</v>
      </c>
      <c r="H19" s="211"/>
      <c r="I19" s="213">
        <f t="shared" si="1"/>
        <v>1787.463</v>
      </c>
      <c r="J19" s="213">
        <f t="shared" si="2"/>
        <v>198.607</v>
      </c>
      <c r="K19" s="171">
        <v>0</v>
      </c>
      <c r="L19" s="178"/>
      <c r="M19" s="173">
        <f t="shared" si="0"/>
        <v>1986.07</v>
      </c>
      <c r="N19" s="175"/>
      <c r="O19" s="84">
        <f t="shared" ref="O19:O29" si="3">SUM(D18:D19)</f>
        <v>77334.720000000001</v>
      </c>
      <c r="P19" s="86"/>
      <c r="T19" s="84"/>
    </row>
    <row r="20" spans="1:21" s="142" customFormat="1" ht="12.75" customHeight="1" x14ac:dyDescent="0.2">
      <c r="A20" s="190"/>
      <c r="B20" s="234">
        <f>B18+1</f>
        <v>43896</v>
      </c>
      <c r="C20" s="238" t="s">
        <v>106</v>
      </c>
      <c r="D20" s="210">
        <v>52267.3</v>
      </c>
      <c r="E20" s="210">
        <v>47891.79</v>
      </c>
      <c r="F20" s="211"/>
      <c r="G20" s="212">
        <v>3831.94</v>
      </c>
      <c r="H20" s="211"/>
      <c r="I20" s="213">
        <f t="shared" si="1"/>
        <v>3448.7460000000001</v>
      </c>
      <c r="J20" s="213">
        <f t="shared" si="2"/>
        <v>383.19400000000002</v>
      </c>
      <c r="K20" s="171">
        <v>0</v>
      </c>
      <c r="L20" s="174"/>
      <c r="M20" s="173">
        <f t="shared" si="0"/>
        <v>3831.94</v>
      </c>
      <c r="N20" s="175"/>
      <c r="O20" s="189">
        <v>0</v>
      </c>
      <c r="Q20" s="91"/>
      <c r="R20" s="91"/>
      <c r="S20" s="91"/>
      <c r="T20" s="92"/>
      <c r="U20" s="91"/>
    </row>
    <row r="21" spans="1:21" s="142" customFormat="1" ht="13.5" customHeight="1" thickBot="1" x14ac:dyDescent="0.25">
      <c r="A21" s="190"/>
      <c r="B21" s="235"/>
      <c r="C21" s="239"/>
      <c r="D21" s="215">
        <v>33688.230000000003</v>
      </c>
      <c r="E21" s="210">
        <v>30906.68</v>
      </c>
      <c r="F21" s="211"/>
      <c r="G21" s="212">
        <v>2599.3000000000002</v>
      </c>
      <c r="H21" s="211"/>
      <c r="I21" s="213">
        <f t="shared" si="1"/>
        <v>2339.3700000000003</v>
      </c>
      <c r="J21" s="213">
        <f t="shared" si="2"/>
        <v>259.93</v>
      </c>
      <c r="K21" s="171">
        <v>0</v>
      </c>
      <c r="M21" s="173">
        <f t="shared" si="0"/>
        <v>2599.3000000000002</v>
      </c>
      <c r="N21" s="175"/>
      <c r="O21" s="189">
        <f t="shared" si="3"/>
        <v>85955.53</v>
      </c>
      <c r="P21" s="191"/>
      <c r="Q21" s="91"/>
      <c r="R21" s="91"/>
      <c r="S21" s="91"/>
      <c r="T21" s="91"/>
      <c r="U21" s="91"/>
    </row>
    <row r="22" spans="1:21" ht="12.75" customHeight="1" x14ac:dyDescent="0.2">
      <c r="A22" s="102"/>
      <c r="B22" s="234">
        <f>B20+1</f>
        <v>43897</v>
      </c>
      <c r="C22" s="236" t="s">
        <v>107</v>
      </c>
      <c r="D22" s="210"/>
      <c r="E22" s="210"/>
      <c r="F22" s="211"/>
      <c r="G22" s="212"/>
      <c r="H22" s="211"/>
      <c r="I22" s="213">
        <f t="shared" si="1"/>
        <v>0</v>
      </c>
      <c r="J22" s="213">
        <f t="shared" si="2"/>
        <v>0</v>
      </c>
      <c r="K22" s="171">
        <v>0</v>
      </c>
      <c r="L22" s="142"/>
      <c r="M22" s="173">
        <f t="shared" si="0"/>
        <v>0</v>
      </c>
      <c r="N22" s="175"/>
      <c r="O22" s="84">
        <v>0</v>
      </c>
      <c r="Q22" s="91"/>
      <c r="R22" s="91"/>
      <c r="S22" s="91"/>
      <c r="T22" s="91"/>
      <c r="U22" s="91"/>
    </row>
    <row r="23" spans="1:21" ht="13.5" customHeight="1" thickBot="1" x14ac:dyDescent="0.25">
      <c r="A23" s="102"/>
      <c r="B23" s="235"/>
      <c r="C23" s="237"/>
      <c r="D23" s="210">
        <v>22709.3</v>
      </c>
      <c r="E23" s="210">
        <v>20701.189999999999</v>
      </c>
      <c r="F23" s="211"/>
      <c r="G23" s="212">
        <v>1668.23</v>
      </c>
      <c r="H23" s="211"/>
      <c r="I23" s="213">
        <f t="shared" si="1"/>
        <v>1501.4070000000002</v>
      </c>
      <c r="J23" s="213">
        <f t="shared" si="2"/>
        <v>166.82300000000001</v>
      </c>
      <c r="K23" s="171">
        <v>0</v>
      </c>
      <c r="L23" s="178"/>
      <c r="M23" s="173">
        <f t="shared" si="0"/>
        <v>1668.23</v>
      </c>
      <c r="N23" s="175"/>
      <c r="O23" s="175">
        <f t="shared" si="3"/>
        <v>22709.3</v>
      </c>
      <c r="P23" s="86"/>
      <c r="T23" s="84"/>
    </row>
    <row r="24" spans="1:21" ht="12.75" customHeight="1" x14ac:dyDescent="0.2">
      <c r="A24" s="102"/>
      <c r="B24" s="242">
        <f>B22+1</f>
        <v>43898</v>
      </c>
      <c r="C24" s="244" t="s">
        <v>108</v>
      </c>
      <c r="D24" s="204"/>
      <c r="E24" s="204"/>
      <c r="F24" s="205"/>
      <c r="G24" s="206"/>
      <c r="H24" s="205"/>
      <c r="I24" s="207">
        <f t="shared" si="1"/>
        <v>0</v>
      </c>
      <c r="J24" s="207">
        <f t="shared" si="2"/>
        <v>0</v>
      </c>
      <c r="K24" s="171">
        <v>0</v>
      </c>
      <c r="L24" s="172"/>
      <c r="M24" s="173">
        <f t="shared" si="0"/>
        <v>0</v>
      </c>
      <c r="N24" s="175"/>
      <c r="O24" s="175">
        <v>0</v>
      </c>
      <c r="T24" s="84"/>
    </row>
    <row r="25" spans="1:21" ht="13.5" customHeight="1" thickBot="1" x14ac:dyDescent="0.25">
      <c r="A25" s="102"/>
      <c r="B25" s="243"/>
      <c r="C25" s="245"/>
      <c r="D25" s="204"/>
      <c r="E25" s="204"/>
      <c r="F25" s="205"/>
      <c r="G25" s="206"/>
      <c r="H25" s="205"/>
      <c r="I25" s="207">
        <f t="shared" si="1"/>
        <v>0</v>
      </c>
      <c r="J25" s="207">
        <f t="shared" si="2"/>
        <v>0</v>
      </c>
      <c r="K25" s="171">
        <v>0</v>
      </c>
      <c r="L25" s="178" t="s">
        <v>117</v>
      </c>
      <c r="M25" s="173">
        <f t="shared" si="0"/>
        <v>0</v>
      </c>
      <c r="N25" s="175"/>
      <c r="O25" s="175">
        <f t="shared" si="3"/>
        <v>0</v>
      </c>
    </row>
    <row r="26" spans="1:21" ht="12.75" customHeight="1" x14ac:dyDescent="0.2">
      <c r="A26" s="102"/>
      <c r="B26" s="234">
        <f>B24+1</f>
        <v>43899</v>
      </c>
      <c r="C26" s="236" t="s">
        <v>102</v>
      </c>
      <c r="D26" s="210">
        <v>37062.800000000003</v>
      </c>
      <c r="E26" s="210">
        <v>34424.07</v>
      </c>
      <c r="F26" s="211"/>
      <c r="G26" s="212">
        <v>2086.59</v>
      </c>
      <c r="H26" s="211"/>
      <c r="I26" s="213">
        <f t="shared" si="1"/>
        <v>1877.9310000000003</v>
      </c>
      <c r="J26" s="213">
        <f t="shared" si="2"/>
        <v>208.65900000000002</v>
      </c>
      <c r="K26" s="171">
        <v>0</v>
      </c>
      <c r="L26" s="142"/>
      <c r="M26" s="173">
        <f t="shared" si="0"/>
        <v>2086.59</v>
      </c>
      <c r="N26" s="176"/>
      <c r="O26" s="176">
        <v>0</v>
      </c>
    </row>
    <row r="27" spans="1:21" ht="13.5" customHeight="1" thickBot="1" x14ac:dyDescent="0.25">
      <c r="A27" s="102"/>
      <c r="B27" s="235"/>
      <c r="C27" s="237"/>
      <c r="D27" s="210">
        <v>17047.45</v>
      </c>
      <c r="E27" s="210">
        <v>15550.95</v>
      </c>
      <c r="F27" s="211"/>
      <c r="G27" s="212">
        <v>1275.22</v>
      </c>
      <c r="H27" s="211"/>
      <c r="I27" s="213">
        <f t="shared" si="1"/>
        <v>1147.6980000000001</v>
      </c>
      <c r="J27" s="213">
        <f t="shared" si="2"/>
        <v>127.52200000000001</v>
      </c>
      <c r="K27" s="171">
        <v>0</v>
      </c>
      <c r="L27" s="178"/>
      <c r="M27" s="173">
        <f t="shared" si="0"/>
        <v>1275.22</v>
      </c>
      <c r="N27" s="176"/>
      <c r="O27" s="176">
        <f t="shared" si="3"/>
        <v>54110.25</v>
      </c>
    </row>
    <row r="28" spans="1:21" ht="12.75" customHeight="1" x14ac:dyDescent="0.2">
      <c r="A28" s="102"/>
      <c r="B28" s="234">
        <f>B26+1</f>
        <v>43900</v>
      </c>
      <c r="C28" s="236" t="s">
        <v>103</v>
      </c>
      <c r="D28" s="210">
        <v>42108.17</v>
      </c>
      <c r="E28" s="210">
        <v>38390.730000000003</v>
      </c>
      <c r="F28" s="211"/>
      <c r="G28" s="212">
        <v>3055.24</v>
      </c>
      <c r="H28" s="211"/>
      <c r="I28" s="213">
        <f t="shared" si="1"/>
        <v>2749.7159999999999</v>
      </c>
      <c r="J28" s="213">
        <f t="shared" si="2"/>
        <v>305.524</v>
      </c>
      <c r="K28" s="171">
        <v>0</v>
      </c>
      <c r="L28" s="172"/>
      <c r="M28" s="173">
        <f t="shared" si="0"/>
        <v>3055.24</v>
      </c>
      <c r="N28" s="176"/>
      <c r="O28" s="176">
        <v>0</v>
      </c>
    </row>
    <row r="29" spans="1:21" ht="13.5" customHeight="1" thickBot="1" x14ac:dyDescent="0.25">
      <c r="A29" s="102"/>
      <c r="B29" s="235"/>
      <c r="C29" s="237"/>
      <c r="D29" s="215">
        <v>12376.13</v>
      </c>
      <c r="E29" s="210">
        <v>11240.93</v>
      </c>
      <c r="F29" s="211"/>
      <c r="G29" s="212">
        <v>951.97</v>
      </c>
      <c r="H29" s="211"/>
      <c r="I29" s="213">
        <f t="shared" si="1"/>
        <v>856.77300000000002</v>
      </c>
      <c r="J29" s="213">
        <f t="shared" si="2"/>
        <v>95.197000000000003</v>
      </c>
      <c r="K29" s="171">
        <v>0</v>
      </c>
      <c r="L29" s="178"/>
      <c r="M29" s="173">
        <f t="shared" si="0"/>
        <v>951.97</v>
      </c>
      <c r="N29" s="176"/>
      <c r="O29" s="176">
        <f t="shared" si="3"/>
        <v>54484.299999999996</v>
      </c>
    </row>
    <row r="30" spans="1:21" ht="15" customHeight="1" x14ac:dyDescent="0.2">
      <c r="A30" s="102"/>
      <c r="B30" s="234">
        <f>B28+1</f>
        <v>43901</v>
      </c>
      <c r="C30" s="236" t="s">
        <v>104</v>
      </c>
      <c r="D30" s="210">
        <v>32737.85</v>
      </c>
      <c r="E30" s="210">
        <v>29742.71</v>
      </c>
      <c r="F30" s="211"/>
      <c r="G30" s="212">
        <v>2361.96</v>
      </c>
      <c r="H30" s="211"/>
      <c r="I30" s="213">
        <f t="shared" si="1"/>
        <v>2125.7640000000001</v>
      </c>
      <c r="J30" s="213">
        <f t="shared" si="2"/>
        <v>236.19600000000003</v>
      </c>
      <c r="K30" s="171">
        <v>0</v>
      </c>
      <c r="L30" s="172"/>
      <c r="M30" s="173">
        <f t="shared" si="0"/>
        <v>2361.96</v>
      </c>
      <c r="N30" s="175"/>
      <c r="O30" s="175">
        <f>SUM(D30:D31)</f>
        <v>51946.229999999996</v>
      </c>
    </row>
    <row r="31" spans="1:21" ht="13.5" customHeight="1" thickBot="1" x14ac:dyDescent="0.25">
      <c r="A31" s="102"/>
      <c r="B31" s="235"/>
      <c r="C31" s="237"/>
      <c r="D31" s="210">
        <v>19208.38</v>
      </c>
      <c r="E31" s="210">
        <v>17645</v>
      </c>
      <c r="F31" s="211"/>
      <c r="G31" s="212">
        <v>1530.38</v>
      </c>
      <c r="H31" s="211"/>
      <c r="I31" s="213">
        <f t="shared" si="1"/>
        <v>1377.3420000000001</v>
      </c>
      <c r="J31" s="213">
        <f t="shared" si="2"/>
        <v>153.03800000000001</v>
      </c>
      <c r="K31" s="171">
        <v>0</v>
      </c>
      <c r="L31" s="178"/>
      <c r="M31" s="173">
        <f t="shared" si="0"/>
        <v>1530.38</v>
      </c>
      <c r="N31" s="175"/>
      <c r="O31" s="84">
        <v>0</v>
      </c>
    </row>
    <row r="32" spans="1:21" ht="13.5" customHeight="1" x14ac:dyDescent="0.2">
      <c r="A32" s="102"/>
      <c r="B32" s="234">
        <f>B30+1</f>
        <v>43902</v>
      </c>
      <c r="C32" s="236" t="s">
        <v>105</v>
      </c>
      <c r="D32" s="210">
        <v>38077.17</v>
      </c>
      <c r="E32" s="210">
        <v>34996.639999999999</v>
      </c>
      <c r="F32" s="211"/>
      <c r="G32" s="212">
        <v>2507.87</v>
      </c>
      <c r="H32" s="211"/>
      <c r="I32" s="213">
        <f t="shared" si="1"/>
        <v>2257.0830000000001</v>
      </c>
      <c r="J32" s="213">
        <f t="shared" si="2"/>
        <v>250.78700000000001</v>
      </c>
      <c r="K32" s="171"/>
      <c r="L32" s="177"/>
      <c r="M32" s="173">
        <f t="shared" si="0"/>
        <v>2507.87</v>
      </c>
      <c r="N32" s="175"/>
      <c r="O32" s="84">
        <v>0</v>
      </c>
    </row>
    <row r="33" spans="1:15" ht="13.5" customHeight="1" thickBot="1" x14ac:dyDescent="0.25">
      <c r="A33" s="102"/>
      <c r="B33" s="235"/>
      <c r="C33" s="237"/>
      <c r="D33" s="210">
        <v>18823.509999999998</v>
      </c>
      <c r="E33" s="210">
        <v>17446.43</v>
      </c>
      <c r="F33" s="211"/>
      <c r="G33" s="212">
        <v>1321.72</v>
      </c>
      <c r="H33" s="211"/>
      <c r="I33" s="213">
        <f t="shared" si="1"/>
        <v>1189.548</v>
      </c>
      <c r="J33" s="213">
        <f t="shared" si="2"/>
        <v>132.172</v>
      </c>
      <c r="K33" s="171"/>
      <c r="L33" s="178"/>
      <c r="M33" s="173">
        <f t="shared" si="0"/>
        <v>1321.72</v>
      </c>
      <c r="N33" s="175"/>
      <c r="O33" s="176">
        <f t="shared" ref="O33" si="4">SUM(D32:D33)</f>
        <v>56900.679999999993</v>
      </c>
    </row>
    <row r="34" spans="1:15" s="142" customFormat="1" ht="13.5" customHeight="1" x14ac:dyDescent="0.2">
      <c r="A34" s="190"/>
      <c r="B34" s="234">
        <f>B32+1</f>
        <v>43903</v>
      </c>
      <c r="C34" s="236" t="s">
        <v>106</v>
      </c>
      <c r="D34" s="216">
        <v>37728.769999999997</v>
      </c>
      <c r="E34" s="216">
        <v>34387.68</v>
      </c>
      <c r="F34" s="217"/>
      <c r="G34" s="212">
        <v>2998.39</v>
      </c>
      <c r="H34" s="211"/>
      <c r="I34" s="213">
        <f t="shared" si="1"/>
        <v>2698.5509999999999</v>
      </c>
      <c r="J34" s="213">
        <f t="shared" si="2"/>
        <v>299.839</v>
      </c>
      <c r="K34" s="171"/>
      <c r="L34" s="177"/>
      <c r="M34" s="173">
        <f t="shared" si="0"/>
        <v>2998.39</v>
      </c>
      <c r="N34" s="175"/>
      <c r="O34" s="84">
        <v>0</v>
      </c>
    </row>
    <row r="35" spans="1:15" s="142" customFormat="1" ht="13.5" customHeight="1" thickBot="1" x14ac:dyDescent="0.25">
      <c r="A35" s="190"/>
      <c r="B35" s="235"/>
      <c r="C35" s="237"/>
      <c r="D35" s="216">
        <v>24822.93</v>
      </c>
      <c r="E35" s="216">
        <v>22205.75</v>
      </c>
      <c r="F35" s="217"/>
      <c r="G35" s="212">
        <v>1867.93</v>
      </c>
      <c r="H35" s="211"/>
      <c r="I35" s="213">
        <f t="shared" si="1"/>
        <v>1681.1370000000002</v>
      </c>
      <c r="J35" s="213">
        <f t="shared" si="2"/>
        <v>186.79300000000001</v>
      </c>
      <c r="K35" s="171"/>
      <c r="L35" s="177"/>
      <c r="M35" s="173">
        <f t="shared" si="0"/>
        <v>1867.93</v>
      </c>
      <c r="N35" s="175"/>
      <c r="O35" s="176">
        <f t="shared" ref="O35" si="5">SUM(D34:D35)</f>
        <v>62551.7</v>
      </c>
    </row>
    <row r="36" spans="1:15" s="142" customFormat="1" ht="13.5" customHeight="1" x14ac:dyDescent="0.2">
      <c r="A36" s="190"/>
      <c r="B36" s="234">
        <f>B34+1</f>
        <v>43904</v>
      </c>
      <c r="C36" s="236" t="s">
        <v>107</v>
      </c>
      <c r="D36" s="216"/>
      <c r="E36" s="216"/>
      <c r="F36" s="217"/>
      <c r="G36" s="218"/>
      <c r="H36" s="211"/>
      <c r="I36" s="213">
        <f t="shared" si="1"/>
        <v>0</v>
      </c>
      <c r="J36" s="213">
        <f t="shared" si="2"/>
        <v>0</v>
      </c>
      <c r="K36" s="174"/>
      <c r="L36" s="177"/>
      <c r="M36" s="173">
        <f t="shared" si="0"/>
        <v>0</v>
      </c>
      <c r="N36" s="175"/>
      <c r="O36" s="84">
        <v>0</v>
      </c>
    </row>
    <row r="37" spans="1:15" s="142" customFormat="1" ht="13.5" customHeight="1" thickBot="1" x14ac:dyDescent="0.25">
      <c r="A37" s="190"/>
      <c r="B37" s="235"/>
      <c r="C37" s="237"/>
      <c r="D37" s="216">
        <v>14106.49</v>
      </c>
      <c r="E37" s="216">
        <v>12906.43</v>
      </c>
      <c r="F37" s="217"/>
      <c r="G37" s="212">
        <v>1129.08</v>
      </c>
      <c r="H37" s="211"/>
      <c r="I37" s="213">
        <f t="shared" si="1"/>
        <v>1016.1719999999999</v>
      </c>
      <c r="J37" s="213">
        <f t="shared" si="2"/>
        <v>112.908</v>
      </c>
      <c r="K37" s="174"/>
      <c r="L37" s="177"/>
      <c r="M37" s="173">
        <f t="shared" si="0"/>
        <v>1129.08</v>
      </c>
      <c r="N37" s="175"/>
      <c r="O37" s="176">
        <f t="shared" ref="O37" si="6">SUM(D36:D37)</f>
        <v>14106.49</v>
      </c>
    </row>
    <row r="38" spans="1:15" s="142" customFormat="1" ht="13.5" customHeight="1" x14ac:dyDescent="0.2">
      <c r="A38" s="190"/>
      <c r="B38" s="242">
        <f>B36+1</f>
        <v>43905</v>
      </c>
      <c r="C38" s="244" t="s">
        <v>108</v>
      </c>
      <c r="D38" s="204"/>
      <c r="E38" s="204"/>
      <c r="F38" s="205"/>
      <c r="G38" s="206"/>
      <c r="H38" s="205"/>
      <c r="I38" s="207">
        <f t="shared" si="1"/>
        <v>0</v>
      </c>
      <c r="J38" s="207">
        <f t="shared" si="2"/>
        <v>0</v>
      </c>
      <c r="K38" s="174"/>
      <c r="L38" s="177"/>
      <c r="M38" s="173">
        <f t="shared" si="0"/>
        <v>0</v>
      </c>
      <c r="N38" s="175"/>
      <c r="O38" s="84"/>
    </row>
    <row r="39" spans="1:15" s="142" customFormat="1" ht="13.5" customHeight="1" thickBot="1" x14ac:dyDescent="0.25">
      <c r="A39" s="190"/>
      <c r="B39" s="243"/>
      <c r="C39" s="245"/>
      <c r="D39" s="204"/>
      <c r="E39" s="204"/>
      <c r="F39" s="205"/>
      <c r="G39" s="206"/>
      <c r="H39" s="205"/>
      <c r="I39" s="207">
        <f t="shared" si="1"/>
        <v>0</v>
      </c>
      <c r="J39" s="207">
        <f t="shared" si="2"/>
        <v>0</v>
      </c>
      <c r="K39" s="174"/>
      <c r="L39" s="178" t="s">
        <v>117</v>
      </c>
      <c r="M39" s="173">
        <f t="shared" si="0"/>
        <v>0</v>
      </c>
      <c r="N39" s="175"/>
      <c r="O39" s="84"/>
    </row>
    <row r="40" spans="1:15" ht="13.5" customHeight="1" thickBot="1" x14ac:dyDescent="0.25">
      <c r="A40" s="104"/>
      <c r="B40" s="180"/>
      <c r="C40" s="181"/>
      <c r="D40" s="182"/>
      <c r="E40" s="182"/>
      <c r="F40" s="183"/>
      <c r="G40" s="184"/>
      <c r="H40" s="184"/>
      <c r="I40" s="185"/>
      <c r="J40" s="185">
        <f t="shared" ref="J40" si="7">G40*0.2</f>
        <v>0</v>
      </c>
      <c r="K40" s="172"/>
      <c r="L40" s="172"/>
      <c r="M40" s="173">
        <f t="shared" si="0"/>
        <v>0</v>
      </c>
      <c r="N40" s="175"/>
    </row>
    <row r="41" spans="1:15" x14ac:dyDescent="0.2">
      <c r="B41" s="142"/>
      <c r="C41" s="142"/>
      <c r="D41" s="142"/>
      <c r="E41" s="142"/>
      <c r="F41" s="142"/>
      <c r="G41" s="142"/>
      <c r="H41" s="142"/>
      <c r="I41" s="142"/>
      <c r="J41" s="142"/>
      <c r="L41" s="105"/>
    </row>
    <row r="42" spans="1:15" ht="13.5" thickBot="1" x14ac:dyDescent="0.25">
      <c r="B42" s="246" t="s">
        <v>20</v>
      </c>
      <c r="C42" s="246"/>
      <c r="D42" s="85">
        <f>SUM(D10:D39)</f>
        <v>646443.18000000005</v>
      </c>
      <c r="E42" s="85">
        <f>SUM(E10:E39)</f>
        <v>588726.32000000007</v>
      </c>
      <c r="F42" s="143"/>
      <c r="G42" s="85">
        <f>SUM(G10:G39)</f>
        <v>46874.1</v>
      </c>
      <c r="H42" s="85">
        <f>+SUM(H18:H35)</f>
        <v>0</v>
      </c>
      <c r="I42" s="85">
        <f>SUM(I10:I39)</f>
        <v>42186.69</v>
      </c>
      <c r="J42" s="85">
        <f>SUM(J10:J39)</f>
        <v>4687.41</v>
      </c>
      <c r="L42" s="105"/>
      <c r="N42" s="84">
        <f>SUM(N10:N35)</f>
        <v>0</v>
      </c>
      <c r="O42" s="84">
        <f>SUM(O10:O41)</f>
        <v>646443.17999999993</v>
      </c>
    </row>
    <row r="43" spans="1:15" ht="13.5" thickTop="1" x14ac:dyDescent="0.2">
      <c r="D43" s="86"/>
      <c r="E43" s="86"/>
      <c r="I43" s="86"/>
      <c r="L43" s="105"/>
      <c r="O43" s="84">
        <f>O42/13</f>
        <v>49726.398461538454</v>
      </c>
    </row>
    <row r="44" spans="1:15" x14ac:dyDescent="0.2">
      <c r="D44" s="86"/>
      <c r="E44" s="86"/>
      <c r="J44" s="86"/>
      <c r="M44" s="86"/>
    </row>
    <row r="45" spans="1:15" x14ac:dyDescent="0.2">
      <c r="D45" s="86"/>
    </row>
    <row r="46" spans="1:15" x14ac:dyDescent="0.2">
      <c r="D46" s="86"/>
      <c r="E46" s="86"/>
    </row>
    <row r="48" spans="1:15" x14ac:dyDescent="0.2">
      <c r="I48" s="82" t="s">
        <v>109</v>
      </c>
    </row>
    <row r="52" spans="13:13" x14ac:dyDescent="0.2">
      <c r="M52" s="86"/>
    </row>
  </sheetData>
  <mergeCells count="33"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1 E39 E12:E13 E33 E26:E27 E35" xr:uid="{00000000-0002-0000-0200-000000000000}">
      <formula1>0</formula1>
    </dataValidation>
  </dataValidations>
  <pageMargins left="0.7" right="0.7" top="0.75" bottom="0.75" header="0.3" footer="0.3"/>
  <pageSetup paperSize="5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E10" sqref="E10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15" customWidth="1"/>
    <col min="4" max="5" width="9.140625" style="109" customWidth="1"/>
    <col min="6" max="6" width="15.140625" customWidth="1"/>
  </cols>
  <sheetData>
    <row r="1" spans="1:11" ht="15.75" x14ac:dyDescent="0.25">
      <c r="A1" s="106" t="s">
        <v>110</v>
      </c>
      <c r="B1" s="107"/>
      <c r="C1" s="108"/>
    </row>
    <row r="2" spans="1:11" x14ac:dyDescent="0.2">
      <c r="A2" s="110" t="s">
        <v>111</v>
      </c>
      <c r="B2" s="111"/>
      <c r="C2" s="112"/>
    </row>
    <row r="3" spans="1:11" x14ac:dyDescent="0.2">
      <c r="A3" s="110" t="s">
        <v>146</v>
      </c>
      <c r="B3" s="113"/>
      <c r="C3" s="114"/>
    </row>
    <row r="4" spans="1:11" x14ac:dyDescent="0.2">
      <c r="C4" s="247" t="s">
        <v>140</v>
      </c>
      <c r="D4" s="247"/>
    </row>
    <row r="5" spans="1:11" x14ac:dyDescent="0.2">
      <c r="C5" s="186" t="s">
        <v>138</v>
      </c>
      <c r="D5" s="187" t="s">
        <v>137</v>
      </c>
    </row>
    <row r="6" spans="1:11" x14ac:dyDescent="0.2">
      <c r="C6" s="196"/>
      <c r="D6" s="196"/>
    </row>
    <row r="7" spans="1:11" x14ac:dyDescent="0.2">
      <c r="A7">
        <v>1</v>
      </c>
      <c r="B7" s="138" t="str">
        <f ca="1">INDIRECT("'SC Computation'!B"&amp;ROW()+4)</f>
        <v>Joyce Dino</v>
      </c>
      <c r="C7" s="208">
        <v>7.5</v>
      </c>
      <c r="D7" s="119">
        <v>4</v>
      </c>
      <c r="E7" s="139">
        <f>D7+C7</f>
        <v>11.5</v>
      </c>
      <c r="F7" t="s">
        <v>141</v>
      </c>
      <c r="H7" s="116"/>
      <c r="I7" s="117"/>
    </row>
    <row r="8" spans="1:11" x14ac:dyDescent="0.2">
      <c r="A8">
        <f t="shared" ref="A8:A17" si="0">A7+1</f>
        <v>2</v>
      </c>
      <c r="B8" s="138" t="str">
        <f t="shared" ref="B8:B17" ca="1" si="1">INDIRECT("'SC Computation'!B"&amp;ROW()+4)</f>
        <v>Ronald Glenn Biarcal</v>
      </c>
      <c r="C8" s="118">
        <v>8</v>
      </c>
      <c r="D8" s="119">
        <v>4</v>
      </c>
      <c r="E8" s="139">
        <f t="shared" ref="E8:E17" si="2">C8+D8</f>
        <v>12</v>
      </c>
      <c r="H8" s="116"/>
      <c r="I8" s="117"/>
    </row>
    <row r="9" spans="1:11" x14ac:dyDescent="0.2">
      <c r="A9">
        <f t="shared" si="0"/>
        <v>3</v>
      </c>
      <c r="B9" s="138" t="str">
        <f t="shared" ca="1" si="1"/>
        <v>Anna Marie Sosa</v>
      </c>
      <c r="C9" s="118">
        <v>8</v>
      </c>
      <c r="D9" s="119">
        <v>4</v>
      </c>
      <c r="E9" s="139">
        <f t="shared" si="2"/>
        <v>12</v>
      </c>
      <c r="H9" s="116"/>
    </row>
    <row r="10" spans="1:11" x14ac:dyDescent="0.2">
      <c r="A10">
        <f t="shared" si="0"/>
        <v>4</v>
      </c>
      <c r="B10" s="138" t="str">
        <f t="shared" ca="1" si="1"/>
        <v>Angelo Sanchez</v>
      </c>
      <c r="C10" s="118">
        <v>8</v>
      </c>
      <c r="D10" s="119">
        <v>4</v>
      </c>
      <c r="E10" s="139">
        <f t="shared" si="2"/>
        <v>12</v>
      </c>
      <c r="H10" s="116"/>
    </row>
    <row r="11" spans="1:11" x14ac:dyDescent="0.2">
      <c r="A11">
        <f t="shared" si="0"/>
        <v>5</v>
      </c>
      <c r="B11" s="138" t="str">
        <f t="shared" ca="1" si="1"/>
        <v>Benzen Cahilig</v>
      </c>
      <c r="C11" s="118">
        <v>6.5</v>
      </c>
      <c r="D11" s="119">
        <v>4</v>
      </c>
      <c r="E11" s="139">
        <f t="shared" si="2"/>
        <v>10.5</v>
      </c>
      <c r="F11" t="s">
        <v>142</v>
      </c>
      <c r="H11" s="120"/>
      <c r="I11" s="120"/>
      <c r="J11" s="120"/>
      <c r="K11" s="120"/>
    </row>
    <row r="12" spans="1:11" x14ac:dyDescent="0.2">
      <c r="A12">
        <f t="shared" si="0"/>
        <v>6</v>
      </c>
      <c r="B12" s="138" t="str">
        <f t="shared" ca="1" si="1"/>
        <v>Nancy Pantoja</v>
      </c>
      <c r="C12" s="118">
        <v>7.5</v>
      </c>
      <c r="D12" s="119">
        <v>4</v>
      </c>
      <c r="E12" s="139">
        <f t="shared" si="2"/>
        <v>11.5</v>
      </c>
      <c r="F12" t="s">
        <v>143</v>
      </c>
      <c r="I12" s="117"/>
    </row>
    <row r="13" spans="1:11" x14ac:dyDescent="0.2">
      <c r="A13">
        <f t="shared" si="0"/>
        <v>7</v>
      </c>
      <c r="B13" s="138" t="str">
        <f t="shared" ca="1" si="1"/>
        <v>Christian Briones</v>
      </c>
      <c r="C13" s="118">
        <v>7</v>
      </c>
      <c r="D13" s="119">
        <v>3</v>
      </c>
      <c r="E13" s="139">
        <f t="shared" si="2"/>
        <v>10</v>
      </c>
      <c r="F13" t="s">
        <v>144</v>
      </c>
      <c r="I13" s="117"/>
    </row>
    <row r="14" spans="1:11" x14ac:dyDescent="0.2">
      <c r="A14">
        <f t="shared" si="0"/>
        <v>8</v>
      </c>
      <c r="B14" s="138" t="str">
        <f t="shared" ca="1" si="1"/>
        <v>Ruel Hayagan</v>
      </c>
      <c r="C14" s="118">
        <v>7</v>
      </c>
      <c r="D14" s="119">
        <v>4</v>
      </c>
      <c r="E14" s="139">
        <f t="shared" si="2"/>
        <v>11</v>
      </c>
    </row>
    <row r="15" spans="1:11" x14ac:dyDescent="0.2">
      <c r="A15">
        <f>A14+1</f>
        <v>9</v>
      </c>
      <c r="B15" s="138" t="str">
        <f t="shared" ca="1" si="1"/>
        <v>Mark Joseph Atienza</v>
      </c>
      <c r="C15" s="118">
        <v>6</v>
      </c>
      <c r="D15" s="119">
        <v>4</v>
      </c>
      <c r="E15" s="139">
        <f t="shared" si="2"/>
        <v>10</v>
      </c>
      <c r="F15" s="192" t="s">
        <v>145</v>
      </c>
    </row>
    <row r="16" spans="1:11" x14ac:dyDescent="0.2">
      <c r="A16">
        <f t="shared" si="0"/>
        <v>10</v>
      </c>
      <c r="B16" s="138" t="str">
        <f t="shared" ca="1" si="1"/>
        <v>Jeff Villanueva</v>
      </c>
      <c r="C16" s="118">
        <v>5</v>
      </c>
      <c r="D16" s="119">
        <v>3</v>
      </c>
      <c r="E16" s="139">
        <f t="shared" si="2"/>
        <v>8</v>
      </c>
      <c r="G16" s="117"/>
    </row>
    <row r="17" spans="1:7" x14ac:dyDescent="0.2">
      <c r="A17">
        <f t="shared" si="0"/>
        <v>11</v>
      </c>
      <c r="B17" s="138" t="str">
        <f t="shared" ca="1" si="1"/>
        <v>Ericson Labadan</v>
      </c>
      <c r="C17" s="118">
        <v>8</v>
      </c>
      <c r="D17" s="119">
        <v>3</v>
      </c>
      <c r="E17" s="139">
        <f t="shared" si="2"/>
        <v>11</v>
      </c>
      <c r="G17" s="117"/>
    </row>
    <row r="41" spans="3:5" x14ac:dyDescent="0.2">
      <c r="C41"/>
      <c r="D41" s="117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7"/>
  <sheetViews>
    <sheetView view="pageBreakPreview" topLeftCell="A138" zoomScaleSheetLayoutView="100" workbookViewId="0">
      <selection activeCell="S147" sqref="S147"/>
    </sheetView>
  </sheetViews>
  <sheetFormatPr defaultRowHeight="12.75" x14ac:dyDescent="0.2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hidden="1" customWidth="1"/>
    <col min="9" max="11" width="9.140625" hidden="1" customWidth="1"/>
    <col min="12" max="12" width="11.140625" hidden="1" customWidth="1"/>
  </cols>
  <sheetData>
    <row r="1" spans="1:12" ht="13.5" thickBot="1" x14ac:dyDescent="0.25"/>
    <row r="2" spans="1:12" ht="12.75" customHeight="1" x14ac:dyDescent="0.2">
      <c r="A2">
        <v>1</v>
      </c>
      <c r="B2" s="122"/>
      <c r="C2" s="123"/>
      <c r="D2" s="123"/>
      <c r="E2" s="123"/>
      <c r="F2" s="124"/>
      <c r="H2" s="122"/>
      <c r="I2" s="123"/>
      <c r="J2" s="123"/>
      <c r="K2" s="123"/>
      <c r="L2" s="124"/>
    </row>
    <row r="3" spans="1:12" ht="12.75" customHeight="1" x14ac:dyDescent="0.2">
      <c r="B3" s="248" t="str">
        <f>'[3]SC Computation'!$A$1</f>
        <v>THE OLD SPAGHETTI HOUSE -VALERO</v>
      </c>
      <c r="C3" s="249"/>
      <c r="D3" s="249"/>
      <c r="E3" s="249"/>
      <c r="F3" s="250"/>
      <c r="H3" s="248" t="str">
        <f>'[3]SC Computation'!$A$1</f>
        <v>THE OLD SPAGHETTI HOUSE -VALERO</v>
      </c>
      <c r="I3" s="249"/>
      <c r="J3" s="249"/>
      <c r="K3" s="249"/>
      <c r="L3" s="250"/>
    </row>
    <row r="4" spans="1:12" x14ac:dyDescent="0.2">
      <c r="B4" s="248" t="s">
        <v>113</v>
      </c>
      <c r="C4" s="249"/>
      <c r="D4" s="249"/>
      <c r="E4" s="249"/>
      <c r="F4" s="250"/>
      <c r="H4" s="248" t="s">
        <v>113</v>
      </c>
      <c r="I4" s="249"/>
      <c r="J4" s="249"/>
      <c r="K4" s="249"/>
      <c r="L4" s="250"/>
    </row>
    <row r="5" spans="1:12" x14ac:dyDescent="0.2">
      <c r="B5" s="248" t="str">
        <f>'Number of Days'!A$3</f>
        <v>March 1-15,2020</v>
      </c>
      <c r="C5" s="249"/>
      <c r="D5" s="249"/>
      <c r="E5" s="249"/>
      <c r="F5" s="250"/>
      <c r="H5" s="248" t="str">
        <f>B5</f>
        <v>March 1-15,2020</v>
      </c>
      <c r="I5" s="249"/>
      <c r="J5" s="249"/>
      <c r="K5" s="249"/>
      <c r="L5" s="250"/>
    </row>
    <row r="6" spans="1:12" x14ac:dyDescent="0.2">
      <c r="B6" s="125"/>
      <c r="C6" s="121"/>
      <c r="D6" s="121"/>
      <c r="E6" s="121"/>
      <c r="F6" s="126"/>
      <c r="H6" s="125"/>
      <c r="I6" s="121"/>
      <c r="J6" s="121"/>
      <c r="K6" s="121"/>
      <c r="L6" s="126"/>
    </row>
    <row r="7" spans="1:12" x14ac:dyDescent="0.2">
      <c r="B7" s="125" t="s">
        <v>0</v>
      </c>
      <c r="C7" s="121"/>
      <c r="D7" s="251" t="str">
        <f ca="1">INDEX('SC Computation'!$A$9:$J$23,MATCH($A2,'SC Computation'!$A$9:$A$23,),2)</f>
        <v>Joyce Dino</v>
      </c>
      <c r="E7" s="251"/>
      <c r="F7" s="252"/>
      <c r="H7" s="125" t="s">
        <v>0</v>
      </c>
      <c r="I7" s="121"/>
      <c r="J7" s="251" t="str">
        <f ca="1">D7</f>
        <v>Joyce Dino</v>
      </c>
      <c r="K7" s="251"/>
      <c r="L7" s="252"/>
    </row>
    <row r="8" spans="1:12" x14ac:dyDescent="0.2">
      <c r="B8" s="125"/>
      <c r="C8" s="121"/>
      <c r="D8" s="121"/>
      <c r="E8" s="121"/>
      <c r="F8" s="126"/>
      <c r="H8" s="125"/>
      <c r="I8" s="121"/>
      <c r="J8" s="121"/>
      <c r="K8" s="121"/>
      <c r="L8" s="126"/>
    </row>
    <row r="9" spans="1:12" x14ac:dyDescent="0.2">
      <c r="B9" s="127" t="s">
        <v>5</v>
      </c>
      <c r="C9" s="128"/>
      <c r="D9" s="121"/>
      <c r="E9" s="121"/>
      <c r="F9" s="129">
        <f ca="1">INDEX('SC Computation'!$A$9:$J$23,MATCH($A2,'SC Computation'!$A$9:$A$23,),6)</f>
        <v>353.02669456066945</v>
      </c>
      <c r="H9" s="127" t="s">
        <v>5</v>
      </c>
      <c r="I9" s="128"/>
      <c r="J9" s="121"/>
      <c r="K9" s="121"/>
      <c r="L9" s="129">
        <f ca="1">F9</f>
        <v>353.02669456066945</v>
      </c>
    </row>
    <row r="10" spans="1:12" x14ac:dyDescent="0.2">
      <c r="B10" s="253" t="s">
        <v>114</v>
      </c>
      <c r="C10" s="254"/>
      <c r="D10" s="121"/>
      <c r="E10" s="121"/>
      <c r="F10" s="203">
        <f ca="1">INDEX('SC Computation'!$A$9:$J$23,MATCH($A2,'SC Computation'!$A$9:$A$23,),4)</f>
        <v>11.5</v>
      </c>
      <c r="H10" s="253" t="s">
        <v>114</v>
      </c>
      <c r="I10" s="254"/>
      <c r="J10" s="121"/>
      <c r="K10" s="121"/>
      <c r="L10" s="203">
        <f ca="1">F10</f>
        <v>11.5</v>
      </c>
    </row>
    <row r="11" spans="1:12" x14ac:dyDescent="0.2">
      <c r="B11" s="127" t="s">
        <v>129</v>
      </c>
      <c r="C11" s="128"/>
      <c r="D11" s="121"/>
      <c r="E11" s="121"/>
      <c r="F11" s="129">
        <f ca="1">F9*F10</f>
        <v>4059.8069874476987</v>
      </c>
      <c r="H11" s="127" t="s">
        <v>129</v>
      </c>
      <c r="I11" s="128"/>
      <c r="J11" s="121"/>
      <c r="K11" s="121"/>
      <c r="L11" s="129">
        <f ca="1">L9*L10</f>
        <v>4059.8069874476987</v>
      </c>
    </row>
    <row r="12" spans="1:12" x14ac:dyDescent="0.2">
      <c r="B12" s="130" t="s">
        <v>115</v>
      </c>
      <c r="C12" s="121"/>
      <c r="D12" s="121"/>
      <c r="E12" s="121"/>
      <c r="F12" s="131">
        <f ca="1">INDEX('SC Computation'!$A$9:$J$23,MATCH($A2,'SC Computation'!$A$9:$A$23,),9)</f>
        <v>0</v>
      </c>
      <c r="H12" s="130" t="s">
        <v>115</v>
      </c>
      <c r="I12" s="121"/>
      <c r="J12" s="121"/>
      <c r="K12" s="121"/>
      <c r="L12" s="131">
        <f ca="1">F12</f>
        <v>0</v>
      </c>
    </row>
    <row r="13" spans="1:12" ht="13.5" thickBot="1" x14ac:dyDescent="0.25">
      <c r="B13" s="130" t="s">
        <v>21</v>
      </c>
      <c r="C13" s="121"/>
      <c r="D13" s="121"/>
      <c r="E13" s="121"/>
      <c r="F13" s="132">
        <f ca="1">F11-F12</f>
        <v>4059.8069874476987</v>
      </c>
      <c r="H13" s="130" t="s">
        <v>21</v>
      </c>
      <c r="I13" s="121"/>
      <c r="J13" s="121"/>
      <c r="K13" s="121"/>
      <c r="L13" s="132">
        <f ca="1">L11-L12</f>
        <v>4059.8069874476987</v>
      </c>
    </row>
    <row r="14" spans="1:12" ht="13.5" thickTop="1" x14ac:dyDescent="0.2">
      <c r="B14" s="125"/>
      <c r="C14" s="121"/>
      <c r="D14" s="121"/>
      <c r="E14" s="121"/>
      <c r="F14" s="126"/>
      <c r="H14" s="125"/>
      <c r="I14" s="121"/>
      <c r="J14" s="121"/>
      <c r="K14" s="121"/>
      <c r="L14" s="126"/>
    </row>
    <row r="15" spans="1:12" x14ac:dyDescent="0.2">
      <c r="B15" s="125" t="s">
        <v>116</v>
      </c>
      <c r="C15" s="121"/>
      <c r="D15" s="121"/>
      <c r="E15" s="121"/>
      <c r="F15" s="126"/>
      <c r="H15" s="125" t="s">
        <v>116</v>
      </c>
      <c r="I15" s="121"/>
      <c r="J15" s="121"/>
      <c r="K15" s="121"/>
      <c r="L15" s="126"/>
    </row>
    <row r="16" spans="1:12" x14ac:dyDescent="0.2">
      <c r="B16" s="125"/>
      <c r="C16" s="121"/>
      <c r="D16" s="121"/>
      <c r="E16" s="121"/>
      <c r="F16" s="126"/>
      <c r="H16" s="125"/>
      <c r="I16" s="121"/>
      <c r="J16" s="121"/>
      <c r="K16" s="121"/>
      <c r="L16" s="126"/>
    </row>
    <row r="17" spans="1:12" x14ac:dyDescent="0.2">
      <c r="B17" s="133"/>
      <c r="C17" s="134"/>
      <c r="D17" s="134"/>
      <c r="E17" s="121"/>
      <c r="F17" s="126"/>
      <c r="H17" s="133"/>
      <c r="I17" s="134"/>
      <c r="J17" s="134"/>
      <c r="K17" s="121"/>
      <c r="L17" s="126"/>
    </row>
    <row r="18" spans="1:12" x14ac:dyDescent="0.2">
      <c r="B18" s="125"/>
      <c r="C18" s="121"/>
      <c r="D18" s="121"/>
      <c r="E18" s="121"/>
      <c r="F18" s="126"/>
      <c r="H18" s="125"/>
      <c r="I18" s="121"/>
      <c r="J18" s="121"/>
      <c r="K18" s="121"/>
      <c r="L18" s="126"/>
    </row>
    <row r="19" spans="1:12" ht="3.75" customHeight="1" thickBot="1" x14ac:dyDescent="0.25">
      <c r="B19" s="135"/>
      <c r="C19" s="136"/>
      <c r="D19" s="136"/>
      <c r="E19" s="136"/>
      <c r="F19" s="137"/>
      <c r="H19" s="135"/>
      <c r="I19" s="136"/>
      <c r="J19" s="136"/>
      <c r="K19" s="136"/>
      <c r="L19" s="137"/>
    </row>
    <row r="20" spans="1:12" ht="3" customHeight="1" thickBot="1" x14ac:dyDescent="0.25"/>
    <row r="21" spans="1:12" ht="12.75" customHeight="1" x14ac:dyDescent="0.2">
      <c r="A21">
        <v>2</v>
      </c>
      <c r="B21" s="122"/>
      <c r="C21" s="123"/>
      <c r="D21" s="123"/>
      <c r="E21" s="123"/>
      <c r="F21" s="124"/>
      <c r="H21" s="122"/>
      <c r="I21" s="123"/>
      <c r="J21" s="123"/>
      <c r="K21" s="123"/>
      <c r="L21" s="124"/>
    </row>
    <row r="22" spans="1:12" ht="12.75" customHeight="1" x14ac:dyDescent="0.2">
      <c r="B22" s="248" t="str">
        <f>'[3]SC Computation'!$A$1</f>
        <v>THE OLD SPAGHETTI HOUSE -VALERO</v>
      </c>
      <c r="C22" s="249"/>
      <c r="D22" s="249"/>
      <c r="E22" s="249"/>
      <c r="F22" s="250"/>
      <c r="H22" s="248" t="str">
        <f>'[3]SC Computation'!$A$1</f>
        <v>THE OLD SPAGHETTI HOUSE -VALERO</v>
      </c>
      <c r="I22" s="249"/>
      <c r="J22" s="249"/>
      <c r="K22" s="249"/>
      <c r="L22" s="250"/>
    </row>
    <row r="23" spans="1:12" x14ac:dyDescent="0.2">
      <c r="B23" s="248" t="s">
        <v>113</v>
      </c>
      <c r="C23" s="249"/>
      <c r="D23" s="249"/>
      <c r="E23" s="249"/>
      <c r="F23" s="250"/>
      <c r="H23" s="248" t="s">
        <v>113</v>
      </c>
      <c r="I23" s="249"/>
      <c r="J23" s="249"/>
      <c r="K23" s="249"/>
      <c r="L23" s="250"/>
    </row>
    <row r="24" spans="1:12" x14ac:dyDescent="0.2">
      <c r="B24" s="248" t="str">
        <f>'Number of Days'!A$3</f>
        <v>March 1-15,2020</v>
      </c>
      <c r="C24" s="249"/>
      <c r="D24" s="249"/>
      <c r="E24" s="249"/>
      <c r="F24" s="250"/>
      <c r="H24" s="248" t="str">
        <f>B24</f>
        <v>March 1-15,2020</v>
      </c>
      <c r="I24" s="249"/>
      <c r="J24" s="249"/>
      <c r="K24" s="249"/>
      <c r="L24" s="250"/>
    </row>
    <row r="25" spans="1:12" x14ac:dyDescent="0.2">
      <c r="B25" s="125"/>
      <c r="C25" s="121"/>
      <c r="D25" s="121"/>
      <c r="E25" s="121"/>
      <c r="F25" s="126"/>
      <c r="H25" s="125"/>
      <c r="I25" s="121"/>
      <c r="J25" s="121"/>
      <c r="K25" s="121"/>
      <c r="L25" s="126"/>
    </row>
    <row r="26" spans="1:12" x14ac:dyDescent="0.2">
      <c r="B26" s="125" t="s">
        <v>0</v>
      </c>
      <c r="C26" s="121"/>
      <c r="D26" s="251" t="str">
        <f ca="1">INDEX('SC Computation'!$A$9:$J$23,MATCH($A21,'SC Computation'!$A$9:$A$23,),2)</f>
        <v>Ronald Glenn Biarcal</v>
      </c>
      <c r="E26" s="251"/>
      <c r="F26" s="252"/>
      <c r="H26" s="125" t="s">
        <v>0</v>
      </c>
      <c r="I26" s="121"/>
      <c r="J26" s="251" t="str">
        <f ca="1">D26</f>
        <v>Ronald Glenn Biarcal</v>
      </c>
      <c r="K26" s="251"/>
      <c r="L26" s="252"/>
    </row>
    <row r="27" spans="1:12" x14ac:dyDescent="0.2">
      <c r="B27" s="125"/>
      <c r="C27" s="121"/>
      <c r="D27" s="121"/>
      <c r="E27" s="121"/>
      <c r="F27" s="126"/>
      <c r="H27" s="125"/>
      <c r="I27" s="121"/>
      <c r="J27" s="121"/>
      <c r="K27" s="121"/>
      <c r="L27" s="126"/>
    </row>
    <row r="28" spans="1:12" x14ac:dyDescent="0.2">
      <c r="B28" s="127" t="s">
        <v>5</v>
      </c>
      <c r="C28" s="128"/>
      <c r="D28" s="121"/>
      <c r="E28" s="121"/>
      <c r="F28" s="129">
        <f ca="1">INDEX('SC Computation'!$A$9:$J$23,MATCH($A21,'SC Computation'!$A$9:$A$23,),6)</f>
        <v>353.02669456066945</v>
      </c>
      <c r="H28" s="127" t="s">
        <v>5</v>
      </c>
      <c r="I28" s="128"/>
      <c r="J28" s="121"/>
      <c r="K28" s="121"/>
      <c r="L28" s="129">
        <f ca="1">F28</f>
        <v>353.02669456066945</v>
      </c>
    </row>
    <row r="29" spans="1:12" x14ac:dyDescent="0.2">
      <c r="B29" s="253" t="s">
        <v>114</v>
      </c>
      <c r="C29" s="254"/>
      <c r="D29" s="121"/>
      <c r="E29" s="121"/>
      <c r="F29" s="203">
        <f ca="1">INDEX('SC Computation'!$A$9:$J$23,MATCH($A21,'SC Computation'!$A$9:$A$23,),4)</f>
        <v>12</v>
      </c>
      <c r="H29" s="253" t="s">
        <v>114</v>
      </c>
      <c r="I29" s="254"/>
      <c r="J29" s="121"/>
      <c r="K29" s="121"/>
      <c r="L29" s="203">
        <f ca="1">F29</f>
        <v>12</v>
      </c>
    </row>
    <row r="30" spans="1:12" x14ac:dyDescent="0.2">
      <c r="B30" s="127" t="s">
        <v>129</v>
      </c>
      <c r="C30" s="128"/>
      <c r="D30" s="121"/>
      <c r="E30" s="121"/>
      <c r="F30" s="129">
        <f ca="1">F28*F29</f>
        <v>4236.3203347280332</v>
      </c>
      <c r="H30" s="127" t="s">
        <v>129</v>
      </c>
      <c r="I30" s="128"/>
      <c r="J30" s="121"/>
      <c r="K30" s="121"/>
      <c r="L30" s="129">
        <f ca="1">L28*L29</f>
        <v>4236.3203347280332</v>
      </c>
    </row>
    <row r="31" spans="1:12" x14ac:dyDescent="0.2">
      <c r="B31" s="130" t="s">
        <v>115</v>
      </c>
      <c r="C31" s="121"/>
      <c r="D31" s="121"/>
      <c r="E31" s="121"/>
      <c r="F31" s="131">
        <f ca="1">INDEX('SC Computation'!$A$9:$J$23,MATCH($A21,'SC Computation'!$A$9:$A$23,),9)</f>
        <v>0</v>
      </c>
      <c r="H31" s="130" t="s">
        <v>115</v>
      </c>
      <c r="I31" s="121"/>
      <c r="J31" s="121"/>
      <c r="K31" s="121"/>
      <c r="L31" s="131">
        <f ca="1">F31</f>
        <v>0</v>
      </c>
    </row>
    <row r="32" spans="1:12" ht="13.5" thickBot="1" x14ac:dyDescent="0.25">
      <c r="B32" s="130" t="s">
        <v>21</v>
      </c>
      <c r="C32" s="121"/>
      <c r="D32" s="121"/>
      <c r="E32" s="121"/>
      <c r="F32" s="132">
        <f ca="1">F30-F31</f>
        <v>4236.3203347280332</v>
      </c>
      <c r="H32" s="130" t="s">
        <v>21</v>
      </c>
      <c r="I32" s="121"/>
      <c r="J32" s="121"/>
      <c r="K32" s="121"/>
      <c r="L32" s="132">
        <f ca="1">L30-L31</f>
        <v>4236.3203347280332</v>
      </c>
    </row>
    <row r="33" spans="1:12" ht="13.5" thickTop="1" x14ac:dyDescent="0.2">
      <c r="B33" s="125"/>
      <c r="C33" s="121"/>
      <c r="D33" s="121"/>
      <c r="E33" s="121"/>
      <c r="F33" s="126"/>
      <c r="H33" s="125"/>
      <c r="I33" s="121"/>
      <c r="J33" s="121"/>
      <c r="K33" s="121"/>
      <c r="L33" s="126"/>
    </row>
    <row r="34" spans="1:12" x14ac:dyDescent="0.2">
      <c r="B34" s="125" t="s">
        <v>116</v>
      </c>
      <c r="C34" s="121"/>
      <c r="D34" s="121"/>
      <c r="E34" s="121"/>
      <c r="F34" s="126"/>
      <c r="H34" s="125" t="s">
        <v>116</v>
      </c>
      <c r="I34" s="121"/>
      <c r="J34" s="121"/>
      <c r="K34" s="121"/>
      <c r="L34" s="126"/>
    </row>
    <row r="35" spans="1:12" x14ac:dyDescent="0.2">
      <c r="B35" s="125"/>
      <c r="C35" s="121"/>
      <c r="D35" s="121"/>
      <c r="E35" s="121"/>
      <c r="F35" s="126"/>
      <c r="H35" s="125"/>
      <c r="I35" s="121"/>
      <c r="J35" s="121"/>
      <c r="K35" s="121"/>
      <c r="L35" s="126"/>
    </row>
    <row r="36" spans="1:12" x14ac:dyDescent="0.2">
      <c r="B36" s="133"/>
      <c r="C36" s="134"/>
      <c r="D36" s="134"/>
      <c r="E36" s="121"/>
      <c r="F36" s="126"/>
      <c r="H36" s="133"/>
      <c r="I36" s="134"/>
      <c r="J36" s="134"/>
      <c r="K36" s="121"/>
      <c r="L36" s="126"/>
    </row>
    <row r="37" spans="1:12" x14ac:dyDescent="0.2">
      <c r="B37" s="125"/>
      <c r="C37" s="121"/>
      <c r="D37" s="121"/>
      <c r="E37" s="121"/>
      <c r="F37" s="126"/>
      <c r="H37" s="125"/>
      <c r="I37" s="121"/>
      <c r="J37" s="121"/>
      <c r="K37" s="121"/>
      <c r="L37" s="126"/>
    </row>
    <row r="38" spans="1:12" ht="3.75" customHeight="1" thickBot="1" x14ac:dyDescent="0.25">
      <c r="B38" s="135"/>
      <c r="C38" s="136"/>
      <c r="D38" s="136"/>
      <c r="E38" s="136"/>
      <c r="F38" s="137"/>
      <c r="H38" s="135"/>
      <c r="I38" s="136"/>
      <c r="J38" s="136"/>
      <c r="K38" s="136"/>
      <c r="L38" s="137"/>
    </row>
    <row r="39" spans="1:12" ht="3" customHeight="1" thickBot="1" x14ac:dyDescent="0.25"/>
    <row r="40" spans="1:12" ht="12.75" customHeight="1" x14ac:dyDescent="0.2">
      <c r="A40">
        <v>3</v>
      </c>
      <c r="B40" s="122"/>
      <c r="C40" s="123"/>
      <c r="D40" s="123"/>
      <c r="E40" s="123"/>
      <c r="F40" s="124"/>
      <c r="H40" s="122"/>
      <c r="I40" s="123"/>
      <c r="J40" s="123"/>
      <c r="K40" s="123"/>
      <c r="L40" s="124"/>
    </row>
    <row r="41" spans="1:12" ht="12.75" customHeight="1" x14ac:dyDescent="0.2">
      <c r="B41" s="248" t="str">
        <f>'[3]SC Computation'!$A$1</f>
        <v>THE OLD SPAGHETTI HOUSE -VALERO</v>
      </c>
      <c r="C41" s="249"/>
      <c r="D41" s="249"/>
      <c r="E41" s="249"/>
      <c r="F41" s="250"/>
      <c r="H41" s="248" t="str">
        <f>'[3]SC Computation'!$A$1</f>
        <v>THE OLD SPAGHETTI HOUSE -VALERO</v>
      </c>
      <c r="I41" s="249"/>
      <c r="J41" s="249"/>
      <c r="K41" s="249"/>
      <c r="L41" s="250"/>
    </row>
    <row r="42" spans="1:12" x14ac:dyDescent="0.2">
      <c r="B42" s="248" t="s">
        <v>113</v>
      </c>
      <c r="C42" s="249"/>
      <c r="D42" s="249"/>
      <c r="E42" s="249"/>
      <c r="F42" s="250"/>
      <c r="H42" s="248" t="s">
        <v>113</v>
      </c>
      <c r="I42" s="249"/>
      <c r="J42" s="249"/>
      <c r="K42" s="249"/>
      <c r="L42" s="250"/>
    </row>
    <row r="43" spans="1:12" x14ac:dyDescent="0.2">
      <c r="B43" s="248" t="str">
        <f>'Number of Days'!A$3</f>
        <v>March 1-15,2020</v>
      </c>
      <c r="C43" s="249"/>
      <c r="D43" s="249"/>
      <c r="E43" s="249"/>
      <c r="F43" s="250"/>
      <c r="H43" s="248" t="str">
        <f>B43</f>
        <v>March 1-15,2020</v>
      </c>
      <c r="I43" s="249"/>
      <c r="J43" s="249"/>
      <c r="K43" s="249"/>
      <c r="L43" s="250"/>
    </row>
    <row r="44" spans="1:12" x14ac:dyDescent="0.2">
      <c r="B44" s="125"/>
      <c r="C44" s="121"/>
      <c r="D44" s="121"/>
      <c r="E44" s="121"/>
      <c r="F44" s="126"/>
      <c r="H44" s="125"/>
      <c r="I44" s="121"/>
      <c r="J44" s="121"/>
      <c r="K44" s="121"/>
      <c r="L44" s="126"/>
    </row>
    <row r="45" spans="1:12" x14ac:dyDescent="0.2">
      <c r="B45" s="125" t="s">
        <v>0</v>
      </c>
      <c r="C45" s="121"/>
      <c r="D45" s="251" t="str">
        <f ca="1">INDEX('SC Computation'!$A$9:$J$23,MATCH($A40,'SC Computation'!$A$9:$A$23,),2)</f>
        <v>Anna Marie Sosa</v>
      </c>
      <c r="E45" s="251"/>
      <c r="F45" s="252"/>
      <c r="H45" s="125" t="s">
        <v>0</v>
      </c>
      <c r="I45" s="121"/>
      <c r="J45" s="251" t="str">
        <f ca="1">D45</f>
        <v>Anna Marie Sosa</v>
      </c>
      <c r="K45" s="251"/>
      <c r="L45" s="252"/>
    </row>
    <row r="46" spans="1:12" x14ac:dyDescent="0.2">
      <c r="B46" s="125"/>
      <c r="C46" s="121"/>
      <c r="D46" s="121"/>
      <c r="E46" s="121"/>
      <c r="F46" s="126"/>
      <c r="H46" s="125"/>
      <c r="I46" s="121"/>
      <c r="J46" s="121"/>
      <c r="K46" s="121"/>
      <c r="L46" s="126"/>
    </row>
    <row r="47" spans="1:12" x14ac:dyDescent="0.2">
      <c r="B47" s="127" t="s">
        <v>5</v>
      </c>
      <c r="C47" s="128"/>
      <c r="D47" s="121"/>
      <c r="E47" s="121"/>
      <c r="F47" s="129">
        <f ca="1">INDEX('SC Computation'!$A$9:$J$23,MATCH($A40,'SC Computation'!$A$9:$A$23,),6)</f>
        <v>353.02669456066945</v>
      </c>
      <c r="H47" s="127" t="s">
        <v>5</v>
      </c>
      <c r="I47" s="128"/>
      <c r="J47" s="121"/>
      <c r="K47" s="121"/>
      <c r="L47" s="129">
        <f ca="1">F47</f>
        <v>353.02669456066945</v>
      </c>
    </row>
    <row r="48" spans="1:12" x14ac:dyDescent="0.2">
      <c r="B48" s="253" t="s">
        <v>114</v>
      </c>
      <c r="C48" s="254"/>
      <c r="D48" s="121"/>
      <c r="E48" s="121"/>
      <c r="F48" s="203">
        <f ca="1">INDEX('SC Computation'!$A$9:$J$23,MATCH($A40,'SC Computation'!$A$9:$A$23,),4)</f>
        <v>12</v>
      </c>
      <c r="H48" s="253" t="s">
        <v>114</v>
      </c>
      <c r="I48" s="254"/>
      <c r="J48" s="121"/>
      <c r="K48" s="121"/>
      <c r="L48" s="203">
        <f ca="1">F48</f>
        <v>12</v>
      </c>
    </row>
    <row r="49" spans="1:12" x14ac:dyDescent="0.2">
      <c r="B49" s="127" t="s">
        <v>129</v>
      </c>
      <c r="C49" s="128"/>
      <c r="D49" s="121"/>
      <c r="E49" s="121"/>
      <c r="F49" s="129">
        <f ca="1">F47*F48</f>
        <v>4236.3203347280332</v>
      </c>
      <c r="H49" s="127" t="s">
        <v>129</v>
      </c>
      <c r="I49" s="128"/>
      <c r="J49" s="121"/>
      <c r="K49" s="121"/>
      <c r="L49" s="129">
        <f ca="1">L47*L48</f>
        <v>4236.3203347280332</v>
      </c>
    </row>
    <row r="50" spans="1:12" x14ac:dyDescent="0.2">
      <c r="B50" s="130" t="s">
        <v>115</v>
      </c>
      <c r="C50" s="121"/>
      <c r="D50" s="121"/>
      <c r="E50" s="121"/>
      <c r="F50" s="131">
        <f ca="1">INDEX('SC Computation'!$A$9:$J$23,MATCH($A40,'SC Computation'!$A$9:$A$23,),9)</f>
        <v>0</v>
      </c>
      <c r="H50" s="130" t="s">
        <v>115</v>
      </c>
      <c r="I50" s="121"/>
      <c r="J50" s="121"/>
      <c r="K50" s="121"/>
      <c r="L50" s="131">
        <f ca="1">F50</f>
        <v>0</v>
      </c>
    </row>
    <row r="51" spans="1:12" ht="13.5" thickBot="1" x14ac:dyDescent="0.25">
      <c r="B51" s="130" t="s">
        <v>21</v>
      </c>
      <c r="C51" s="121"/>
      <c r="D51" s="121"/>
      <c r="E51" s="121"/>
      <c r="F51" s="132">
        <f ca="1">F49-F50</f>
        <v>4236.3203347280332</v>
      </c>
      <c r="H51" s="130" t="s">
        <v>21</v>
      </c>
      <c r="I51" s="121"/>
      <c r="J51" s="121"/>
      <c r="K51" s="121"/>
      <c r="L51" s="132">
        <f ca="1">L49-L50</f>
        <v>4236.3203347280332</v>
      </c>
    </row>
    <row r="52" spans="1:12" ht="13.5" thickTop="1" x14ac:dyDescent="0.2">
      <c r="B52" s="125"/>
      <c r="C52" s="121"/>
      <c r="D52" s="121"/>
      <c r="E52" s="121"/>
      <c r="F52" s="126"/>
      <c r="H52" s="125"/>
      <c r="I52" s="121"/>
      <c r="J52" s="121"/>
      <c r="K52" s="121"/>
      <c r="L52" s="126"/>
    </row>
    <row r="53" spans="1:12" x14ac:dyDescent="0.2">
      <c r="B53" s="125" t="s">
        <v>116</v>
      </c>
      <c r="C53" s="121"/>
      <c r="D53" s="121"/>
      <c r="E53" s="121"/>
      <c r="F53" s="126"/>
      <c r="H53" s="125" t="s">
        <v>116</v>
      </c>
      <c r="I53" s="121"/>
      <c r="J53" s="121"/>
      <c r="K53" s="121"/>
      <c r="L53" s="126"/>
    </row>
    <row r="54" spans="1:12" x14ac:dyDescent="0.2">
      <c r="B54" s="125"/>
      <c r="C54" s="121"/>
      <c r="D54" s="121"/>
      <c r="E54" s="121"/>
      <c r="F54" s="126"/>
      <c r="H54" s="125"/>
      <c r="I54" s="121"/>
      <c r="J54" s="121"/>
      <c r="K54" s="121"/>
      <c r="L54" s="126"/>
    </row>
    <row r="55" spans="1:12" x14ac:dyDescent="0.2">
      <c r="B55" s="133"/>
      <c r="C55" s="134"/>
      <c r="D55" s="134"/>
      <c r="E55" s="121"/>
      <c r="F55" s="126"/>
      <c r="H55" s="133"/>
      <c r="I55" s="134"/>
      <c r="J55" s="134"/>
      <c r="K55" s="121"/>
      <c r="L55" s="126"/>
    </row>
    <row r="56" spans="1:12" x14ac:dyDescent="0.2">
      <c r="B56" s="125"/>
      <c r="C56" s="121"/>
      <c r="D56" s="121"/>
      <c r="E56" s="121"/>
      <c r="F56" s="126"/>
      <c r="H56" s="125"/>
      <c r="I56" s="121"/>
      <c r="J56" s="121"/>
      <c r="K56" s="121"/>
      <c r="L56" s="126"/>
    </row>
    <row r="57" spans="1:12" ht="3.75" customHeight="1" thickBot="1" x14ac:dyDescent="0.25">
      <c r="B57" s="135"/>
      <c r="C57" s="136"/>
      <c r="D57" s="136"/>
      <c r="E57" s="136"/>
      <c r="F57" s="137"/>
      <c r="H57" s="135"/>
      <c r="I57" s="136"/>
      <c r="J57" s="136"/>
      <c r="K57" s="136"/>
      <c r="L57" s="137"/>
    </row>
    <row r="58" spans="1:12" ht="3" customHeight="1" thickBot="1" x14ac:dyDescent="0.25"/>
    <row r="59" spans="1:12" ht="12.75" customHeight="1" x14ac:dyDescent="0.2">
      <c r="A59">
        <v>4</v>
      </c>
      <c r="B59" s="122"/>
      <c r="C59" s="123"/>
      <c r="D59" s="123"/>
      <c r="E59" s="123"/>
      <c r="F59" s="124"/>
      <c r="H59" s="122"/>
      <c r="I59" s="123"/>
      <c r="J59" s="123"/>
      <c r="K59" s="123"/>
      <c r="L59" s="124"/>
    </row>
    <row r="60" spans="1:12" ht="12.75" customHeight="1" x14ac:dyDescent="0.2">
      <c r="B60" s="248" t="str">
        <f>'[3]SC Computation'!$A$1</f>
        <v>THE OLD SPAGHETTI HOUSE -VALERO</v>
      </c>
      <c r="C60" s="249"/>
      <c r="D60" s="249"/>
      <c r="E60" s="249"/>
      <c r="F60" s="250"/>
      <c r="H60" s="248" t="str">
        <f>'[3]SC Computation'!$A$1</f>
        <v>THE OLD SPAGHETTI HOUSE -VALERO</v>
      </c>
      <c r="I60" s="249"/>
      <c r="J60" s="249"/>
      <c r="K60" s="249"/>
      <c r="L60" s="250"/>
    </row>
    <row r="61" spans="1:12" x14ac:dyDescent="0.2">
      <c r="B61" s="248" t="s">
        <v>113</v>
      </c>
      <c r="C61" s="249"/>
      <c r="D61" s="249"/>
      <c r="E61" s="249"/>
      <c r="F61" s="250"/>
      <c r="H61" s="248" t="s">
        <v>113</v>
      </c>
      <c r="I61" s="249"/>
      <c r="J61" s="249"/>
      <c r="K61" s="249"/>
      <c r="L61" s="250"/>
    </row>
    <row r="62" spans="1:12" x14ac:dyDescent="0.2">
      <c r="B62" s="248" t="str">
        <f>'Number of Days'!A$3</f>
        <v>March 1-15,2020</v>
      </c>
      <c r="C62" s="249"/>
      <c r="D62" s="249"/>
      <c r="E62" s="249"/>
      <c r="F62" s="250"/>
      <c r="H62" s="248" t="str">
        <f>B62</f>
        <v>March 1-15,2020</v>
      </c>
      <c r="I62" s="249"/>
      <c r="J62" s="249"/>
      <c r="K62" s="249"/>
      <c r="L62" s="250"/>
    </row>
    <row r="63" spans="1:12" x14ac:dyDescent="0.2">
      <c r="B63" s="125"/>
      <c r="C63" s="121"/>
      <c r="D63" s="121"/>
      <c r="E63" s="121"/>
      <c r="F63" s="126"/>
      <c r="H63" s="125"/>
      <c r="I63" s="121"/>
      <c r="J63" s="121"/>
      <c r="K63" s="121"/>
      <c r="L63" s="126"/>
    </row>
    <row r="64" spans="1:12" x14ac:dyDescent="0.2">
      <c r="B64" s="125" t="s">
        <v>0</v>
      </c>
      <c r="C64" s="121"/>
      <c r="D64" s="251" t="str">
        <f ca="1">INDEX('SC Computation'!$A$9:$J$23,MATCH($A59,'SC Computation'!$A$9:$A$23,),2)</f>
        <v>Angelo Sanchez</v>
      </c>
      <c r="E64" s="251"/>
      <c r="F64" s="252"/>
      <c r="H64" s="125" t="s">
        <v>0</v>
      </c>
      <c r="I64" s="121"/>
      <c r="J64" s="251" t="str">
        <f ca="1">D64</f>
        <v>Angelo Sanchez</v>
      </c>
      <c r="K64" s="251"/>
      <c r="L64" s="252"/>
    </row>
    <row r="65" spans="1:12" x14ac:dyDescent="0.2">
      <c r="B65" s="125"/>
      <c r="C65" s="121"/>
      <c r="D65" s="121"/>
      <c r="E65" s="121"/>
      <c r="F65" s="126"/>
      <c r="H65" s="125"/>
      <c r="I65" s="121"/>
      <c r="J65" s="121"/>
      <c r="K65" s="121"/>
      <c r="L65" s="126"/>
    </row>
    <row r="66" spans="1:12" x14ac:dyDescent="0.2">
      <c r="B66" s="127" t="s">
        <v>5</v>
      </c>
      <c r="C66" s="128"/>
      <c r="D66" s="121"/>
      <c r="E66" s="121"/>
      <c r="F66" s="129">
        <f ca="1">INDEX('SC Computation'!$A$9:$J$23,MATCH($A59,'SC Computation'!$A$9:$A$23,),6)</f>
        <v>353.02669456066945</v>
      </c>
      <c r="H66" s="127" t="s">
        <v>5</v>
      </c>
      <c r="I66" s="128"/>
      <c r="J66" s="121"/>
      <c r="K66" s="121"/>
      <c r="L66" s="129">
        <f ca="1">F66</f>
        <v>353.02669456066945</v>
      </c>
    </row>
    <row r="67" spans="1:12" x14ac:dyDescent="0.2">
      <c r="B67" s="253" t="s">
        <v>114</v>
      </c>
      <c r="C67" s="254"/>
      <c r="D67" s="121"/>
      <c r="E67" s="121"/>
      <c r="F67" s="203">
        <f ca="1">INDEX('SC Computation'!$A$9:$J$23,MATCH($A59,'SC Computation'!$A$9:$A$23,),4)</f>
        <v>12</v>
      </c>
      <c r="H67" s="253" t="s">
        <v>114</v>
      </c>
      <c r="I67" s="254"/>
      <c r="J67" s="121"/>
      <c r="K67" s="121"/>
      <c r="L67" s="203">
        <f ca="1">F67</f>
        <v>12</v>
      </c>
    </row>
    <row r="68" spans="1:12" x14ac:dyDescent="0.2">
      <c r="B68" s="127" t="s">
        <v>129</v>
      </c>
      <c r="C68" s="128"/>
      <c r="D68" s="121"/>
      <c r="E68" s="121"/>
      <c r="F68" s="129">
        <f ca="1">F66*F67</f>
        <v>4236.3203347280332</v>
      </c>
      <c r="H68" s="127" t="s">
        <v>129</v>
      </c>
      <c r="I68" s="128"/>
      <c r="J68" s="121"/>
      <c r="K68" s="121"/>
      <c r="L68" s="129">
        <f ca="1">L66*L67</f>
        <v>4236.3203347280332</v>
      </c>
    </row>
    <row r="69" spans="1:12" x14ac:dyDescent="0.2">
      <c r="B69" s="130" t="s">
        <v>115</v>
      </c>
      <c r="C69" s="121"/>
      <c r="D69" s="121"/>
      <c r="E69" s="121"/>
      <c r="F69" s="131">
        <f ca="1">INDEX('SC Computation'!$A$9:$J$23,MATCH($A59,'SC Computation'!$A$9:$A$23,),9)</f>
        <v>0</v>
      </c>
      <c r="H69" s="130" t="s">
        <v>115</v>
      </c>
      <c r="I69" s="121"/>
      <c r="J69" s="121"/>
      <c r="K69" s="121"/>
      <c r="L69" s="131">
        <f ca="1">F69</f>
        <v>0</v>
      </c>
    </row>
    <row r="70" spans="1:12" ht="13.5" thickBot="1" x14ac:dyDescent="0.25">
      <c r="B70" s="130" t="s">
        <v>21</v>
      </c>
      <c r="C70" s="121"/>
      <c r="D70" s="121"/>
      <c r="E70" s="121"/>
      <c r="F70" s="132">
        <f ca="1">F68-F69</f>
        <v>4236.3203347280332</v>
      </c>
      <c r="H70" s="130" t="s">
        <v>21</v>
      </c>
      <c r="I70" s="121"/>
      <c r="J70" s="121"/>
      <c r="K70" s="121"/>
      <c r="L70" s="132">
        <f ca="1">L68-L69</f>
        <v>4236.3203347280332</v>
      </c>
    </row>
    <row r="71" spans="1:12" ht="13.5" thickTop="1" x14ac:dyDescent="0.2">
      <c r="B71" s="125"/>
      <c r="C71" s="121"/>
      <c r="D71" s="121"/>
      <c r="E71" s="121"/>
      <c r="F71" s="126"/>
      <c r="H71" s="125"/>
      <c r="I71" s="121"/>
      <c r="J71" s="121"/>
      <c r="K71" s="121"/>
      <c r="L71" s="126"/>
    </row>
    <row r="72" spans="1:12" x14ac:dyDescent="0.2">
      <c r="B72" s="125" t="s">
        <v>116</v>
      </c>
      <c r="C72" s="121"/>
      <c r="D72" s="121"/>
      <c r="E72" s="121"/>
      <c r="F72" s="126"/>
      <c r="H72" s="125" t="s">
        <v>116</v>
      </c>
      <c r="I72" s="121"/>
      <c r="J72" s="121"/>
      <c r="K72" s="121"/>
      <c r="L72" s="126"/>
    </row>
    <row r="73" spans="1:12" x14ac:dyDescent="0.2">
      <c r="B73" s="125"/>
      <c r="C73" s="121"/>
      <c r="D73" s="121"/>
      <c r="E73" s="121"/>
      <c r="F73" s="126"/>
      <c r="H73" s="125"/>
      <c r="I73" s="121"/>
      <c r="J73" s="121"/>
      <c r="K73" s="121"/>
      <c r="L73" s="126"/>
    </row>
    <row r="74" spans="1:12" x14ac:dyDescent="0.2">
      <c r="B74" s="133"/>
      <c r="C74" s="134"/>
      <c r="D74" s="134"/>
      <c r="E74" s="121"/>
      <c r="F74" s="126"/>
      <c r="H74" s="133"/>
      <c r="I74" s="134"/>
      <c r="J74" s="134"/>
      <c r="K74" s="121"/>
      <c r="L74" s="126"/>
    </row>
    <row r="75" spans="1:12" x14ac:dyDescent="0.2">
      <c r="B75" s="125"/>
      <c r="C75" s="121"/>
      <c r="D75" s="121"/>
      <c r="E75" s="121"/>
      <c r="F75" s="126"/>
      <c r="H75" s="125"/>
      <c r="I75" s="121"/>
      <c r="J75" s="121"/>
      <c r="K75" s="121"/>
      <c r="L75" s="126"/>
    </row>
    <row r="76" spans="1:12" ht="3.75" customHeight="1" thickBot="1" x14ac:dyDescent="0.25">
      <c r="B76" s="135"/>
      <c r="C76" s="136"/>
      <c r="D76" s="136"/>
      <c r="E76" s="136"/>
      <c r="F76" s="137"/>
      <c r="H76" s="135"/>
      <c r="I76" s="136"/>
      <c r="J76" s="136"/>
      <c r="K76" s="136"/>
      <c r="L76" s="137"/>
    </row>
    <row r="77" spans="1:12" ht="3" customHeight="1" thickBot="1" x14ac:dyDescent="0.25"/>
    <row r="78" spans="1:12" ht="12.75" customHeight="1" x14ac:dyDescent="0.2">
      <c r="A78">
        <v>5</v>
      </c>
      <c r="B78" s="122"/>
      <c r="C78" s="123"/>
      <c r="D78" s="123"/>
      <c r="E78" s="123"/>
      <c r="F78" s="124"/>
      <c r="H78" s="122"/>
      <c r="I78" s="123"/>
      <c r="J78" s="123"/>
      <c r="K78" s="123"/>
      <c r="L78" s="124"/>
    </row>
    <row r="79" spans="1:12" ht="12.75" customHeight="1" x14ac:dyDescent="0.2">
      <c r="B79" s="248" t="str">
        <f>'[3]SC Computation'!$A$1</f>
        <v>THE OLD SPAGHETTI HOUSE -VALERO</v>
      </c>
      <c r="C79" s="249"/>
      <c r="D79" s="249"/>
      <c r="E79" s="249"/>
      <c r="F79" s="250"/>
      <c r="H79" s="248" t="str">
        <f>'[3]SC Computation'!$A$1</f>
        <v>THE OLD SPAGHETTI HOUSE -VALERO</v>
      </c>
      <c r="I79" s="249"/>
      <c r="J79" s="249"/>
      <c r="K79" s="249"/>
      <c r="L79" s="250"/>
    </row>
    <row r="80" spans="1:12" x14ac:dyDescent="0.2">
      <c r="B80" s="248" t="s">
        <v>113</v>
      </c>
      <c r="C80" s="249"/>
      <c r="D80" s="249"/>
      <c r="E80" s="249"/>
      <c r="F80" s="250"/>
      <c r="H80" s="248" t="s">
        <v>113</v>
      </c>
      <c r="I80" s="249"/>
      <c r="J80" s="249"/>
      <c r="K80" s="249"/>
      <c r="L80" s="250"/>
    </row>
    <row r="81" spans="2:12" x14ac:dyDescent="0.2">
      <c r="B81" s="248" t="str">
        <f>'Number of Days'!A$3</f>
        <v>March 1-15,2020</v>
      </c>
      <c r="C81" s="249"/>
      <c r="D81" s="249"/>
      <c r="E81" s="249"/>
      <c r="F81" s="250"/>
      <c r="H81" s="248" t="str">
        <f>B81</f>
        <v>March 1-15,2020</v>
      </c>
      <c r="I81" s="249"/>
      <c r="J81" s="249"/>
      <c r="K81" s="249"/>
      <c r="L81" s="250"/>
    </row>
    <row r="82" spans="2:12" x14ac:dyDescent="0.2">
      <c r="B82" s="125"/>
      <c r="C82" s="121"/>
      <c r="D82" s="121"/>
      <c r="E82" s="121"/>
      <c r="F82" s="126"/>
      <c r="H82" s="125"/>
      <c r="I82" s="121"/>
      <c r="J82" s="121"/>
      <c r="K82" s="121"/>
      <c r="L82" s="126"/>
    </row>
    <row r="83" spans="2:12" x14ac:dyDescent="0.2">
      <c r="B83" s="125" t="s">
        <v>0</v>
      </c>
      <c r="C83" s="121"/>
      <c r="D83" s="251" t="str">
        <f ca="1">INDEX('SC Computation'!$A$9:$J$23,MATCH($A78,'SC Computation'!$A$9:$A$23,),2)</f>
        <v>Benzen Cahilig</v>
      </c>
      <c r="E83" s="251"/>
      <c r="F83" s="252"/>
      <c r="H83" s="125" t="s">
        <v>0</v>
      </c>
      <c r="I83" s="121"/>
      <c r="J83" s="251" t="str">
        <f ca="1">D83</f>
        <v>Benzen Cahilig</v>
      </c>
      <c r="K83" s="251"/>
      <c r="L83" s="252"/>
    </row>
    <row r="84" spans="2:12" x14ac:dyDescent="0.2">
      <c r="B84" s="125"/>
      <c r="C84" s="121"/>
      <c r="D84" s="121"/>
      <c r="E84" s="121"/>
      <c r="F84" s="126"/>
      <c r="H84" s="125"/>
      <c r="I84" s="121"/>
      <c r="J84" s="121"/>
      <c r="K84" s="121"/>
      <c r="L84" s="126"/>
    </row>
    <row r="85" spans="2:12" x14ac:dyDescent="0.2">
      <c r="B85" s="127" t="s">
        <v>5</v>
      </c>
      <c r="C85" s="128"/>
      <c r="D85" s="121"/>
      <c r="E85" s="121"/>
      <c r="F85" s="129">
        <f ca="1">INDEX('SC Computation'!$A$9:$J$23,MATCH($A78,'SC Computation'!$A$9:$A$23,),6)</f>
        <v>353.02669456066945</v>
      </c>
      <c r="H85" s="127" t="s">
        <v>5</v>
      </c>
      <c r="I85" s="128"/>
      <c r="J85" s="121"/>
      <c r="K85" s="121"/>
      <c r="L85" s="129">
        <f ca="1">F85</f>
        <v>353.02669456066945</v>
      </c>
    </row>
    <row r="86" spans="2:12" x14ac:dyDescent="0.2">
      <c r="B86" s="253" t="s">
        <v>114</v>
      </c>
      <c r="C86" s="254"/>
      <c r="D86" s="121"/>
      <c r="E86" s="121"/>
      <c r="F86" s="203">
        <f ca="1">INDEX('SC Computation'!$A$9:$J$23,MATCH($A78,'SC Computation'!$A$9:$A$23,),4)</f>
        <v>10.5</v>
      </c>
      <c r="H86" s="253" t="s">
        <v>114</v>
      </c>
      <c r="I86" s="254"/>
      <c r="J86" s="121"/>
      <c r="K86" s="121"/>
      <c r="L86" s="203">
        <f ca="1">F86</f>
        <v>10.5</v>
      </c>
    </row>
    <row r="87" spans="2:12" x14ac:dyDescent="0.2">
      <c r="B87" s="127" t="s">
        <v>129</v>
      </c>
      <c r="C87" s="128"/>
      <c r="D87" s="121"/>
      <c r="E87" s="121"/>
      <c r="F87" s="129">
        <f ca="1">F85*F86</f>
        <v>3706.7802928870292</v>
      </c>
      <c r="H87" s="127" t="s">
        <v>129</v>
      </c>
      <c r="I87" s="128"/>
      <c r="J87" s="121"/>
      <c r="K87" s="121"/>
      <c r="L87" s="129">
        <f ca="1">L85*L86</f>
        <v>3706.7802928870292</v>
      </c>
    </row>
    <row r="88" spans="2:12" x14ac:dyDescent="0.2">
      <c r="B88" s="130" t="s">
        <v>115</v>
      </c>
      <c r="C88" s="121"/>
      <c r="D88" s="121"/>
      <c r="E88" s="121"/>
      <c r="F88" s="131">
        <f ca="1">INDEX('SC Computation'!$A$9:$J$23,MATCH($A78,'SC Computation'!$A$9:$A$23,),9)</f>
        <v>0</v>
      </c>
      <c r="H88" s="130" t="s">
        <v>115</v>
      </c>
      <c r="I88" s="121"/>
      <c r="J88" s="121"/>
      <c r="K88" s="121"/>
      <c r="L88" s="131">
        <f ca="1">F88</f>
        <v>0</v>
      </c>
    </row>
    <row r="89" spans="2:12" ht="13.5" thickBot="1" x14ac:dyDescent="0.25">
      <c r="B89" s="130" t="s">
        <v>21</v>
      </c>
      <c r="C89" s="121"/>
      <c r="D89" s="121"/>
      <c r="E89" s="121"/>
      <c r="F89" s="132">
        <f ca="1">F87-F88</f>
        <v>3706.7802928870292</v>
      </c>
      <c r="H89" s="130" t="s">
        <v>21</v>
      </c>
      <c r="I89" s="121"/>
      <c r="J89" s="121"/>
      <c r="K89" s="121"/>
      <c r="L89" s="132">
        <f ca="1">L87-L88</f>
        <v>3706.7802928870292</v>
      </c>
    </row>
    <row r="90" spans="2:12" ht="13.5" thickTop="1" x14ac:dyDescent="0.2">
      <c r="B90" s="125"/>
      <c r="C90" s="121"/>
      <c r="D90" s="121"/>
      <c r="E90" s="121"/>
      <c r="F90" s="126"/>
      <c r="H90" s="125"/>
      <c r="I90" s="121"/>
      <c r="J90" s="121"/>
      <c r="K90" s="121"/>
      <c r="L90" s="126"/>
    </row>
    <row r="91" spans="2:12" x14ac:dyDescent="0.2">
      <c r="B91" s="125" t="s">
        <v>116</v>
      </c>
      <c r="C91" s="121"/>
      <c r="D91" s="121"/>
      <c r="E91" s="121"/>
      <c r="F91" s="126"/>
      <c r="H91" s="125" t="s">
        <v>116</v>
      </c>
      <c r="I91" s="121"/>
      <c r="J91" s="121"/>
      <c r="K91" s="121"/>
      <c r="L91" s="126"/>
    </row>
    <row r="92" spans="2:12" x14ac:dyDescent="0.2">
      <c r="B92" s="125"/>
      <c r="C92" s="121"/>
      <c r="D92" s="121"/>
      <c r="E92" s="121"/>
      <c r="F92" s="126"/>
      <c r="H92" s="125"/>
      <c r="I92" s="121"/>
      <c r="J92" s="121"/>
      <c r="K92" s="121"/>
      <c r="L92" s="126"/>
    </row>
    <row r="93" spans="2:12" x14ac:dyDescent="0.2">
      <c r="B93" s="133"/>
      <c r="C93" s="134"/>
      <c r="D93" s="134"/>
      <c r="E93" s="121"/>
      <c r="F93" s="126"/>
      <c r="H93" s="133"/>
      <c r="I93" s="134"/>
      <c r="J93" s="134"/>
      <c r="K93" s="121"/>
      <c r="L93" s="126"/>
    </row>
    <row r="94" spans="2:12" x14ac:dyDescent="0.2">
      <c r="B94" s="125"/>
      <c r="C94" s="121"/>
      <c r="D94" s="121"/>
      <c r="E94" s="121"/>
      <c r="F94" s="126"/>
      <c r="H94" s="125"/>
      <c r="I94" s="121"/>
      <c r="J94" s="121"/>
      <c r="K94" s="121"/>
      <c r="L94" s="126"/>
    </row>
    <row r="95" spans="2:12" ht="3.75" customHeight="1" thickBot="1" x14ac:dyDescent="0.25">
      <c r="B95" s="135"/>
      <c r="C95" s="136"/>
      <c r="D95" s="136"/>
      <c r="E95" s="136"/>
      <c r="F95" s="137"/>
      <c r="H95" s="135"/>
      <c r="I95" s="136"/>
      <c r="J95" s="136"/>
      <c r="K95" s="136"/>
      <c r="L95" s="137"/>
    </row>
    <row r="96" spans="2:12" ht="3" customHeight="1" thickBot="1" x14ac:dyDescent="0.25"/>
    <row r="97" spans="1:12" ht="12.75" customHeight="1" x14ac:dyDescent="0.2">
      <c r="A97">
        <v>6</v>
      </c>
      <c r="B97" s="122"/>
      <c r="C97" s="123"/>
      <c r="D97" s="123"/>
      <c r="E97" s="123"/>
      <c r="F97" s="124"/>
      <c r="H97" s="122"/>
      <c r="I97" s="123"/>
      <c r="J97" s="123"/>
      <c r="K97" s="123"/>
      <c r="L97" s="124"/>
    </row>
    <row r="98" spans="1:12" ht="12.75" customHeight="1" x14ac:dyDescent="0.2">
      <c r="B98" s="248" t="str">
        <f>'[3]SC Computation'!$A$1</f>
        <v>THE OLD SPAGHETTI HOUSE -VALERO</v>
      </c>
      <c r="C98" s="249"/>
      <c r="D98" s="249"/>
      <c r="E98" s="249"/>
      <c r="F98" s="250"/>
      <c r="H98" s="248" t="str">
        <f>'[3]SC Computation'!$A$1</f>
        <v>THE OLD SPAGHETTI HOUSE -VALERO</v>
      </c>
      <c r="I98" s="249"/>
      <c r="J98" s="249"/>
      <c r="K98" s="249"/>
      <c r="L98" s="250"/>
    </row>
    <row r="99" spans="1:12" x14ac:dyDescent="0.2">
      <c r="B99" s="248" t="s">
        <v>113</v>
      </c>
      <c r="C99" s="249"/>
      <c r="D99" s="249"/>
      <c r="E99" s="249"/>
      <c r="F99" s="250"/>
      <c r="H99" s="248" t="s">
        <v>113</v>
      </c>
      <c r="I99" s="249"/>
      <c r="J99" s="249"/>
      <c r="K99" s="249"/>
      <c r="L99" s="250"/>
    </row>
    <row r="100" spans="1:12" x14ac:dyDescent="0.2">
      <c r="B100" s="248" t="str">
        <f>'Number of Days'!A$3</f>
        <v>March 1-15,2020</v>
      </c>
      <c r="C100" s="249"/>
      <c r="D100" s="249"/>
      <c r="E100" s="249"/>
      <c r="F100" s="250"/>
      <c r="H100" s="248" t="str">
        <f>B100</f>
        <v>March 1-15,2020</v>
      </c>
      <c r="I100" s="249"/>
      <c r="J100" s="249"/>
      <c r="K100" s="249"/>
      <c r="L100" s="250"/>
    </row>
    <row r="101" spans="1:12" x14ac:dyDescent="0.2">
      <c r="B101" s="125"/>
      <c r="C101" s="121"/>
      <c r="D101" s="121"/>
      <c r="E101" s="121"/>
      <c r="F101" s="126"/>
      <c r="H101" s="125"/>
      <c r="I101" s="121"/>
      <c r="J101" s="121"/>
      <c r="K101" s="121"/>
      <c r="L101" s="126"/>
    </row>
    <row r="102" spans="1:12" x14ac:dyDescent="0.2">
      <c r="B102" s="125" t="s">
        <v>0</v>
      </c>
      <c r="C102" s="121"/>
      <c r="D102" s="251" t="str">
        <f ca="1">INDEX('SC Computation'!$A$9:$J$23,MATCH($A97,'SC Computation'!$A$9:$A$23,),2)</f>
        <v>Nancy Pantoja</v>
      </c>
      <c r="E102" s="251"/>
      <c r="F102" s="252"/>
      <c r="H102" s="125" t="s">
        <v>0</v>
      </c>
      <c r="I102" s="121"/>
      <c r="J102" s="251" t="str">
        <f ca="1">D102</f>
        <v>Nancy Pantoja</v>
      </c>
      <c r="K102" s="251"/>
      <c r="L102" s="252"/>
    </row>
    <row r="103" spans="1:12" x14ac:dyDescent="0.2">
      <c r="B103" s="125"/>
      <c r="C103" s="121"/>
      <c r="D103" s="121"/>
      <c r="E103" s="121"/>
      <c r="F103" s="126"/>
      <c r="H103" s="125"/>
      <c r="I103" s="121"/>
      <c r="J103" s="121"/>
      <c r="K103" s="121"/>
      <c r="L103" s="126"/>
    </row>
    <row r="104" spans="1:12" x14ac:dyDescent="0.2">
      <c r="B104" s="127" t="s">
        <v>5</v>
      </c>
      <c r="C104" s="128"/>
      <c r="D104" s="121"/>
      <c r="E104" s="121"/>
      <c r="F104" s="129">
        <f ca="1">INDEX('SC Computation'!$A$9:$J$23,MATCH($A97,'SC Computation'!$A$9:$A$23,),6)</f>
        <v>353.02669456066945</v>
      </c>
      <c r="H104" s="127" t="s">
        <v>5</v>
      </c>
      <c r="I104" s="128"/>
      <c r="J104" s="121"/>
      <c r="K104" s="121"/>
      <c r="L104" s="129">
        <f ca="1">F104</f>
        <v>353.02669456066945</v>
      </c>
    </row>
    <row r="105" spans="1:12" x14ac:dyDescent="0.2">
      <c r="B105" s="253" t="s">
        <v>114</v>
      </c>
      <c r="C105" s="254"/>
      <c r="D105" s="121"/>
      <c r="E105" s="121"/>
      <c r="F105" s="203">
        <f ca="1">INDEX('SC Computation'!$A$9:$J$23,MATCH($A97,'SC Computation'!$A$9:$A$23,),4)</f>
        <v>11.5</v>
      </c>
      <c r="H105" s="253" t="s">
        <v>114</v>
      </c>
      <c r="I105" s="254"/>
      <c r="J105" s="121"/>
      <c r="K105" s="121"/>
      <c r="L105" s="203">
        <f ca="1">F105</f>
        <v>11.5</v>
      </c>
    </row>
    <row r="106" spans="1:12" x14ac:dyDescent="0.2">
      <c r="B106" s="127" t="s">
        <v>129</v>
      </c>
      <c r="C106" s="128"/>
      <c r="D106" s="121"/>
      <c r="E106" s="121"/>
      <c r="F106" s="129">
        <f ca="1">F104*F105</f>
        <v>4059.8069874476987</v>
      </c>
      <c r="H106" s="127" t="s">
        <v>129</v>
      </c>
      <c r="I106" s="128"/>
      <c r="J106" s="121"/>
      <c r="K106" s="121"/>
      <c r="L106" s="129">
        <f ca="1">L104*L105</f>
        <v>4059.8069874476987</v>
      </c>
    </row>
    <row r="107" spans="1:12" x14ac:dyDescent="0.2">
      <c r="B107" s="130" t="s">
        <v>115</v>
      </c>
      <c r="C107" s="121"/>
      <c r="D107" s="121"/>
      <c r="E107" s="121"/>
      <c r="F107" s="131">
        <f ca="1">INDEX('SC Computation'!$A$9:$J$23,MATCH($A97,'SC Computation'!$A$9:$A$23,),9)</f>
        <v>0</v>
      </c>
      <c r="H107" s="130" t="s">
        <v>115</v>
      </c>
      <c r="I107" s="121"/>
      <c r="J107" s="121"/>
      <c r="K107" s="121"/>
      <c r="L107" s="131">
        <f ca="1">F107</f>
        <v>0</v>
      </c>
    </row>
    <row r="108" spans="1:12" ht="13.5" thickBot="1" x14ac:dyDescent="0.25">
      <c r="B108" s="130" t="s">
        <v>21</v>
      </c>
      <c r="C108" s="121"/>
      <c r="D108" s="121"/>
      <c r="E108" s="121"/>
      <c r="F108" s="132">
        <f ca="1">F106-F107</f>
        <v>4059.8069874476987</v>
      </c>
      <c r="H108" s="130" t="s">
        <v>21</v>
      </c>
      <c r="I108" s="121"/>
      <c r="J108" s="121"/>
      <c r="K108" s="121"/>
      <c r="L108" s="132">
        <f ca="1">L106-L107</f>
        <v>4059.8069874476987</v>
      </c>
    </row>
    <row r="109" spans="1:12" ht="13.5" thickTop="1" x14ac:dyDescent="0.2">
      <c r="B109" s="125"/>
      <c r="C109" s="121"/>
      <c r="D109" s="121"/>
      <c r="E109" s="121"/>
      <c r="F109" s="126"/>
      <c r="H109" s="125"/>
      <c r="I109" s="121"/>
      <c r="J109" s="121"/>
      <c r="K109" s="121"/>
      <c r="L109" s="126"/>
    </row>
    <row r="110" spans="1:12" x14ac:dyDescent="0.2">
      <c r="B110" s="125" t="s">
        <v>116</v>
      </c>
      <c r="C110" s="121"/>
      <c r="D110" s="121"/>
      <c r="E110" s="121"/>
      <c r="F110" s="126"/>
      <c r="H110" s="125" t="s">
        <v>116</v>
      </c>
      <c r="I110" s="121"/>
      <c r="J110" s="121"/>
      <c r="K110" s="121"/>
      <c r="L110" s="126"/>
    </row>
    <row r="111" spans="1:12" x14ac:dyDescent="0.2">
      <c r="B111" s="125"/>
      <c r="C111" s="121"/>
      <c r="D111" s="121"/>
      <c r="E111" s="121"/>
      <c r="F111" s="126"/>
      <c r="H111" s="125"/>
      <c r="I111" s="121"/>
      <c r="J111" s="121"/>
      <c r="K111" s="121"/>
      <c r="L111" s="126"/>
    </row>
    <row r="112" spans="1:12" x14ac:dyDescent="0.2">
      <c r="B112" s="133"/>
      <c r="C112" s="134"/>
      <c r="D112" s="134"/>
      <c r="E112" s="121"/>
      <c r="F112" s="126"/>
      <c r="H112" s="133"/>
      <c r="I112" s="134"/>
      <c r="J112" s="134"/>
      <c r="K112" s="121"/>
      <c r="L112" s="126"/>
    </row>
    <row r="113" spans="1:12" x14ac:dyDescent="0.2">
      <c r="B113" s="125"/>
      <c r="C113" s="121"/>
      <c r="D113" s="121"/>
      <c r="E113" s="121"/>
      <c r="F113" s="126"/>
      <c r="H113" s="125"/>
      <c r="I113" s="121"/>
      <c r="J113" s="121"/>
      <c r="K113" s="121"/>
      <c r="L113" s="126"/>
    </row>
    <row r="114" spans="1:12" ht="3.75" customHeight="1" thickBot="1" x14ac:dyDescent="0.25">
      <c r="B114" s="135"/>
      <c r="C114" s="136"/>
      <c r="D114" s="136"/>
      <c r="E114" s="136"/>
      <c r="F114" s="137"/>
      <c r="H114" s="135"/>
      <c r="I114" s="136"/>
      <c r="J114" s="136"/>
      <c r="K114" s="136"/>
      <c r="L114" s="137"/>
    </row>
    <row r="115" spans="1:12" ht="3" customHeight="1" thickBot="1" x14ac:dyDescent="0.25"/>
    <row r="116" spans="1:12" ht="12.75" customHeight="1" x14ac:dyDescent="0.2">
      <c r="A116">
        <v>7</v>
      </c>
      <c r="B116" s="122"/>
      <c r="C116" s="123"/>
      <c r="D116" s="123"/>
      <c r="E116" s="123"/>
      <c r="F116" s="124"/>
      <c r="H116" s="122"/>
      <c r="I116" s="123"/>
      <c r="J116" s="123"/>
      <c r="K116" s="123"/>
      <c r="L116" s="124"/>
    </row>
    <row r="117" spans="1:12" ht="12.75" customHeight="1" x14ac:dyDescent="0.2">
      <c r="B117" s="248" t="str">
        <f>'[3]SC Computation'!$A$1</f>
        <v>THE OLD SPAGHETTI HOUSE -VALERO</v>
      </c>
      <c r="C117" s="249"/>
      <c r="D117" s="249"/>
      <c r="E117" s="249"/>
      <c r="F117" s="250"/>
      <c r="H117" s="248" t="str">
        <f>'[3]SC Computation'!$A$1</f>
        <v>THE OLD SPAGHETTI HOUSE -VALERO</v>
      </c>
      <c r="I117" s="249"/>
      <c r="J117" s="249"/>
      <c r="K117" s="249"/>
      <c r="L117" s="250"/>
    </row>
    <row r="118" spans="1:12" x14ac:dyDescent="0.2">
      <c r="B118" s="248" t="s">
        <v>113</v>
      </c>
      <c r="C118" s="249"/>
      <c r="D118" s="249"/>
      <c r="E118" s="249"/>
      <c r="F118" s="250"/>
      <c r="H118" s="248" t="s">
        <v>113</v>
      </c>
      <c r="I118" s="249"/>
      <c r="J118" s="249"/>
      <c r="K118" s="249"/>
      <c r="L118" s="250"/>
    </row>
    <row r="119" spans="1:12" x14ac:dyDescent="0.2">
      <c r="B119" s="248" t="str">
        <f>'Number of Days'!A$3</f>
        <v>March 1-15,2020</v>
      </c>
      <c r="C119" s="249"/>
      <c r="D119" s="249"/>
      <c r="E119" s="249"/>
      <c r="F119" s="250"/>
      <c r="H119" s="248" t="str">
        <f>B119</f>
        <v>March 1-15,2020</v>
      </c>
      <c r="I119" s="249"/>
      <c r="J119" s="249"/>
      <c r="K119" s="249"/>
      <c r="L119" s="250"/>
    </row>
    <row r="120" spans="1:12" x14ac:dyDescent="0.2">
      <c r="B120" s="125"/>
      <c r="C120" s="121"/>
      <c r="D120" s="121"/>
      <c r="E120" s="121"/>
      <c r="F120" s="126"/>
      <c r="H120" s="125"/>
      <c r="I120" s="121"/>
      <c r="J120" s="121"/>
      <c r="K120" s="121"/>
      <c r="L120" s="126"/>
    </row>
    <row r="121" spans="1:12" x14ac:dyDescent="0.2">
      <c r="B121" s="125" t="s">
        <v>0</v>
      </c>
      <c r="C121" s="121"/>
      <c r="D121" s="251" t="str">
        <f ca="1">INDEX('SC Computation'!$A$9:$J$23,MATCH($A116,'SC Computation'!$A$9:$A$23,),2)</f>
        <v>Christian Briones</v>
      </c>
      <c r="E121" s="251"/>
      <c r="F121" s="252"/>
      <c r="H121" s="125" t="s">
        <v>0</v>
      </c>
      <c r="I121" s="121"/>
      <c r="J121" s="251" t="str">
        <f ca="1">D121</f>
        <v>Christian Briones</v>
      </c>
      <c r="K121" s="251"/>
      <c r="L121" s="252"/>
    </row>
    <row r="122" spans="1:12" x14ac:dyDescent="0.2">
      <c r="B122" s="125"/>
      <c r="C122" s="121"/>
      <c r="D122" s="121"/>
      <c r="E122" s="121"/>
      <c r="F122" s="126"/>
      <c r="H122" s="125"/>
      <c r="I122" s="121"/>
      <c r="J122" s="121"/>
      <c r="K122" s="121"/>
      <c r="L122" s="126"/>
    </row>
    <row r="123" spans="1:12" x14ac:dyDescent="0.2">
      <c r="B123" s="127" t="s">
        <v>5</v>
      </c>
      <c r="C123" s="128"/>
      <c r="D123" s="121"/>
      <c r="E123" s="121"/>
      <c r="F123" s="129">
        <f ca="1">INDEX('SC Computation'!$A$9:$J$23,MATCH($A116,'SC Computation'!$A$9:$A$23,),6)</f>
        <v>353.02669456066945</v>
      </c>
      <c r="H123" s="127" t="s">
        <v>5</v>
      </c>
      <c r="I123" s="128"/>
      <c r="J123" s="121"/>
      <c r="K123" s="121"/>
      <c r="L123" s="129">
        <f ca="1">F123</f>
        <v>353.02669456066945</v>
      </c>
    </row>
    <row r="124" spans="1:12" x14ac:dyDescent="0.2">
      <c r="B124" s="253" t="s">
        <v>114</v>
      </c>
      <c r="C124" s="254"/>
      <c r="D124" s="121"/>
      <c r="E124" s="121"/>
      <c r="F124" s="203">
        <f ca="1">INDEX('SC Computation'!$A$9:$J$23,MATCH($A116,'SC Computation'!$A$9:$A$23,),4)</f>
        <v>10</v>
      </c>
      <c r="H124" s="253" t="s">
        <v>114</v>
      </c>
      <c r="I124" s="254"/>
      <c r="J124" s="121"/>
      <c r="K124" s="121"/>
      <c r="L124" s="203">
        <f ca="1">F124</f>
        <v>10</v>
      </c>
    </row>
    <row r="125" spans="1:12" x14ac:dyDescent="0.2">
      <c r="B125" s="127" t="s">
        <v>129</v>
      </c>
      <c r="C125" s="128"/>
      <c r="D125" s="121"/>
      <c r="E125" s="121"/>
      <c r="F125" s="129">
        <f ca="1">F123*F124</f>
        <v>3530.2669456066947</v>
      </c>
      <c r="H125" s="127" t="s">
        <v>129</v>
      </c>
      <c r="I125" s="128"/>
      <c r="J125" s="121"/>
      <c r="K125" s="121"/>
      <c r="L125" s="129">
        <f ca="1">L123*L124</f>
        <v>3530.2669456066947</v>
      </c>
    </row>
    <row r="126" spans="1:12" x14ac:dyDescent="0.2">
      <c r="B126" s="130" t="s">
        <v>115</v>
      </c>
      <c r="C126" s="121"/>
      <c r="D126" s="121"/>
      <c r="E126" s="121"/>
      <c r="F126" s="131">
        <f ca="1">INDEX('SC Computation'!$A$9:$J$23,MATCH($A116,'SC Computation'!$A$9:$A$23,),9)</f>
        <v>0</v>
      </c>
      <c r="H126" s="130" t="s">
        <v>115</v>
      </c>
      <c r="I126" s="121"/>
      <c r="J126" s="121"/>
      <c r="K126" s="121"/>
      <c r="L126" s="131">
        <f ca="1">F126</f>
        <v>0</v>
      </c>
    </row>
    <row r="127" spans="1:12" ht="13.5" thickBot="1" x14ac:dyDescent="0.25">
      <c r="B127" s="130" t="s">
        <v>21</v>
      </c>
      <c r="C127" s="121"/>
      <c r="D127" s="121"/>
      <c r="E127" s="121"/>
      <c r="F127" s="132">
        <f ca="1">F125-F126</f>
        <v>3530.2669456066947</v>
      </c>
      <c r="H127" s="130" t="s">
        <v>21</v>
      </c>
      <c r="I127" s="121"/>
      <c r="J127" s="121"/>
      <c r="K127" s="121"/>
      <c r="L127" s="132">
        <f ca="1">L125-L126</f>
        <v>3530.2669456066947</v>
      </c>
    </row>
    <row r="128" spans="1:12" ht="13.5" thickTop="1" x14ac:dyDescent="0.2">
      <c r="B128" s="125"/>
      <c r="C128" s="121"/>
      <c r="D128" s="121"/>
      <c r="E128" s="121"/>
      <c r="F128" s="126"/>
      <c r="H128" s="125"/>
      <c r="I128" s="121"/>
      <c r="J128" s="121"/>
      <c r="K128" s="121"/>
      <c r="L128" s="126"/>
    </row>
    <row r="129" spans="1:12" x14ac:dyDescent="0.2">
      <c r="B129" s="125" t="s">
        <v>116</v>
      </c>
      <c r="C129" s="121"/>
      <c r="D129" s="121"/>
      <c r="E129" s="121"/>
      <c r="F129" s="126"/>
      <c r="H129" s="125" t="s">
        <v>116</v>
      </c>
      <c r="I129" s="121"/>
      <c r="J129" s="121"/>
      <c r="K129" s="121"/>
      <c r="L129" s="126"/>
    </row>
    <row r="130" spans="1:12" x14ac:dyDescent="0.2">
      <c r="B130" s="125"/>
      <c r="C130" s="121"/>
      <c r="D130" s="121"/>
      <c r="E130" s="121"/>
      <c r="F130" s="126"/>
      <c r="H130" s="125"/>
      <c r="I130" s="121"/>
      <c r="J130" s="121"/>
      <c r="K130" s="121"/>
      <c r="L130" s="126"/>
    </row>
    <row r="131" spans="1:12" x14ac:dyDescent="0.2">
      <c r="B131" s="133"/>
      <c r="C131" s="134"/>
      <c r="D131" s="134"/>
      <c r="E131" s="121"/>
      <c r="F131" s="126"/>
      <c r="H131" s="133"/>
      <c r="I131" s="134"/>
      <c r="J131" s="134"/>
      <c r="K131" s="121"/>
      <c r="L131" s="126"/>
    </row>
    <row r="132" spans="1:12" x14ac:dyDescent="0.2">
      <c r="B132" s="125"/>
      <c r="C132" s="121"/>
      <c r="D132" s="121"/>
      <c r="E132" s="121"/>
      <c r="F132" s="126"/>
      <c r="H132" s="125"/>
      <c r="I132" s="121"/>
      <c r="J132" s="121"/>
      <c r="K132" s="121"/>
      <c r="L132" s="126"/>
    </row>
    <row r="133" spans="1:12" ht="3.75" customHeight="1" thickBot="1" x14ac:dyDescent="0.25">
      <c r="B133" s="135"/>
      <c r="C133" s="136"/>
      <c r="D133" s="136"/>
      <c r="E133" s="136"/>
      <c r="F133" s="137"/>
      <c r="H133" s="135"/>
      <c r="I133" s="136"/>
      <c r="J133" s="136"/>
      <c r="K133" s="136"/>
      <c r="L133" s="137"/>
    </row>
    <row r="134" spans="1:12" ht="3" customHeight="1" thickBot="1" x14ac:dyDescent="0.25"/>
    <row r="135" spans="1:12" ht="12.75" customHeight="1" x14ac:dyDescent="0.2">
      <c r="A135">
        <v>8</v>
      </c>
      <c r="B135" s="122"/>
      <c r="C135" s="123"/>
      <c r="D135" s="123"/>
      <c r="E135" s="123"/>
      <c r="F135" s="124"/>
      <c r="H135" s="122"/>
      <c r="I135" s="123"/>
      <c r="J135" s="123"/>
      <c r="K135" s="123"/>
      <c r="L135" s="124"/>
    </row>
    <row r="136" spans="1:12" ht="12.75" customHeight="1" x14ac:dyDescent="0.2">
      <c r="B136" s="248" t="s">
        <v>112</v>
      </c>
      <c r="C136" s="249"/>
      <c r="D136" s="249"/>
      <c r="E136" s="249"/>
      <c r="F136" s="250"/>
      <c r="H136" s="248" t="s">
        <v>112</v>
      </c>
      <c r="I136" s="249"/>
      <c r="J136" s="249"/>
      <c r="K136" s="249"/>
      <c r="L136" s="250"/>
    </row>
    <row r="137" spans="1:12" x14ac:dyDescent="0.2">
      <c r="B137" s="248" t="s">
        <v>113</v>
      </c>
      <c r="C137" s="249"/>
      <c r="D137" s="249"/>
      <c r="E137" s="249"/>
      <c r="F137" s="250"/>
      <c r="H137" s="248" t="s">
        <v>113</v>
      </c>
      <c r="I137" s="249"/>
      <c r="J137" s="249"/>
      <c r="K137" s="249"/>
      <c r="L137" s="250"/>
    </row>
    <row r="138" spans="1:12" x14ac:dyDescent="0.2">
      <c r="B138" s="248" t="str">
        <f>'Number of Days'!A$3</f>
        <v>March 1-15,2020</v>
      </c>
      <c r="C138" s="249"/>
      <c r="D138" s="249"/>
      <c r="E138" s="249"/>
      <c r="F138" s="250"/>
      <c r="H138" s="248" t="str">
        <f>B138</f>
        <v>March 1-15,2020</v>
      </c>
      <c r="I138" s="249"/>
      <c r="J138" s="249"/>
      <c r="K138" s="249"/>
      <c r="L138" s="250"/>
    </row>
    <row r="139" spans="1:12" x14ac:dyDescent="0.2">
      <c r="B139" s="125"/>
      <c r="C139" s="121"/>
      <c r="D139" s="121"/>
      <c r="E139" s="121"/>
      <c r="F139" s="126"/>
      <c r="H139" s="125"/>
      <c r="I139" s="121"/>
      <c r="J139" s="121"/>
      <c r="K139" s="121"/>
      <c r="L139" s="126"/>
    </row>
    <row r="140" spans="1:12" x14ac:dyDescent="0.2">
      <c r="B140" s="125" t="s">
        <v>0</v>
      </c>
      <c r="C140" s="121"/>
      <c r="D140" s="251" t="str">
        <f ca="1">INDEX('SC Computation'!$A$9:$J$23,MATCH($A135,'SC Computation'!$A$9:$A$23,),2)</f>
        <v>Ruel Hayagan</v>
      </c>
      <c r="E140" s="251"/>
      <c r="F140" s="252"/>
      <c r="H140" s="125" t="s">
        <v>0</v>
      </c>
      <c r="I140" s="121"/>
      <c r="J140" s="251" t="str">
        <f ca="1">D140</f>
        <v>Ruel Hayagan</v>
      </c>
      <c r="K140" s="251"/>
      <c r="L140" s="252"/>
    </row>
    <row r="141" spans="1:12" x14ac:dyDescent="0.2">
      <c r="B141" s="125"/>
      <c r="C141" s="121"/>
      <c r="D141" s="121"/>
      <c r="E141" s="121"/>
      <c r="F141" s="126"/>
      <c r="H141" s="125"/>
      <c r="I141" s="121"/>
      <c r="J141" s="121"/>
      <c r="K141" s="121"/>
      <c r="L141" s="126"/>
    </row>
    <row r="142" spans="1:12" x14ac:dyDescent="0.2">
      <c r="B142" s="127" t="s">
        <v>5</v>
      </c>
      <c r="C142" s="128"/>
      <c r="D142" s="121"/>
      <c r="E142" s="121"/>
      <c r="F142" s="129">
        <f ca="1">INDEX('SC Computation'!$A$9:$J$23,MATCH($A135,'SC Computation'!$A$9:$A$23,),6)</f>
        <v>353.02669456066945</v>
      </c>
      <c r="H142" s="127" t="s">
        <v>5</v>
      </c>
      <c r="I142" s="128"/>
      <c r="J142" s="121"/>
      <c r="K142" s="121"/>
      <c r="L142" s="129">
        <f ca="1">F142</f>
        <v>353.02669456066945</v>
      </c>
    </row>
    <row r="143" spans="1:12" x14ac:dyDescent="0.2">
      <c r="B143" s="253" t="s">
        <v>114</v>
      </c>
      <c r="C143" s="254"/>
      <c r="D143" s="121"/>
      <c r="E143" s="121"/>
      <c r="F143" s="203">
        <f ca="1">INDEX('SC Computation'!$A$9:$J$23,MATCH($A135,'SC Computation'!$A$9:$A$23,),4)</f>
        <v>11</v>
      </c>
      <c r="H143" s="253" t="s">
        <v>114</v>
      </c>
      <c r="I143" s="254"/>
      <c r="J143" s="121"/>
      <c r="K143" s="121"/>
      <c r="L143" s="203">
        <f ca="1">F143</f>
        <v>11</v>
      </c>
    </row>
    <row r="144" spans="1:12" x14ac:dyDescent="0.2">
      <c r="B144" s="127" t="s">
        <v>129</v>
      </c>
      <c r="C144" s="128"/>
      <c r="D144" s="121"/>
      <c r="E144" s="121"/>
      <c r="F144" s="129">
        <f ca="1">F142*F143</f>
        <v>3883.2936401673642</v>
      </c>
      <c r="H144" s="127" t="s">
        <v>129</v>
      </c>
      <c r="I144" s="128"/>
      <c r="J144" s="121"/>
      <c r="K144" s="121"/>
      <c r="L144" s="129">
        <f ca="1">L142*L143</f>
        <v>3883.2936401673642</v>
      </c>
    </row>
    <row r="145" spans="1:12" x14ac:dyDescent="0.2">
      <c r="B145" s="130" t="s">
        <v>115</v>
      </c>
      <c r="C145" s="121"/>
      <c r="D145" s="121"/>
      <c r="E145" s="121"/>
      <c r="F145" s="131">
        <f ca="1">INDEX('SC Computation'!$A$9:$J$23,MATCH($A135,'SC Computation'!$A$9:$A$23,),9)</f>
        <v>0</v>
      </c>
      <c r="H145" s="130" t="s">
        <v>115</v>
      </c>
      <c r="I145" s="121"/>
      <c r="J145" s="121"/>
      <c r="K145" s="121"/>
      <c r="L145" s="131">
        <f ca="1">F145</f>
        <v>0</v>
      </c>
    </row>
    <row r="146" spans="1:12" ht="13.5" thickBot="1" x14ac:dyDescent="0.25">
      <c r="B146" s="130" t="s">
        <v>21</v>
      </c>
      <c r="C146" s="121"/>
      <c r="D146" s="121"/>
      <c r="E146" s="121"/>
      <c r="F146" s="132">
        <f ca="1">F144-F145</f>
        <v>3883.2936401673642</v>
      </c>
      <c r="H146" s="130" t="s">
        <v>21</v>
      </c>
      <c r="I146" s="121"/>
      <c r="J146" s="121"/>
      <c r="K146" s="121"/>
      <c r="L146" s="132">
        <f ca="1">L144-L145</f>
        <v>3883.2936401673642</v>
      </c>
    </row>
    <row r="147" spans="1:12" ht="13.5" thickTop="1" x14ac:dyDescent="0.2">
      <c r="B147" s="125"/>
      <c r="C147" s="121"/>
      <c r="D147" s="121"/>
      <c r="E147" s="121"/>
      <c r="F147" s="126"/>
      <c r="H147" s="125"/>
      <c r="I147" s="121"/>
      <c r="J147" s="121"/>
      <c r="K147" s="121"/>
      <c r="L147" s="126"/>
    </row>
    <row r="148" spans="1:12" x14ac:dyDescent="0.2">
      <c r="B148" s="125" t="s">
        <v>116</v>
      </c>
      <c r="C148" s="121"/>
      <c r="D148" s="121"/>
      <c r="E148" s="121"/>
      <c r="F148" s="126"/>
      <c r="H148" s="125" t="s">
        <v>116</v>
      </c>
      <c r="I148" s="121"/>
      <c r="J148" s="121"/>
      <c r="K148" s="121"/>
      <c r="L148" s="126"/>
    </row>
    <row r="149" spans="1:12" x14ac:dyDescent="0.2">
      <c r="B149" s="125"/>
      <c r="C149" s="121"/>
      <c r="D149" s="121"/>
      <c r="E149" s="121"/>
      <c r="F149" s="126"/>
      <c r="H149" s="125"/>
      <c r="I149" s="121"/>
      <c r="J149" s="121"/>
      <c r="K149" s="121"/>
      <c r="L149" s="126"/>
    </row>
    <row r="150" spans="1:12" x14ac:dyDescent="0.2">
      <c r="B150" s="133"/>
      <c r="C150" s="134"/>
      <c r="D150" s="134"/>
      <c r="E150" s="121"/>
      <c r="F150" s="126"/>
      <c r="H150" s="133"/>
      <c r="I150" s="134"/>
      <c r="J150" s="134"/>
      <c r="K150" s="121"/>
      <c r="L150" s="126"/>
    </row>
    <row r="151" spans="1:12" x14ac:dyDescent="0.2">
      <c r="B151" s="125"/>
      <c r="C151" s="121"/>
      <c r="D151" s="121"/>
      <c r="E151" s="121"/>
      <c r="F151" s="126"/>
      <c r="H151" s="125"/>
      <c r="I151" s="121"/>
      <c r="J151" s="121"/>
      <c r="K151" s="121"/>
      <c r="L151" s="126"/>
    </row>
    <row r="152" spans="1:12" ht="3.75" customHeight="1" thickBot="1" x14ac:dyDescent="0.25">
      <c r="B152" s="135"/>
      <c r="C152" s="136"/>
      <c r="D152" s="136"/>
      <c r="E152" s="136"/>
      <c r="F152" s="137"/>
      <c r="H152" s="135"/>
      <c r="I152" s="136"/>
      <c r="J152" s="136"/>
      <c r="K152" s="136"/>
      <c r="L152" s="137"/>
    </row>
    <row r="153" spans="1:12" ht="3" customHeight="1" thickBot="1" x14ac:dyDescent="0.25"/>
    <row r="154" spans="1:12" ht="12.75" customHeight="1" x14ac:dyDescent="0.2">
      <c r="A154">
        <v>9</v>
      </c>
      <c r="B154" s="122"/>
      <c r="C154" s="123"/>
      <c r="D154" s="123"/>
      <c r="E154" s="123"/>
      <c r="F154" s="124"/>
      <c r="H154" s="122"/>
      <c r="I154" s="123"/>
      <c r="J154" s="123"/>
      <c r="K154" s="123"/>
      <c r="L154" s="124"/>
    </row>
    <row r="155" spans="1:12" ht="12.75" customHeight="1" x14ac:dyDescent="0.2">
      <c r="B155" s="248" t="s">
        <v>112</v>
      </c>
      <c r="C155" s="249"/>
      <c r="D155" s="249"/>
      <c r="E155" s="249"/>
      <c r="F155" s="250"/>
      <c r="H155" s="248" t="s">
        <v>112</v>
      </c>
      <c r="I155" s="249"/>
      <c r="J155" s="249"/>
      <c r="K155" s="249"/>
      <c r="L155" s="250"/>
    </row>
    <row r="156" spans="1:12" x14ac:dyDescent="0.2">
      <c r="B156" s="248" t="s">
        <v>113</v>
      </c>
      <c r="C156" s="249"/>
      <c r="D156" s="249"/>
      <c r="E156" s="249"/>
      <c r="F156" s="250"/>
      <c r="H156" s="248" t="s">
        <v>113</v>
      </c>
      <c r="I156" s="249"/>
      <c r="J156" s="249"/>
      <c r="K156" s="249"/>
      <c r="L156" s="250"/>
    </row>
    <row r="157" spans="1:12" x14ac:dyDescent="0.2">
      <c r="B157" s="248" t="str">
        <f>'Number of Days'!A$3</f>
        <v>March 1-15,2020</v>
      </c>
      <c r="C157" s="249"/>
      <c r="D157" s="249"/>
      <c r="E157" s="249"/>
      <c r="F157" s="250"/>
      <c r="H157" s="248" t="str">
        <f>B157</f>
        <v>March 1-15,2020</v>
      </c>
      <c r="I157" s="249"/>
      <c r="J157" s="249"/>
      <c r="K157" s="249"/>
      <c r="L157" s="250"/>
    </row>
    <row r="158" spans="1:12" x14ac:dyDescent="0.2">
      <c r="B158" s="125"/>
      <c r="C158" s="121"/>
      <c r="D158" s="121"/>
      <c r="E158" s="121"/>
      <c r="F158" s="126"/>
      <c r="H158" s="125"/>
      <c r="I158" s="121"/>
      <c r="J158" s="121"/>
      <c r="K158" s="121"/>
      <c r="L158" s="126"/>
    </row>
    <row r="159" spans="1:12" x14ac:dyDescent="0.2">
      <c r="B159" s="125" t="s">
        <v>0</v>
      </c>
      <c r="C159" s="121"/>
      <c r="D159" s="251" t="str">
        <f ca="1">INDEX('SC Computation'!$A$9:$J$23,MATCH($A154,'SC Computation'!$A$9:$A$23,),2)</f>
        <v>Mark Joseph Atienza</v>
      </c>
      <c r="E159" s="251"/>
      <c r="F159" s="252"/>
      <c r="H159" s="125" t="s">
        <v>0</v>
      </c>
      <c r="I159" s="121"/>
      <c r="J159" s="251" t="str">
        <f ca="1">D159</f>
        <v>Mark Joseph Atienza</v>
      </c>
      <c r="K159" s="251"/>
      <c r="L159" s="252"/>
    </row>
    <row r="160" spans="1:12" x14ac:dyDescent="0.2">
      <c r="B160" s="125"/>
      <c r="C160" s="121"/>
      <c r="D160" s="121"/>
      <c r="E160" s="121"/>
      <c r="F160" s="126"/>
      <c r="H160" s="125"/>
      <c r="I160" s="121"/>
      <c r="J160" s="121"/>
      <c r="K160" s="121"/>
      <c r="L160" s="126"/>
    </row>
    <row r="161" spans="1:12" x14ac:dyDescent="0.2">
      <c r="B161" s="127" t="s">
        <v>5</v>
      </c>
      <c r="C161" s="128"/>
      <c r="D161" s="121"/>
      <c r="E161" s="121"/>
      <c r="F161" s="129">
        <f ca="1">INDEX('SC Computation'!$A$9:$J$23,MATCH($A154,'SC Computation'!$A$9:$A$23,),6)</f>
        <v>353.02669456066945</v>
      </c>
      <c r="H161" s="127" t="s">
        <v>5</v>
      </c>
      <c r="I161" s="128"/>
      <c r="J161" s="121"/>
      <c r="K161" s="121"/>
      <c r="L161" s="129">
        <f ca="1">F161</f>
        <v>353.02669456066945</v>
      </c>
    </row>
    <row r="162" spans="1:12" x14ac:dyDescent="0.2">
      <c r="B162" s="253" t="s">
        <v>114</v>
      </c>
      <c r="C162" s="254"/>
      <c r="D162" s="121"/>
      <c r="E162" s="121"/>
      <c r="F162" s="203">
        <f ca="1">INDEX('SC Computation'!$A$9:$J$23,MATCH($A154,'SC Computation'!$A$9:$A$23,),4)</f>
        <v>10</v>
      </c>
      <c r="H162" s="253" t="s">
        <v>114</v>
      </c>
      <c r="I162" s="254"/>
      <c r="J162" s="121"/>
      <c r="K162" s="121"/>
      <c r="L162" s="203">
        <f ca="1">F162</f>
        <v>10</v>
      </c>
    </row>
    <row r="163" spans="1:12" x14ac:dyDescent="0.2">
      <c r="B163" s="127" t="s">
        <v>129</v>
      </c>
      <c r="C163" s="128"/>
      <c r="D163" s="121"/>
      <c r="E163" s="121"/>
      <c r="F163" s="129">
        <f ca="1">F161*F162</f>
        <v>3530.2669456066947</v>
      </c>
      <c r="H163" s="127" t="s">
        <v>129</v>
      </c>
      <c r="I163" s="128"/>
      <c r="J163" s="121"/>
      <c r="K163" s="121"/>
      <c r="L163" s="129">
        <f ca="1">L161*L162</f>
        <v>3530.2669456066947</v>
      </c>
    </row>
    <row r="164" spans="1:12" x14ac:dyDescent="0.2">
      <c r="B164" s="130" t="s">
        <v>115</v>
      </c>
      <c r="C164" s="121"/>
      <c r="D164" s="121"/>
      <c r="E164" s="121"/>
      <c r="F164" s="131">
        <f ca="1">INDEX('SC Computation'!$A$9:$J$23,MATCH($A154,'SC Computation'!$A$9:$A$23,),9)</f>
        <v>0</v>
      </c>
      <c r="H164" s="130" t="s">
        <v>115</v>
      </c>
      <c r="I164" s="121"/>
      <c r="J164" s="121"/>
      <c r="K164" s="121"/>
      <c r="L164" s="131">
        <f ca="1">F164</f>
        <v>0</v>
      </c>
    </row>
    <row r="165" spans="1:12" ht="13.5" thickBot="1" x14ac:dyDescent="0.25">
      <c r="B165" s="130" t="s">
        <v>21</v>
      </c>
      <c r="C165" s="121"/>
      <c r="D165" s="121"/>
      <c r="E165" s="121"/>
      <c r="F165" s="132">
        <f ca="1">F163-F164</f>
        <v>3530.2669456066947</v>
      </c>
      <c r="H165" s="130" t="s">
        <v>21</v>
      </c>
      <c r="I165" s="121"/>
      <c r="J165" s="121"/>
      <c r="K165" s="121"/>
      <c r="L165" s="132">
        <f ca="1">L163-L164</f>
        <v>3530.2669456066947</v>
      </c>
    </row>
    <row r="166" spans="1:12" ht="13.5" thickTop="1" x14ac:dyDescent="0.2">
      <c r="B166" s="125"/>
      <c r="C166" s="121"/>
      <c r="D166" s="121"/>
      <c r="E166" s="121"/>
      <c r="F166" s="126"/>
      <c r="H166" s="125"/>
      <c r="I166" s="121"/>
      <c r="J166" s="121"/>
      <c r="K166" s="121"/>
      <c r="L166" s="126"/>
    </row>
    <row r="167" spans="1:12" x14ac:dyDescent="0.2">
      <c r="B167" s="125" t="s">
        <v>116</v>
      </c>
      <c r="C167" s="121"/>
      <c r="D167" s="121"/>
      <c r="E167" s="121"/>
      <c r="F167" s="126"/>
      <c r="H167" s="125" t="s">
        <v>116</v>
      </c>
      <c r="I167" s="121"/>
      <c r="J167" s="121"/>
      <c r="K167" s="121"/>
      <c r="L167" s="126"/>
    </row>
    <row r="168" spans="1:12" x14ac:dyDescent="0.2">
      <c r="B168" s="125"/>
      <c r="C168" s="121"/>
      <c r="D168" s="121"/>
      <c r="E168" s="121"/>
      <c r="F168" s="126"/>
      <c r="H168" s="125"/>
      <c r="I168" s="121"/>
      <c r="J168" s="121"/>
      <c r="K168" s="121"/>
      <c r="L168" s="126"/>
    </row>
    <row r="169" spans="1:12" x14ac:dyDescent="0.2">
      <c r="B169" s="133"/>
      <c r="C169" s="134"/>
      <c r="D169" s="134"/>
      <c r="E169" s="121"/>
      <c r="F169" s="126"/>
      <c r="H169" s="133"/>
      <c r="I169" s="134"/>
      <c r="J169" s="134"/>
      <c r="K169" s="121"/>
      <c r="L169" s="126"/>
    </row>
    <row r="170" spans="1:12" x14ac:dyDescent="0.2">
      <c r="B170" s="125"/>
      <c r="C170" s="121"/>
      <c r="D170" s="121"/>
      <c r="E170" s="121"/>
      <c r="F170" s="126"/>
      <c r="H170" s="125"/>
      <c r="I170" s="121"/>
      <c r="J170" s="121"/>
      <c r="K170" s="121"/>
      <c r="L170" s="126"/>
    </row>
    <row r="171" spans="1:12" ht="3.75" customHeight="1" thickBot="1" x14ac:dyDescent="0.25">
      <c r="B171" s="135"/>
      <c r="C171" s="136"/>
      <c r="D171" s="136"/>
      <c r="E171" s="136"/>
      <c r="F171" s="137"/>
      <c r="H171" s="135"/>
      <c r="I171" s="136"/>
      <c r="J171" s="136"/>
      <c r="K171" s="136"/>
      <c r="L171" s="137"/>
    </row>
    <row r="172" spans="1:12" ht="12.75" customHeight="1" x14ac:dyDescent="0.2">
      <c r="A172">
        <v>10</v>
      </c>
      <c r="B172" s="122"/>
      <c r="C172" s="123"/>
      <c r="D172" s="123"/>
      <c r="E172" s="123"/>
      <c r="F172" s="124"/>
      <c r="H172" s="122"/>
      <c r="I172" s="123"/>
      <c r="J172" s="123"/>
      <c r="K172" s="123"/>
      <c r="L172" s="124"/>
    </row>
    <row r="173" spans="1:12" ht="12.75" customHeight="1" x14ac:dyDescent="0.2">
      <c r="B173" s="248" t="s">
        <v>112</v>
      </c>
      <c r="C173" s="249"/>
      <c r="D173" s="249"/>
      <c r="E173" s="249"/>
      <c r="F173" s="250"/>
      <c r="H173" s="248" t="s">
        <v>112</v>
      </c>
      <c r="I173" s="249"/>
      <c r="J173" s="249"/>
      <c r="K173" s="249"/>
      <c r="L173" s="250"/>
    </row>
    <row r="174" spans="1:12" x14ac:dyDescent="0.2">
      <c r="B174" s="248" t="s">
        <v>113</v>
      </c>
      <c r="C174" s="249"/>
      <c r="D174" s="249"/>
      <c r="E174" s="249"/>
      <c r="F174" s="250"/>
      <c r="H174" s="248" t="s">
        <v>113</v>
      </c>
      <c r="I174" s="249"/>
      <c r="J174" s="249"/>
      <c r="K174" s="249"/>
      <c r="L174" s="250"/>
    </row>
    <row r="175" spans="1:12" x14ac:dyDescent="0.2">
      <c r="B175" s="248" t="str">
        <f>'Number of Days'!A$3</f>
        <v>March 1-15,2020</v>
      </c>
      <c r="C175" s="249"/>
      <c r="D175" s="249"/>
      <c r="E175" s="249"/>
      <c r="F175" s="250"/>
      <c r="H175" s="248" t="str">
        <f>B175</f>
        <v>March 1-15,2020</v>
      </c>
      <c r="I175" s="249"/>
      <c r="J175" s="249"/>
      <c r="K175" s="249"/>
      <c r="L175" s="250"/>
    </row>
    <row r="176" spans="1:12" x14ac:dyDescent="0.2">
      <c r="B176" s="125"/>
      <c r="C176" s="121"/>
      <c r="D176" s="121"/>
      <c r="E176" s="121"/>
      <c r="F176" s="126"/>
      <c r="H176" s="125"/>
      <c r="I176" s="121"/>
      <c r="J176" s="121"/>
      <c r="K176" s="121"/>
      <c r="L176" s="126"/>
    </row>
    <row r="177" spans="1:12" x14ac:dyDescent="0.2">
      <c r="B177" s="125" t="s">
        <v>0</v>
      </c>
      <c r="C177" s="121"/>
      <c r="D177" s="251" t="str">
        <f ca="1">INDEX('SC Computation'!$A$9:$J$23,MATCH($A172,'SC Computation'!$A$9:$A$23,),2)</f>
        <v>Jeff Villanueva</v>
      </c>
      <c r="E177" s="251"/>
      <c r="F177" s="252"/>
      <c r="H177" s="125" t="s">
        <v>0</v>
      </c>
      <c r="I177" s="121"/>
      <c r="J177" s="251" t="str">
        <f ca="1">D177</f>
        <v>Jeff Villanueva</v>
      </c>
      <c r="K177" s="251"/>
      <c r="L177" s="252"/>
    </row>
    <row r="178" spans="1:12" x14ac:dyDescent="0.2">
      <c r="B178" s="125"/>
      <c r="C178" s="121"/>
      <c r="D178" s="121"/>
      <c r="E178" s="121"/>
      <c r="F178" s="126"/>
      <c r="H178" s="125"/>
      <c r="I178" s="121"/>
      <c r="J178" s="121"/>
      <c r="K178" s="121"/>
      <c r="L178" s="126"/>
    </row>
    <row r="179" spans="1:12" x14ac:dyDescent="0.2">
      <c r="B179" s="127" t="s">
        <v>5</v>
      </c>
      <c r="C179" s="128"/>
      <c r="D179" s="121"/>
      <c r="E179" s="121"/>
      <c r="F179" s="129">
        <f ca="1">INDEX('SC Computation'!$A$9:$J$23,MATCH($A172,'SC Computation'!$A$9:$A$23,),6)</f>
        <v>353.02669456066945</v>
      </c>
      <c r="H179" s="127" t="s">
        <v>5</v>
      </c>
      <c r="I179" s="128"/>
      <c r="J179" s="121"/>
      <c r="K179" s="121"/>
      <c r="L179" s="129">
        <f ca="1">F179</f>
        <v>353.02669456066945</v>
      </c>
    </row>
    <row r="180" spans="1:12" x14ac:dyDescent="0.2">
      <c r="B180" s="253" t="s">
        <v>114</v>
      </c>
      <c r="C180" s="254"/>
      <c r="D180" s="121"/>
      <c r="E180" s="121"/>
      <c r="F180" s="203">
        <f ca="1">INDEX('SC Computation'!$A$9:$J$23,MATCH($A172,'SC Computation'!$A$9:$A$23,),4)</f>
        <v>8</v>
      </c>
      <c r="H180" s="253" t="s">
        <v>114</v>
      </c>
      <c r="I180" s="254"/>
      <c r="J180" s="121"/>
      <c r="K180" s="121"/>
      <c r="L180" s="203">
        <f ca="1">F180</f>
        <v>8</v>
      </c>
    </row>
    <row r="181" spans="1:12" x14ac:dyDescent="0.2">
      <c r="B181" s="127" t="s">
        <v>129</v>
      </c>
      <c r="C181" s="128"/>
      <c r="D181" s="121"/>
      <c r="E181" s="121"/>
      <c r="F181" s="129">
        <f ca="1">F179*F180</f>
        <v>2824.2135564853556</v>
      </c>
      <c r="H181" s="127" t="s">
        <v>129</v>
      </c>
      <c r="I181" s="128"/>
      <c r="J181" s="121"/>
      <c r="K181" s="121"/>
      <c r="L181" s="129">
        <f ca="1">L179*L180</f>
        <v>2824.2135564853556</v>
      </c>
    </row>
    <row r="182" spans="1:12" x14ac:dyDescent="0.2">
      <c r="B182" s="130" t="s">
        <v>115</v>
      </c>
      <c r="C182" s="121"/>
      <c r="D182" s="121"/>
      <c r="E182" s="121"/>
      <c r="F182" s="131">
        <f ca="1">INDEX('SC Computation'!$A$9:$J$23,MATCH($A172,'SC Computation'!$A$9:$A$23,),9)</f>
        <v>0</v>
      </c>
      <c r="H182" s="130" t="s">
        <v>115</v>
      </c>
      <c r="I182" s="121"/>
      <c r="J182" s="121"/>
      <c r="K182" s="121"/>
      <c r="L182" s="131">
        <f ca="1">F182</f>
        <v>0</v>
      </c>
    </row>
    <row r="183" spans="1:12" ht="13.5" thickBot="1" x14ac:dyDescent="0.25">
      <c r="B183" s="130" t="s">
        <v>21</v>
      </c>
      <c r="C183" s="121"/>
      <c r="D183" s="121"/>
      <c r="E183" s="121"/>
      <c r="F183" s="132">
        <f ca="1">F181-F182</f>
        <v>2824.2135564853556</v>
      </c>
      <c r="H183" s="130" t="s">
        <v>21</v>
      </c>
      <c r="I183" s="121"/>
      <c r="J183" s="121"/>
      <c r="K183" s="121"/>
      <c r="L183" s="132">
        <f ca="1">L181-L182</f>
        <v>2824.2135564853556</v>
      </c>
    </row>
    <row r="184" spans="1:12" ht="13.5" thickTop="1" x14ac:dyDescent="0.2">
      <c r="B184" s="125"/>
      <c r="C184" s="121"/>
      <c r="D184" s="121"/>
      <c r="E184" s="121"/>
      <c r="F184" s="126"/>
      <c r="H184" s="125"/>
      <c r="I184" s="121"/>
      <c r="J184" s="121"/>
      <c r="K184" s="121"/>
      <c r="L184" s="126"/>
    </row>
    <row r="185" spans="1:12" x14ac:dyDescent="0.2">
      <c r="B185" s="125" t="s">
        <v>116</v>
      </c>
      <c r="C185" s="121"/>
      <c r="D185" s="121"/>
      <c r="E185" s="121"/>
      <c r="F185" s="126"/>
      <c r="H185" s="125" t="s">
        <v>116</v>
      </c>
      <c r="I185" s="121"/>
      <c r="J185" s="121"/>
      <c r="K185" s="121"/>
      <c r="L185" s="126"/>
    </row>
    <row r="186" spans="1:12" x14ac:dyDescent="0.2">
      <c r="B186" s="125"/>
      <c r="C186" s="121"/>
      <c r="D186" s="121"/>
      <c r="E186" s="121"/>
      <c r="F186" s="126"/>
      <c r="H186" s="125"/>
      <c r="I186" s="121"/>
      <c r="J186" s="121"/>
      <c r="K186" s="121"/>
      <c r="L186" s="126"/>
    </row>
    <row r="187" spans="1:12" x14ac:dyDescent="0.2">
      <c r="B187" s="133"/>
      <c r="C187" s="134"/>
      <c r="D187" s="134"/>
      <c r="E187" s="121"/>
      <c r="F187" s="126"/>
      <c r="H187" s="133"/>
      <c r="I187" s="134"/>
      <c r="J187" s="134"/>
      <c r="K187" s="121"/>
      <c r="L187" s="126"/>
    </row>
    <row r="188" spans="1:12" x14ac:dyDescent="0.2">
      <c r="B188" s="125"/>
      <c r="C188" s="121"/>
      <c r="D188" s="121"/>
      <c r="E188" s="121"/>
      <c r="F188" s="126"/>
      <c r="H188" s="125"/>
      <c r="I188" s="121"/>
      <c r="J188" s="121"/>
      <c r="K188" s="121"/>
      <c r="L188" s="126"/>
    </row>
    <row r="189" spans="1:12" ht="3.75" customHeight="1" thickBot="1" x14ac:dyDescent="0.25">
      <c r="B189" s="135"/>
      <c r="C189" s="136"/>
      <c r="D189" s="136"/>
      <c r="E189" s="136"/>
      <c r="F189" s="137"/>
      <c r="H189" s="135"/>
      <c r="I189" s="136"/>
      <c r="J189" s="136"/>
      <c r="K189" s="136"/>
      <c r="L189" s="137"/>
    </row>
    <row r="190" spans="1:12" ht="12.75" customHeight="1" x14ac:dyDescent="0.2">
      <c r="A190">
        <v>11</v>
      </c>
      <c r="B190" s="122"/>
      <c r="C190" s="123"/>
      <c r="D190" s="123"/>
      <c r="E190" s="123"/>
      <c r="F190" s="124"/>
      <c r="H190" s="122"/>
      <c r="I190" s="123"/>
      <c r="J190" s="123"/>
      <c r="K190" s="123"/>
      <c r="L190" s="124"/>
    </row>
    <row r="191" spans="1:12" ht="12.75" customHeight="1" x14ac:dyDescent="0.2">
      <c r="B191" s="248" t="s">
        <v>112</v>
      </c>
      <c r="C191" s="249"/>
      <c r="D191" s="249"/>
      <c r="E191" s="249"/>
      <c r="F191" s="250"/>
      <c r="H191" s="248" t="s">
        <v>112</v>
      </c>
      <c r="I191" s="249"/>
      <c r="J191" s="249"/>
      <c r="K191" s="249"/>
      <c r="L191" s="250"/>
    </row>
    <row r="192" spans="1:12" x14ac:dyDescent="0.2">
      <c r="B192" s="248" t="s">
        <v>113</v>
      </c>
      <c r="C192" s="249"/>
      <c r="D192" s="249"/>
      <c r="E192" s="249"/>
      <c r="F192" s="250"/>
      <c r="H192" s="248" t="s">
        <v>113</v>
      </c>
      <c r="I192" s="249"/>
      <c r="J192" s="249"/>
      <c r="K192" s="249"/>
      <c r="L192" s="250"/>
    </row>
    <row r="193" spans="2:12" x14ac:dyDescent="0.2">
      <c r="B193" s="248" t="str">
        <f>'Number of Days'!A$3</f>
        <v>March 1-15,2020</v>
      </c>
      <c r="C193" s="249"/>
      <c r="D193" s="249"/>
      <c r="E193" s="249"/>
      <c r="F193" s="250"/>
      <c r="H193" s="248" t="str">
        <f>B193</f>
        <v>March 1-15,2020</v>
      </c>
      <c r="I193" s="249"/>
      <c r="J193" s="249"/>
      <c r="K193" s="249"/>
      <c r="L193" s="250"/>
    </row>
    <row r="194" spans="2:12" x14ac:dyDescent="0.2">
      <c r="B194" s="125"/>
      <c r="C194" s="121"/>
      <c r="D194" s="121"/>
      <c r="E194" s="121"/>
      <c r="F194" s="126"/>
      <c r="H194" s="125"/>
      <c r="I194" s="121"/>
      <c r="J194" s="121"/>
      <c r="K194" s="121"/>
      <c r="L194" s="126"/>
    </row>
    <row r="195" spans="2:12" x14ac:dyDescent="0.2">
      <c r="B195" s="125" t="s">
        <v>0</v>
      </c>
      <c r="C195" s="121"/>
      <c r="D195" s="251" t="str">
        <f ca="1">INDEX('SC Computation'!$A$9:$J$23,MATCH($A190,'SC Computation'!$A$9:$A$23,),2)</f>
        <v>Ericson Labadan</v>
      </c>
      <c r="E195" s="251"/>
      <c r="F195" s="252"/>
      <c r="H195" s="125" t="s">
        <v>0</v>
      </c>
      <c r="I195" s="121"/>
      <c r="J195" s="251" t="str">
        <f ca="1">D195</f>
        <v>Ericson Labadan</v>
      </c>
      <c r="K195" s="251"/>
      <c r="L195" s="252"/>
    </row>
    <row r="196" spans="2:12" x14ac:dyDescent="0.2">
      <c r="B196" s="125"/>
      <c r="C196" s="121"/>
      <c r="D196" s="121"/>
      <c r="E196" s="121"/>
      <c r="F196" s="126"/>
      <c r="H196" s="125"/>
      <c r="I196" s="121"/>
      <c r="J196" s="121"/>
      <c r="K196" s="121"/>
      <c r="L196" s="126"/>
    </row>
    <row r="197" spans="2:12" x14ac:dyDescent="0.2">
      <c r="B197" s="127" t="s">
        <v>5</v>
      </c>
      <c r="C197" s="128"/>
      <c r="D197" s="121"/>
      <c r="E197" s="121"/>
      <c r="F197" s="129">
        <f ca="1">INDEX('SC Computation'!$A$9:$J$23,MATCH($A190,'SC Computation'!$A$9:$A$23,),6)</f>
        <v>353.02669456066945</v>
      </c>
      <c r="H197" s="127" t="s">
        <v>5</v>
      </c>
      <c r="I197" s="128"/>
      <c r="J197" s="121"/>
      <c r="K197" s="121"/>
      <c r="L197" s="129">
        <f ca="1">F197</f>
        <v>353.02669456066945</v>
      </c>
    </row>
    <row r="198" spans="2:12" x14ac:dyDescent="0.2">
      <c r="B198" s="253" t="s">
        <v>114</v>
      </c>
      <c r="C198" s="254"/>
      <c r="D198" s="121"/>
      <c r="E198" s="121"/>
      <c r="F198" s="203">
        <f ca="1">INDEX('SC Computation'!$A$9:$J$23,MATCH($A190,'SC Computation'!$A$9:$A$23,),4)</f>
        <v>11</v>
      </c>
      <c r="H198" s="253" t="s">
        <v>114</v>
      </c>
      <c r="I198" s="254"/>
      <c r="J198" s="121"/>
      <c r="K198" s="121"/>
      <c r="L198" s="203">
        <f ca="1">F198</f>
        <v>11</v>
      </c>
    </row>
    <row r="199" spans="2:12" x14ac:dyDescent="0.2">
      <c r="B199" s="127" t="s">
        <v>129</v>
      </c>
      <c r="C199" s="128"/>
      <c r="D199" s="121"/>
      <c r="E199" s="121"/>
      <c r="F199" s="129">
        <f ca="1">F197*F198</f>
        <v>3883.2936401673642</v>
      </c>
      <c r="H199" s="127" t="s">
        <v>129</v>
      </c>
      <c r="I199" s="128"/>
      <c r="J199" s="121"/>
      <c r="K199" s="121"/>
      <c r="L199" s="129">
        <f ca="1">L197*L198</f>
        <v>3883.2936401673642</v>
      </c>
    </row>
    <row r="200" spans="2:12" x14ac:dyDescent="0.2">
      <c r="B200" s="130" t="s">
        <v>115</v>
      </c>
      <c r="C200" s="121"/>
      <c r="D200" s="121"/>
      <c r="E200" s="121"/>
      <c r="F200" s="131">
        <f ca="1">INDEX('SC Computation'!$A$9:$J$23,MATCH($A190,'SC Computation'!$A$9:$A$23,),9)</f>
        <v>0</v>
      </c>
      <c r="H200" s="130" t="s">
        <v>115</v>
      </c>
      <c r="I200" s="121"/>
      <c r="J200" s="121"/>
      <c r="K200" s="121"/>
      <c r="L200" s="131">
        <f ca="1">F200</f>
        <v>0</v>
      </c>
    </row>
    <row r="201" spans="2:12" ht="13.5" thickBot="1" x14ac:dyDescent="0.25">
      <c r="B201" s="130" t="s">
        <v>21</v>
      </c>
      <c r="C201" s="121"/>
      <c r="D201" s="121"/>
      <c r="E201" s="121"/>
      <c r="F201" s="132">
        <f ca="1">F199-F200</f>
        <v>3883.2936401673642</v>
      </c>
      <c r="H201" s="130" t="s">
        <v>21</v>
      </c>
      <c r="I201" s="121"/>
      <c r="J201" s="121"/>
      <c r="K201" s="121"/>
      <c r="L201" s="132">
        <f ca="1">L199-L200</f>
        <v>3883.2936401673642</v>
      </c>
    </row>
    <row r="202" spans="2:12" ht="13.5" thickTop="1" x14ac:dyDescent="0.2">
      <c r="B202" s="125"/>
      <c r="C202" s="121"/>
      <c r="D202" s="121"/>
      <c r="E202" s="121"/>
      <c r="F202" s="126"/>
      <c r="H202" s="125"/>
      <c r="I202" s="121"/>
      <c r="J202" s="121"/>
      <c r="K202" s="121"/>
      <c r="L202" s="126"/>
    </row>
    <row r="203" spans="2:12" x14ac:dyDescent="0.2">
      <c r="B203" s="125" t="s">
        <v>116</v>
      </c>
      <c r="C203" s="121"/>
      <c r="D203" s="121"/>
      <c r="E203" s="121"/>
      <c r="F203" s="126"/>
      <c r="H203" s="125" t="s">
        <v>116</v>
      </c>
      <c r="I203" s="121"/>
      <c r="J203" s="121"/>
      <c r="K203" s="121"/>
      <c r="L203" s="126"/>
    </row>
    <row r="204" spans="2:12" x14ac:dyDescent="0.2">
      <c r="B204" s="125"/>
      <c r="C204" s="121"/>
      <c r="D204" s="121"/>
      <c r="E204" s="121"/>
      <c r="F204" s="126"/>
      <c r="H204" s="125"/>
      <c r="I204" s="121"/>
      <c r="J204" s="121"/>
      <c r="K204" s="121"/>
      <c r="L204" s="126"/>
    </row>
    <row r="205" spans="2:12" x14ac:dyDescent="0.2">
      <c r="B205" s="133"/>
      <c r="C205" s="134"/>
      <c r="D205" s="134"/>
      <c r="E205" s="121"/>
      <c r="F205" s="126"/>
      <c r="H205" s="133"/>
      <c r="I205" s="134"/>
      <c r="J205" s="134"/>
      <c r="K205" s="121"/>
      <c r="L205" s="126"/>
    </row>
    <row r="206" spans="2:12" x14ac:dyDescent="0.2">
      <c r="B206" s="125"/>
      <c r="C206" s="121"/>
      <c r="D206" s="121"/>
      <c r="E206" s="121"/>
      <c r="F206" s="126"/>
      <c r="H206" s="125"/>
      <c r="I206" s="121"/>
      <c r="J206" s="121"/>
      <c r="K206" s="121"/>
      <c r="L206" s="126"/>
    </row>
    <row r="207" spans="2:12" ht="3.75" customHeight="1" thickBot="1" x14ac:dyDescent="0.25">
      <c r="B207" s="135"/>
      <c r="C207" s="136"/>
      <c r="D207" s="136"/>
      <c r="E207" s="136"/>
      <c r="F207" s="137"/>
      <c r="H207" s="135"/>
      <c r="I207" s="136"/>
      <c r="J207" s="136"/>
      <c r="K207" s="136"/>
      <c r="L207" s="137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30"/>
  <sheetViews>
    <sheetView workbookViewId="0">
      <selection activeCell="K5" sqref="K5"/>
    </sheetView>
  </sheetViews>
  <sheetFormatPr defaultRowHeight="11.25" x14ac:dyDescent="0.2"/>
  <cols>
    <col min="1" max="1" width="3.5703125" style="147" customWidth="1"/>
    <col min="2" max="2" width="22.42578125" style="147" customWidth="1"/>
    <col min="3" max="3" width="17.28515625" style="147" hidden="1" customWidth="1"/>
    <col min="4" max="5" width="9" style="147" customWidth="1"/>
    <col min="6" max="6" width="10.42578125" style="147" customWidth="1"/>
    <col min="7" max="7" width="11" style="147" customWidth="1"/>
    <col min="8" max="8" width="23.42578125" style="147" customWidth="1"/>
    <col min="9" max="16384" width="9.140625" style="147"/>
  </cols>
  <sheetData>
    <row r="1" spans="1:9" s="145" customFormat="1" ht="18.75" customHeight="1" x14ac:dyDescent="0.25">
      <c r="A1" s="145" t="s">
        <v>120</v>
      </c>
    </row>
    <row r="2" spans="1:9" s="146" customFormat="1" ht="15" customHeight="1" x14ac:dyDescent="0.2">
      <c r="A2" s="170"/>
      <c r="B2" s="146" t="str">
        <f>'Number of Days'!A3</f>
        <v>March 1-15,2020</v>
      </c>
    </row>
    <row r="3" spans="1:9" ht="12" thickBot="1" x14ac:dyDescent="0.25"/>
    <row r="4" spans="1:9" s="149" customFormat="1" ht="15.75" customHeight="1" thickBot="1" x14ac:dyDescent="0.25">
      <c r="A4" s="260"/>
      <c r="B4" s="260" t="s">
        <v>0</v>
      </c>
      <c r="C4" s="260" t="s">
        <v>10</v>
      </c>
      <c r="D4" s="260" t="s">
        <v>12</v>
      </c>
      <c r="E4" s="260" t="s">
        <v>129</v>
      </c>
      <c r="F4" s="262" t="s">
        <v>118</v>
      </c>
      <c r="G4" s="255" t="s">
        <v>119</v>
      </c>
      <c r="H4" s="255" t="s">
        <v>121</v>
      </c>
      <c r="I4" s="148"/>
    </row>
    <row r="5" spans="1:9" s="149" customFormat="1" ht="26.25" customHeight="1" thickBot="1" x14ac:dyDescent="0.25">
      <c r="A5" s="261"/>
      <c r="B5" s="261"/>
      <c r="C5" s="261"/>
      <c r="D5" s="261"/>
      <c r="E5" s="261"/>
      <c r="F5" s="263"/>
      <c r="G5" s="256"/>
      <c r="H5" s="256"/>
      <c r="I5" s="148"/>
    </row>
    <row r="6" spans="1:9" ht="14.1" customHeight="1" x14ac:dyDescent="0.2">
      <c r="A6" s="150">
        <v>1</v>
      </c>
      <c r="B6" s="151" t="str">
        <f>'SC Computation'!B18</f>
        <v>Ruel Hayagan</v>
      </c>
      <c r="C6" s="152"/>
      <c r="D6" s="153">
        <f>'SC Computation'!D18</f>
        <v>11</v>
      </c>
      <c r="E6" s="153">
        <f>'SC Computation'!G18</f>
        <v>3883.2936401673642</v>
      </c>
      <c r="F6" s="154">
        <v>225</v>
      </c>
      <c r="G6" s="155">
        <f>E6-F6</f>
        <v>3658.2936401673642</v>
      </c>
      <c r="H6" s="156"/>
      <c r="I6" s="157"/>
    </row>
    <row r="7" spans="1:9" ht="14.1" customHeight="1" x14ac:dyDescent="0.2">
      <c r="A7" s="158">
        <v>2</v>
      </c>
      <c r="B7" s="151" t="str">
        <f>'SC Computation'!B19</f>
        <v>Mark Joseph Atienza</v>
      </c>
      <c r="C7" s="159"/>
      <c r="D7" s="153">
        <f>'SC Computation'!D19</f>
        <v>10</v>
      </c>
      <c r="E7" s="153">
        <f>'SC Computation'!G19</f>
        <v>3530.2669456066947</v>
      </c>
      <c r="F7" s="154">
        <v>225</v>
      </c>
      <c r="G7" s="160">
        <f>E7-F7</f>
        <v>3305.2669456066947</v>
      </c>
      <c r="H7" s="161"/>
      <c r="I7" s="157"/>
    </row>
    <row r="8" spans="1:9" ht="14.1" customHeight="1" x14ac:dyDescent="0.2">
      <c r="A8" s="158">
        <v>3</v>
      </c>
      <c r="B8" s="151" t="str">
        <f>'SC Computation'!B21</f>
        <v>Ericson Labadan</v>
      </c>
      <c r="C8" s="159"/>
      <c r="D8" s="153">
        <f>'SC Computation'!D21</f>
        <v>11</v>
      </c>
      <c r="E8" s="153">
        <f>'SC Computation'!J21</f>
        <v>3883.2936401673642</v>
      </c>
      <c r="F8" s="154">
        <v>225</v>
      </c>
      <c r="G8" s="160">
        <f>E8-F8</f>
        <v>3658.2936401673642</v>
      </c>
      <c r="H8" s="161"/>
      <c r="I8" s="157"/>
    </row>
    <row r="9" spans="1:9" ht="14.1" customHeight="1" x14ac:dyDescent="0.2">
      <c r="A9" s="158">
        <v>4</v>
      </c>
      <c r="B9" s="151" t="str">
        <f>'SC Computation'!B20</f>
        <v>Jeff Villanueva</v>
      </c>
      <c r="C9" s="159"/>
      <c r="D9" s="153">
        <f>'SC Computation'!D20</f>
        <v>8</v>
      </c>
      <c r="E9" s="153">
        <f>'SC Computation'!J20</f>
        <v>2824.2135564853556</v>
      </c>
      <c r="F9" s="154">
        <v>225</v>
      </c>
      <c r="G9" s="160">
        <f>E9-F9</f>
        <v>2599.2135564853556</v>
      </c>
      <c r="H9" s="161"/>
      <c r="I9" s="157"/>
    </row>
    <row r="10" spans="1:9" ht="14.1" customHeight="1" x14ac:dyDescent="0.2">
      <c r="A10" s="158">
        <v>5</v>
      </c>
      <c r="B10" s="151"/>
      <c r="C10" s="159"/>
      <c r="D10" s="153"/>
      <c r="E10" s="153"/>
      <c r="F10" s="154"/>
      <c r="G10" s="163"/>
      <c r="H10" s="161"/>
      <c r="I10" s="157"/>
    </row>
    <row r="11" spans="1:9" ht="14.1" customHeight="1" x14ac:dyDescent="0.2">
      <c r="A11" s="158">
        <v>14</v>
      </c>
      <c r="B11" s="164"/>
      <c r="C11" s="159"/>
      <c r="D11" s="162"/>
      <c r="E11" s="202"/>
      <c r="F11" s="163"/>
      <c r="G11" s="160"/>
      <c r="H11" s="161"/>
      <c r="I11" s="157"/>
    </row>
    <row r="12" spans="1:9" ht="14.1" customHeight="1" x14ac:dyDescent="0.2">
      <c r="A12" s="158">
        <v>15</v>
      </c>
      <c r="B12" s="164"/>
      <c r="C12" s="159"/>
      <c r="D12" s="162"/>
      <c r="E12" s="202"/>
      <c r="F12" s="163"/>
      <c r="G12" s="160"/>
      <c r="H12" s="161"/>
      <c r="I12" s="157"/>
    </row>
    <row r="13" spans="1:9" ht="14.1" customHeight="1" x14ac:dyDescent="0.2">
      <c r="A13" s="158">
        <v>16</v>
      </c>
      <c r="B13" s="164"/>
      <c r="C13" s="159"/>
      <c r="D13" s="162"/>
      <c r="E13" s="202"/>
      <c r="F13" s="163"/>
      <c r="G13" s="160"/>
      <c r="H13" s="161"/>
      <c r="I13" s="157"/>
    </row>
    <row r="14" spans="1:9" ht="14.1" customHeight="1" x14ac:dyDescent="0.2">
      <c r="A14" s="158">
        <v>17</v>
      </c>
      <c r="B14" s="160"/>
      <c r="C14" s="159"/>
      <c r="D14" s="162"/>
      <c r="E14" s="202"/>
      <c r="F14" s="163"/>
      <c r="G14" s="160"/>
      <c r="H14" s="161"/>
      <c r="I14" s="157"/>
    </row>
    <row r="15" spans="1:9" ht="14.1" customHeight="1" x14ac:dyDescent="0.2">
      <c r="A15" s="158">
        <v>18</v>
      </c>
      <c r="B15" s="160"/>
      <c r="C15" s="162"/>
      <c r="D15" s="162"/>
      <c r="E15" s="202"/>
      <c r="F15" s="163"/>
      <c r="G15" s="160"/>
      <c r="H15" s="161"/>
      <c r="I15" s="157"/>
    </row>
    <row r="16" spans="1:9" ht="14.1" customHeight="1" x14ac:dyDescent="0.2">
      <c r="A16" s="165"/>
      <c r="B16" s="160"/>
      <c r="C16" s="162"/>
      <c r="D16" s="162"/>
      <c r="E16" s="202"/>
      <c r="F16" s="163"/>
      <c r="G16" s="160"/>
      <c r="H16" s="161"/>
      <c r="I16" s="157"/>
    </row>
    <row r="17" spans="1:9" s="149" customFormat="1" ht="14.1" customHeight="1" thickBot="1" x14ac:dyDescent="0.25">
      <c r="A17" s="166"/>
      <c r="B17" s="167"/>
      <c r="C17" s="167"/>
      <c r="D17" s="66"/>
      <c r="E17" s="66"/>
      <c r="F17" s="53">
        <f>SUM(F6:F15)</f>
        <v>900</v>
      </c>
      <c r="G17" s="167">
        <f>SUM(G6:G15)</f>
        <v>13221.06778242678</v>
      </c>
      <c r="H17" s="168">
        <f>SUM(H6:H15)</f>
        <v>0</v>
      </c>
      <c r="I17" s="148"/>
    </row>
    <row r="18" spans="1:9" x14ac:dyDescent="0.2">
      <c r="A18" s="157"/>
      <c r="B18" s="157"/>
      <c r="C18" s="157"/>
      <c r="D18" s="157"/>
      <c r="E18" s="157"/>
      <c r="F18" s="157"/>
      <c r="G18" s="157"/>
      <c r="H18" s="157"/>
      <c r="I18" s="157"/>
    </row>
    <row r="19" spans="1:9" x14ac:dyDescent="0.2">
      <c r="A19" s="157"/>
      <c r="B19" s="157"/>
      <c r="C19" s="157"/>
      <c r="D19" s="157"/>
      <c r="E19" s="157"/>
      <c r="F19" s="157"/>
      <c r="G19" s="157"/>
      <c r="H19" s="157"/>
      <c r="I19" s="157"/>
    </row>
    <row r="20" spans="1:9" x14ac:dyDescent="0.2">
      <c r="A20" s="157"/>
      <c r="B20" s="169" t="s">
        <v>22</v>
      </c>
      <c r="C20" s="169"/>
      <c r="D20" s="169"/>
      <c r="E20" s="169"/>
      <c r="F20" s="157"/>
      <c r="G20" s="157"/>
      <c r="H20" s="157"/>
      <c r="I20" s="157"/>
    </row>
    <row r="21" spans="1:9" x14ac:dyDescent="0.2">
      <c r="A21" s="157"/>
      <c r="B21" s="157"/>
      <c r="C21" s="157"/>
      <c r="D21" s="157"/>
      <c r="E21" s="157"/>
      <c r="F21" s="157"/>
      <c r="G21" s="157"/>
      <c r="H21" s="157"/>
      <c r="I21" s="157"/>
    </row>
    <row r="22" spans="1:9" x14ac:dyDescent="0.2">
      <c r="A22" s="157"/>
      <c r="B22" s="157"/>
      <c r="C22" s="157"/>
      <c r="D22" s="157"/>
      <c r="E22" s="157"/>
      <c r="F22" s="157"/>
      <c r="G22" s="157"/>
      <c r="H22" s="157"/>
      <c r="I22" s="157"/>
    </row>
    <row r="23" spans="1:9" ht="19.5" customHeight="1" x14ac:dyDescent="0.2">
      <c r="A23" s="157"/>
      <c r="B23" s="257"/>
      <c r="C23" s="257"/>
      <c r="D23" s="169"/>
      <c r="E23" s="169"/>
      <c r="F23" s="258"/>
      <c r="G23" s="258"/>
      <c r="H23" s="258"/>
      <c r="I23" s="157"/>
    </row>
    <row r="24" spans="1:9" ht="15" customHeight="1" x14ac:dyDescent="0.2">
      <c r="A24" s="157"/>
      <c r="B24" s="259" t="s">
        <v>122</v>
      </c>
      <c r="C24" s="259"/>
      <c r="D24" s="169"/>
      <c r="E24" s="169"/>
      <c r="F24" s="258"/>
      <c r="G24" s="258"/>
      <c r="H24" s="258"/>
      <c r="I24" s="157"/>
    </row>
    <row r="25" spans="1:9" x14ac:dyDescent="0.2">
      <c r="A25" s="157"/>
      <c r="B25" s="157"/>
      <c r="C25" s="157"/>
      <c r="D25" s="157"/>
      <c r="E25" s="157"/>
      <c r="F25" s="157"/>
      <c r="G25" s="157"/>
      <c r="H25" s="157"/>
      <c r="I25" s="157"/>
    </row>
    <row r="26" spans="1:9" x14ac:dyDescent="0.2">
      <c r="A26" s="157"/>
      <c r="B26" s="157"/>
      <c r="C26" s="157"/>
      <c r="D26" s="157"/>
      <c r="E26" s="157"/>
      <c r="F26" s="157"/>
      <c r="G26" s="157"/>
      <c r="H26" s="157"/>
      <c r="I26" s="157"/>
    </row>
    <row r="27" spans="1:9" x14ac:dyDescent="0.2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x14ac:dyDescent="0.2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x14ac:dyDescent="0.2">
      <c r="A29" s="157"/>
      <c r="B29" s="157"/>
      <c r="C29" s="157"/>
      <c r="D29" s="157"/>
      <c r="E29" s="157"/>
      <c r="F29" s="157"/>
      <c r="G29" s="157"/>
      <c r="H29" s="157"/>
      <c r="I29" s="157"/>
    </row>
    <row r="30" spans="1:9" x14ac:dyDescent="0.2">
      <c r="A30" s="157"/>
      <c r="B30" s="157"/>
      <c r="C30" s="157"/>
      <c r="D30" s="157"/>
      <c r="E30" s="157"/>
      <c r="F30" s="157"/>
      <c r="G30" s="157"/>
      <c r="H30" s="157"/>
      <c r="I30" s="157"/>
    </row>
  </sheetData>
  <mergeCells count="11">
    <mergeCell ref="H4:H5"/>
    <mergeCell ref="B23:C23"/>
    <mergeCell ref="F23:H24"/>
    <mergeCell ref="B24:C24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16" xr:uid="{00000000-0002-0000-0500-000000000000}">
      <formula1>$H$6:$H$10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2020-03-16T22:45:35Z</cp:lastPrinted>
  <dcterms:created xsi:type="dcterms:W3CDTF">2010-03-16T02:57:51Z</dcterms:created>
  <dcterms:modified xsi:type="dcterms:W3CDTF">2020-03-16T22:51:54Z</dcterms:modified>
</cp:coreProperties>
</file>