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58" r:id="rId1"/>
    <sheet name="Mar 2-3" sheetId="63" r:id="rId2"/>
    <sheet name="Mar2-09" sheetId="64" r:id="rId3"/>
    <sheet name="Mar10-11" sheetId="69" r:id="rId4"/>
  </sheets>
  <externalReferences>
    <externalReference r:id="rId5"/>
    <externalReference r:id="rId6"/>
    <externalReference r:id="rId7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2">'Mar2-09'!$A$1:$AG$53</definedName>
    <definedName name="_xlnm.Print_Area" localSheetId="0">Summary!#REF!</definedName>
  </definedNames>
  <calcPr calcId="124519"/>
</workbook>
</file>

<file path=xl/calcChain.xml><?xml version="1.0" encoding="utf-8"?>
<calcChain xmlns="http://schemas.openxmlformats.org/spreadsheetml/2006/main">
  <c r="K66" i="58"/>
  <c r="N66" s="1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K57"/>
  <c r="O57" s="1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K49"/>
  <c r="N49" s="1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K32"/>
  <c r="N32" s="1"/>
  <c r="O31"/>
  <c r="N31"/>
  <c r="M31"/>
  <c r="K30"/>
  <c r="N30" s="1"/>
  <c r="O29"/>
  <c r="N29"/>
  <c r="M29"/>
  <c r="O28"/>
  <c r="N28"/>
  <c r="M28"/>
  <c r="O27"/>
  <c r="N27"/>
  <c r="M27"/>
  <c r="K26"/>
  <c r="N26" s="1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AF5" l="1"/>
  <c r="AG5" s="1"/>
  <c r="AF7"/>
  <c r="AG7" s="1"/>
  <c r="AF9"/>
  <c r="AG9" s="1"/>
  <c r="AF11"/>
  <c r="AG11" s="1"/>
  <c r="AF13"/>
  <c r="AG13" s="1"/>
  <c r="AF15"/>
  <c r="AG15" s="1"/>
  <c r="AF17"/>
  <c r="AG17" s="1"/>
  <c r="AF19"/>
  <c r="AG19" s="1"/>
  <c r="AF21"/>
  <c r="AG21" s="1"/>
  <c r="AF23"/>
  <c r="AG23" s="1"/>
  <c r="AF25"/>
  <c r="AG25" s="1"/>
  <c r="AF27"/>
  <c r="AG27" s="1"/>
  <c r="AF29"/>
  <c r="AG29" s="1"/>
  <c r="AF31"/>
  <c r="AG31" s="1"/>
  <c r="AF33"/>
  <c r="AG33" s="1"/>
  <c r="AF35"/>
  <c r="AG35" s="1"/>
  <c r="AF37"/>
  <c r="AG37" s="1"/>
  <c r="AF39"/>
  <c r="AG39" s="1"/>
  <c r="AF41"/>
  <c r="AG41" s="1"/>
  <c r="AF43"/>
  <c r="AG43" s="1"/>
  <c r="AF45"/>
  <c r="AG45" s="1"/>
  <c r="AF47"/>
  <c r="AG47" s="1"/>
  <c r="M49"/>
  <c r="AF51"/>
  <c r="AG51" s="1"/>
  <c r="AF53"/>
  <c r="AG53" s="1"/>
  <c r="AF55"/>
  <c r="AG55" s="1"/>
  <c r="AF59"/>
  <c r="AG59" s="1"/>
  <c r="AF61"/>
  <c r="AG61" s="1"/>
  <c r="AF63"/>
  <c r="AG63" s="1"/>
  <c r="AF65"/>
  <c r="AG65" s="1"/>
  <c r="O26"/>
  <c r="AF26" s="1"/>
  <c r="AG26" s="1"/>
  <c r="O32"/>
  <c r="AF32" s="1"/>
  <c r="AG32" s="1"/>
  <c r="AF6"/>
  <c r="AG6" s="1"/>
  <c r="AF8"/>
  <c r="AG8" s="1"/>
  <c r="AF10"/>
  <c r="AG10" s="1"/>
  <c r="AF12"/>
  <c r="AG12" s="1"/>
  <c r="AF14"/>
  <c r="AG14" s="1"/>
  <c r="AF16"/>
  <c r="AG16" s="1"/>
  <c r="AF18"/>
  <c r="AG18" s="1"/>
  <c r="AF20"/>
  <c r="AG20" s="1"/>
  <c r="AF22"/>
  <c r="AG22" s="1"/>
  <c r="AF24"/>
  <c r="AG24" s="1"/>
  <c r="M26"/>
  <c r="AF28"/>
  <c r="AG28" s="1"/>
  <c r="M32"/>
  <c r="AF34"/>
  <c r="AG34" s="1"/>
  <c r="AF36"/>
  <c r="AG36" s="1"/>
  <c r="AF38"/>
  <c r="AG38" s="1"/>
  <c r="AF40"/>
  <c r="AG40" s="1"/>
  <c r="AF42"/>
  <c r="AG42" s="1"/>
  <c r="AF44"/>
  <c r="AG44" s="1"/>
  <c r="AF46"/>
  <c r="AG46" s="1"/>
  <c r="AF48"/>
  <c r="AG48" s="1"/>
  <c r="O49"/>
  <c r="AF49" s="1"/>
  <c r="AG49" s="1"/>
  <c r="AF50"/>
  <c r="AG50" s="1"/>
  <c r="AF52"/>
  <c r="AG52" s="1"/>
  <c r="AF54"/>
  <c r="AG54" s="1"/>
  <c r="AF56"/>
  <c r="AG56" s="1"/>
  <c r="AF58"/>
  <c r="AG58" s="1"/>
  <c r="AF60"/>
  <c r="AG60" s="1"/>
  <c r="AF62"/>
  <c r="AG62" s="1"/>
  <c r="AF64"/>
  <c r="AG64" s="1"/>
  <c r="N57"/>
  <c r="AF57" s="1"/>
  <c r="AG57" s="1"/>
  <c r="M57"/>
  <c r="M66"/>
  <c r="O66"/>
  <c r="AF66" s="1"/>
  <c r="AG66" s="1"/>
  <c r="M30"/>
  <c r="O30"/>
  <c r="AF30" s="1"/>
  <c r="AG30" s="1"/>
  <c r="K14" i="69"/>
  <c r="K5"/>
  <c r="AE16"/>
  <c r="AD16"/>
  <c r="AC16"/>
  <c r="AB16"/>
  <c r="AA16"/>
  <c r="Z16"/>
  <c r="Y16"/>
  <c r="X16"/>
  <c r="W16"/>
  <c r="V16"/>
  <c r="U16"/>
  <c r="T16"/>
  <c r="S16"/>
  <c r="R16"/>
  <c r="Q16"/>
  <c r="P16"/>
  <c r="L16"/>
  <c r="J16"/>
  <c r="I16"/>
  <c r="H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30" i="64"/>
  <c r="N30"/>
  <c r="M30"/>
  <c r="O42"/>
  <c r="N42"/>
  <c r="M42"/>
  <c r="K41"/>
  <c r="O41" s="1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N41"/>
  <c r="O40"/>
  <c r="N40"/>
  <c r="M40"/>
  <c r="O32"/>
  <c r="N32"/>
  <c r="AF32" s="1"/>
  <c r="AG32" s="1"/>
  <c r="M32"/>
  <c r="O36"/>
  <c r="N36"/>
  <c r="M36"/>
  <c r="O35"/>
  <c r="N35"/>
  <c r="M35"/>
  <c r="O34"/>
  <c r="N34"/>
  <c r="M34"/>
  <c r="O33"/>
  <c r="N33"/>
  <c r="AF33" s="1"/>
  <c r="AG33" s="1"/>
  <c r="M33"/>
  <c r="O31"/>
  <c r="N31"/>
  <c r="M31"/>
  <c r="O39"/>
  <c r="N39"/>
  <c r="M39"/>
  <c r="O38"/>
  <c r="N38"/>
  <c r="M38"/>
  <c r="O37"/>
  <c r="N37"/>
  <c r="M37"/>
  <c r="K24"/>
  <c r="O24" s="1"/>
  <c r="K22"/>
  <c r="O19"/>
  <c r="N19"/>
  <c r="M19"/>
  <c r="K18"/>
  <c r="O5"/>
  <c r="N5"/>
  <c r="M5"/>
  <c r="O6"/>
  <c r="N6"/>
  <c r="AF6" s="1"/>
  <c r="AG6" s="1"/>
  <c r="M6"/>
  <c r="O13"/>
  <c r="N13"/>
  <c r="M13"/>
  <c r="O12"/>
  <c r="N12"/>
  <c r="M12"/>
  <c r="O11"/>
  <c r="N11"/>
  <c r="M11"/>
  <c r="O10"/>
  <c r="N10"/>
  <c r="AF10" s="1"/>
  <c r="AG10" s="1"/>
  <c r="M10"/>
  <c r="O9"/>
  <c r="N9"/>
  <c r="M9"/>
  <c r="O8"/>
  <c r="N8"/>
  <c r="AF8" s="1"/>
  <c r="AG8" s="1"/>
  <c r="M8"/>
  <c r="O7"/>
  <c r="N7"/>
  <c r="M7"/>
  <c r="O21"/>
  <c r="N21"/>
  <c r="M21"/>
  <c r="O20"/>
  <c r="N20"/>
  <c r="M20"/>
  <c r="O18"/>
  <c r="N18"/>
  <c r="M18"/>
  <c r="O17"/>
  <c r="N17"/>
  <c r="M17"/>
  <c r="O16"/>
  <c r="N16"/>
  <c r="M16"/>
  <c r="O15"/>
  <c r="N15"/>
  <c r="M15"/>
  <c r="O14"/>
  <c r="N14"/>
  <c r="M14"/>
  <c r="O25"/>
  <c r="N25"/>
  <c r="M25"/>
  <c r="N24"/>
  <c r="O23"/>
  <c r="N23"/>
  <c r="M23"/>
  <c r="O22"/>
  <c r="N22"/>
  <c r="M22"/>
  <c r="AE51"/>
  <c r="AD51"/>
  <c r="AC51"/>
  <c r="AB51"/>
  <c r="AA51"/>
  <c r="Z51"/>
  <c r="Y51"/>
  <c r="X51"/>
  <c r="W51"/>
  <c r="V51"/>
  <c r="U51"/>
  <c r="T51"/>
  <c r="S51"/>
  <c r="R51"/>
  <c r="Q51"/>
  <c r="P51"/>
  <c r="L51"/>
  <c r="K51"/>
  <c r="J51"/>
  <c r="I51"/>
  <c r="H51"/>
  <c r="O50"/>
  <c r="N50"/>
  <c r="M50"/>
  <c r="O49"/>
  <c r="N49"/>
  <c r="M49"/>
  <c r="O29"/>
  <c r="N29"/>
  <c r="M29"/>
  <c r="O28"/>
  <c r="N28"/>
  <c r="M28"/>
  <c r="O27"/>
  <c r="N27"/>
  <c r="M27"/>
  <c r="O26"/>
  <c r="N26"/>
  <c r="M26"/>
  <c r="AE15" i="63"/>
  <c r="AD15"/>
  <c r="AC15"/>
  <c r="AB15"/>
  <c r="AA15"/>
  <c r="Z15"/>
  <c r="Y15"/>
  <c r="X15"/>
  <c r="W15"/>
  <c r="V15"/>
  <c r="U15"/>
  <c r="T15"/>
  <c r="S15"/>
  <c r="R15"/>
  <c r="Q15"/>
  <c r="P15"/>
  <c r="L15"/>
  <c r="J15"/>
  <c r="I15"/>
  <c r="H15"/>
  <c r="O14"/>
  <c r="N14"/>
  <c r="AF14" s="1"/>
  <c r="AG14" s="1"/>
  <c r="M14"/>
  <c r="O13"/>
  <c r="N13"/>
  <c r="M13"/>
  <c r="O12"/>
  <c r="N12"/>
  <c r="AF12" s="1"/>
  <c r="AG12" s="1"/>
  <c r="M12"/>
  <c r="O11"/>
  <c r="N11"/>
  <c r="M11"/>
  <c r="O10"/>
  <c r="N10"/>
  <c r="AF10" s="1"/>
  <c r="AG10" s="1"/>
  <c r="M10"/>
  <c r="O9"/>
  <c r="N9"/>
  <c r="M9"/>
  <c r="O8"/>
  <c r="N8"/>
  <c r="AF8" s="1"/>
  <c r="AG8" s="1"/>
  <c r="M8"/>
  <c r="O7"/>
  <c r="N7"/>
  <c r="M7"/>
  <c r="O6"/>
  <c r="N6"/>
  <c r="AF6" s="1"/>
  <c r="AG6" s="1"/>
  <c r="M6"/>
  <c r="O5"/>
  <c r="N5"/>
  <c r="M5"/>
  <c r="M68" i="58"/>
  <c r="N68"/>
  <c r="O68"/>
  <c r="H69"/>
  <c r="I69"/>
  <c r="J69"/>
  <c r="L69"/>
  <c r="P69"/>
  <c r="Q69"/>
  <c r="R69"/>
  <c r="S69"/>
  <c r="T69"/>
  <c r="U69"/>
  <c r="V69"/>
  <c r="W69"/>
  <c r="X69"/>
  <c r="Y69"/>
  <c r="Z69"/>
  <c r="AA69"/>
  <c r="AB69"/>
  <c r="AC69"/>
  <c r="AD69"/>
  <c r="AE69"/>
  <c r="AF68" l="1"/>
  <c r="AG68" s="1"/>
  <c r="AF15" i="69"/>
  <c r="AG15" s="1"/>
  <c r="AF6"/>
  <c r="AG6" s="1"/>
  <c r="AF8"/>
  <c r="AG8" s="1"/>
  <c r="AF10"/>
  <c r="AG10" s="1"/>
  <c r="AF12"/>
  <c r="AG12" s="1"/>
  <c r="AF14"/>
  <c r="AG14" s="1"/>
  <c r="AF7"/>
  <c r="AG7" s="1"/>
  <c r="AF9"/>
  <c r="AG9" s="1"/>
  <c r="AF11"/>
  <c r="AG11" s="1"/>
  <c r="AF13"/>
  <c r="AG13" s="1"/>
  <c r="AF5"/>
  <c r="O16"/>
  <c r="K16"/>
  <c r="K18" s="1"/>
  <c r="AF30" i="64"/>
  <c r="AG30" s="1"/>
  <c r="AF49"/>
  <c r="AG49" s="1"/>
  <c r="M24"/>
  <c r="AF25"/>
  <c r="AG25" s="1"/>
  <c r="AF9"/>
  <c r="AG9" s="1"/>
  <c r="AF11"/>
  <c r="AG11" s="1"/>
  <c r="AF13"/>
  <c r="AG13" s="1"/>
  <c r="M41"/>
  <c r="M51" s="1"/>
  <c r="AF40"/>
  <c r="AG40" s="1"/>
  <c r="AF45"/>
  <c r="AG45" s="1"/>
  <c r="AF41"/>
  <c r="AG41" s="1"/>
  <c r="AF44"/>
  <c r="AG44" s="1"/>
  <c r="AF46"/>
  <c r="AG46" s="1"/>
  <c r="AF48"/>
  <c r="AG48" s="1"/>
  <c r="AF42"/>
  <c r="AG42" s="1"/>
  <c r="AF47"/>
  <c r="AG47" s="1"/>
  <c r="AF43"/>
  <c r="AG43" s="1"/>
  <c r="AF39"/>
  <c r="AG39" s="1"/>
  <c r="AF36"/>
  <c r="AG36" s="1"/>
  <c r="AF38"/>
  <c r="AG38" s="1"/>
  <c r="AF37"/>
  <c r="AG37" s="1"/>
  <c r="AF35"/>
  <c r="AG35" s="1"/>
  <c r="AF34"/>
  <c r="AG34" s="1"/>
  <c r="AF31"/>
  <c r="AG31" s="1"/>
  <c r="AF15"/>
  <c r="AG15" s="1"/>
  <c r="AF20"/>
  <c r="AG20" s="1"/>
  <c r="AF19"/>
  <c r="AG19" s="1"/>
  <c r="AF27"/>
  <c r="AG27" s="1"/>
  <c r="AF29"/>
  <c r="AG29" s="1"/>
  <c r="AF14"/>
  <c r="AG14" s="1"/>
  <c r="AF21"/>
  <c r="AG21" s="1"/>
  <c r="AF23"/>
  <c r="AG23" s="1"/>
  <c r="AF18"/>
  <c r="AG18" s="1"/>
  <c r="AF17"/>
  <c r="AG17" s="1"/>
  <c r="AF16"/>
  <c r="AG16" s="1"/>
  <c r="AF12"/>
  <c r="AG12" s="1"/>
  <c r="AF7"/>
  <c r="AG7" s="1"/>
  <c r="AF5"/>
  <c r="AG5" s="1"/>
  <c r="AF22"/>
  <c r="AG22" s="1"/>
  <c r="AF24"/>
  <c r="AG24" s="1"/>
  <c r="O51"/>
  <c r="AF50"/>
  <c r="AG50" s="1"/>
  <c r="N51"/>
  <c r="AF26"/>
  <c r="AG26" s="1"/>
  <c r="AF28"/>
  <c r="AG28" s="1"/>
  <c r="K53"/>
  <c r="N15" i="63"/>
  <c r="AF5"/>
  <c r="AG5" s="1"/>
  <c r="AF7"/>
  <c r="AG7" s="1"/>
  <c r="AF9"/>
  <c r="AG9" s="1"/>
  <c r="AF11"/>
  <c r="AG11" s="1"/>
  <c r="AF13"/>
  <c r="AG13" s="1"/>
  <c r="O15"/>
  <c r="M15"/>
  <c r="K15"/>
  <c r="K17" s="1"/>
  <c r="K69" i="58"/>
  <c r="K71" s="1"/>
  <c r="N69"/>
  <c r="M69"/>
  <c r="M16" i="69" l="1"/>
  <c r="AG5"/>
  <c r="N16"/>
  <c r="AF51" i="64"/>
  <c r="AF53" s="1"/>
  <c r="AG51"/>
  <c r="AF15" i="63"/>
  <c r="AF17" s="1"/>
  <c r="AG15"/>
  <c r="O69" i="58"/>
  <c r="AG69"/>
  <c r="AF69"/>
  <c r="AF71" s="1"/>
  <c r="AG16" i="69" l="1"/>
  <c r="AF16"/>
  <c r="AF18" s="1"/>
</calcChain>
</file>

<file path=xl/sharedStrings.xml><?xml version="1.0" encoding="utf-8"?>
<sst xmlns="http://schemas.openxmlformats.org/spreadsheetml/2006/main" count="599" uniqueCount="135">
  <si>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</si>
  <si>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</si>
  <si>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</si>
  <si>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</si>
  <si>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</si>
  <si>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</si>
  <si>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</si>
  <si>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</si>
  <si>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</si>
  <si>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</si>
  <si>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</si>
  <si>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</si>
  <si>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</si>
  <si>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</si>
  <si>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</si>
  <si>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</si>
  <si>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</si>
  <si>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</si>
  <si>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</si>
  <si>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</si>
  <si>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</si>
  <si>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</si>
  <si>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</si>
  <si>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</si>
  <si>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</si>
  <si>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</si>
  <si>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</si>
  <si>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</si>
  <si>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</si>
  <si>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</si>
  <si>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</si>
  <si>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</si>
  <si>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</si>
  <si>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</si>
  <si>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</si>
  <si>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</si>
  <si>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</si>
  <si>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</si>
  <si>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</si>
  <si>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</si>
  <si>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</si>
  <si>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</si>
  <si>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</si>
  <si>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</si>
  <si>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</si>
  <si>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</si>
  <si>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</si>
  <si>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Angelo Sanchez</t>
  </si>
  <si>
    <t>Marikina City</t>
  </si>
  <si>
    <t>Office Warehouse Inc</t>
  </si>
  <si>
    <t>200-492-462-008</t>
  </si>
  <si>
    <t>Transpo purchased kitchen stocks in Marikina</t>
  </si>
  <si>
    <t>235-048-461-000</t>
  </si>
  <si>
    <t>000-148-295-000</t>
  </si>
  <si>
    <t>Almas Cold Cuts</t>
  </si>
  <si>
    <t>Quezon City</t>
  </si>
  <si>
    <t>Supervalue Inc</t>
  </si>
  <si>
    <t>000-144-976-005</t>
  </si>
  <si>
    <t>French Fries</t>
  </si>
  <si>
    <t>AAB Baking Goods &amp; Supplies Inc</t>
  </si>
  <si>
    <t>Lalamove</t>
  </si>
  <si>
    <t>Baguette Bread</t>
  </si>
  <si>
    <t>Foodzone Inc</t>
  </si>
  <si>
    <t>004-846-011-000</t>
  </si>
  <si>
    <t>Pizza Cheese</t>
  </si>
  <si>
    <t xml:space="preserve"> </t>
  </si>
  <si>
    <t>Ruel Hayagan</t>
  </si>
  <si>
    <t>000-388-474-486</t>
  </si>
  <si>
    <t>Mejora Ferro Corporation</t>
  </si>
  <si>
    <t>477-928-673-004</t>
  </si>
  <si>
    <t>008-196-741-001</t>
  </si>
  <si>
    <t>Pork Tenderloin</t>
  </si>
  <si>
    <t>Sweet Corn</t>
  </si>
  <si>
    <t>Oscar Dino</t>
  </si>
  <si>
    <t>Extra Kitchen Staff</t>
  </si>
  <si>
    <t>Transpo purchased kitchen stocks</t>
  </si>
  <si>
    <t>Sili Finger</t>
  </si>
  <si>
    <t>Mandaluyong City</t>
  </si>
  <si>
    <t>Pocket Wifi Load</t>
  </si>
  <si>
    <t>Park Avenue Desserts</t>
  </si>
  <si>
    <t>Ciabatta Bread</t>
  </si>
  <si>
    <t>200-035-311-017</t>
  </si>
  <si>
    <t>Cooking Oil, Sunquick Orange</t>
  </si>
  <si>
    <t>Isagani Vela</t>
  </si>
  <si>
    <t>Angel Hair Pasta,Lee Kum Kee,Kikkoman,Linguine Pasta,Elbow Macaroni,</t>
  </si>
  <si>
    <t>Exhause Cleaning &amp; Repair</t>
  </si>
  <si>
    <t>For the Month Ended: March  2020</t>
  </si>
  <si>
    <t>Flour,Mozza Cheese,Anchovies</t>
  </si>
  <si>
    <t>Ace Hardware Philippines Inc</t>
  </si>
  <si>
    <t>Floor Wax,Light Bulb</t>
  </si>
  <si>
    <t>000-457-888-003</t>
  </si>
  <si>
    <t>Magic Sarap, Capri Tomato</t>
  </si>
  <si>
    <t>Pagiling Charged (Beef Burger)</t>
  </si>
  <si>
    <t>Mejora Ferry Corporation</t>
  </si>
  <si>
    <t>Nescafe Coffee for cookies</t>
  </si>
  <si>
    <t>Bacon,Hungarian Sausage</t>
  </si>
  <si>
    <t>Judith Meat Products</t>
  </si>
  <si>
    <t>241-803-874-000</t>
  </si>
  <si>
    <t>Photocopy of Cahiers Reports</t>
  </si>
  <si>
    <t>Chicken,Wansoy</t>
  </si>
  <si>
    <t>Alaska Condensed Milk,Graham Cracker</t>
  </si>
  <si>
    <t>Chicken,Fish Fillet,Sili Sigang,Tomato</t>
  </si>
  <si>
    <t>Lychee,Capri Tomato,Capers,Sardines,Chorizo,Wansuy</t>
  </si>
  <si>
    <t>Brown Sugar Sachet</t>
  </si>
  <si>
    <t>Air Freshener,Tissue,Battery</t>
  </si>
  <si>
    <t>Dark Choc,Oreo Cookie,Cream Cheese</t>
  </si>
  <si>
    <t>All About Baking</t>
  </si>
  <si>
    <t>Unflavored Gelatine</t>
  </si>
  <si>
    <t>Canester</t>
  </si>
  <si>
    <t>Baguette Bread, Butter</t>
  </si>
  <si>
    <t>Chicken Cubes,Magic Sarap,Cheddar Cheese</t>
  </si>
  <si>
    <t>Transpo going to Foodzone</t>
  </si>
  <si>
    <t>Iodized Salt,Burger Bun,Butter</t>
  </si>
  <si>
    <t>Ink Cartridge</t>
  </si>
  <si>
    <t>Tang Orange</t>
  </si>
  <si>
    <t>Cheery Tomato</t>
  </si>
  <si>
    <t>AP Flour,Butter,Molo Wrapper</t>
  </si>
  <si>
    <t>Eggs</t>
  </si>
  <si>
    <t>Ceniza Dauag</t>
  </si>
  <si>
    <t>Transpo c/o Aji Verde Delivery</t>
  </si>
  <si>
    <t>Lettuce,eggs</t>
  </si>
  <si>
    <t>Belong Enterprise</t>
  </si>
  <si>
    <t>180-192-125-001</t>
  </si>
  <si>
    <t>Cake Delivery</t>
  </si>
  <si>
    <t>Transpo purchased corn</t>
  </si>
  <si>
    <t>Butter,Cheddar Cheese</t>
  </si>
  <si>
    <t>Tissue</t>
  </si>
  <si>
    <t>Mercury Drug Corporation</t>
  </si>
  <si>
    <t>Alcohol &amp; Sanitizer</t>
  </si>
  <si>
    <t>Parmesan Shaker,Coffee Mug,Plastic Storage,Small Trash Can</t>
  </si>
  <si>
    <t>Body Thermometer</t>
  </si>
  <si>
    <t>Grenadine</t>
  </si>
  <si>
    <t>Mint Leaves.Lemon,French Beans,Sugar,Beets,Sili Sigang</t>
  </si>
  <si>
    <t>Diced Tomato,Sardines,Milkmaid,Molinera,Penne,Macaroni</t>
  </si>
  <si>
    <t>For the Month Ended:  MARCH 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</si>
</sst>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0" fontId="3" fillId="2" borderId="0" xfId="15" applyFont="1" applyFill="1"/>
    <xf numFmtId="43" fontId="3" fillId="0" borderId="0" xfId="2" applyFont="1" applyFill="1" applyBorder="1" applyAlignment="1">
      <alignment horizontal="center"/>
    </xf>
    <xf numFmtId="0" fontId="3" fillId="3" borderId="0" xfId="15" applyFont="1" applyFill="1"/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4"/>
  <sheetViews>
    <sheetView tabSelected="1" workbookViewId="0">
      <pane ySplit="4" topLeftCell="A5" activePane="bottomLeft" state="frozen"/>
      <selection activeCell="D1" sqref="D1"/>
      <selection pane="bottomLeft" activeCell="E71" sqref="E71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7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134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43892</v>
      </c>
      <c r="B5" s="31"/>
      <c r="C5" s="25" t="s">
        <v>45</v>
      </c>
      <c r="D5" s="25" t="s">
        <v>46</v>
      </c>
      <c r="E5" s="25" t="s">
        <v>37</v>
      </c>
      <c r="F5" s="26">
        <v>160532</v>
      </c>
      <c r="G5" s="26" t="s">
        <v>82</v>
      </c>
      <c r="H5" s="32"/>
      <c r="I5" s="32"/>
      <c r="J5" s="32"/>
      <c r="K5" s="32">
        <v>488</v>
      </c>
      <c r="L5" s="33"/>
      <c r="M5" s="27">
        <f t="shared" ref="M5:M66" si="0">SUM(H5:J5,K5/1.12)</f>
        <v>435.71428571428567</v>
      </c>
      <c r="N5" s="27">
        <f t="shared" ref="N5:N66" si="1">K5/1.12*0.12</f>
        <v>52.285714285714278</v>
      </c>
      <c r="O5" s="27">
        <f t="shared" ref="O5:O66" si="2">-SUM(I5:J5,K5/1.12)*L5</f>
        <v>0</v>
      </c>
      <c r="P5" s="27">
        <v>435.71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66" si="3">-SUM(N5:AE5)</f>
        <v>-487.99571428571426</v>
      </c>
      <c r="AG5" s="28">
        <f t="shared" ref="AG5:AG66" si="4">SUM(H5:K5)+AF5+O5</f>
        <v>4.2857142857428698E-3</v>
      </c>
    </row>
    <row r="6" spans="1:33" s="12" customFormat="1" ht="23.25" customHeight="1">
      <c r="A6" s="30">
        <v>43892</v>
      </c>
      <c r="B6" s="31"/>
      <c r="C6" s="25" t="s">
        <v>47</v>
      </c>
      <c r="D6" s="25"/>
      <c r="E6" s="25"/>
      <c r="F6" s="26"/>
      <c r="G6" s="26" t="s">
        <v>72</v>
      </c>
      <c r="H6" s="32"/>
      <c r="I6" s="32"/>
      <c r="J6" s="32">
        <v>500</v>
      </c>
      <c r="K6" s="32"/>
      <c r="L6" s="33"/>
      <c r="M6" s="27">
        <f t="shared" si="0"/>
        <v>500</v>
      </c>
      <c r="N6" s="27">
        <f t="shared" si="1"/>
        <v>0</v>
      </c>
      <c r="O6" s="27">
        <f t="shared" si="2"/>
        <v>0</v>
      </c>
      <c r="P6" s="27">
        <v>500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-500</v>
      </c>
      <c r="AG6" s="28">
        <f t="shared" si="4"/>
        <v>0</v>
      </c>
    </row>
    <row r="7" spans="1:33" s="12" customFormat="1" ht="23.25" customHeight="1">
      <c r="A7" s="30">
        <v>43892</v>
      </c>
      <c r="B7" s="31"/>
      <c r="C7" s="25" t="s">
        <v>47</v>
      </c>
      <c r="D7" s="25"/>
      <c r="E7" s="25"/>
      <c r="F7" s="26"/>
      <c r="G7" s="26" t="s">
        <v>75</v>
      </c>
      <c r="H7" s="32">
        <v>50</v>
      </c>
      <c r="I7" s="32"/>
      <c r="J7" s="32"/>
      <c r="K7" s="32"/>
      <c r="L7" s="33"/>
      <c r="M7" s="27">
        <f t="shared" si="0"/>
        <v>50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>
        <v>50</v>
      </c>
      <c r="AB7" s="35"/>
      <c r="AC7" s="35"/>
      <c r="AD7" s="34"/>
      <c r="AE7" s="34"/>
      <c r="AF7" s="27">
        <f t="shared" si="3"/>
        <v>-50</v>
      </c>
      <c r="AG7" s="28">
        <f t="shared" si="4"/>
        <v>0</v>
      </c>
    </row>
    <row r="8" spans="1:33" s="12" customFormat="1" ht="23.25" customHeight="1">
      <c r="A8" s="30">
        <v>43892</v>
      </c>
      <c r="B8" s="31"/>
      <c r="C8" s="25" t="s">
        <v>41</v>
      </c>
      <c r="D8" s="25" t="s">
        <v>42</v>
      </c>
      <c r="E8" s="25" t="s">
        <v>43</v>
      </c>
      <c r="F8" s="26">
        <v>171821</v>
      </c>
      <c r="G8" s="26" t="s">
        <v>44</v>
      </c>
      <c r="H8" s="32"/>
      <c r="I8" s="32"/>
      <c r="J8" s="32"/>
      <c r="K8" s="32">
        <v>180</v>
      </c>
      <c r="L8" s="33"/>
      <c r="M8" s="27">
        <f t="shared" si="0"/>
        <v>160.71428571428569</v>
      </c>
      <c r="N8" s="27">
        <f t="shared" si="1"/>
        <v>19.285714285714281</v>
      </c>
      <c r="O8" s="27">
        <f t="shared" si="2"/>
        <v>0</v>
      </c>
      <c r="P8" s="27"/>
      <c r="Q8" s="34">
        <v>160.71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-179.99571428571429</v>
      </c>
      <c r="AG8" s="28">
        <f t="shared" si="4"/>
        <v>4.2857142857144481E-3</v>
      </c>
    </row>
    <row r="9" spans="1:33" s="59" customFormat="1" ht="23.25" customHeight="1">
      <c r="A9" s="30">
        <v>43892</v>
      </c>
      <c r="B9" s="31"/>
      <c r="C9" s="25" t="s">
        <v>83</v>
      </c>
      <c r="D9" s="25"/>
      <c r="E9" s="25"/>
      <c r="F9" s="26"/>
      <c r="G9" s="26" t="s">
        <v>85</v>
      </c>
      <c r="H9" s="32"/>
      <c r="I9" s="32"/>
      <c r="J9" s="32"/>
      <c r="K9" s="32">
        <v>6500</v>
      </c>
      <c r="L9" s="33"/>
      <c r="M9" s="27">
        <f t="shared" si="0"/>
        <v>5803.5714285714284</v>
      </c>
      <c r="N9" s="27">
        <f t="shared" si="1"/>
        <v>696.42857142857133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>
        <v>5803.57</v>
      </c>
      <c r="Z9" s="34"/>
      <c r="AA9" s="34"/>
      <c r="AB9" s="35"/>
      <c r="AC9" s="35"/>
      <c r="AD9" s="34"/>
      <c r="AE9" s="34"/>
      <c r="AF9" s="27">
        <f t="shared" si="3"/>
        <v>-6499.9985714285713</v>
      </c>
      <c r="AG9" s="28">
        <f t="shared" si="4"/>
        <v>1.4285714287325391E-3</v>
      </c>
    </row>
    <row r="10" spans="1:33" s="12" customFormat="1" ht="23.25" customHeight="1">
      <c r="A10" s="30">
        <v>43892</v>
      </c>
      <c r="B10" s="31"/>
      <c r="C10" s="25" t="s">
        <v>38</v>
      </c>
      <c r="D10" s="25" t="s">
        <v>53</v>
      </c>
      <c r="E10" s="25" t="s">
        <v>39</v>
      </c>
      <c r="F10" s="26">
        <v>205454</v>
      </c>
      <c r="G10" s="26" t="s">
        <v>71</v>
      </c>
      <c r="H10" s="32"/>
      <c r="I10" s="32"/>
      <c r="J10" s="32">
        <v>373.3</v>
      </c>
      <c r="K10" s="32"/>
      <c r="L10" s="33"/>
      <c r="M10" s="27">
        <f t="shared" si="0"/>
        <v>373.3</v>
      </c>
      <c r="N10" s="27">
        <f t="shared" si="1"/>
        <v>0</v>
      </c>
      <c r="O10" s="27">
        <f t="shared" si="2"/>
        <v>0</v>
      </c>
      <c r="P10" s="27">
        <v>373.3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-373.3</v>
      </c>
      <c r="AG10" s="28">
        <f t="shared" si="4"/>
        <v>0</v>
      </c>
    </row>
    <row r="11" spans="1:33" s="59" customFormat="1" ht="23.25" customHeight="1">
      <c r="A11" s="30">
        <v>43892</v>
      </c>
      <c r="B11" s="31"/>
      <c r="C11" s="25" t="s">
        <v>38</v>
      </c>
      <c r="D11" s="25" t="s">
        <v>53</v>
      </c>
      <c r="E11" s="25" t="s">
        <v>39</v>
      </c>
      <c r="F11" s="26">
        <v>205451</v>
      </c>
      <c r="G11" s="26" t="s">
        <v>84</v>
      </c>
      <c r="H11" s="32"/>
      <c r="I11" s="32"/>
      <c r="J11" s="32"/>
      <c r="K11" s="32">
        <v>2845.3</v>
      </c>
      <c r="L11" s="33"/>
      <c r="M11" s="27">
        <f t="shared" si="0"/>
        <v>2540.4464285714284</v>
      </c>
      <c r="N11" s="27">
        <f t="shared" si="1"/>
        <v>304.8535714285714</v>
      </c>
      <c r="O11" s="27">
        <f t="shared" si="2"/>
        <v>0</v>
      </c>
      <c r="P11" s="27">
        <v>2540.4499999999998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-2845.3035714285711</v>
      </c>
      <c r="AG11" s="28">
        <f t="shared" si="4"/>
        <v>-3.571428570921853E-3</v>
      </c>
    </row>
    <row r="12" spans="1:33" s="57" customFormat="1" ht="23.25" customHeight="1">
      <c r="A12" s="48">
        <v>43893</v>
      </c>
      <c r="B12" s="58"/>
      <c r="C12" s="49" t="s">
        <v>41</v>
      </c>
      <c r="D12" s="49" t="s">
        <v>42</v>
      </c>
      <c r="E12" s="49" t="s">
        <v>43</v>
      </c>
      <c r="F12" s="50">
        <v>171875</v>
      </c>
      <c r="G12" s="50" t="s">
        <v>44</v>
      </c>
      <c r="H12" s="51"/>
      <c r="I12" s="51"/>
      <c r="J12" s="51"/>
      <c r="K12" s="51">
        <v>180</v>
      </c>
      <c r="L12" s="52"/>
      <c r="M12" s="53">
        <f t="shared" si="0"/>
        <v>160.71428571428569</v>
      </c>
      <c r="N12" s="53">
        <f t="shared" si="1"/>
        <v>19.285714285714281</v>
      </c>
      <c r="O12" s="53">
        <f t="shared" si="2"/>
        <v>0</v>
      </c>
      <c r="P12" s="53"/>
      <c r="Q12" s="54">
        <v>160.71</v>
      </c>
      <c r="R12" s="54"/>
      <c r="S12" s="55"/>
      <c r="T12" s="55"/>
      <c r="U12" s="55"/>
      <c r="V12" s="55"/>
      <c r="W12" s="55"/>
      <c r="X12" s="54"/>
      <c r="Y12" s="54"/>
      <c r="Z12" s="54"/>
      <c r="AA12" s="54"/>
      <c r="AB12" s="55"/>
      <c r="AC12" s="55"/>
      <c r="AD12" s="54"/>
      <c r="AE12" s="54"/>
      <c r="AF12" s="53">
        <f t="shared" si="3"/>
        <v>-179.99571428571429</v>
      </c>
      <c r="AG12" s="56">
        <f t="shared" si="4"/>
        <v>4.2857142857144481E-3</v>
      </c>
    </row>
    <row r="13" spans="1:33" s="12" customFormat="1" ht="23.25" customHeight="1">
      <c r="A13" s="30">
        <v>43892</v>
      </c>
      <c r="B13" s="31"/>
      <c r="C13" s="25" t="s">
        <v>88</v>
      </c>
      <c r="D13" s="25" t="s">
        <v>81</v>
      </c>
      <c r="E13" s="25" t="s">
        <v>39</v>
      </c>
      <c r="F13" s="26">
        <v>79627</v>
      </c>
      <c r="G13" s="26" t="s">
        <v>89</v>
      </c>
      <c r="H13" s="32"/>
      <c r="I13" s="32"/>
      <c r="J13" s="32"/>
      <c r="K13" s="32">
        <v>518.5</v>
      </c>
      <c r="L13" s="33"/>
      <c r="M13" s="27">
        <f t="shared" si="0"/>
        <v>462.94642857142856</v>
      </c>
      <c r="N13" s="27">
        <f t="shared" si="1"/>
        <v>55.553571428571423</v>
      </c>
      <c r="O13" s="27">
        <f t="shared" si="2"/>
        <v>0</v>
      </c>
      <c r="P13" s="27"/>
      <c r="Q13" s="34"/>
      <c r="R13" s="34">
        <v>462.95</v>
      </c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-518.50357142857138</v>
      </c>
      <c r="AG13" s="28">
        <f t="shared" si="4"/>
        <v>-3.5714285713766003E-3</v>
      </c>
    </row>
    <row r="14" spans="1:33" s="12" customFormat="1" ht="23.25" customHeight="1">
      <c r="A14" s="30">
        <v>43893</v>
      </c>
      <c r="B14" s="31"/>
      <c r="C14" s="25" t="s">
        <v>56</v>
      </c>
      <c r="D14" s="25" t="s">
        <v>57</v>
      </c>
      <c r="E14" s="25" t="s">
        <v>39</v>
      </c>
      <c r="F14" s="26">
        <v>577022</v>
      </c>
      <c r="G14" s="26" t="s">
        <v>87</v>
      </c>
      <c r="H14" s="32"/>
      <c r="I14" s="32"/>
      <c r="J14" s="32"/>
      <c r="K14" s="32">
        <v>2559</v>
      </c>
      <c r="L14" s="33"/>
      <c r="M14" s="27">
        <f t="shared" si="0"/>
        <v>2284.8214285714284</v>
      </c>
      <c r="N14" s="27">
        <f t="shared" si="1"/>
        <v>274.17857142857139</v>
      </c>
      <c r="O14" s="27">
        <f t="shared" si="2"/>
        <v>0</v>
      </c>
      <c r="P14" s="27">
        <v>2284.8200000000002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-2558.9985714285717</v>
      </c>
      <c r="AG14" s="28">
        <f t="shared" si="4"/>
        <v>1.4285714282777917E-3</v>
      </c>
    </row>
    <row r="15" spans="1:33" s="12" customFormat="1" ht="23.25" customHeight="1">
      <c r="A15" s="30">
        <v>43893</v>
      </c>
      <c r="B15" s="31"/>
      <c r="C15" s="25" t="s">
        <v>79</v>
      </c>
      <c r="D15" s="25" t="s">
        <v>90</v>
      </c>
      <c r="E15" s="25" t="s">
        <v>39</v>
      </c>
      <c r="F15" s="26">
        <v>2494</v>
      </c>
      <c r="G15" s="26" t="s">
        <v>80</v>
      </c>
      <c r="H15" s="32"/>
      <c r="I15" s="32"/>
      <c r="J15" s="32"/>
      <c r="K15" s="32">
        <v>300</v>
      </c>
      <c r="L15" s="33"/>
      <c r="M15" s="27">
        <f t="shared" si="0"/>
        <v>267.85714285714283</v>
      </c>
      <c r="N15" s="27">
        <f t="shared" si="1"/>
        <v>32.142857142857139</v>
      </c>
      <c r="O15" s="27">
        <f t="shared" si="2"/>
        <v>0</v>
      </c>
      <c r="P15" s="27">
        <v>267.86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-300.00285714285712</v>
      </c>
      <c r="AG15" s="28">
        <f t="shared" si="4"/>
        <v>-2.8571428571240176E-3</v>
      </c>
    </row>
    <row r="16" spans="1:33" s="12" customFormat="1" ht="23.25" customHeight="1">
      <c r="A16" s="30">
        <v>43893</v>
      </c>
      <c r="B16" s="31"/>
      <c r="C16" s="25" t="s">
        <v>38</v>
      </c>
      <c r="D16" s="25" t="s">
        <v>53</v>
      </c>
      <c r="E16" s="25" t="s">
        <v>39</v>
      </c>
      <c r="F16" s="26">
        <v>187311</v>
      </c>
      <c r="G16" s="26" t="s">
        <v>91</v>
      </c>
      <c r="H16" s="32"/>
      <c r="I16" s="32"/>
      <c r="J16" s="32"/>
      <c r="K16" s="32">
        <v>189.5</v>
      </c>
      <c r="L16" s="33"/>
      <c r="M16" s="27">
        <f t="shared" si="0"/>
        <v>169.19642857142856</v>
      </c>
      <c r="N16" s="27">
        <f t="shared" si="1"/>
        <v>20.303571428571427</v>
      </c>
      <c r="O16" s="27">
        <f t="shared" si="2"/>
        <v>0</v>
      </c>
      <c r="P16" s="27">
        <v>169.2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-189.50357142857141</v>
      </c>
      <c r="AG16" s="28">
        <f t="shared" si="4"/>
        <v>-3.571428571405022E-3</v>
      </c>
    </row>
    <row r="17" spans="1:33" s="12" customFormat="1" ht="23.25" customHeight="1">
      <c r="A17" s="30">
        <v>43893</v>
      </c>
      <c r="B17" s="31"/>
      <c r="C17" s="25" t="s">
        <v>45</v>
      </c>
      <c r="D17" s="25" t="s">
        <v>46</v>
      </c>
      <c r="E17" s="25" t="s">
        <v>37</v>
      </c>
      <c r="F17" s="26">
        <v>712227</v>
      </c>
      <c r="G17" s="26" t="s">
        <v>61</v>
      </c>
      <c r="H17" s="32"/>
      <c r="I17" s="32"/>
      <c r="J17" s="32"/>
      <c r="K17" s="32">
        <v>390</v>
      </c>
      <c r="L17" s="33"/>
      <c r="M17" s="27">
        <f t="shared" si="0"/>
        <v>348.21428571428567</v>
      </c>
      <c r="N17" s="27">
        <f t="shared" si="1"/>
        <v>41.785714285714278</v>
      </c>
      <c r="O17" s="27">
        <f t="shared" si="2"/>
        <v>0</v>
      </c>
      <c r="P17" s="27">
        <v>348.21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-389.99571428571426</v>
      </c>
      <c r="AG17" s="28">
        <f t="shared" si="4"/>
        <v>4.2857142857428698E-3</v>
      </c>
    </row>
    <row r="18" spans="1:33" s="12" customFormat="1" ht="23.25" customHeight="1">
      <c r="A18" s="30">
        <v>43893</v>
      </c>
      <c r="B18" s="31"/>
      <c r="C18" s="25" t="s">
        <v>47</v>
      </c>
      <c r="D18" s="25"/>
      <c r="E18" s="25"/>
      <c r="F18" s="26"/>
      <c r="G18" s="26" t="s">
        <v>92</v>
      </c>
      <c r="H18" s="32">
        <v>50</v>
      </c>
      <c r="I18" s="32"/>
      <c r="J18" s="32"/>
      <c r="K18" s="32"/>
      <c r="L18" s="33"/>
      <c r="M18" s="27">
        <f t="shared" si="0"/>
        <v>50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>
        <v>50</v>
      </c>
      <c r="AE18" s="34"/>
      <c r="AF18" s="27">
        <f t="shared" si="3"/>
        <v>-50</v>
      </c>
      <c r="AG18" s="28">
        <f t="shared" si="4"/>
        <v>0</v>
      </c>
    </row>
    <row r="19" spans="1:33" s="12" customFormat="1" ht="23.25" customHeight="1">
      <c r="A19" s="30">
        <v>43893</v>
      </c>
      <c r="B19" s="31"/>
      <c r="C19" s="25" t="s">
        <v>73</v>
      </c>
      <c r="D19" s="25"/>
      <c r="E19" s="25"/>
      <c r="F19" s="26"/>
      <c r="G19" s="26" t="s">
        <v>74</v>
      </c>
      <c r="H19" s="32">
        <v>537</v>
      </c>
      <c r="I19" s="32"/>
      <c r="J19" s="32"/>
      <c r="K19" s="32"/>
      <c r="L19" s="33"/>
      <c r="M19" s="27">
        <f t="shared" si="0"/>
        <v>537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>
        <v>537</v>
      </c>
      <c r="AC19" s="35"/>
      <c r="AD19" s="34"/>
      <c r="AE19" s="34"/>
      <c r="AF19" s="27">
        <f t="shared" si="3"/>
        <v>-537</v>
      </c>
      <c r="AG19" s="28">
        <f t="shared" si="4"/>
        <v>0</v>
      </c>
    </row>
    <row r="20" spans="1:33" s="12" customFormat="1" ht="23.25" customHeight="1">
      <c r="A20" s="30">
        <v>43893</v>
      </c>
      <c r="B20" s="31"/>
      <c r="C20" s="25" t="s">
        <v>68</v>
      </c>
      <c r="D20" s="25" t="s">
        <v>69</v>
      </c>
      <c r="E20" s="25" t="s">
        <v>39</v>
      </c>
      <c r="F20" s="26">
        <v>12443</v>
      </c>
      <c r="G20" s="26" t="s">
        <v>94</v>
      </c>
      <c r="H20" s="32"/>
      <c r="I20" s="32"/>
      <c r="J20" s="32"/>
      <c r="K20" s="32">
        <v>4</v>
      </c>
      <c r="L20" s="33"/>
      <c r="M20" s="27">
        <f t="shared" si="0"/>
        <v>3.5714285714285712</v>
      </c>
      <c r="N20" s="27">
        <f t="shared" si="1"/>
        <v>0.42857142857142855</v>
      </c>
      <c r="O20" s="27">
        <f t="shared" si="2"/>
        <v>0</v>
      </c>
      <c r="P20" s="27">
        <v>3.57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3"/>
        <v>-3.9985714285714282</v>
      </c>
      <c r="AG20" s="28">
        <f t="shared" si="4"/>
        <v>1.4285714285717788E-3</v>
      </c>
    </row>
    <row r="21" spans="1:33" s="12" customFormat="1" ht="23.25" customHeight="1">
      <c r="A21" s="30">
        <v>43894</v>
      </c>
      <c r="B21" s="31"/>
      <c r="C21" s="25" t="s">
        <v>54</v>
      </c>
      <c r="D21" s="25" t="s">
        <v>52</v>
      </c>
      <c r="E21" s="25" t="s">
        <v>48</v>
      </c>
      <c r="F21" s="26">
        <v>21002</v>
      </c>
      <c r="G21" s="26" t="s">
        <v>95</v>
      </c>
      <c r="H21" s="32"/>
      <c r="I21" s="32"/>
      <c r="J21" s="32">
        <v>1350</v>
      </c>
      <c r="K21" s="32"/>
      <c r="L21" s="33"/>
      <c r="M21" s="27">
        <f t="shared" si="0"/>
        <v>1350</v>
      </c>
      <c r="N21" s="27">
        <f t="shared" si="1"/>
        <v>0</v>
      </c>
      <c r="O21" s="27">
        <f t="shared" si="2"/>
        <v>0</v>
      </c>
      <c r="P21" s="27">
        <v>1350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3"/>
        <v>-1350</v>
      </c>
      <c r="AG21" s="28">
        <f t="shared" si="4"/>
        <v>0</v>
      </c>
    </row>
    <row r="22" spans="1:33" s="12" customFormat="1" ht="23.25" customHeight="1">
      <c r="A22" s="30">
        <v>43894</v>
      </c>
      <c r="B22" s="31"/>
      <c r="C22" s="25" t="s">
        <v>96</v>
      </c>
      <c r="D22" s="25" t="s">
        <v>97</v>
      </c>
      <c r="E22" s="25" t="s">
        <v>48</v>
      </c>
      <c r="F22" s="26">
        <v>3196</v>
      </c>
      <c r="G22" s="26" t="s">
        <v>58</v>
      </c>
      <c r="H22" s="32"/>
      <c r="I22" s="32"/>
      <c r="J22" s="32"/>
      <c r="K22" s="32">
        <v>1325</v>
      </c>
      <c r="L22" s="33"/>
      <c r="M22" s="27">
        <f t="shared" si="0"/>
        <v>1183.0357142857142</v>
      </c>
      <c r="N22" s="27">
        <f t="shared" si="1"/>
        <v>141.96428571428569</v>
      </c>
      <c r="O22" s="27">
        <f t="shared" si="2"/>
        <v>0</v>
      </c>
      <c r="P22" s="27">
        <v>1183.04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3"/>
        <v>-1325.0042857142857</v>
      </c>
      <c r="AG22" s="28">
        <f t="shared" si="4"/>
        <v>-4.2857142857428698E-3</v>
      </c>
    </row>
    <row r="23" spans="1:33" s="12" customFormat="1" ht="23.25" customHeight="1">
      <c r="A23" s="30">
        <v>43894</v>
      </c>
      <c r="B23" s="31"/>
      <c r="C23" s="25" t="s">
        <v>47</v>
      </c>
      <c r="D23" s="25"/>
      <c r="E23" s="25"/>
      <c r="F23" s="26"/>
      <c r="G23" s="26" t="s">
        <v>51</v>
      </c>
      <c r="H23" s="32">
        <v>100</v>
      </c>
      <c r="I23" s="32"/>
      <c r="J23" s="32"/>
      <c r="K23" s="32"/>
      <c r="L23" s="33"/>
      <c r="M23" s="27">
        <f t="shared" si="0"/>
        <v>100</v>
      </c>
      <c r="N23" s="27">
        <f t="shared" si="1"/>
        <v>0</v>
      </c>
      <c r="O23" s="27">
        <f t="shared" si="2"/>
        <v>0</v>
      </c>
      <c r="P23" s="27"/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>
        <v>100</v>
      </c>
      <c r="AB23" s="35"/>
      <c r="AC23" s="35"/>
      <c r="AD23" s="34"/>
      <c r="AE23" s="34"/>
      <c r="AF23" s="27">
        <f t="shared" si="3"/>
        <v>-100</v>
      </c>
      <c r="AG23" s="28">
        <f t="shared" si="4"/>
        <v>0</v>
      </c>
    </row>
    <row r="24" spans="1:33" s="12" customFormat="1" ht="23.25" customHeight="1">
      <c r="A24" s="30">
        <v>43894</v>
      </c>
      <c r="B24" s="31"/>
      <c r="C24" s="25" t="s">
        <v>49</v>
      </c>
      <c r="D24" s="25" t="s">
        <v>50</v>
      </c>
      <c r="E24" s="25" t="s">
        <v>39</v>
      </c>
      <c r="F24" s="26">
        <v>755058</v>
      </c>
      <c r="G24" s="26" t="s">
        <v>98</v>
      </c>
      <c r="H24" s="32"/>
      <c r="I24" s="32"/>
      <c r="J24" s="32"/>
      <c r="K24" s="32">
        <v>45</v>
      </c>
      <c r="L24" s="33"/>
      <c r="M24" s="27">
        <f t="shared" si="0"/>
        <v>40.178571428571423</v>
      </c>
      <c r="N24" s="27">
        <f t="shared" si="1"/>
        <v>4.8214285714285703</v>
      </c>
      <c r="O24" s="27">
        <f t="shared" si="2"/>
        <v>0</v>
      </c>
      <c r="P24" s="27"/>
      <c r="Q24" s="34"/>
      <c r="R24" s="34"/>
      <c r="S24" s="35"/>
      <c r="T24" s="35"/>
      <c r="U24" s="35"/>
      <c r="V24" s="35"/>
      <c r="W24" s="35"/>
      <c r="X24" s="34"/>
      <c r="Y24" s="34"/>
      <c r="Z24" s="34">
        <v>40.18</v>
      </c>
      <c r="AA24" s="34"/>
      <c r="AB24" s="35"/>
      <c r="AC24" s="35"/>
      <c r="AD24" s="34"/>
      <c r="AE24" s="34"/>
      <c r="AF24" s="27">
        <f t="shared" si="3"/>
        <v>-45.001428571428569</v>
      </c>
      <c r="AG24" s="28">
        <f t="shared" si="4"/>
        <v>-1.4285714285691142E-3</v>
      </c>
    </row>
    <row r="25" spans="1:33" s="12" customFormat="1" ht="23.25" customHeight="1">
      <c r="A25" s="30">
        <v>43894</v>
      </c>
      <c r="B25" s="31"/>
      <c r="C25" s="25" t="s">
        <v>38</v>
      </c>
      <c r="D25" s="25" t="s">
        <v>53</v>
      </c>
      <c r="E25" s="25" t="s">
        <v>39</v>
      </c>
      <c r="F25" s="26">
        <v>208315</v>
      </c>
      <c r="G25" s="26" t="s">
        <v>99</v>
      </c>
      <c r="H25" s="32"/>
      <c r="I25" s="32"/>
      <c r="J25" s="32"/>
      <c r="K25" s="32">
        <v>263.3</v>
      </c>
      <c r="L25" s="33"/>
      <c r="M25" s="27">
        <f t="shared" si="0"/>
        <v>235.08928571428569</v>
      </c>
      <c r="N25" s="27">
        <f t="shared" si="1"/>
        <v>28.210714285714282</v>
      </c>
      <c r="O25" s="27">
        <f t="shared" si="2"/>
        <v>0</v>
      </c>
      <c r="P25" s="27">
        <v>235.09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3"/>
        <v>-263.30071428571426</v>
      </c>
      <c r="AG25" s="28">
        <f t="shared" si="4"/>
        <v>-7.1428571425258269E-4</v>
      </c>
    </row>
    <row r="26" spans="1:33" s="12" customFormat="1" ht="23.25" customHeight="1">
      <c r="A26" s="30">
        <v>43894</v>
      </c>
      <c r="B26" s="31"/>
      <c r="C26" s="25" t="s">
        <v>38</v>
      </c>
      <c r="D26" s="25" t="s">
        <v>53</v>
      </c>
      <c r="E26" s="25" t="s">
        <v>39</v>
      </c>
      <c r="F26" s="26">
        <v>208315</v>
      </c>
      <c r="G26" s="26" t="s">
        <v>100</v>
      </c>
      <c r="H26" s="32"/>
      <c r="I26" s="32"/>
      <c r="J26" s="32"/>
      <c r="K26" s="32">
        <f>337.68+40.52</f>
        <v>378.2</v>
      </c>
      <c r="L26" s="33"/>
      <c r="M26" s="27">
        <f t="shared" si="0"/>
        <v>337.67857142857139</v>
      </c>
      <c r="N26" s="27">
        <f t="shared" si="1"/>
        <v>40.521428571428565</v>
      </c>
      <c r="O26" s="27">
        <f t="shared" si="2"/>
        <v>0</v>
      </c>
      <c r="P26" s="27">
        <v>337.68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si="3"/>
        <v>-378.20142857142855</v>
      </c>
      <c r="AG26" s="28">
        <f t="shared" si="4"/>
        <v>-1.4285714285620088E-3</v>
      </c>
    </row>
    <row r="27" spans="1:33" s="12" customFormat="1" ht="23.25" customHeight="1">
      <c r="A27" s="30">
        <v>43894</v>
      </c>
      <c r="B27" s="31"/>
      <c r="C27" s="25" t="s">
        <v>41</v>
      </c>
      <c r="D27" s="25" t="s">
        <v>42</v>
      </c>
      <c r="E27" s="25" t="s">
        <v>43</v>
      </c>
      <c r="F27" s="26">
        <v>171927</v>
      </c>
      <c r="G27" s="26" t="s">
        <v>44</v>
      </c>
      <c r="H27" s="32"/>
      <c r="I27" s="32"/>
      <c r="J27" s="32"/>
      <c r="K27" s="32">
        <v>180</v>
      </c>
      <c r="L27" s="33"/>
      <c r="M27" s="27">
        <f t="shared" si="0"/>
        <v>160.71428571428569</v>
      </c>
      <c r="N27" s="27">
        <f t="shared" si="1"/>
        <v>19.285714285714281</v>
      </c>
      <c r="O27" s="27">
        <f t="shared" si="2"/>
        <v>0</v>
      </c>
      <c r="P27" s="27"/>
      <c r="Q27" s="34">
        <v>160.71</v>
      </c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ref="AF27" si="5">-SUM(N27:AE27)</f>
        <v>-179.99571428571429</v>
      </c>
      <c r="AG27" s="28">
        <f t="shared" ref="AG27" si="6">SUM(H27:K27)+AF27+O27</f>
        <v>4.2857142857144481E-3</v>
      </c>
    </row>
    <row r="28" spans="1:33" s="12" customFormat="1" ht="23.25" customHeight="1">
      <c r="A28" s="30">
        <v>43894</v>
      </c>
      <c r="B28" s="31"/>
      <c r="C28" s="25" t="s">
        <v>79</v>
      </c>
      <c r="D28" s="25" t="s">
        <v>90</v>
      </c>
      <c r="E28" s="25" t="s">
        <v>39</v>
      </c>
      <c r="F28" s="26">
        <v>2153216</v>
      </c>
      <c r="G28" s="26" t="s">
        <v>80</v>
      </c>
      <c r="H28" s="32"/>
      <c r="I28" s="32"/>
      <c r="J28" s="32"/>
      <c r="K28" s="32">
        <v>100</v>
      </c>
      <c r="L28" s="33"/>
      <c r="M28" s="27">
        <f t="shared" si="0"/>
        <v>89.285714285714278</v>
      </c>
      <c r="N28" s="27">
        <f t="shared" si="1"/>
        <v>10.714285714285714</v>
      </c>
      <c r="O28" s="27">
        <f t="shared" si="2"/>
        <v>0</v>
      </c>
      <c r="P28" s="27">
        <v>89.29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"/>
        <v>-100.00428571428571</v>
      </c>
      <c r="AG28" s="28">
        <f t="shared" si="4"/>
        <v>-4.2857142857144481E-3</v>
      </c>
    </row>
    <row r="29" spans="1:33" s="12" customFormat="1" ht="23.25" customHeight="1">
      <c r="A29" s="30">
        <v>43894</v>
      </c>
      <c r="B29" s="31"/>
      <c r="C29" s="25" t="s">
        <v>38</v>
      </c>
      <c r="D29" s="25" t="s">
        <v>53</v>
      </c>
      <c r="E29" s="25" t="s">
        <v>39</v>
      </c>
      <c r="F29" s="26">
        <v>185059</v>
      </c>
      <c r="G29" s="26" t="s">
        <v>101</v>
      </c>
      <c r="H29" s="32"/>
      <c r="I29" s="32"/>
      <c r="J29" s="32">
        <v>2776.05</v>
      </c>
      <c r="K29" s="32"/>
      <c r="L29" s="33"/>
      <c r="M29" s="27">
        <f t="shared" si="0"/>
        <v>2776.05</v>
      </c>
      <c r="N29" s="27">
        <f t="shared" si="1"/>
        <v>0</v>
      </c>
      <c r="O29" s="27">
        <f t="shared" si="2"/>
        <v>0</v>
      </c>
      <c r="P29" s="27">
        <v>2776.05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3"/>
        <v>-2776.05</v>
      </c>
      <c r="AG29" s="28">
        <f t="shared" si="4"/>
        <v>0</v>
      </c>
    </row>
    <row r="30" spans="1:33" s="12" customFormat="1" ht="23.25" customHeight="1">
      <c r="A30" s="30">
        <v>43894</v>
      </c>
      <c r="B30" s="31"/>
      <c r="C30" s="25" t="s">
        <v>38</v>
      </c>
      <c r="D30" s="25" t="s">
        <v>53</v>
      </c>
      <c r="E30" s="25" t="s">
        <v>39</v>
      </c>
      <c r="F30" s="26">
        <v>185059</v>
      </c>
      <c r="G30" s="26" t="s">
        <v>102</v>
      </c>
      <c r="H30" s="32"/>
      <c r="I30" s="32"/>
      <c r="J30" s="32"/>
      <c r="K30" s="32">
        <f>1074.29+128.91</f>
        <v>1203.2</v>
      </c>
      <c r="L30" s="33"/>
      <c r="M30" s="27">
        <f t="shared" si="0"/>
        <v>1074.2857142857142</v>
      </c>
      <c r="N30" s="27">
        <f t="shared" si="1"/>
        <v>128.91428571428571</v>
      </c>
      <c r="O30" s="27">
        <f t="shared" si="2"/>
        <v>0</v>
      </c>
      <c r="P30" s="27">
        <v>1074.29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3"/>
        <v>-1203.2042857142856</v>
      </c>
      <c r="AG30" s="28">
        <f t="shared" si="4"/>
        <v>-4.2857142855154962E-3</v>
      </c>
    </row>
    <row r="31" spans="1:33" s="12" customFormat="1" ht="23.25" customHeight="1">
      <c r="A31" s="30">
        <v>43894</v>
      </c>
      <c r="B31" s="31"/>
      <c r="C31" s="25" t="s">
        <v>45</v>
      </c>
      <c r="D31" s="25" t="s">
        <v>46</v>
      </c>
      <c r="E31" s="25" t="s">
        <v>37</v>
      </c>
      <c r="F31" s="26">
        <v>105588</v>
      </c>
      <c r="G31" s="26" t="s">
        <v>103</v>
      </c>
      <c r="H31" s="32"/>
      <c r="I31" s="32"/>
      <c r="J31" s="32"/>
      <c r="K31" s="32">
        <v>61</v>
      </c>
      <c r="L31" s="33"/>
      <c r="M31" s="27">
        <f t="shared" si="0"/>
        <v>54.464285714285708</v>
      </c>
      <c r="N31" s="27">
        <f t="shared" si="1"/>
        <v>6.5357142857142847</v>
      </c>
      <c r="O31" s="27">
        <f t="shared" si="2"/>
        <v>0</v>
      </c>
      <c r="P31" s="27">
        <v>54.46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3"/>
        <v>-60.995714285714286</v>
      </c>
      <c r="AG31" s="28">
        <f t="shared" si="4"/>
        <v>4.2857142857144481E-3</v>
      </c>
    </row>
    <row r="32" spans="1:33" s="12" customFormat="1" ht="23.25" customHeight="1">
      <c r="A32" s="30">
        <v>43894</v>
      </c>
      <c r="B32" s="31"/>
      <c r="C32" s="25" t="s">
        <v>45</v>
      </c>
      <c r="D32" s="25" t="s">
        <v>46</v>
      </c>
      <c r="E32" s="25" t="s">
        <v>37</v>
      </c>
      <c r="F32" s="26">
        <v>105588</v>
      </c>
      <c r="G32" s="26" t="s">
        <v>104</v>
      </c>
      <c r="H32" s="32"/>
      <c r="I32" s="32"/>
      <c r="J32" s="32"/>
      <c r="K32" s="32">
        <f>469.25-61</f>
        <v>408.25</v>
      </c>
      <c r="L32" s="33"/>
      <c r="M32" s="27">
        <f t="shared" si="0"/>
        <v>364.50892857142856</v>
      </c>
      <c r="N32" s="27">
        <f t="shared" si="1"/>
        <v>43.741071428571423</v>
      </c>
      <c r="O32" s="27">
        <f t="shared" si="2"/>
        <v>0</v>
      </c>
      <c r="P32" s="27"/>
      <c r="Q32" s="34"/>
      <c r="R32" s="34">
        <v>364.51</v>
      </c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3"/>
        <v>-408.25107142857144</v>
      </c>
      <c r="AG32" s="28">
        <f t="shared" si="4"/>
        <v>-1.0714285714357175E-3</v>
      </c>
    </row>
    <row r="33" spans="1:33" s="12" customFormat="1" ht="23.25" customHeight="1">
      <c r="A33" s="30">
        <v>43894</v>
      </c>
      <c r="B33" s="31"/>
      <c r="C33" s="25" t="s">
        <v>59</v>
      </c>
      <c r="D33" s="25" t="s">
        <v>70</v>
      </c>
      <c r="E33" s="25" t="s">
        <v>55</v>
      </c>
      <c r="F33" s="26">
        <v>17249</v>
      </c>
      <c r="G33" s="26" t="s">
        <v>105</v>
      </c>
      <c r="H33" s="32"/>
      <c r="I33" s="32"/>
      <c r="J33" s="32"/>
      <c r="K33" s="32">
        <v>1481</v>
      </c>
      <c r="L33" s="33"/>
      <c r="M33" s="27">
        <f t="shared" si="0"/>
        <v>1322.3214285714284</v>
      </c>
      <c r="N33" s="27">
        <f t="shared" si="1"/>
        <v>158.67857142857142</v>
      </c>
      <c r="O33" s="27">
        <f t="shared" si="2"/>
        <v>0</v>
      </c>
      <c r="P33" s="27">
        <v>1322.32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"/>
        <v>-1480.9985714285713</v>
      </c>
      <c r="AG33" s="28">
        <f t="shared" si="4"/>
        <v>1.4285714287325391E-3</v>
      </c>
    </row>
    <row r="34" spans="1:33" s="12" customFormat="1" ht="23.25" customHeight="1">
      <c r="A34" s="30">
        <v>43895</v>
      </c>
      <c r="B34" s="31"/>
      <c r="C34" s="25" t="s">
        <v>62</v>
      </c>
      <c r="D34" s="25" t="s">
        <v>63</v>
      </c>
      <c r="E34" s="25" t="s">
        <v>77</v>
      </c>
      <c r="F34" s="26">
        <v>122475</v>
      </c>
      <c r="G34" s="26" t="s">
        <v>64</v>
      </c>
      <c r="H34" s="32"/>
      <c r="I34" s="32"/>
      <c r="J34" s="32"/>
      <c r="K34" s="32">
        <v>664.78</v>
      </c>
      <c r="L34" s="33"/>
      <c r="M34" s="27">
        <f t="shared" si="0"/>
        <v>593.55357142857133</v>
      </c>
      <c r="N34" s="27">
        <f t="shared" si="1"/>
        <v>71.226428571428556</v>
      </c>
      <c r="O34" s="27">
        <f t="shared" si="2"/>
        <v>0</v>
      </c>
      <c r="P34" s="27">
        <v>593.54999999999995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3"/>
        <v>-664.77642857142848</v>
      </c>
      <c r="AG34" s="28">
        <f t="shared" si="4"/>
        <v>3.5714285714902871E-3</v>
      </c>
    </row>
    <row r="35" spans="1:33" s="12" customFormat="1" ht="23.25" customHeight="1">
      <c r="A35" s="30">
        <v>43895</v>
      </c>
      <c r="B35" s="31"/>
      <c r="C35" s="25" t="s">
        <v>106</v>
      </c>
      <c r="D35" s="25" t="s">
        <v>70</v>
      </c>
      <c r="E35" s="25" t="s">
        <v>55</v>
      </c>
      <c r="F35" s="26">
        <v>369377</v>
      </c>
      <c r="G35" s="26" t="s">
        <v>107</v>
      </c>
      <c r="H35" s="32"/>
      <c r="I35" s="32"/>
      <c r="J35" s="32"/>
      <c r="K35" s="32">
        <v>95</v>
      </c>
      <c r="L35" s="33"/>
      <c r="M35" s="27">
        <f t="shared" si="0"/>
        <v>84.821428571428569</v>
      </c>
      <c r="N35" s="27">
        <f t="shared" si="1"/>
        <v>10.178571428571429</v>
      </c>
      <c r="O35" s="27">
        <f t="shared" si="2"/>
        <v>0</v>
      </c>
      <c r="P35" s="27">
        <v>84.82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3"/>
        <v>-94.998571428571424</v>
      </c>
      <c r="AG35" s="28">
        <f t="shared" si="4"/>
        <v>1.4285714285762197E-3</v>
      </c>
    </row>
    <row r="36" spans="1:33" s="12" customFormat="1" ht="23.25" customHeight="1">
      <c r="A36" s="30">
        <v>43895</v>
      </c>
      <c r="B36" s="31"/>
      <c r="C36" s="25" t="s">
        <v>47</v>
      </c>
      <c r="D36" s="25"/>
      <c r="E36" s="25"/>
      <c r="F36" s="26"/>
      <c r="G36" s="26" t="s">
        <v>72</v>
      </c>
      <c r="H36" s="32"/>
      <c r="I36" s="32"/>
      <c r="J36" s="32">
        <v>500</v>
      </c>
      <c r="K36" s="32"/>
      <c r="L36" s="33"/>
      <c r="M36" s="27">
        <f t="shared" si="0"/>
        <v>500</v>
      </c>
      <c r="N36" s="27">
        <f t="shared" si="1"/>
        <v>0</v>
      </c>
      <c r="O36" s="27">
        <f t="shared" si="2"/>
        <v>0</v>
      </c>
      <c r="P36" s="27"/>
      <c r="Q36" s="34"/>
      <c r="R36" s="34"/>
      <c r="S36" s="35">
        <v>500</v>
      </c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3"/>
        <v>-500</v>
      </c>
      <c r="AG36" s="28">
        <f t="shared" si="4"/>
        <v>0</v>
      </c>
    </row>
    <row r="37" spans="1:33" s="59" customFormat="1" ht="23.25" customHeight="1">
      <c r="A37" s="30">
        <v>43895</v>
      </c>
      <c r="B37" s="31"/>
      <c r="C37" s="25" t="s">
        <v>47</v>
      </c>
      <c r="D37" s="25"/>
      <c r="E37" s="25"/>
      <c r="F37" s="26"/>
      <c r="G37" s="26" t="s">
        <v>108</v>
      </c>
      <c r="H37" s="32"/>
      <c r="I37" s="32"/>
      <c r="J37" s="32"/>
      <c r="K37" s="32">
        <v>180</v>
      </c>
      <c r="L37" s="33"/>
      <c r="M37" s="27">
        <f t="shared" si="0"/>
        <v>160.71428571428569</v>
      </c>
      <c r="N37" s="27">
        <f t="shared" si="1"/>
        <v>19.285714285714281</v>
      </c>
      <c r="O37" s="27">
        <f t="shared" si="2"/>
        <v>0</v>
      </c>
      <c r="P37" s="27"/>
      <c r="Q37" s="34"/>
      <c r="R37" s="34"/>
      <c r="S37" s="35">
        <v>160.71</v>
      </c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si="3"/>
        <v>-179.99571428571429</v>
      </c>
      <c r="AG37" s="28">
        <f t="shared" si="4"/>
        <v>4.2857142857144481E-3</v>
      </c>
    </row>
    <row r="38" spans="1:33" s="59" customFormat="1" ht="23.25" customHeight="1">
      <c r="A38" s="30">
        <v>43895</v>
      </c>
      <c r="B38" s="31"/>
      <c r="C38" s="25" t="s">
        <v>47</v>
      </c>
      <c r="D38" s="25"/>
      <c r="E38" s="25"/>
      <c r="F38" s="26"/>
      <c r="G38" s="26" t="s">
        <v>124</v>
      </c>
      <c r="H38" s="32">
        <v>50</v>
      </c>
      <c r="I38" s="32"/>
      <c r="J38" s="32"/>
      <c r="K38" s="32"/>
      <c r="L38" s="33"/>
      <c r="M38" s="27">
        <f t="shared" si="0"/>
        <v>50</v>
      </c>
      <c r="N38" s="27">
        <f t="shared" si="1"/>
        <v>0</v>
      </c>
      <c r="O38" s="27">
        <f t="shared" si="2"/>
        <v>0</v>
      </c>
      <c r="P38" s="27"/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>
        <v>50</v>
      </c>
      <c r="AB38" s="35"/>
      <c r="AC38" s="35"/>
      <c r="AD38" s="34"/>
      <c r="AE38" s="34"/>
      <c r="AF38" s="27">
        <f t="shared" si="3"/>
        <v>-50</v>
      </c>
      <c r="AG38" s="28">
        <f t="shared" si="4"/>
        <v>0</v>
      </c>
    </row>
    <row r="39" spans="1:33" s="59" customFormat="1" ht="23.25" customHeight="1">
      <c r="A39" s="30">
        <v>43895</v>
      </c>
      <c r="B39" s="31"/>
      <c r="C39" s="25" t="s">
        <v>93</v>
      </c>
      <c r="D39" s="25" t="s">
        <v>69</v>
      </c>
      <c r="E39" s="25" t="s">
        <v>39</v>
      </c>
      <c r="F39" s="26">
        <v>163509</v>
      </c>
      <c r="G39" s="26" t="s">
        <v>78</v>
      </c>
      <c r="H39" s="32"/>
      <c r="I39" s="32"/>
      <c r="J39" s="32"/>
      <c r="K39" s="32">
        <v>100</v>
      </c>
      <c r="L39" s="33"/>
      <c r="M39" s="27">
        <f t="shared" si="0"/>
        <v>89.285714285714278</v>
      </c>
      <c r="N39" s="27">
        <f t="shared" si="1"/>
        <v>10.714285714285714</v>
      </c>
      <c r="O39" s="27">
        <f t="shared" si="2"/>
        <v>0</v>
      </c>
      <c r="P39" s="27"/>
      <c r="Q39" s="34"/>
      <c r="R39" s="34"/>
      <c r="S39" s="35"/>
      <c r="T39" s="35"/>
      <c r="U39" s="35"/>
      <c r="V39" s="35"/>
      <c r="W39" s="35"/>
      <c r="X39" s="34"/>
      <c r="Y39" s="34">
        <v>89.29</v>
      </c>
      <c r="Z39" s="34"/>
      <c r="AA39" s="34"/>
      <c r="AB39" s="35"/>
      <c r="AC39" s="35"/>
      <c r="AD39" s="34"/>
      <c r="AE39" s="34"/>
      <c r="AF39" s="27">
        <f t="shared" si="3"/>
        <v>-100.00428571428571</v>
      </c>
      <c r="AG39" s="28">
        <f t="shared" si="4"/>
        <v>-4.2857142857144481E-3</v>
      </c>
    </row>
    <row r="40" spans="1:33" s="12" customFormat="1" ht="23.25" customHeight="1">
      <c r="A40" s="30">
        <v>43895</v>
      </c>
      <c r="B40" s="31"/>
      <c r="C40" s="25" t="s">
        <v>41</v>
      </c>
      <c r="D40" s="25" t="s">
        <v>42</v>
      </c>
      <c r="E40" s="25" t="s">
        <v>43</v>
      </c>
      <c r="F40" s="26">
        <v>226126</v>
      </c>
      <c r="G40" s="26" t="s">
        <v>44</v>
      </c>
      <c r="H40" s="32"/>
      <c r="I40" s="32"/>
      <c r="J40" s="32"/>
      <c r="K40" s="32">
        <v>180</v>
      </c>
      <c r="L40" s="33"/>
      <c r="M40" s="27">
        <f t="shared" si="0"/>
        <v>160.71428571428569</v>
      </c>
      <c r="N40" s="27">
        <f t="shared" si="1"/>
        <v>19.285714285714281</v>
      </c>
      <c r="O40" s="27">
        <f t="shared" si="2"/>
        <v>0</v>
      </c>
      <c r="P40" s="27"/>
      <c r="Q40" s="34">
        <v>160.71</v>
      </c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" si="7">-SUM(N40:AE40)</f>
        <v>-179.99571428571429</v>
      </c>
      <c r="AG40" s="28">
        <f t="shared" ref="AG40" si="8">SUM(H40:K40)+AF40+O40</f>
        <v>4.2857142857144481E-3</v>
      </c>
    </row>
    <row r="41" spans="1:33" s="59" customFormat="1" ht="23.25" customHeight="1">
      <c r="A41" s="30">
        <v>43895</v>
      </c>
      <c r="B41" s="31"/>
      <c r="C41" s="25" t="s">
        <v>45</v>
      </c>
      <c r="D41" s="25" t="s">
        <v>46</v>
      </c>
      <c r="E41" s="25" t="s">
        <v>37</v>
      </c>
      <c r="F41" s="26">
        <v>161740</v>
      </c>
      <c r="G41" s="26" t="s">
        <v>109</v>
      </c>
      <c r="H41" s="32"/>
      <c r="I41" s="32"/>
      <c r="J41" s="32"/>
      <c r="K41" s="32">
        <v>336</v>
      </c>
      <c r="L41" s="33"/>
      <c r="M41" s="27">
        <f t="shared" si="0"/>
        <v>299.99999999999994</v>
      </c>
      <c r="N41" s="27">
        <f t="shared" si="1"/>
        <v>35.999999999999993</v>
      </c>
      <c r="O41" s="27">
        <f t="shared" si="2"/>
        <v>0</v>
      </c>
      <c r="P41" s="27">
        <v>300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3"/>
        <v>-336</v>
      </c>
      <c r="AG41" s="28">
        <f t="shared" si="4"/>
        <v>0</v>
      </c>
    </row>
    <row r="42" spans="1:33" s="59" customFormat="1" ht="23.25" customHeight="1">
      <c r="A42" s="30">
        <v>43895</v>
      </c>
      <c r="B42" s="31"/>
      <c r="C42" s="25" t="s">
        <v>66</v>
      </c>
      <c r="D42" s="25"/>
      <c r="E42" s="25"/>
      <c r="F42" s="26"/>
      <c r="G42" s="26" t="s">
        <v>76</v>
      </c>
      <c r="H42" s="32"/>
      <c r="I42" s="32"/>
      <c r="J42" s="32">
        <v>80</v>
      </c>
      <c r="K42" s="32"/>
      <c r="L42" s="33"/>
      <c r="M42" s="27">
        <f t="shared" si="0"/>
        <v>80</v>
      </c>
      <c r="N42" s="27">
        <f t="shared" si="1"/>
        <v>0</v>
      </c>
      <c r="O42" s="27">
        <f t="shared" si="2"/>
        <v>0</v>
      </c>
      <c r="P42" s="27">
        <v>80</v>
      </c>
      <c r="Q42" s="34"/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3"/>
        <v>-80</v>
      </c>
      <c r="AG42" s="28">
        <f t="shared" si="4"/>
        <v>0</v>
      </c>
    </row>
    <row r="43" spans="1:33" s="59" customFormat="1" ht="23.25" customHeight="1">
      <c r="A43" s="30">
        <v>35</v>
      </c>
      <c r="B43" s="31"/>
      <c r="C43" s="25" t="s">
        <v>45</v>
      </c>
      <c r="D43" s="25" t="s">
        <v>46</v>
      </c>
      <c r="E43" s="25" t="s">
        <v>37</v>
      </c>
      <c r="F43" s="26">
        <v>105696</v>
      </c>
      <c r="G43" s="26" t="s">
        <v>110</v>
      </c>
      <c r="H43" s="32"/>
      <c r="I43" s="32"/>
      <c r="J43" s="32"/>
      <c r="K43" s="32">
        <v>868.5</v>
      </c>
      <c r="L43" s="33"/>
      <c r="M43" s="27">
        <f t="shared" si="0"/>
        <v>775.44642857142844</v>
      </c>
      <c r="N43" s="27">
        <f t="shared" si="1"/>
        <v>93.053571428571416</v>
      </c>
      <c r="O43" s="27">
        <f t="shared" si="2"/>
        <v>0</v>
      </c>
      <c r="P43" s="27">
        <v>775.45</v>
      </c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3"/>
        <v>-868.50357142857149</v>
      </c>
      <c r="AG43" s="28">
        <f t="shared" si="4"/>
        <v>-3.5714285714902871E-3</v>
      </c>
    </row>
    <row r="44" spans="1:33" s="59" customFormat="1" ht="23.25" customHeight="1">
      <c r="A44" s="30">
        <v>43895</v>
      </c>
      <c r="B44" s="31"/>
      <c r="C44" s="25" t="s">
        <v>40</v>
      </c>
      <c r="D44" s="25"/>
      <c r="E44" s="25"/>
      <c r="F44" s="26"/>
      <c r="G44" s="26" t="s">
        <v>111</v>
      </c>
      <c r="H44" s="32">
        <v>50</v>
      </c>
      <c r="I44" s="32"/>
      <c r="J44" s="32"/>
      <c r="K44" s="32"/>
      <c r="L44" s="33"/>
      <c r="M44" s="27">
        <f t="shared" si="0"/>
        <v>50</v>
      </c>
      <c r="N44" s="27">
        <f t="shared" si="1"/>
        <v>0</v>
      </c>
      <c r="O44" s="27">
        <f t="shared" si="2"/>
        <v>0</v>
      </c>
      <c r="P44" s="27"/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>
        <v>50</v>
      </c>
      <c r="AB44" s="35"/>
      <c r="AC44" s="35"/>
      <c r="AD44" s="34"/>
      <c r="AE44" s="34"/>
      <c r="AF44" s="27">
        <f t="shared" si="3"/>
        <v>-50</v>
      </c>
      <c r="AG44" s="28">
        <f t="shared" si="4"/>
        <v>0</v>
      </c>
    </row>
    <row r="45" spans="1:33" s="59" customFormat="1" ht="23.25" customHeight="1">
      <c r="A45" s="30">
        <v>43895</v>
      </c>
      <c r="B45" s="31"/>
      <c r="C45" s="25" t="s">
        <v>45</v>
      </c>
      <c r="D45" s="25" t="s">
        <v>46</v>
      </c>
      <c r="E45" s="25" t="s">
        <v>37</v>
      </c>
      <c r="F45" s="26">
        <v>141845</v>
      </c>
      <c r="G45" s="26" t="s">
        <v>112</v>
      </c>
      <c r="H45" s="32"/>
      <c r="I45" s="32"/>
      <c r="J45" s="32"/>
      <c r="K45" s="32">
        <v>462.25</v>
      </c>
      <c r="L45" s="33"/>
      <c r="M45" s="27">
        <f t="shared" si="0"/>
        <v>412.72321428571422</v>
      </c>
      <c r="N45" s="27">
        <f t="shared" si="1"/>
        <v>49.526785714285708</v>
      </c>
      <c r="O45" s="27">
        <f t="shared" si="2"/>
        <v>0</v>
      </c>
      <c r="P45" s="27">
        <v>412.72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3"/>
        <v>-462.24678571428575</v>
      </c>
      <c r="AG45" s="28">
        <f t="shared" si="4"/>
        <v>3.214285714250309E-3</v>
      </c>
    </row>
    <row r="46" spans="1:33" s="59" customFormat="1" ht="23.25" customHeight="1">
      <c r="A46" s="30">
        <v>43895</v>
      </c>
      <c r="B46" s="31"/>
      <c r="C46" s="25" t="s">
        <v>49</v>
      </c>
      <c r="D46" s="25" t="s">
        <v>50</v>
      </c>
      <c r="E46" s="25" t="s">
        <v>39</v>
      </c>
      <c r="F46" s="26">
        <v>5046</v>
      </c>
      <c r="G46" s="26" t="s">
        <v>113</v>
      </c>
      <c r="H46" s="32"/>
      <c r="I46" s="32"/>
      <c r="J46" s="32"/>
      <c r="K46" s="32">
        <v>475</v>
      </c>
      <c r="L46" s="33"/>
      <c r="M46" s="27">
        <f t="shared" si="0"/>
        <v>424.10714285714283</v>
      </c>
      <c r="N46" s="27">
        <f t="shared" si="1"/>
        <v>50.892857142857139</v>
      </c>
      <c r="O46" s="27">
        <f t="shared" si="2"/>
        <v>0</v>
      </c>
      <c r="P46" s="27"/>
      <c r="Q46" s="34"/>
      <c r="R46" s="34"/>
      <c r="S46" s="35"/>
      <c r="T46" s="35">
        <v>424.11</v>
      </c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3"/>
        <v>-475.00285714285712</v>
      </c>
      <c r="AG46" s="28">
        <f t="shared" si="4"/>
        <v>-2.8571428571240176E-3</v>
      </c>
    </row>
    <row r="47" spans="1:33" s="59" customFormat="1" ht="23.25" customHeight="1">
      <c r="A47" s="30">
        <v>43895</v>
      </c>
      <c r="B47" s="31"/>
      <c r="C47" s="25" t="s">
        <v>45</v>
      </c>
      <c r="D47" s="25" t="s">
        <v>46</v>
      </c>
      <c r="E47" s="25" t="s">
        <v>37</v>
      </c>
      <c r="F47" s="26">
        <v>141864</v>
      </c>
      <c r="G47" s="26" t="s">
        <v>114</v>
      </c>
      <c r="H47" s="32"/>
      <c r="I47" s="32"/>
      <c r="J47" s="32"/>
      <c r="K47" s="32">
        <v>35</v>
      </c>
      <c r="L47" s="33"/>
      <c r="M47" s="27">
        <f t="shared" si="0"/>
        <v>31.249999999999996</v>
      </c>
      <c r="N47" s="27">
        <f t="shared" si="1"/>
        <v>3.7499999999999996</v>
      </c>
      <c r="O47" s="27">
        <f t="shared" si="2"/>
        <v>0</v>
      </c>
      <c r="P47" s="27"/>
      <c r="Q47" s="34">
        <v>31.25</v>
      </c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3"/>
        <v>-35</v>
      </c>
      <c r="AG47" s="28">
        <f t="shared" si="4"/>
        <v>0</v>
      </c>
    </row>
    <row r="48" spans="1:33" s="59" customFormat="1" ht="23.25" customHeight="1">
      <c r="A48" s="30">
        <v>43895</v>
      </c>
      <c r="B48" s="31"/>
      <c r="C48" s="25" t="s">
        <v>38</v>
      </c>
      <c r="D48" s="25" t="s">
        <v>53</v>
      </c>
      <c r="E48" s="25" t="s">
        <v>39</v>
      </c>
      <c r="F48" s="26">
        <v>271955</v>
      </c>
      <c r="G48" s="26" t="s">
        <v>115</v>
      </c>
      <c r="H48" s="32"/>
      <c r="I48" s="32"/>
      <c r="J48" s="32">
        <v>45</v>
      </c>
      <c r="K48" s="32"/>
      <c r="L48" s="33"/>
      <c r="M48" s="27">
        <f t="shared" si="0"/>
        <v>45</v>
      </c>
      <c r="N48" s="27">
        <f t="shared" si="1"/>
        <v>0</v>
      </c>
      <c r="O48" s="27">
        <f t="shared" si="2"/>
        <v>0</v>
      </c>
      <c r="P48" s="27">
        <v>45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3"/>
        <v>-45</v>
      </c>
      <c r="AG48" s="28">
        <f t="shared" si="4"/>
        <v>0</v>
      </c>
    </row>
    <row r="49" spans="1:33" s="59" customFormat="1" ht="23.25" customHeight="1">
      <c r="A49" s="30">
        <v>43895</v>
      </c>
      <c r="B49" s="31"/>
      <c r="C49" s="25" t="s">
        <v>38</v>
      </c>
      <c r="D49" s="25" t="s">
        <v>53</v>
      </c>
      <c r="E49" s="25" t="s">
        <v>39</v>
      </c>
      <c r="F49" s="26">
        <v>271955</v>
      </c>
      <c r="G49" s="26" t="s">
        <v>116</v>
      </c>
      <c r="H49" s="32"/>
      <c r="I49" s="32"/>
      <c r="J49" s="32"/>
      <c r="K49" s="32">
        <f>828.39+99.41</f>
        <v>927.8</v>
      </c>
      <c r="L49" s="33"/>
      <c r="M49" s="27">
        <f t="shared" si="0"/>
        <v>828.392857142857</v>
      </c>
      <c r="N49" s="27">
        <f t="shared" si="1"/>
        <v>99.40714285714283</v>
      </c>
      <c r="O49" s="27">
        <f t="shared" si="2"/>
        <v>0</v>
      </c>
      <c r="P49" s="27">
        <v>828.39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3"/>
        <v>-927.79714285714283</v>
      </c>
      <c r="AG49" s="28">
        <f t="shared" si="4"/>
        <v>2.8571428571240176E-3</v>
      </c>
    </row>
    <row r="50" spans="1:33" s="12" customFormat="1" ht="23.25" customHeight="1">
      <c r="A50" s="30">
        <v>43896</v>
      </c>
      <c r="B50" s="31"/>
      <c r="C50" s="25" t="s">
        <v>41</v>
      </c>
      <c r="D50" s="25" t="s">
        <v>42</v>
      </c>
      <c r="E50" s="25" t="s">
        <v>43</v>
      </c>
      <c r="F50" s="26">
        <v>226167</v>
      </c>
      <c r="G50" s="26" t="s">
        <v>44</v>
      </c>
      <c r="H50" s="32"/>
      <c r="I50" s="32"/>
      <c r="J50" s="32"/>
      <c r="K50" s="32">
        <v>180</v>
      </c>
      <c r="L50" s="33"/>
      <c r="M50" s="27">
        <f t="shared" si="0"/>
        <v>160.71428571428569</v>
      </c>
      <c r="N50" s="27">
        <f t="shared" si="1"/>
        <v>19.285714285714281</v>
      </c>
      <c r="O50" s="27">
        <f t="shared" si="2"/>
        <v>0</v>
      </c>
      <c r="P50" s="27"/>
      <c r="Q50" s="34">
        <v>160.71</v>
      </c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ref="AF50" si="9">-SUM(N50:AE50)</f>
        <v>-179.99571428571429</v>
      </c>
      <c r="AG50" s="28">
        <f t="shared" ref="AG50" si="10">SUM(H50:K50)+AF50+O50</f>
        <v>4.2857142857144481E-3</v>
      </c>
    </row>
    <row r="51" spans="1:33" s="59" customFormat="1" ht="23.25" customHeight="1">
      <c r="A51" s="30">
        <v>43896</v>
      </c>
      <c r="B51" s="31"/>
      <c r="C51" s="25" t="s">
        <v>79</v>
      </c>
      <c r="D51" s="25" t="s">
        <v>90</v>
      </c>
      <c r="E51" s="25" t="s">
        <v>39</v>
      </c>
      <c r="F51" s="26">
        <v>546546</v>
      </c>
      <c r="G51" s="26" t="s">
        <v>80</v>
      </c>
      <c r="H51" s="32"/>
      <c r="I51" s="32"/>
      <c r="J51" s="32"/>
      <c r="K51" s="32">
        <v>100</v>
      </c>
      <c r="L51" s="33"/>
      <c r="M51" s="27">
        <f t="shared" si="0"/>
        <v>89.285714285714278</v>
      </c>
      <c r="N51" s="27">
        <f t="shared" si="1"/>
        <v>10.714285714285714</v>
      </c>
      <c r="O51" s="27">
        <f t="shared" si="2"/>
        <v>0</v>
      </c>
      <c r="P51" s="27">
        <v>89.29</v>
      </c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/>
      <c r="AB51" s="35"/>
      <c r="AC51" s="35"/>
      <c r="AD51" s="34"/>
      <c r="AE51" s="34"/>
      <c r="AF51" s="27">
        <f t="shared" si="3"/>
        <v>-100.00428571428571</v>
      </c>
      <c r="AG51" s="28">
        <f t="shared" si="4"/>
        <v>-4.2857142857144481E-3</v>
      </c>
    </row>
    <row r="52" spans="1:33" s="59" customFormat="1" ht="23.25" customHeight="1">
      <c r="A52" s="30">
        <v>43896</v>
      </c>
      <c r="B52" s="31"/>
      <c r="C52" s="25" t="s">
        <v>45</v>
      </c>
      <c r="D52" s="25" t="s">
        <v>46</v>
      </c>
      <c r="E52" s="25" t="s">
        <v>37</v>
      </c>
      <c r="F52" s="26">
        <v>141982</v>
      </c>
      <c r="G52" s="26" t="s">
        <v>117</v>
      </c>
      <c r="H52" s="32"/>
      <c r="I52" s="32"/>
      <c r="J52" s="32"/>
      <c r="K52" s="32">
        <v>105.5</v>
      </c>
      <c r="L52" s="33"/>
      <c r="M52" s="27">
        <f t="shared" si="0"/>
        <v>94.196428571428569</v>
      </c>
      <c r="N52" s="27">
        <f t="shared" si="1"/>
        <v>11.303571428571427</v>
      </c>
      <c r="O52" s="27">
        <f t="shared" si="2"/>
        <v>0</v>
      </c>
      <c r="P52" s="27">
        <v>94.2</v>
      </c>
      <c r="Q52" s="34"/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si="3"/>
        <v>-105.50357142857143</v>
      </c>
      <c r="AG52" s="28">
        <f t="shared" si="4"/>
        <v>-3.5714285714334437E-3</v>
      </c>
    </row>
    <row r="53" spans="1:33" s="59" customFormat="1" ht="23.25" customHeight="1">
      <c r="A53" s="30">
        <v>43897</v>
      </c>
      <c r="B53" s="31"/>
      <c r="C53" s="25" t="s">
        <v>118</v>
      </c>
      <c r="D53" s="25"/>
      <c r="E53" s="25"/>
      <c r="F53" s="26"/>
      <c r="G53" s="26" t="s">
        <v>119</v>
      </c>
      <c r="H53" s="32">
        <v>468</v>
      </c>
      <c r="I53" s="32"/>
      <c r="J53" s="32"/>
      <c r="K53" s="32"/>
      <c r="L53" s="33"/>
      <c r="M53" s="27">
        <f t="shared" si="0"/>
        <v>468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>
        <v>468</v>
      </c>
      <c r="AB53" s="35"/>
      <c r="AC53" s="35"/>
      <c r="AD53" s="34"/>
      <c r="AE53" s="34"/>
      <c r="AF53" s="27">
        <f t="shared" si="3"/>
        <v>-468</v>
      </c>
      <c r="AG53" s="28">
        <f t="shared" si="4"/>
        <v>0</v>
      </c>
    </row>
    <row r="54" spans="1:33" s="59" customFormat="1" ht="23.25" customHeight="1">
      <c r="A54" s="30">
        <v>43897</v>
      </c>
      <c r="B54" s="31"/>
      <c r="C54" s="25" t="s">
        <v>45</v>
      </c>
      <c r="D54" s="25" t="s">
        <v>46</v>
      </c>
      <c r="E54" s="25" t="s">
        <v>37</v>
      </c>
      <c r="F54" s="26">
        <v>38012</v>
      </c>
      <c r="G54" s="26" t="s">
        <v>120</v>
      </c>
      <c r="H54" s="32"/>
      <c r="I54" s="32"/>
      <c r="J54" s="32"/>
      <c r="K54" s="32">
        <v>449.28</v>
      </c>
      <c r="L54" s="33"/>
      <c r="M54" s="27">
        <f t="shared" si="0"/>
        <v>401.14285714285705</v>
      </c>
      <c r="N54" s="27">
        <f t="shared" si="1"/>
        <v>48.137142857142848</v>
      </c>
      <c r="O54" s="27">
        <f t="shared" si="2"/>
        <v>0</v>
      </c>
      <c r="P54" s="27">
        <v>401.14</v>
      </c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3"/>
        <v>-449.27714285714285</v>
      </c>
      <c r="AG54" s="28">
        <f t="shared" si="4"/>
        <v>2.8571428571240176E-3</v>
      </c>
    </row>
    <row r="55" spans="1:33" s="59" customFormat="1" ht="23.25" customHeight="1">
      <c r="A55" s="30">
        <v>43897</v>
      </c>
      <c r="B55" s="31"/>
      <c r="C55" s="25" t="s">
        <v>121</v>
      </c>
      <c r="D55" s="25" t="s">
        <v>122</v>
      </c>
      <c r="E55" s="25" t="s">
        <v>39</v>
      </c>
      <c r="F55" s="26">
        <v>1990768</v>
      </c>
      <c r="G55" s="26" t="s">
        <v>44</v>
      </c>
      <c r="H55" s="32"/>
      <c r="I55" s="32"/>
      <c r="J55" s="32"/>
      <c r="K55" s="32">
        <v>48</v>
      </c>
      <c r="L55" s="33"/>
      <c r="M55" s="27">
        <f t="shared" si="0"/>
        <v>42.857142857142854</v>
      </c>
      <c r="N55" s="27">
        <f t="shared" si="1"/>
        <v>5.1428571428571423</v>
      </c>
      <c r="O55" s="27">
        <f t="shared" si="2"/>
        <v>0</v>
      </c>
      <c r="P55" s="27"/>
      <c r="Q55" s="34">
        <v>42.86</v>
      </c>
      <c r="R55" s="34"/>
      <c r="S55" s="35"/>
      <c r="T55" s="35"/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3"/>
        <v>-48.002857142857138</v>
      </c>
      <c r="AG55" s="28">
        <f t="shared" si="4"/>
        <v>-2.8571428571382285E-3</v>
      </c>
    </row>
    <row r="56" spans="1:33" s="61" customFormat="1" ht="23.25" customHeight="1">
      <c r="A56" s="48">
        <v>43899</v>
      </c>
      <c r="B56" s="58"/>
      <c r="C56" s="49" t="s">
        <v>60</v>
      </c>
      <c r="D56" s="49"/>
      <c r="E56" s="49"/>
      <c r="F56" s="50"/>
      <c r="G56" s="50" t="s">
        <v>123</v>
      </c>
      <c r="H56" s="51">
        <v>165</v>
      </c>
      <c r="I56" s="51"/>
      <c r="J56" s="51"/>
      <c r="K56" s="51"/>
      <c r="L56" s="52"/>
      <c r="M56" s="53">
        <f t="shared" si="0"/>
        <v>165</v>
      </c>
      <c r="N56" s="53">
        <f t="shared" si="1"/>
        <v>0</v>
      </c>
      <c r="O56" s="53">
        <f t="shared" si="2"/>
        <v>0</v>
      </c>
      <c r="P56" s="53"/>
      <c r="Q56" s="54"/>
      <c r="R56" s="54"/>
      <c r="S56" s="55"/>
      <c r="T56" s="55"/>
      <c r="U56" s="55"/>
      <c r="V56" s="55"/>
      <c r="W56" s="55"/>
      <c r="X56" s="54"/>
      <c r="Y56" s="54"/>
      <c r="Z56" s="54"/>
      <c r="AA56" s="54">
        <v>165</v>
      </c>
      <c r="AB56" s="55"/>
      <c r="AC56" s="55"/>
      <c r="AD56" s="54"/>
      <c r="AE56" s="54"/>
      <c r="AF56" s="53">
        <f t="shared" si="3"/>
        <v>-165</v>
      </c>
      <c r="AG56" s="56">
        <f t="shared" si="4"/>
        <v>0</v>
      </c>
    </row>
    <row r="57" spans="1:33" s="12" customFormat="1" ht="23.25" customHeight="1">
      <c r="A57" s="30">
        <v>43900</v>
      </c>
      <c r="B57" s="31"/>
      <c r="C57" s="25" t="s">
        <v>45</v>
      </c>
      <c r="D57" s="25" t="s">
        <v>46</v>
      </c>
      <c r="E57" s="25" t="s">
        <v>37</v>
      </c>
      <c r="F57" s="26">
        <v>106879</v>
      </c>
      <c r="G57" s="26" t="s">
        <v>125</v>
      </c>
      <c r="H57" s="32"/>
      <c r="I57" s="32"/>
      <c r="J57" s="32"/>
      <c r="K57" s="32">
        <f>435+225</f>
        <v>660</v>
      </c>
      <c r="L57" s="33"/>
      <c r="M57" s="27">
        <f t="shared" si="0"/>
        <v>589.28571428571422</v>
      </c>
      <c r="N57" s="27">
        <f t="shared" si="1"/>
        <v>70.714285714285708</v>
      </c>
      <c r="O57" s="27">
        <f t="shared" si="2"/>
        <v>0</v>
      </c>
      <c r="P57" s="27">
        <v>589.29</v>
      </c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/>
      <c r="AE57" s="34"/>
      <c r="AF57" s="27">
        <f t="shared" si="3"/>
        <v>-660.00428571428563</v>
      </c>
      <c r="AG57" s="28">
        <f t="shared" si="4"/>
        <v>-4.285714285629183E-3</v>
      </c>
    </row>
    <row r="58" spans="1:33" s="12" customFormat="1" ht="23.25" customHeight="1">
      <c r="A58" s="30">
        <v>43900</v>
      </c>
      <c r="B58" s="31"/>
      <c r="C58" s="25" t="s">
        <v>45</v>
      </c>
      <c r="D58" s="25" t="s">
        <v>46</v>
      </c>
      <c r="E58" s="25" t="s">
        <v>37</v>
      </c>
      <c r="F58" s="26">
        <v>106879</v>
      </c>
      <c r="G58" s="26" t="s">
        <v>126</v>
      </c>
      <c r="H58" s="32"/>
      <c r="I58" s="32"/>
      <c r="J58" s="32"/>
      <c r="K58" s="32">
        <v>149</v>
      </c>
      <c r="L58" s="33"/>
      <c r="M58" s="27">
        <f t="shared" si="0"/>
        <v>133.03571428571428</v>
      </c>
      <c r="N58" s="27">
        <f t="shared" si="1"/>
        <v>15.964285714285714</v>
      </c>
      <c r="O58" s="27">
        <f t="shared" si="2"/>
        <v>0</v>
      </c>
      <c r="P58" s="27"/>
      <c r="Q58" s="34"/>
      <c r="R58" s="34">
        <v>133.04</v>
      </c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3"/>
        <v>-149.00428571428571</v>
      </c>
      <c r="AG58" s="28">
        <f t="shared" si="4"/>
        <v>-4.2857142857144481E-3</v>
      </c>
    </row>
    <row r="59" spans="1:33" s="12" customFormat="1" ht="23.25" customHeight="1">
      <c r="A59" s="30">
        <v>43900</v>
      </c>
      <c r="B59" s="31"/>
      <c r="C59" s="25" t="s">
        <v>127</v>
      </c>
      <c r="D59" s="25" t="s">
        <v>67</v>
      </c>
      <c r="E59" s="25" t="s">
        <v>37</v>
      </c>
      <c r="F59" s="26">
        <v>36713</v>
      </c>
      <c r="G59" s="26" t="s">
        <v>128</v>
      </c>
      <c r="H59" s="32"/>
      <c r="I59" s="32"/>
      <c r="J59" s="32"/>
      <c r="K59" s="32">
        <v>346.5</v>
      </c>
      <c r="L59" s="33"/>
      <c r="M59" s="27">
        <f t="shared" si="0"/>
        <v>309.37499999999994</v>
      </c>
      <c r="N59" s="27">
        <f t="shared" si="1"/>
        <v>37.124999999999993</v>
      </c>
      <c r="O59" s="27">
        <f t="shared" si="2"/>
        <v>0</v>
      </c>
      <c r="P59" s="27"/>
      <c r="Q59" s="34"/>
      <c r="R59" s="34">
        <v>309.38</v>
      </c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si="3"/>
        <v>-346.505</v>
      </c>
      <c r="AG59" s="28">
        <f t="shared" si="4"/>
        <v>-4.9999999999954525E-3</v>
      </c>
    </row>
    <row r="60" spans="1:33" s="12" customFormat="1" ht="23.25" customHeight="1">
      <c r="A60" s="30">
        <v>43900</v>
      </c>
      <c r="B60" s="31"/>
      <c r="C60" s="25" t="s">
        <v>38</v>
      </c>
      <c r="D60" s="25" t="s">
        <v>53</v>
      </c>
      <c r="E60" s="25" t="s">
        <v>39</v>
      </c>
      <c r="F60" s="26">
        <v>81303</v>
      </c>
      <c r="G60" s="26" t="s">
        <v>129</v>
      </c>
      <c r="H60" s="32"/>
      <c r="I60" s="32"/>
      <c r="J60" s="32"/>
      <c r="K60" s="32">
        <v>1698</v>
      </c>
      <c r="L60" s="33"/>
      <c r="M60" s="27">
        <f t="shared" si="0"/>
        <v>1516.0714285714284</v>
      </c>
      <c r="N60" s="27">
        <f t="shared" si="1"/>
        <v>181.92857142857142</v>
      </c>
      <c r="O60" s="27">
        <f t="shared" si="2"/>
        <v>0</v>
      </c>
      <c r="P60" s="27"/>
      <c r="Q60" s="34"/>
      <c r="R60" s="34"/>
      <c r="S60" s="35"/>
      <c r="T60" s="35"/>
      <c r="U60" s="35"/>
      <c r="V60" s="35"/>
      <c r="W60" s="35"/>
      <c r="X60" s="34">
        <v>1516.07</v>
      </c>
      <c r="Y60" s="34"/>
      <c r="Z60" s="34"/>
      <c r="AA60" s="34"/>
      <c r="AB60" s="35"/>
      <c r="AC60" s="35"/>
      <c r="AD60" s="34"/>
      <c r="AE60" s="34"/>
      <c r="AF60" s="27">
        <f t="shared" si="3"/>
        <v>-1697.9985714285713</v>
      </c>
      <c r="AG60" s="28">
        <f t="shared" si="4"/>
        <v>1.4285714287325391E-3</v>
      </c>
    </row>
    <row r="61" spans="1:33" s="12" customFormat="1" ht="23.25" customHeight="1">
      <c r="A61" s="30">
        <v>43894</v>
      </c>
      <c r="B61" s="31"/>
      <c r="C61" s="25" t="s">
        <v>68</v>
      </c>
      <c r="D61" s="25" t="s">
        <v>69</v>
      </c>
      <c r="E61" s="25" t="s">
        <v>39</v>
      </c>
      <c r="F61" s="26">
        <v>167797</v>
      </c>
      <c r="G61" s="26" t="s">
        <v>78</v>
      </c>
      <c r="H61" s="32"/>
      <c r="I61" s="32"/>
      <c r="J61" s="32"/>
      <c r="K61" s="32">
        <v>300</v>
      </c>
      <c r="L61" s="33"/>
      <c r="M61" s="27">
        <f t="shared" si="0"/>
        <v>267.85714285714283</v>
      </c>
      <c r="N61" s="27">
        <f t="shared" si="1"/>
        <v>32.142857142857139</v>
      </c>
      <c r="O61" s="27">
        <f t="shared" si="2"/>
        <v>0</v>
      </c>
      <c r="P61" s="27"/>
      <c r="Q61" s="34"/>
      <c r="R61" s="34"/>
      <c r="S61" s="35"/>
      <c r="T61" s="35"/>
      <c r="U61" s="35"/>
      <c r="V61" s="35"/>
      <c r="W61" s="35"/>
      <c r="X61" s="34"/>
      <c r="Y61" s="34">
        <v>267.86</v>
      </c>
      <c r="Z61" s="34"/>
      <c r="AA61" s="34"/>
      <c r="AB61" s="35"/>
      <c r="AC61" s="35"/>
      <c r="AD61" s="34"/>
      <c r="AE61" s="34"/>
      <c r="AF61" s="27">
        <f t="shared" si="3"/>
        <v>-300.00285714285712</v>
      </c>
      <c r="AG61" s="28">
        <f t="shared" si="4"/>
        <v>-2.8571428571240176E-3</v>
      </c>
    </row>
    <row r="62" spans="1:33" s="12" customFormat="1" ht="23.25" customHeight="1">
      <c r="A62" s="30">
        <v>43901</v>
      </c>
      <c r="B62" s="31"/>
      <c r="C62" s="25" t="s">
        <v>41</v>
      </c>
      <c r="D62" s="25" t="s">
        <v>42</v>
      </c>
      <c r="E62" s="25" t="s">
        <v>43</v>
      </c>
      <c r="F62" s="26">
        <v>203800</v>
      </c>
      <c r="G62" s="26" t="s">
        <v>44</v>
      </c>
      <c r="H62" s="32"/>
      <c r="I62" s="32"/>
      <c r="J62" s="32"/>
      <c r="K62" s="32">
        <v>180</v>
      </c>
      <c r="L62" s="33"/>
      <c r="M62" s="27">
        <f t="shared" si="0"/>
        <v>160.71428571428569</v>
      </c>
      <c r="N62" s="27">
        <f t="shared" si="1"/>
        <v>19.285714285714281</v>
      </c>
      <c r="O62" s="27">
        <f t="shared" si="2"/>
        <v>0</v>
      </c>
      <c r="P62" s="27"/>
      <c r="Q62" s="34">
        <v>160.71</v>
      </c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/>
      <c r="AC62" s="35"/>
      <c r="AD62" s="34"/>
      <c r="AE62" s="34"/>
      <c r="AF62" s="27">
        <f t="shared" si="3"/>
        <v>-179.99571428571429</v>
      </c>
      <c r="AG62" s="28">
        <f t="shared" si="4"/>
        <v>4.2857142857144481E-3</v>
      </c>
    </row>
    <row r="63" spans="1:33" s="12" customFormat="1" ht="23.25" customHeight="1">
      <c r="A63" s="30">
        <v>43901</v>
      </c>
      <c r="B63" s="31"/>
      <c r="C63" s="25" t="s">
        <v>127</v>
      </c>
      <c r="D63" s="25" t="s">
        <v>67</v>
      </c>
      <c r="E63" s="25" t="s">
        <v>37</v>
      </c>
      <c r="F63" s="26">
        <v>999</v>
      </c>
      <c r="G63" s="26" t="s">
        <v>130</v>
      </c>
      <c r="H63" s="32"/>
      <c r="I63" s="32"/>
      <c r="J63" s="32"/>
      <c r="K63" s="32">
        <v>550</v>
      </c>
      <c r="L63" s="33"/>
      <c r="M63" s="27">
        <f t="shared" si="0"/>
        <v>491.0714285714285</v>
      </c>
      <c r="N63" s="27">
        <f t="shared" si="1"/>
        <v>58.928571428571416</v>
      </c>
      <c r="O63" s="27">
        <f t="shared" si="2"/>
        <v>0</v>
      </c>
      <c r="P63" s="27"/>
      <c r="Q63" s="34"/>
      <c r="R63" s="34"/>
      <c r="S63" s="35"/>
      <c r="T63" s="35"/>
      <c r="U63" s="35"/>
      <c r="V63" s="35"/>
      <c r="W63" s="35">
        <v>491.07</v>
      </c>
      <c r="X63" s="34"/>
      <c r="Y63" s="34"/>
      <c r="Z63" s="34"/>
      <c r="AA63" s="34"/>
      <c r="AB63" s="35"/>
      <c r="AC63" s="35"/>
      <c r="AD63" s="34"/>
      <c r="AE63" s="34"/>
      <c r="AF63" s="27">
        <f t="shared" si="3"/>
        <v>-549.99857142857138</v>
      </c>
      <c r="AG63" s="28">
        <f t="shared" si="4"/>
        <v>1.4285714286188522E-3</v>
      </c>
    </row>
    <row r="64" spans="1:33" s="12" customFormat="1" ht="23.25" customHeight="1">
      <c r="A64" s="30">
        <v>43901</v>
      </c>
      <c r="B64" s="31"/>
      <c r="C64" s="25" t="s">
        <v>38</v>
      </c>
      <c r="D64" s="25" t="s">
        <v>53</v>
      </c>
      <c r="E64" s="25" t="s">
        <v>39</v>
      </c>
      <c r="F64" s="26">
        <v>317944</v>
      </c>
      <c r="G64" s="26" t="s">
        <v>131</v>
      </c>
      <c r="H64" s="32"/>
      <c r="I64" s="32"/>
      <c r="J64" s="32"/>
      <c r="K64" s="32">
        <v>148.5</v>
      </c>
      <c r="L64" s="33"/>
      <c r="M64" s="27">
        <f t="shared" si="0"/>
        <v>132.58928571428569</v>
      </c>
      <c r="N64" s="27">
        <f t="shared" si="1"/>
        <v>15.910714285714283</v>
      </c>
      <c r="O64" s="27">
        <f t="shared" si="2"/>
        <v>0</v>
      </c>
      <c r="P64" s="27"/>
      <c r="Q64" s="34">
        <v>132.59</v>
      </c>
      <c r="R64" s="34"/>
      <c r="S64" s="35"/>
      <c r="T64" s="35"/>
      <c r="U64" s="35"/>
      <c r="V64" s="35"/>
      <c r="W64" s="35"/>
      <c r="X64" s="34"/>
      <c r="Y64" s="34"/>
      <c r="Z64" s="34"/>
      <c r="AA64" s="34"/>
      <c r="AB64" s="35"/>
      <c r="AC64" s="35"/>
      <c r="AD64" s="34"/>
      <c r="AE64" s="34"/>
      <c r="AF64" s="27">
        <f t="shared" si="3"/>
        <v>-148.50071428571428</v>
      </c>
      <c r="AG64" s="28">
        <f t="shared" si="4"/>
        <v>-7.142857142810044E-4</v>
      </c>
    </row>
    <row r="65" spans="1:33" s="12" customFormat="1" ht="23.25" customHeight="1">
      <c r="A65" s="30">
        <v>43901</v>
      </c>
      <c r="B65" s="31"/>
      <c r="C65" s="25" t="s">
        <v>38</v>
      </c>
      <c r="D65" s="25" t="s">
        <v>53</v>
      </c>
      <c r="E65" s="25" t="s">
        <v>39</v>
      </c>
      <c r="F65" s="26">
        <v>138021</v>
      </c>
      <c r="G65" s="26" t="s">
        <v>132</v>
      </c>
      <c r="H65" s="32"/>
      <c r="I65" s="32"/>
      <c r="J65" s="32">
        <v>1560.45</v>
      </c>
      <c r="K65" s="32"/>
      <c r="L65" s="33"/>
      <c r="M65" s="27">
        <f t="shared" si="0"/>
        <v>1560.45</v>
      </c>
      <c r="N65" s="27">
        <f t="shared" si="1"/>
        <v>0</v>
      </c>
      <c r="O65" s="27">
        <f t="shared" si="2"/>
        <v>0</v>
      </c>
      <c r="P65" s="27"/>
      <c r="Q65" s="34">
        <v>1560.45</v>
      </c>
      <c r="R65" s="34"/>
      <c r="S65" s="35"/>
      <c r="T65" s="35"/>
      <c r="U65" s="35"/>
      <c r="V65" s="35"/>
      <c r="W65" s="35"/>
      <c r="X65" s="34"/>
      <c r="Y65" s="34"/>
      <c r="Z65" s="34"/>
      <c r="AA65" s="34"/>
      <c r="AB65" s="35"/>
      <c r="AC65" s="35"/>
      <c r="AD65" s="34"/>
      <c r="AE65" s="34"/>
      <c r="AF65" s="27">
        <f t="shared" si="3"/>
        <v>-1560.45</v>
      </c>
      <c r="AG65" s="28">
        <f t="shared" si="4"/>
        <v>0</v>
      </c>
    </row>
    <row r="66" spans="1:33" s="12" customFormat="1" ht="35.25" customHeight="1">
      <c r="A66" s="30">
        <v>43901</v>
      </c>
      <c r="B66" s="31"/>
      <c r="C66" s="25" t="s">
        <v>38</v>
      </c>
      <c r="D66" s="25" t="s">
        <v>53</v>
      </c>
      <c r="E66" s="25" t="s">
        <v>39</v>
      </c>
      <c r="F66" s="26">
        <v>138021</v>
      </c>
      <c r="G66" s="26" t="s">
        <v>133</v>
      </c>
      <c r="H66" s="32"/>
      <c r="I66" s="32"/>
      <c r="J66" s="32"/>
      <c r="K66" s="32">
        <f>4319.24+518.31</f>
        <v>4837.5499999999993</v>
      </c>
      <c r="L66" s="33"/>
      <c r="M66" s="27">
        <f t="shared" si="0"/>
        <v>4319.2410714285706</v>
      </c>
      <c r="N66" s="27">
        <f t="shared" si="1"/>
        <v>518.30892857142851</v>
      </c>
      <c r="O66" s="27">
        <f t="shared" si="2"/>
        <v>0</v>
      </c>
      <c r="P66" s="27"/>
      <c r="Q66" s="34">
        <v>4319.24</v>
      </c>
      <c r="R66" s="34"/>
      <c r="S66" s="35"/>
      <c r="T66" s="35"/>
      <c r="U66" s="35"/>
      <c r="V66" s="35"/>
      <c r="W66" s="35"/>
      <c r="X66" s="34"/>
      <c r="Y66" s="34"/>
      <c r="Z66" s="34"/>
      <c r="AA66" s="34"/>
      <c r="AB66" s="35"/>
      <c r="AC66" s="35"/>
      <c r="AD66" s="34"/>
      <c r="AE66" s="34"/>
      <c r="AF66" s="27">
        <f t="shared" si="3"/>
        <v>-4837.5489285714284</v>
      </c>
      <c r="AG66" s="28">
        <f t="shared" si="4"/>
        <v>1.0714285708672833E-3</v>
      </c>
    </row>
    <row r="67" spans="1:33" s="12" customFormat="1" ht="23.25" customHeight="1">
      <c r="A67" s="30"/>
      <c r="B67" s="31"/>
      <c r="C67" s="25"/>
      <c r="D67" s="25"/>
      <c r="E67" s="25"/>
      <c r="F67" s="26"/>
      <c r="G67" s="26"/>
      <c r="H67" s="32"/>
      <c r="I67" s="32"/>
      <c r="J67" s="32"/>
      <c r="K67" s="32"/>
      <c r="L67" s="33"/>
      <c r="M67" s="27"/>
      <c r="N67" s="27"/>
      <c r="O67" s="27"/>
      <c r="P67" s="27"/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/>
      <c r="AG67" s="28"/>
    </row>
    <row r="68" spans="1:33" s="12" customFormat="1" ht="19.5" customHeight="1">
      <c r="A68" s="30"/>
      <c r="B68" s="31"/>
      <c r="C68" s="36"/>
      <c r="D68" s="36"/>
      <c r="E68" s="36"/>
      <c r="F68" s="26"/>
      <c r="G68" s="29"/>
      <c r="H68" s="32"/>
      <c r="I68" s="32"/>
      <c r="J68" s="32"/>
      <c r="K68" s="32"/>
      <c r="L68" s="33"/>
      <c r="M68" s="34">
        <f>SUM(H68:J68,K68/1.12)</f>
        <v>0</v>
      </c>
      <c r="N68" s="34">
        <f>K68/1.12*0.12</f>
        <v>0</v>
      </c>
      <c r="O68" s="34">
        <f>-SUM(I68:J68,K68/1.12)*L68</f>
        <v>0</v>
      </c>
      <c r="P68" s="34"/>
      <c r="Q68" s="34"/>
      <c r="R68" s="34"/>
      <c r="S68" s="34"/>
      <c r="T68" s="35"/>
      <c r="U68" s="35"/>
      <c r="V68" s="35"/>
      <c r="W68" s="35"/>
      <c r="X68" s="35"/>
      <c r="Y68" s="37"/>
      <c r="Z68" s="34"/>
      <c r="AA68" s="34"/>
      <c r="AB68" s="34"/>
      <c r="AC68" s="35"/>
      <c r="AD68" s="35"/>
      <c r="AE68" s="38"/>
      <c r="AF68" s="27">
        <f t="shared" ref="AF68" si="11">-SUM(N68:AE68)</f>
        <v>0</v>
      </c>
      <c r="AG68" s="28">
        <f t="shared" ref="AG68" si="12">SUM(H68:K68)+AF68+O68</f>
        <v>0</v>
      </c>
    </row>
    <row r="69" spans="1:33" s="10" customFormat="1" ht="12" customHeight="1" thickBot="1">
      <c r="A69" s="39"/>
      <c r="B69" s="40"/>
      <c r="C69" s="41"/>
      <c r="D69" s="42"/>
      <c r="E69" s="42"/>
      <c r="F69" s="43"/>
      <c r="G69" s="41"/>
      <c r="H69" s="44">
        <f t="shared" ref="H69:AG69" si="13">SUM(H5:H68)</f>
        <v>1470</v>
      </c>
      <c r="I69" s="44">
        <f t="shared" si="13"/>
        <v>0</v>
      </c>
      <c r="J69" s="44">
        <f t="shared" si="13"/>
        <v>7184.8</v>
      </c>
      <c r="K69" s="44">
        <f t="shared" si="13"/>
        <v>33675.909999999996</v>
      </c>
      <c r="L69" s="44">
        <f t="shared" si="13"/>
        <v>0</v>
      </c>
      <c r="M69" s="44">
        <f t="shared" si="13"/>
        <v>38722.576785714278</v>
      </c>
      <c r="N69" s="44">
        <f t="shared" si="13"/>
        <v>3608.1332142857145</v>
      </c>
      <c r="O69" s="44">
        <f t="shared" si="13"/>
        <v>0</v>
      </c>
      <c r="P69" s="44">
        <f t="shared" si="13"/>
        <v>19639.190000000002</v>
      </c>
      <c r="Q69" s="44">
        <f t="shared" si="13"/>
        <v>7050.65</v>
      </c>
      <c r="R69" s="44">
        <f t="shared" si="13"/>
        <v>1269.8800000000001</v>
      </c>
      <c r="S69" s="44">
        <f t="shared" si="13"/>
        <v>660.71</v>
      </c>
      <c r="T69" s="44">
        <f t="shared" si="13"/>
        <v>424.11</v>
      </c>
      <c r="U69" s="44">
        <f t="shared" si="13"/>
        <v>0</v>
      </c>
      <c r="V69" s="44">
        <f t="shared" si="13"/>
        <v>0</v>
      </c>
      <c r="W69" s="44">
        <f t="shared" si="13"/>
        <v>491.07</v>
      </c>
      <c r="X69" s="44">
        <f t="shared" si="13"/>
        <v>1516.07</v>
      </c>
      <c r="Y69" s="44">
        <f t="shared" si="13"/>
        <v>6160.7199999999993</v>
      </c>
      <c r="Z69" s="44">
        <f t="shared" si="13"/>
        <v>40.18</v>
      </c>
      <c r="AA69" s="44">
        <f t="shared" si="13"/>
        <v>883</v>
      </c>
      <c r="AB69" s="44">
        <f t="shared" si="13"/>
        <v>537</v>
      </c>
      <c r="AC69" s="44">
        <f t="shared" si="13"/>
        <v>0</v>
      </c>
      <c r="AD69" s="44">
        <f t="shared" si="13"/>
        <v>50</v>
      </c>
      <c r="AE69" s="44">
        <f t="shared" si="13"/>
        <v>0</v>
      </c>
      <c r="AF69" s="44">
        <f t="shared" si="13"/>
        <v>-42330.713214285715</v>
      </c>
      <c r="AG69" s="44">
        <f t="shared" si="13"/>
        <v>-3.2142857136792102E-3</v>
      </c>
    </row>
    <row r="70" spans="1:33" ht="12.75" customHeight="1" thickTop="1"/>
    <row r="71" spans="1:33" ht="12">
      <c r="K71" s="45">
        <f>H69+I69+J69+K69</f>
        <v>42330.709999999992</v>
      </c>
      <c r="L71" s="9"/>
      <c r="M71" s="8"/>
      <c r="AF71" s="46">
        <f>+AF69</f>
        <v>-42330.713214285715</v>
      </c>
    </row>
    <row r="72" spans="1:33">
      <c r="K72" s="8"/>
      <c r="L72" s="9"/>
      <c r="M72" s="8"/>
    </row>
    <row r="73" spans="1:33" ht="12">
      <c r="C73" s="47" t="s">
        <v>33</v>
      </c>
      <c r="G73" s="10"/>
      <c r="K73" s="60"/>
      <c r="L73" s="60"/>
      <c r="M73" s="60"/>
    </row>
    <row r="74" spans="1:33">
      <c r="K74" s="8"/>
      <c r="L74" s="9"/>
      <c r="M74" s="8"/>
    </row>
    <row r="75" spans="1:33">
      <c r="K75" s="8"/>
      <c r="L75" s="9"/>
      <c r="M75" s="8"/>
    </row>
    <row r="76" spans="1:33">
      <c r="A76" s="1"/>
      <c r="B76" s="1"/>
      <c r="D76" s="1"/>
      <c r="E76" s="1"/>
      <c r="F76" s="1"/>
      <c r="H76" s="1"/>
      <c r="I76" s="1"/>
      <c r="J76" s="1"/>
      <c r="K76" s="8"/>
      <c r="L76" s="9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D76" s="1"/>
      <c r="AE76" s="1"/>
      <c r="AF76" s="1"/>
    </row>
    <row r="83" spans="1:32">
      <c r="Q83" s="2">
        <v>0</v>
      </c>
    </row>
    <row r="84" spans="1:32">
      <c r="A84" s="1"/>
      <c r="B84" s="1"/>
      <c r="D84" s="1"/>
      <c r="E84" s="1"/>
      <c r="F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Z84" s="1"/>
      <c r="AA84" s="1"/>
      <c r="AB84" s="1"/>
      <c r="AC84" s="1"/>
      <c r="AD84" s="1"/>
      <c r="AE84" s="1"/>
      <c r="AF84" s="1"/>
    </row>
  </sheetData>
  <mergeCells count="1">
    <mergeCell ref="K73:M73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0"/>
  <sheetViews>
    <sheetView workbookViewId="0">
      <pane ySplit="4" topLeftCell="A5" activePane="bottomLeft" state="frozen"/>
      <selection pane="bottomLeft" activeCell="A5" sqref="A5:XFD12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86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43892</v>
      </c>
      <c r="B5" s="31"/>
      <c r="C5" s="25" t="s">
        <v>45</v>
      </c>
      <c r="D5" s="25" t="s">
        <v>46</v>
      </c>
      <c r="E5" s="25" t="s">
        <v>37</v>
      </c>
      <c r="F5" s="26">
        <v>160532</v>
      </c>
      <c r="G5" s="26" t="s">
        <v>82</v>
      </c>
      <c r="H5" s="32"/>
      <c r="I5" s="32"/>
      <c r="J5" s="32"/>
      <c r="K5" s="32">
        <v>488</v>
      </c>
      <c r="L5" s="33"/>
      <c r="M5" s="27">
        <f t="shared" ref="M5:M14" si="0">SUM(H5:J5,K5/1.12)</f>
        <v>435.71428571428567</v>
      </c>
      <c r="N5" s="27">
        <f t="shared" ref="N5:N14" si="1">K5/1.12*0.12</f>
        <v>52.285714285714278</v>
      </c>
      <c r="O5" s="27">
        <f t="shared" ref="O5:O14" si="2">-SUM(I5:J5,K5/1.12)*L5</f>
        <v>0</v>
      </c>
      <c r="P5" s="27">
        <v>435.71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2" si="3">-SUM(N5:AE5)</f>
        <v>-487.99571428571426</v>
      </c>
      <c r="AG5" s="28">
        <f t="shared" ref="AG5:AG12" si="4">SUM(H5:K5)+AF5+O5</f>
        <v>4.2857142857428698E-3</v>
      </c>
    </row>
    <row r="6" spans="1:33" s="12" customFormat="1" ht="23.25" customHeight="1">
      <c r="A6" s="30">
        <v>43892</v>
      </c>
      <c r="B6" s="31"/>
      <c r="C6" s="25" t="s">
        <v>47</v>
      </c>
      <c r="D6" s="25"/>
      <c r="E6" s="25"/>
      <c r="F6" s="26"/>
      <c r="G6" s="26" t="s">
        <v>72</v>
      </c>
      <c r="H6" s="32"/>
      <c r="I6" s="32"/>
      <c r="J6" s="32">
        <v>500</v>
      </c>
      <c r="K6" s="32"/>
      <c r="L6" s="33"/>
      <c r="M6" s="27">
        <f t="shared" si="0"/>
        <v>500</v>
      </c>
      <c r="N6" s="27">
        <f t="shared" si="1"/>
        <v>0</v>
      </c>
      <c r="O6" s="27">
        <f t="shared" si="2"/>
        <v>0</v>
      </c>
      <c r="P6" s="27">
        <v>500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-500</v>
      </c>
      <c r="AG6" s="28">
        <f t="shared" si="4"/>
        <v>0</v>
      </c>
    </row>
    <row r="7" spans="1:33" s="12" customFormat="1" ht="23.25" customHeight="1">
      <c r="A7" s="30">
        <v>43892</v>
      </c>
      <c r="B7" s="31"/>
      <c r="C7" s="25" t="s">
        <v>47</v>
      </c>
      <c r="D7" s="25"/>
      <c r="E7" s="25"/>
      <c r="F7" s="26"/>
      <c r="G7" s="26" t="s">
        <v>75</v>
      </c>
      <c r="H7" s="32">
        <v>50</v>
      </c>
      <c r="I7" s="32"/>
      <c r="J7" s="32"/>
      <c r="K7" s="32"/>
      <c r="L7" s="33"/>
      <c r="M7" s="27">
        <f t="shared" si="0"/>
        <v>50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>
        <v>50</v>
      </c>
      <c r="AB7" s="35"/>
      <c r="AC7" s="35"/>
      <c r="AD7" s="34"/>
      <c r="AE7" s="34"/>
      <c r="AF7" s="27">
        <f t="shared" si="3"/>
        <v>-50</v>
      </c>
      <c r="AG7" s="28">
        <f t="shared" si="4"/>
        <v>0</v>
      </c>
    </row>
    <row r="8" spans="1:33" s="12" customFormat="1" ht="23.25" customHeight="1">
      <c r="A8" s="30">
        <v>43892</v>
      </c>
      <c r="B8" s="31"/>
      <c r="C8" s="25" t="s">
        <v>41</v>
      </c>
      <c r="D8" s="25" t="s">
        <v>42</v>
      </c>
      <c r="E8" s="25" t="s">
        <v>43</v>
      </c>
      <c r="F8" s="26">
        <v>171821</v>
      </c>
      <c r="G8" s="26" t="s">
        <v>44</v>
      </c>
      <c r="H8" s="32"/>
      <c r="I8" s="32"/>
      <c r="J8" s="32"/>
      <c r="K8" s="32">
        <v>180</v>
      </c>
      <c r="L8" s="33"/>
      <c r="M8" s="27">
        <f t="shared" si="0"/>
        <v>160.71428571428569</v>
      </c>
      <c r="N8" s="27">
        <f t="shared" si="1"/>
        <v>19.285714285714281</v>
      </c>
      <c r="O8" s="27">
        <f t="shared" si="2"/>
        <v>0</v>
      </c>
      <c r="P8" s="27"/>
      <c r="Q8" s="34">
        <v>160.71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-179.99571428571429</v>
      </c>
      <c r="AG8" s="28">
        <f t="shared" si="4"/>
        <v>4.2857142857144481E-3</v>
      </c>
    </row>
    <row r="9" spans="1:33" s="59" customFormat="1" ht="23.25" customHeight="1">
      <c r="A9" s="30">
        <v>43892</v>
      </c>
      <c r="B9" s="31"/>
      <c r="C9" s="25" t="s">
        <v>83</v>
      </c>
      <c r="D9" s="25"/>
      <c r="E9" s="25"/>
      <c r="F9" s="26"/>
      <c r="G9" s="26" t="s">
        <v>85</v>
      </c>
      <c r="H9" s="32"/>
      <c r="I9" s="32"/>
      <c r="J9" s="32"/>
      <c r="K9" s="32">
        <v>6500</v>
      </c>
      <c r="L9" s="33"/>
      <c r="M9" s="27">
        <f t="shared" si="0"/>
        <v>5803.5714285714284</v>
      </c>
      <c r="N9" s="27">
        <f t="shared" si="1"/>
        <v>696.42857142857133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>
        <v>5803.57</v>
      </c>
      <c r="Z9" s="34"/>
      <c r="AA9" s="34"/>
      <c r="AB9" s="35"/>
      <c r="AC9" s="35"/>
      <c r="AD9" s="34"/>
      <c r="AE9" s="34"/>
      <c r="AF9" s="27">
        <f t="shared" si="3"/>
        <v>-6499.9985714285713</v>
      </c>
      <c r="AG9" s="28">
        <f t="shared" si="4"/>
        <v>1.4285714287325391E-3</v>
      </c>
    </row>
    <row r="10" spans="1:33" s="12" customFormat="1" ht="23.25" customHeight="1">
      <c r="A10" s="30">
        <v>43892</v>
      </c>
      <c r="B10" s="31"/>
      <c r="C10" s="25" t="s">
        <v>38</v>
      </c>
      <c r="D10" s="25" t="s">
        <v>53</v>
      </c>
      <c r="E10" s="25" t="s">
        <v>39</v>
      </c>
      <c r="F10" s="26">
        <v>205454</v>
      </c>
      <c r="G10" s="26" t="s">
        <v>71</v>
      </c>
      <c r="H10" s="32"/>
      <c r="I10" s="32"/>
      <c r="J10" s="32">
        <v>373.3</v>
      </c>
      <c r="K10" s="32"/>
      <c r="L10" s="33"/>
      <c r="M10" s="27">
        <f t="shared" si="0"/>
        <v>373.3</v>
      </c>
      <c r="N10" s="27">
        <f t="shared" si="1"/>
        <v>0</v>
      </c>
      <c r="O10" s="27">
        <f t="shared" si="2"/>
        <v>0</v>
      </c>
      <c r="P10" s="27">
        <v>373.3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-373.3</v>
      </c>
      <c r="AG10" s="28">
        <f t="shared" si="4"/>
        <v>0</v>
      </c>
    </row>
    <row r="11" spans="1:33" s="59" customFormat="1" ht="23.25" customHeight="1">
      <c r="A11" s="30">
        <v>43892</v>
      </c>
      <c r="B11" s="31"/>
      <c r="C11" s="25" t="s">
        <v>38</v>
      </c>
      <c r="D11" s="25" t="s">
        <v>53</v>
      </c>
      <c r="E11" s="25" t="s">
        <v>39</v>
      </c>
      <c r="F11" s="26">
        <v>205451</v>
      </c>
      <c r="G11" s="26" t="s">
        <v>84</v>
      </c>
      <c r="H11" s="32"/>
      <c r="I11" s="32"/>
      <c r="J11" s="32"/>
      <c r="K11" s="32">
        <v>2845.3</v>
      </c>
      <c r="L11" s="33"/>
      <c r="M11" s="27">
        <f t="shared" si="0"/>
        <v>2540.4464285714284</v>
      </c>
      <c r="N11" s="27">
        <f t="shared" si="1"/>
        <v>304.8535714285714</v>
      </c>
      <c r="O11" s="27">
        <f t="shared" si="2"/>
        <v>0</v>
      </c>
      <c r="P11" s="27">
        <v>2540.4499999999998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-2845.3035714285711</v>
      </c>
      <c r="AG11" s="28">
        <f t="shared" si="4"/>
        <v>-3.571428570921853E-3</v>
      </c>
    </row>
    <row r="12" spans="1:33" s="12" customFormat="1" ht="23.25" customHeight="1">
      <c r="A12" s="30">
        <v>43893</v>
      </c>
      <c r="B12" s="31"/>
      <c r="C12" s="25" t="s">
        <v>41</v>
      </c>
      <c r="D12" s="25" t="s">
        <v>42</v>
      </c>
      <c r="E12" s="25" t="s">
        <v>43</v>
      </c>
      <c r="F12" s="26">
        <v>171875</v>
      </c>
      <c r="G12" s="26" t="s">
        <v>44</v>
      </c>
      <c r="H12" s="32"/>
      <c r="I12" s="32"/>
      <c r="J12" s="32"/>
      <c r="K12" s="32">
        <v>180</v>
      </c>
      <c r="L12" s="33"/>
      <c r="M12" s="27">
        <f t="shared" si="0"/>
        <v>160.71428571428569</v>
      </c>
      <c r="N12" s="27">
        <f t="shared" si="1"/>
        <v>19.285714285714281</v>
      </c>
      <c r="O12" s="27">
        <f t="shared" si="2"/>
        <v>0</v>
      </c>
      <c r="P12" s="27"/>
      <c r="Q12" s="34">
        <v>160.71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-179.99571428571429</v>
      </c>
      <c r="AG12" s="28">
        <f t="shared" si="4"/>
        <v>4.2857142857144481E-3</v>
      </c>
    </row>
    <row r="13" spans="1:33" s="12" customFormat="1" ht="23.25" customHeight="1">
      <c r="A13" s="30"/>
      <c r="B13" s="31"/>
      <c r="C13" s="25"/>
      <c r="D13" s="25"/>
      <c r="E13" s="25"/>
      <c r="F13" s="26"/>
      <c r="G13" s="26"/>
      <c r="H13" s="32"/>
      <c r="I13" s="32"/>
      <c r="J13" s="32"/>
      <c r="K13" s="32"/>
      <c r="L13" s="33"/>
      <c r="M13" s="27">
        <f t="shared" si="0"/>
        <v>0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:AF14" si="5">-SUM(N13:AE13)</f>
        <v>0</v>
      </c>
      <c r="AG13" s="28">
        <f t="shared" ref="AG13:AG14" si="6">SUM(H13:K13)+AF13+O13</f>
        <v>0</v>
      </c>
    </row>
    <row r="14" spans="1:33" s="12" customFormat="1" ht="23.25" customHeight="1">
      <c r="A14" s="30"/>
      <c r="B14" s="31"/>
      <c r="C14" s="25"/>
      <c r="D14" s="25"/>
      <c r="E14" s="25"/>
      <c r="F14" s="26"/>
      <c r="G14" s="26"/>
      <c r="H14" s="32"/>
      <c r="I14" s="32"/>
      <c r="J14" s="32"/>
      <c r="K14" s="32"/>
      <c r="L14" s="33"/>
      <c r="M14" s="27">
        <f t="shared" si="0"/>
        <v>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5"/>
        <v>0</v>
      </c>
      <c r="AG14" s="28">
        <f t="shared" si="6"/>
        <v>0</v>
      </c>
    </row>
    <row r="15" spans="1:33" s="10" customFormat="1" ht="12" thickBot="1">
      <c r="A15" s="39"/>
      <c r="B15" s="40"/>
      <c r="C15" s="41"/>
      <c r="D15" s="42"/>
      <c r="E15" s="42"/>
      <c r="F15" s="43"/>
      <c r="G15" s="41"/>
      <c r="H15" s="44">
        <f t="shared" ref="H15:AG15" si="7">SUM(H5:H14)</f>
        <v>50</v>
      </c>
      <c r="I15" s="44">
        <f t="shared" si="7"/>
        <v>0</v>
      </c>
      <c r="J15" s="44">
        <f t="shared" si="7"/>
        <v>873.3</v>
      </c>
      <c r="K15" s="44">
        <f t="shared" si="7"/>
        <v>10193.299999999999</v>
      </c>
      <c r="L15" s="44">
        <f t="shared" si="7"/>
        <v>0</v>
      </c>
      <c r="M15" s="44">
        <f t="shared" si="7"/>
        <v>10024.460714285715</v>
      </c>
      <c r="N15" s="44">
        <f t="shared" si="7"/>
        <v>1092.1392857142855</v>
      </c>
      <c r="O15" s="44">
        <f t="shared" si="7"/>
        <v>0</v>
      </c>
      <c r="P15" s="44">
        <f t="shared" si="7"/>
        <v>3849.46</v>
      </c>
      <c r="Q15" s="44">
        <f t="shared" si="7"/>
        <v>321.42</v>
      </c>
      <c r="R15" s="44">
        <f t="shared" si="7"/>
        <v>0</v>
      </c>
      <c r="S15" s="44">
        <f t="shared" si="7"/>
        <v>0</v>
      </c>
      <c r="T15" s="44">
        <f t="shared" si="7"/>
        <v>0</v>
      </c>
      <c r="U15" s="44">
        <f t="shared" si="7"/>
        <v>0</v>
      </c>
      <c r="V15" s="44">
        <f t="shared" si="7"/>
        <v>0</v>
      </c>
      <c r="W15" s="44">
        <f t="shared" si="7"/>
        <v>0</v>
      </c>
      <c r="X15" s="44">
        <f t="shared" si="7"/>
        <v>0</v>
      </c>
      <c r="Y15" s="44">
        <f t="shared" si="7"/>
        <v>5803.57</v>
      </c>
      <c r="Z15" s="44">
        <f t="shared" si="7"/>
        <v>0</v>
      </c>
      <c r="AA15" s="44">
        <f t="shared" si="7"/>
        <v>50</v>
      </c>
      <c r="AB15" s="44">
        <f t="shared" si="7"/>
        <v>0</v>
      </c>
      <c r="AC15" s="44">
        <f t="shared" si="7"/>
        <v>0</v>
      </c>
      <c r="AD15" s="44">
        <f t="shared" si="7"/>
        <v>0</v>
      </c>
      <c r="AE15" s="44">
        <f t="shared" si="7"/>
        <v>0</v>
      </c>
      <c r="AF15" s="44">
        <f t="shared" si="7"/>
        <v>-11116.589285714286</v>
      </c>
      <c r="AG15" s="44">
        <f t="shared" si="7"/>
        <v>1.0714285714982452E-2</v>
      </c>
    </row>
    <row r="16" spans="1:33" ht="12" thickTop="1"/>
    <row r="17" spans="1:32" ht="12">
      <c r="K17" s="45">
        <f>H15+I15+J15+K15</f>
        <v>11116.599999999999</v>
      </c>
      <c r="L17" s="9"/>
      <c r="M17" s="8"/>
      <c r="AF17" s="46">
        <f>+AF15</f>
        <v>-11116.589285714286</v>
      </c>
    </row>
    <row r="18" spans="1:32">
      <c r="K18" s="8"/>
      <c r="L18" s="9"/>
      <c r="M18" s="8"/>
    </row>
    <row r="19" spans="1:32" ht="12">
      <c r="C19" s="47" t="s">
        <v>33</v>
      </c>
      <c r="G19" s="10"/>
      <c r="K19" s="60"/>
      <c r="L19" s="60"/>
      <c r="M19" s="60"/>
    </row>
    <row r="20" spans="1:32">
      <c r="K20" s="8"/>
      <c r="L20" s="9"/>
      <c r="M20" s="8"/>
    </row>
    <row r="21" spans="1:32">
      <c r="K21" s="8"/>
      <c r="L21" s="9"/>
      <c r="M21" s="8"/>
    </row>
    <row r="22" spans="1:32">
      <c r="A22" s="1"/>
      <c r="B22" s="1"/>
      <c r="D22" s="1"/>
      <c r="E22" s="1"/>
      <c r="F22" s="1"/>
      <c r="H22" s="1"/>
      <c r="I22" s="1"/>
      <c r="J22" s="1"/>
      <c r="K22" s="8"/>
      <c r="L22" s="9"/>
      <c r="M22" s="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1"/>
      <c r="AA22" s="1"/>
      <c r="AB22" s="1"/>
      <c r="AC22" s="1"/>
      <c r="AD22" s="1"/>
      <c r="AE22" s="1"/>
      <c r="AF22" s="1"/>
    </row>
    <row r="28" spans="1:32">
      <c r="J28" s="2" t="s">
        <v>65</v>
      </c>
    </row>
    <row r="29" spans="1:32">
      <c r="Q29" s="2">
        <v>0</v>
      </c>
    </row>
    <row r="30" spans="1:32">
      <c r="A30" s="1"/>
      <c r="B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Z30" s="1"/>
      <c r="AA30" s="1"/>
      <c r="AB30" s="1"/>
      <c r="AC30" s="1"/>
      <c r="AD30" s="1"/>
      <c r="AE30" s="1"/>
      <c r="AF30" s="1"/>
    </row>
  </sheetData>
  <mergeCells count="1">
    <mergeCell ref="K19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66"/>
  <sheetViews>
    <sheetView workbookViewId="0">
      <pane ySplit="4" topLeftCell="A45" activePane="bottomLeft" state="frozen"/>
      <selection pane="bottomLeft" activeCell="A5" sqref="A5:XFD48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hidden="1" customWidth="1"/>
    <col min="10" max="10" width="9.7109375" style="2" customWidth="1"/>
    <col min="11" max="11" width="10" style="2" bestFit="1" customWidth="1"/>
    <col min="12" max="12" width="5.140625" style="3" hidden="1" customWidth="1"/>
    <col min="13" max="13" width="9.28515625" style="2" bestFit="1" customWidth="1"/>
    <col min="14" max="14" width="8.140625" style="2" bestFit="1" customWidth="1"/>
    <col min="15" max="15" width="6.5703125" style="2" hidden="1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29" width="8" style="2" hidden="1" customWidth="1"/>
    <col min="30" max="30" width="8" style="2" customWidth="1"/>
    <col min="31" max="31" width="10.140625" style="2" hidden="1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86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43892</v>
      </c>
      <c r="B5" s="31"/>
      <c r="C5" s="25" t="s">
        <v>88</v>
      </c>
      <c r="D5" s="25" t="s">
        <v>81</v>
      </c>
      <c r="E5" s="25" t="s">
        <v>39</v>
      </c>
      <c r="F5" s="26">
        <v>79627</v>
      </c>
      <c r="G5" s="26" t="s">
        <v>89</v>
      </c>
      <c r="H5" s="32"/>
      <c r="I5" s="32"/>
      <c r="J5" s="32"/>
      <c r="K5" s="32">
        <v>518.5</v>
      </c>
      <c r="L5" s="33"/>
      <c r="M5" s="27">
        <f t="shared" ref="M5" si="0">SUM(H5:J5,K5/1.12)</f>
        <v>462.94642857142856</v>
      </c>
      <c r="N5" s="27">
        <f t="shared" ref="N5" si="1">K5/1.12*0.12</f>
        <v>55.553571428571423</v>
      </c>
      <c r="O5" s="27">
        <f t="shared" ref="O5" si="2">-SUM(I5:J5,K5/1.12)*L5</f>
        <v>0</v>
      </c>
      <c r="P5" s="27"/>
      <c r="Q5" s="34"/>
      <c r="R5" s="34">
        <v>462.95</v>
      </c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-518.50357142857138</v>
      </c>
      <c r="AG5" s="28">
        <f t="shared" ref="AG5" si="4">SUM(H5:K5)+AF5+O5</f>
        <v>-3.5714285713766003E-3</v>
      </c>
    </row>
    <row r="6" spans="1:33" s="12" customFormat="1" ht="23.25" customHeight="1">
      <c r="A6" s="30">
        <v>43893</v>
      </c>
      <c r="B6" s="31"/>
      <c r="C6" s="25" t="s">
        <v>56</v>
      </c>
      <c r="D6" s="25" t="s">
        <v>57</v>
      </c>
      <c r="E6" s="25" t="s">
        <v>39</v>
      </c>
      <c r="F6" s="26">
        <v>577022</v>
      </c>
      <c r="G6" s="26" t="s">
        <v>87</v>
      </c>
      <c r="H6" s="32"/>
      <c r="I6" s="32"/>
      <c r="J6" s="32"/>
      <c r="K6" s="32">
        <v>2559</v>
      </c>
      <c r="L6" s="33"/>
      <c r="M6" s="27">
        <f t="shared" ref="M6" si="5">SUM(H6:J6,K6/1.12)</f>
        <v>2284.8214285714284</v>
      </c>
      <c r="N6" s="27">
        <f t="shared" ref="N6" si="6">K6/1.12*0.12</f>
        <v>274.17857142857139</v>
      </c>
      <c r="O6" s="27">
        <f t="shared" ref="O6" si="7">-SUM(I6:J6,K6/1.12)*L6</f>
        <v>0</v>
      </c>
      <c r="P6" s="27">
        <v>2284.8200000000002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ref="AF6" si="8">-SUM(N6:AE6)</f>
        <v>-2558.9985714285717</v>
      </c>
      <c r="AG6" s="28">
        <f t="shared" ref="AG6" si="9">SUM(H6:K6)+AF6+O6</f>
        <v>1.4285714282777917E-3</v>
      </c>
    </row>
    <row r="7" spans="1:33" s="12" customFormat="1" ht="23.25" customHeight="1">
      <c r="A7" s="30">
        <v>43893</v>
      </c>
      <c r="B7" s="31"/>
      <c r="C7" s="25" t="s">
        <v>79</v>
      </c>
      <c r="D7" s="25" t="s">
        <v>90</v>
      </c>
      <c r="E7" s="25" t="s">
        <v>39</v>
      </c>
      <c r="F7" s="26">
        <v>2494</v>
      </c>
      <c r="G7" s="26" t="s">
        <v>80</v>
      </c>
      <c r="H7" s="32"/>
      <c r="I7" s="32"/>
      <c r="J7" s="32"/>
      <c r="K7" s="32">
        <v>300</v>
      </c>
      <c r="L7" s="33"/>
      <c r="M7" s="27">
        <f t="shared" ref="M7:M13" si="10">SUM(H7:J7,K7/1.12)</f>
        <v>267.85714285714283</v>
      </c>
      <c r="N7" s="27">
        <f t="shared" ref="N7:N13" si="11">K7/1.12*0.12</f>
        <v>32.142857142857139</v>
      </c>
      <c r="O7" s="27">
        <f t="shared" ref="O7:O13" si="12">-SUM(I7:J7,K7/1.12)*L7</f>
        <v>0</v>
      </c>
      <c r="P7" s="27">
        <v>267.86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:AF13" si="13">-SUM(N7:AE7)</f>
        <v>-300.00285714285712</v>
      </c>
      <c r="AG7" s="28">
        <f t="shared" ref="AG7:AG13" si="14">SUM(H7:K7)+AF7+O7</f>
        <v>-2.8571428571240176E-3</v>
      </c>
    </row>
    <row r="8" spans="1:33" s="12" customFormat="1" ht="23.25" customHeight="1">
      <c r="A8" s="30">
        <v>43893</v>
      </c>
      <c r="B8" s="31"/>
      <c r="C8" s="25" t="s">
        <v>38</v>
      </c>
      <c r="D8" s="25" t="s">
        <v>53</v>
      </c>
      <c r="E8" s="25" t="s">
        <v>39</v>
      </c>
      <c r="F8" s="26">
        <v>187311</v>
      </c>
      <c r="G8" s="26" t="s">
        <v>91</v>
      </c>
      <c r="H8" s="32"/>
      <c r="I8" s="32"/>
      <c r="J8" s="32"/>
      <c r="K8" s="32">
        <v>189.5</v>
      </c>
      <c r="L8" s="33"/>
      <c r="M8" s="27">
        <f t="shared" si="10"/>
        <v>169.19642857142856</v>
      </c>
      <c r="N8" s="27">
        <f t="shared" si="11"/>
        <v>20.303571428571427</v>
      </c>
      <c r="O8" s="27">
        <f t="shared" si="12"/>
        <v>0</v>
      </c>
      <c r="P8" s="27">
        <v>169.2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13"/>
        <v>-189.50357142857141</v>
      </c>
      <c r="AG8" s="28">
        <f t="shared" si="14"/>
        <v>-3.571428571405022E-3</v>
      </c>
    </row>
    <row r="9" spans="1:33" s="12" customFormat="1" ht="23.25" customHeight="1">
      <c r="A9" s="30">
        <v>43893</v>
      </c>
      <c r="B9" s="31"/>
      <c r="C9" s="25" t="s">
        <v>45</v>
      </c>
      <c r="D9" s="25" t="s">
        <v>46</v>
      </c>
      <c r="E9" s="25" t="s">
        <v>37</v>
      </c>
      <c r="F9" s="26">
        <v>712227</v>
      </c>
      <c r="G9" s="26" t="s">
        <v>61</v>
      </c>
      <c r="H9" s="32"/>
      <c r="I9" s="32"/>
      <c r="J9" s="32"/>
      <c r="K9" s="32">
        <v>390</v>
      </c>
      <c r="L9" s="33"/>
      <c r="M9" s="27">
        <f t="shared" si="10"/>
        <v>348.21428571428567</v>
      </c>
      <c r="N9" s="27">
        <f t="shared" si="11"/>
        <v>41.785714285714278</v>
      </c>
      <c r="O9" s="27">
        <f t="shared" si="12"/>
        <v>0</v>
      </c>
      <c r="P9" s="27">
        <v>348.21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13"/>
        <v>-389.99571428571426</v>
      </c>
      <c r="AG9" s="28">
        <f t="shared" si="14"/>
        <v>4.2857142857428698E-3</v>
      </c>
    </row>
    <row r="10" spans="1:33" s="12" customFormat="1" ht="23.25" customHeight="1">
      <c r="A10" s="30">
        <v>43893</v>
      </c>
      <c r="B10" s="31"/>
      <c r="C10" s="25" t="s">
        <v>47</v>
      </c>
      <c r="D10" s="25"/>
      <c r="E10" s="25"/>
      <c r="F10" s="26"/>
      <c r="G10" s="26" t="s">
        <v>92</v>
      </c>
      <c r="H10" s="32">
        <v>50</v>
      </c>
      <c r="I10" s="32"/>
      <c r="J10" s="32"/>
      <c r="K10" s="32"/>
      <c r="L10" s="33"/>
      <c r="M10" s="27">
        <f t="shared" si="10"/>
        <v>50</v>
      </c>
      <c r="N10" s="27">
        <f t="shared" si="11"/>
        <v>0</v>
      </c>
      <c r="O10" s="27">
        <f t="shared" si="1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>
        <v>50</v>
      </c>
      <c r="AE10" s="34"/>
      <c r="AF10" s="27">
        <f t="shared" si="13"/>
        <v>-50</v>
      </c>
      <c r="AG10" s="28">
        <f t="shared" si="14"/>
        <v>0</v>
      </c>
    </row>
    <row r="11" spans="1:33" s="12" customFormat="1" ht="23.25" customHeight="1">
      <c r="A11" s="30">
        <v>43893</v>
      </c>
      <c r="B11" s="31"/>
      <c r="C11" s="25" t="s">
        <v>73</v>
      </c>
      <c r="D11" s="25"/>
      <c r="E11" s="25"/>
      <c r="F11" s="26"/>
      <c r="G11" s="26" t="s">
        <v>74</v>
      </c>
      <c r="H11" s="32">
        <v>537</v>
      </c>
      <c r="I11" s="32"/>
      <c r="J11" s="32"/>
      <c r="K11" s="32"/>
      <c r="L11" s="33"/>
      <c r="M11" s="27">
        <f t="shared" si="10"/>
        <v>537</v>
      </c>
      <c r="N11" s="27">
        <f t="shared" si="11"/>
        <v>0</v>
      </c>
      <c r="O11" s="27">
        <f t="shared" si="1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>
        <v>537</v>
      </c>
      <c r="AC11" s="35"/>
      <c r="AD11" s="34"/>
      <c r="AE11" s="34"/>
      <c r="AF11" s="27">
        <f t="shared" si="13"/>
        <v>-537</v>
      </c>
      <c r="AG11" s="28">
        <f t="shared" si="14"/>
        <v>0</v>
      </c>
    </row>
    <row r="12" spans="1:33" s="12" customFormat="1" ht="23.25" customHeight="1">
      <c r="A12" s="30">
        <v>43893</v>
      </c>
      <c r="B12" s="31"/>
      <c r="C12" s="25" t="s">
        <v>68</v>
      </c>
      <c r="D12" s="25" t="s">
        <v>69</v>
      </c>
      <c r="E12" s="25" t="s">
        <v>39</v>
      </c>
      <c r="F12" s="26">
        <v>12443</v>
      </c>
      <c r="G12" s="26" t="s">
        <v>94</v>
      </c>
      <c r="H12" s="32"/>
      <c r="I12" s="32"/>
      <c r="J12" s="32"/>
      <c r="K12" s="32">
        <v>4</v>
      </c>
      <c r="L12" s="33"/>
      <c r="M12" s="27">
        <f t="shared" si="10"/>
        <v>3.5714285714285712</v>
      </c>
      <c r="N12" s="27">
        <f t="shared" si="11"/>
        <v>0.42857142857142855</v>
      </c>
      <c r="O12" s="27">
        <f t="shared" si="12"/>
        <v>0</v>
      </c>
      <c r="P12" s="27">
        <v>3.57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3"/>
        <v>-3.9985714285714282</v>
      </c>
      <c r="AG12" s="28">
        <f t="shared" si="14"/>
        <v>1.4285714285717788E-3</v>
      </c>
    </row>
    <row r="13" spans="1:33" s="12" customFormat="1" ht="23.25" customHeight="1">
      <c r="A13" s="30">
        <v>43894</v>
      </c>
      <c r="B13" s="31"/>
      <c r="C13" s="25" t="s">
        <v>54</v>
      </c>
      <c r="D13" s="25" t="s">
        <v>52</v>
      </c>
      <c r="E13" s="25" t="s">
        <v>48</v>
      </c>
      <c r="F13" s="26">
        <v>21002</v>
      </c>
      <c r="G13" s="26" t="s">
        <v>95</v>
      </c>
      <c r="H13" s="32"/>
      <c r="I13" s="32"/>
      <c r="J13" s="32">
        <v>1350</v>
      </c>
      <c r="K13" s="32"/>
      <c r="L13" s="33"/>
      <c r="M13" s="27">
        <f t="shared" si="10"/>
        <v>1350</v>
      </c>
      <c r="N13" s="27">
        <f t="shared" si="11"/>
        <v>0</v>
      </c>
      <c r="O13" s="27">
        <f t="shared" si="12"/>
        <v>0</v>
      </c>
      <c r="P13" s="27">
        <v>1350</v>
      </c>
      <c r="Q13" s="34"/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13"/>
        <v>-1350</v>
      </c>
      <c r="AG13" s="28">
        <f t="shared" si="14"/>
        <v>0</v>
      </c>
    </row>
    <row r="14" spans="1:33" s="12" customFormat="1" ht="23.25" customHeight="1">
      <c r="A14" s="30">
        <v>43894</v>
      </c>
      <c r="B14" s="31"/>
      <c r="C14" s="25" t="s">
        <v>96</v>
      </c>
      <c r="D14" s="25" t="s">
        <v>97</v>
      </c>
      <c r="E14" s="25" t="s">
        <v>48</v>
      </c>
      <c r="F14" s="26">
        <v>3196</v>
      </c>
      <c r="G14" s="26" t="s">
        <v>58</v>
      </c>
      <c r="H14" s="32"/>
      <c r="I14" s="32"/>
      <c r="J14" s="32"/>
      <c r="K14" s="32">
        <v>1325</v>
      </c>
      <c r="L14" s="33"/>
      <c r="M14" s="27">
        <f t="shared" ref="M14:M21" si="15">SUM(H14:J14,K14/1.12)</f>
        <v>1183.0357142857142</v>
      </c>
      <c r="N14" s="27">
        <f t="shared" ref="N14:N21" si="16">K14/1.12*0.12</f>
        <v>141.96428571428569</v>
      </c>
      <c r="O14" s="27">
        <f t="shared" ref="O14:O21" si="17">-SUM(I14:J14,K14/1.12)*L14</f>
        <v>0</v>
      </c>
      <c r="P14" s="27">
        <v>1183.04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ref="AF14:AF21" si="18">-SUM(N14:AE14)</f>
        <v>-1325.0042857142857</v>
      </c>
      <c r="AG14" s="28">
        <f t="shared" ref="AG14:AG21" si="19">SUM(H14:K14)+AF14+O14</f>
        <v>-4.2857142857428698E-3</v>
      </c>
    </row>
    <row r="15" spans="1:33" s="12" customFormat="1" ht="23.25" customHeight="1">
      <c r="A15" s="30">
        <v>43894</v>
      </c>
      <c r="B15" s="31"/>
      <c r="C15" s="25" t="s">
        <v>47</v>
      </c>
      <c r="D15" s="25"/>
      <c r="E15" s="25"/>
      <c r="F15" s="26"/>
      <c r="G15" s="26" t="s">
        <v>51</v>
      </c>
      <c r="H15" s="32">
        <v>100</v>
      </c>
      <c r="I15" s="32"/>
      <c r="J15" s="32"/>
      <c r="K15" s="32"/>
      <c r="L15" s="33"/>
      <c r="M15" s="27">
        <f t="shared" si="15"/>
        <v>100</v>
      </c>
      <c r="N15" s="27">
        <f t="shared" si="16"/>
        <v>0</v>
      </c>
      <c r="O15" s="27">
        <f t="shared" si="17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>
        <v>100</v>
      </c>
      <c r="AB15" s="35"/>
      <c r="AC15" s="35"/>
      <c r="AD15" s="34"/>
      <c r="AE15" s="34"/>
      <c r="AF15" s="27">
        <f t="shared" si="18"/>
        <v>-100</v>
      </c>
      <c r="AG15" s="28">
        <f t="shared" si="19"/>
        <v>0</v>
      </c>
    </row>
    <row r="16" spans="1:33" s="12" customFormat="1" ht="23.25" customHeight="1">
      <c r="A16" s="30">
        <v>43894</v>
      </c>
      <c r="B16" s="31"/>
      <c r="C16" s="25" t="s">
        <v>49</v>
      </c>
      <c r="D16" s="25" t="s">
        <v>50</v>
      </c>
      <c r="E16" s="25" t="s">
        <v>39</v>
      </c>
      <c r="F16" s="26">
        <v>755058</v>
      </c>
      <c r="G16" s="26" t="s">
        <v>98</v>
      </c>
      <c r="H16" s="32"/>
      <c r="I16" s="32"/>
      <c r="J16" s="32"/>
      <c r="K16" s="32">
        <v>45</v>
      </c>
      <c r="L16" s="33"/>
      <c r="M16" s="27">
        <f t="shared" si="15"/>
        <v>40.178571428571423</v>
      </c>
      <c r="N16" s="27">
        <f t="shared" si="16"/>
        <v>4.8214285714285703</v>
      </c>
      <c r="O16" s="27">
        <f t="shared" si="17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>
        <v>40.18</v>
      </c>
      <c r="AA16" s="34"/>
      <c r="AB16" s="35"/>
      <c r="AC16" s="35"/>
      <c r="AD16" s="34"/>
      <c r="AE16" s="34"/>
      <c r="AF16" s="27">
        <f t="shared" si="18"/>
        <v>-45.001428571428569</v>
      </c>
      <c r="AG16" s="28">
        <f t="shared" si="19"/>
        <v>-1.4285714285691142E-3</v>
      </c>
    </row>
    <row r="17" spans="1:33" s="12" customFormat="1" ht="23.25" customHeight="1">
      <c r="A17" s="30">
        <v>43894</v>
      </c>
      <c r="B17" s="31"/>
      <c r="C17" s="25" t="s">
        <v>38</v>
      </c>
      <c r="D17" s="25" t="s">
        <v>53</v>
      </c>
      <c r="E17" s="25" t="s">
        <v>39</v>
      </c>
      <c r="F17" s="26">
        <v>208315</v>
      </c>
      <c r="G17" s="26" t="s">
        <v>99</v>
      </c>
      <c r="H17" s="32"/>
      <c r="I17" s="32"/>
      <c r="J17" s="32"/>
      <c r="K17" s="32">
        <v>263.3</v>
      </c>
      <c r="L17" s="33"/>
      <c r="M17" s="27">
        <f t="shared" si="15"/>
        <v>235.08928571428569</v>
      </c>
      <c r="N17" s="27">
        <f t="shared" si="16"/>
        <v>28.210714285714282</v>
      </c>
      <c r="O17" s="27">
        <f t="shared" si="17"/>
        <v>0</v>
      </c>
      <c r="P17" s="27">
        <v>235.09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18"/>
        <v>-263.30071428571426</v>
      </c>
      <c r="AG17" s="28">
        <f t="shared" si="19"/>
        <v>-7.1428571425258269E-4</v>
      </c>
    </row>
    <row r="18" spans="1:33" s="12" customFormat="1" ht="23.25" customHeight="1">
      <c r="A18" s="30">
        <v>43894</v>
      </c>
      <c r="B18" s="31"/>
      <c r="C18" s="25" t="s">
        <v>38</v>
      </c>
      <c r="D18" s="25" t="s">
        <v>53</v>
      </c>
      <c r="E18" s="25" t="s">
        <v>39</v>
      </c>
      <c r="F18" s="26">
        <v>208315</v>
      </c>
      <c r="G18" s="26" t="s">
        <v>100</v>
      </c>
      <c r="H18" s="32"/>
      <c r="I18" s="32"/>
      <c r="J18" s="32"/>
      <c r="K18" s="32">
        <f>337.68+40.52</f>
        <v>378.2</v>
      </c>
      <c r="L18" s="33"/>
      <c r="M18" s="27">
        <f t="shared" si="15"/>
        <v>337.67857142857139</v>
      </c>
      <c r="N18" s="27">
        <f t="shared" si="16"/>
        <v>40.521428571428565</v>
      </c>
      <c r="O18" s="27">
        <f t="shared" si="17"/>
        <v>0</v>
      </c>
      <c r="P18" s="27">
        <v>337.68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si="18"/>
        <v>-378.20142857142855</v>
      </c>
      <c r="AG18" s="28">
        <f t="shared" si="19"/>
        <v>-1.4285714285620088E-3</v>
      </c>
    </row>
    <row r="19" spans="1:33" s="12" customFormat="1" ht="23.25" customHeight="1">
      <c r="A19" s="30">
        <v>43894</v>
      </c>
      <c r="B19" s="31"/>
      <c r="C19" s="25" t="s">
        <v>41</v>
      </c>
      <c r="D19" s="25" t="s">
        <v>42</v>
      </c>
      <c r="E19" s="25" t="s">
        <v>43</v>
      </c>
      <c r="F19" s="26">
        <v>171927</v>
      </c>
      <c r="G19" s="26" t="s">
        <v>44</v>
      </c>
      <c r="H19" s="32"/>
      <c r="I19" s="32"/>
      <c r="J19" s="32"/>
      <c r="K19" s="32">
        <v>180</v>
      </c>
      <c r="L19" s="33"/>
      <c r="M19" s="27">
        <f t="shared" si="15"/>
        <v>160.71428571428569</v>
      </c>
      <c r="N19" s="27">
        <f t="shared" si="16"/>
        <v>19.285714285714281</v>
      </c>
      <c r="O19" s="27">
        <f t="shared" si="17"/>
        <v>0</v>
      </c>
      <c r="P19" s="27"/>
      <c r="Q19" s="34">
        <v>160.71</v>
      </c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" si="20">-SUM(N19:AE19)</f>
        <v>-179.99571428571429</v>
      </c>
      <c r="AG19" s="28">
        <f t="shared" ref="AG19" si="21">SUM(H19:K19)+AF19+O19</f>
        <v>4.2857142857144481E-3</v>
      </c>
    </row>
    <row r="20" spans="1:33" s="12" customFormat="1" ht="23.25" customHeight="1">
      <c r="A20" s="30">
        <v>43894</v>
      </c>
      <c r="B20" s="31"/>
      <c r="C20" s="25" t="s">
        <v>79</v>
      </c>
      <c r="D20" s="25" t="s">
        <v>90</v>
      </c>
      <c r="E20" s="25" t="s">
        <v>39</v>
      </c>
      <c r="F20" s="26">
        <v>2153216</v>
      </c>
      <c r="G20" s="26" t="s">
        <v>80</v>
      </c>
      <c r="H20" s="32"/>
      <c r="I20" s="32"/>
      <c r="J20" s="32"/>
      <c r="K20" s="32">
        <v>100</v>
      </c>
      <c r="L20" s="33"/>
      <c r="M20" s="27">
        <f t="shared" si="15"/>
        <v>89.285714285714278</v>
      </c>
      <c r="N20" s="27">
        <f t="shared" si="16"/>
        <v>10.714285714285714</v>
      </c>
      <c r="O20" s="27">
        <f t="shared" si="17"/>
        <v>0</v>
      </c>
      <c r="P20" s="27">
        <v>89.29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8"/>
        <v>-100.00428571428571</v>
      </c>
      <c r="AG20" s="28">
        <f t="shared" si="19"/>
        <v>-4.2857142857144481E-3</v>
      </c>
    </row>
    <row r="21" spans="1:33" s="12" customFormat="1" ht="23.25" customHeight="1">
      <c r="A21" s="30">
        <v>43894</v>
      </c>
      <c r="B21" s="31"/>
      <c r="C21" s="25" t="s">
        <v>38</v>
      </c>
      <c r="D21" s="25" t="s">
        <v>53</v>
      </c>
      <c r="E21" s="25" t="s">
        <v>39</v>
      </c>
      <c r="F21" s="26">
        <v>185059</v>
      </c>
      <c r="G21" s="26" t="s">
        <v>101</v>
      </c>
      <c r="H21" s="32"/>
      <c r="I21" s="32"/>
      <c r="J21" s="32">
        <v>2776.05</v>
      </c>
      <c r="K21" s="32"/>
      <c r="L21" s="33"/>
      <c r="M21" s="27">
        <f t="shared" si="15"/>
        <v>2776.05</v>
      </c>
      <c r="N21" s="27">
        <f t="shared" si="16"/>
        <v>0</v>
      </c>
      <c r="O21" s="27">
        <f t="shared" si="17"/>
        <v>0</v>
      </c>
      <c r="P21" s="27">
        <v>2776.05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8"/>
        <v>-2776.05</v>
      </c>
      <c r="AG21" s="28">
        <f t="shared" si="19"/>
        <v>0</v>
      </c>
    </row>
    <row r="22" spans="1:33" s="12" customFormat="1" ht="23.25" customHeight="1">
      <c r="A22" s="30">
        <v>43894</v>
      </c>
      <c r="B22" s="31"/>
      <c r="C22" s="25" t="s">
        <v>38</v>
      </c>
      <c r="D22" s="25" t="s">
        <v>53</v>
      </c>
      <c r="E22" s="25" t="s">
        <v>39</v>
      </c>
      <c r="F22" s="26">
        <v>185059</v>
      </c>
      <c r="G22" s="26" t="s">
        <v>102</v>
      </c>
      <c r="H22" s="32"/>
      <c r="I22" s="32"/>
      <c r="J22" s="32"/>
      <c r="K22" s="32">
        <f>1074.29+128.91</f>
        <v>1203.2</v>
      </c>
      <c r="L22" s="33"/>
      <c r="M22" s="27">
        <f t="shared" ref="M22:M25" si="22">SUM(H22:J22,K22/1.12)</f>
        <v>1074.2857142857142</v>
      </c>
      <c r="N22" s="27">
        <f t="shared" ref="N22:N25" si="23">K22/1.12*0.12</f>
        <v>128.91428571428571</v>
      </c>
      <c r="O22" s="27">
        <f t="shared" ref="O22:O25" si="24">-SUM(I22:J22,K22/1.12)*L22</f>
        <v>0</v>
      </c>
      <c r="P22" s="27">
        <v>1074.29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ref="AF22:AF25" si="25">-SUM(N22:AE22)</f>
        <v>-1203.2042857142856</v>
      </c>
      <c r="AG22" s="28">
        <f t="shared" ref="AG22:AG25" si="26">SUM(H22:K22)+AF22+O22</f>
        <v>-4.2857142855154962E-3</v>
      </c>
    </row>
    <row r="23" spans="1:33" s="12" customFormat="1" ht="23.25" customHeight="1">
      <c r="A23" s="30">
        <v>43894</v>
      </c>
      <c r="B23" s="31"/>
      <c r="C23" s="25" t="s">
        <v>45</v>
      </c>
      <c r="D23" s="25" t="s">
        <v>46</v>
      </c>
      <c r="E23" s="25" t="s">
        <v>37</v>
      </c>
      <c r="F23" s="26">
        <v>105588</v>
      </c>
      <c r="G23" s="26" t="s">
        <v>103</v>
      </c>
      <c r="H23" s="32"/>
      <c r="I23" s="32"/>
      <c r="J23" s="32"/>
      <c r="K23" s="32">
        <v>61</v>
      </c>
      <c r="L23" s="33"/>
      <c r="M23" s="27">
        <f t="shared" si="22"/>
        <v>54.464285714285708</v>
      </c>
      <c r="N23" s="27">
        <f t="shared" si="23"/>
        <v>6.5357142857142847</v>
      </c>
      <c r="O23" s="27">
        <f t="shared" si="24"/>
        <v>0</v>
      </c>
      <c r="P23" s="27">
        <v>54.46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25"/>
        <v>-60.995714285714286</v>
      </c>
      <c r="AG23" s="28">
        <f t="shared" si="26"/>
        <v>4.2857142857144481E-3</v>
      </c>
    </row>
    <row r="24" spans="1:33" s="12" customFormat="1" ht="23.25" customHeight="1">
      <c r="A24" s="30">
        <v>43894</v>
      </c>
      <c r="B24" s="31"/>
      <c r="C24" s="25" t="s">
        <v>45</v>
      </c>
      <c r="D24" s="25" t="s">
        <v>46</v>
      </c>
      <c r="E24" s="25" t="s">
        <v>37</v>
      </c>
      <c r="F24" s="26">
        <v>105588</v>
      </c>
      <c r="G24" s="26" t="s">
        <v>104</v>
      </c>
      <c r="H24" s="32"/>
      <c r="I24" s="32"/>
      <c r="J24" s="32"/>
      <c r="K24" s="32">
        <f>469.25-61</f>
        <v>408.25</v>
      </c>
      <c r="L24" s="33"/>
      <c r="M24" s="27">
        <f t="shared" si="22"/>
        <v>364.50892857142856</v>
      </c>
      <c r="N24" s="27">
        <f t="shared" si="23"/>
        <v>43.741071428571423</v>
      </c>
      <c r="O24" s="27">
        <f t="shared" si="24"/>
        <v>0</v>
      </c>
      <c r="P24" s="27"/>
      <c r="Q24" s="34"/>
      <c r="R24" s="34">
        <v>364.51</v>
      </c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25"/>
        <v>-408.25107142857144</v>
      </c>
      <c r="AG24" s="28">
        <f t="shared" si="26"/>
        <v>-1.0714285714357175E-3</v>
      </c>
    </row>
    <row r="25" spans="1:33" s="12" customFormat="1" ht="23.25" customHeight="1">
      <c r="A25" s="30">
        <v>43894</v>
      </c>
      <c r="B25" s="31"/>
      <c r="C25" s="25" t="s">
        <v>59</v>
      </c>
      <c r="D25" s="25" t="s">
        <v>70</v>
      </c>
      <c r="E25" s="25" t="s">
        <v>55</v>
      </c>
      <c r="F25" s="26">
        <v>17249</v>
      </c>
      <c r="G25" s="26" t="s">
        <v>105</v>
      </c>
      <c r="H25" s="32"/>
      <c r="I25" s="32"/>
      <c r="J25" s="32"/>
      <c r="K25" s="32">
        <v>1481</v>
      </c>
      <c r="L25" s="33"/>
      <c r="M25" s="27">
        <f t="shared" si="22"/>
        <v>1322.3214285714284</v>
      </c>
      <c r="N25" s="27">
        <f t="shared" si="23"/>
        <v>158.67857142857142</v>
      </c>
      <c r="O25" s="27">
        <f t="shared" si="24"/>
        <v>0</v>
      </c>
      <c r="P25" s="27">
        <v>1322.32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25"/>
        <v>-1480.9985714285713</v>
      </c>
      <c r="AG25" s="28">
        <f t="shared" si="26"/>
        <v>1.4285714287325391E-3</v>
      </c>
    </row>
    <row r="26" spans="1:33" s="12" customFormat="1" ht="23.25" customHeight="1">
      <c r="A26" s="30">
        <v>43895</v>
      </c>
      <c r="B26" s="31"/>
      <c r="C26" s="25" t="s">
        <v>62</v>
      </c>
      <c r="D26" s="25" t="s">
        <v>63</v>
      </c>
      <c r="E26" s="25" t="s">
        <v>77</v>
      </c>
      <c r="F26" s="26">
        <v>122475</v>
      </c>
      <c r="G26" s="26" t="s">
        <v>64</v>
      </c>
      <c r="H26" s="32"/>
      <c r="I26" s="32"/>
      <c r="J26" s="32"/>
      <c r="K26" s="32">
        <v>664.78</v>
      </c>
      <c r="L26" s="33"/>
      <c r="M26" s="27">
        <f t="shared" ref="M26:M50" si="27">SUM(H26:J26,K26/1.12)</f>
        <v>593.55357142857133</v>
      </c>
      <c r="N26" s="27">
        <f t="shared" ref="N26:N50" si="28">K26/1.12*0.12</f>
        <v>71.226428571428556</v>
      </c>
      <c r="O26" s="27">
        <f t="shared" ref="O26:O50" si="29">-SUM(I26:J26,K26/1.12)*L26</f>
        <v>0</v>
      </c>
      <c r="P26" s="27">
        <v>593.54999999999995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:AF49" si="30">-SUM(N26:AE26)</f>
        <v>-664.77642857142848</v>
      </c>
      <c r="AG26" s="28">
        <f t="shared" ref="AG26:AG49" si="31">SUM(H26:K26)+AF26+O26</f>
        <v>3.5714285714902871E-3</v>
      </c>
    </row>
    <row r="27" spans="1:33" s="12" customFormat="1" ht="23.25" customHeight="1">
      <c r="A27" s="30">
        <v>43895</v>
      </c>
      <c r="B27" s="31"/>
      <c r="C27" s="25" t="s">
        <v>106</v>
      </c>
      <c r="D27" s="25" t="s">
        <v>70</v>
      </c>
      <c r="E27" s="25" t="s">
        <v>55</v>
      </c>
      <c r="F27" s="26">
        <v>369377</v>
      </c>
      <c r="G27" s="26" t="s">
        <v>107</v>
      </c>
      <c r="H27" s="32"/>
      <c r="I27" s="32"/>
      <c r="J27" s="32"/>
      <c r="K27" s="32">
        <v>95</v>
      </c>
      <c r="L27" s="33"/>
      <c r="M27" s="27">
        <f t="shared" si="27"/>
        <v>84.821428571428569</v>
      </c>
      <c r="N27" s="27">
        <f t="shared" si="28"/>
        <v>10.178571428571429</v>
      </c>
      <c r="O27" s="27">
        <f t="shared" si="29"/>
        <v>0</v>
      </c>
      <c r="P27" s="27">
        <v>84.82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30"/>
        <v>-94.998571428571424</v>
      </c>
      <c r="AG27" s="28">
        <f t="shared" si="31"/>
        <v>1.4285714285762197E-3</v>
      </c>
    </row>
    <row r="28" spans="1:33" s="12" customFormat="1" ht="23.25" customHeight="1">
      <c r="A28" s="30">
        <v>43895</v>
      </c>
      <c r="B28" s="31"/>
      <c r="C28" s="25" t="s">
        <v>47</v>
      </c>
      <c r="D28" s="25"/>
      <c r="E28" s="25"/>
      <c r="F28" s="26"/>
      <c r="G28" s="26" t="s">
        <v>72</v>
      </c>
      <c r="H28" s="32"/>
      <c r="I28" s="32"/>
      <c r="J28" s="32">
        <v>500</v>
      </c>
      <c r="K28" s="32"/>
      <c r="L28" s="33"/>
      <c r="M28" s="27">
        <f t="shared" si="27"/>
        <v>500</v>
      </c>
      <c r="N28" s="27">
        <f t="shared" si="28"/>
        <v>0</v>
      </c>
      <c r="O28" s="27">
        <f t="shared" si="29"/>
        <v>0</v>
      </c>
      <c r="P28" s="27"/>
      <c r="Q28" s="34"/>
      <c r="R28" s="34"/>
      <c r="S28" s="35">
        <v>500</v>
      </c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30"/>
        <v>-500</v>
      </c>
      <c r="AG28" s="28">
        <f t="shared" si="31"/>
        <v>0</v>
      </c>
    </row>
    <row r="29" spans="1:33" s="59" customFormat="1" ht="23.25" customHeight="1">
      <c r="A29" s="30">
        <v>43895</v>
      </c>
      <c r="B29" s="31"/>
      <c r="C29" s="25" t="s">
        <v>47</v>
      </c>
      <c r="D29" s="25"/>
      <c r="E29" s="25"/>
      <c r="F29" s="26"/>
      <c r="G29" s="26" t="s">
        <v>108</v>
      </c>
      <c r="H29" s="32"/>
      <c r="I29" s="32"/>
      <c r="J29" s="32"/>
      <c r="K29" s="32">
        <v>180</v>
      </c>
      <c r="L29" s="33"/>
      <c r="M29" s="27">
        <f t="shared" si="27"/>
        <v>160.71428571428569</v>
      </c>
      <c r="N29" s="27">
        <f t="shared" si="28"/>
        <v>19.285714285714281</v>
      </c>
      <c r="O29" s="27">
        <f t="shared" si="29"/>
        <v>0</v>
      </c>
      <c r="P29" s="27"/>
      <c r="Q29" s="34"/>
      <c r="R29" s="34"/>
      <c r="S29" s="35">
        <v>160.71</v>
      </c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30"/>
        <v>-179.99571428571429</v>
      </c>
      <c r="AG29" s="28">
        <f t="shared" si="31"/>
        <v>4.2857142857144481E-3</v>
      </c>
    </row>
    <row r="30" spans="1:33" s="59" customFormat="1" ht="23.25" customHeight="1">
      <c r="A30" s="30">
        <v>43895</v>
      </c>
      <c r="B30" s="31"/>
      <c r="C30" s="25" t="s">
        <v>47</v>
      </c>
      <c r="D30" s="25"/>
      <c r="E30" s="25"/>
      <c r="F30" s="26"/>
      <c r="G30" s="26" t="s">
        <v>124</v>
      </c>
      <c r="H30" s="32">
        <v>50</v>
      </c>
      <c r="I30" s="32"/>
      <c r="J30" s="32"/>
      <c r="K30" s="32"/>
      <c r="L30" s="33"/>
      <c r="M30" s="27">
        <f t="shared" ref="M30" si="32">SUM(H30:J30,K30/1.12)</f>
        <v>50</v>
      </c>
      <c r="N30" s="27">
        <f t="shared" ref="N30" si="33">K30/1.12*0.12</f>
        <v>0</v>
      </c>
      <c r="O30" s="27">
        <f t="shared" ref="O30" si="34">-SUM(I30:J30,K30/1.12)*L30</f>
        <v>0</v>
      </c>
      <c r="P30" s="27"/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>
        <v>50</v>
      </c>
      <c r="AB30" s="35"/>
      <c r="AC30" s="35"/>
      <c r="AD30" s="34"/>
      <c r="AE30" s="34"/>
      <c r="AF30" s="27">
        <f t="shared" ref="AF30" si="35">-SUM(N30:AE30)</f>
        <v>-50</v>
      </c>
      <c r="AG30" s="28">
        <f t="shared" ref="AG30" si="36">SUM(H30:K30)+AF30+O30</f>
        <v>0</v>
      </c>
    </row>
    <row r="31" spans="1:33" s="59" customFormat="1" ht="23.25" customHeight="1">
      <c r="A31" s="30">
        <v>43895</v>
      </c>
      <c r="B31" s="31"/>
      <c r="C31" s="25" t="s">
        <v>93</v>
      </c>
      <c r="D31" s="25" t="s">
        <v>69</v>
      </c>
      <c r="E31" s="25" t="s">
        <v>39</v>
      </c>
      <c r="F31" s="26">
        <v>163509</v>
      </c>
      <c r="G31" s="26" t="s">
        <v>78</v>
      </c>
      <c r="H31" s="32"/>
      <c r="I31" s="32"/>
      <c r="J31" s="32"/>
      <c r="K31" s="32">
        <v>100</v>
      </c>
      <c r="L31" s="33"/>
      <c r="M31" s="27">
        <f t="shared" ref="M31:M36" si="37">SUM(H31:J31,K31/1.12)</f>
        <v>89.285714285714278</v>
      </c>
      <c r="N31" s="27">
        <f t="shared" ref="N31:N36" si="38">K31/1.12*0.12</f>
        <v>10.714285714285714</v>
      </c>
      <c r="O31" s="27">
        <f t="shared" ref="O31:O36" si="39">-SUM(I31:J31,K31/1.12)*L31</f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>
        <v>89.29</v>
      </c>
      <c r="Z31" s="34"/>
      <c r="AA31" s="34"/>
      <c r="AB31" s="35"/>
      <c r="AC31" s="35"/>
      <c r="AD31" s="34"/>
      <c r="AE31" s="34"/>
      <c r="AF31" s="27">
        <f t="shared" ref="AF31:AF36" si="40">-SUM(N31:AE31)</f>
        <v>-100.00428571428571</v>
      </c>
      <c r="AG31" s="28">
        <f t="shared" ref="AG31:AG36" si="41">SUM(H31:K31)+AF31+O31</f>
        <v>-4.2857142857144481E-3</v>
      </c>
    </row>
    <row r="32" spans="1:33" s="12" customFormat="1" ht="23.25" customHeight="1">
      <c r="A32" s="30">
        <v>43895</v>
      </c>
      <c r="B32" s="31"/>
      <c r="C32" s="25" t="s">
        <v>41</v>
      </c>
      <c r="D32" s="25" t="s">
        <v>42</v>
      </c>
      <c r="E32" s="25" t="s">
        <v>43</v>
      </c>
      <c r="F32" s="26">
        <v>226126</v>
      </c>
      <c r="G32" s="26" t="s">
        <v>44</v>
      </c>
      <c r="H32" s="32"/>
      <c r="I32" s="32"/>
      <c r="J32" s="32"/>
      <c r="K32" s="32">
        <v>180</v>
      </c>
      <c r="L32" s="33"/>
      <c r="M32" s="27">
        <f t="shared" si="37"/>
        <v>160.71428571428569</v>
      </c>
      <c r="N32" s="27">
        <f t="shared" si="38"/>
        <v>19.285714285714281</v>
      </c>
      <c r="O32" s="27">
        <f t="shared" si="39"/>
        <v>0</v>
      </c>
      <c r="P32" s="27"/>
      <c r="Q32" s="34">
        <v>160.71</v>
      </c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ref="AF32" si="42">-SUM(N32:AE32)</f>
        <v>-179.99571428571429</v>
      </c>
      <c r="AG32" s="28">
        <f t="shared" ref="AG32" si="43">SUM(H32:K32)+AF32+O32</f>
        <v>4.2857142857144481E-3</v>
      </c>
    </row>
    <row r="33" spans="1:33" s="59" customFormat="1" ht="23.25" customHeight="1">
      <c r="A33" s="30">
        <v>43895</v>
      </c>
      <c r="B33" s="31"/>
      <c r="C33" s="25" t="s">
        <v>45</v>
      </c>
      <c r="D33" s="25" t="s">
        <v>46</v>
      </c>
      <c r="E33" s="25" t="s">
        <v>37</v>
      </c>
      <c r="F33" s="26">
        <v>161740</v>
      </c>
      <c r="G33" s="26" t="s">
        <v>109</v>
      </c>
      <c r="H33" s="32"/>
      <c r="I33" s="32"/>
      <c r="J33" s="32"/>
      <c r="K33" s="32">
        <v>336</v>
      </c>
      <c r="L33" s="33"/>
      <c r="M33" s="27">
        <f t="shared" si="37"/>
        <v>299.99999999999994</v>
      </c>
      <c r="N33" s="27">
        <f t="shared" si="38"/>
        <v>35.999999999999993</v>
      </c>
      <c r="O33" s="27">
        <f t="shared" si="39"/>
        <v>0</v>
      </c>
      <c r="P33" s="27">
        <v>300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40"/>
        <v>-336</v>
      </c>
      <c r="AG33" s="28">
        <f t="shared" si="41"/>
        <v>0</v>
      </c>
    </row>
    <row r="34" spans="1:33" s="59" customFormat="1" ht="23.25" customHeight="1">
      <c r="A34" s="30">
        <v>43895</v>
      </c>
      <c r="B34" s="31"/>
      <c r="C34" s="25" t="s">
        <v>66</v>
      </c>
      <c r="D34" s="25"/>
      <c r="E34" s="25"/>
      <c r="F34" s="26"/>
      <c r="G34" s="26" t="s">
        <v>76</v>
      </c>
      <c r="H34" s="32"/>
      <c r="I34" s="32"/>
      <c r="J34" s="32">
        <v>80</v>
      </c>
      <c r="K34" s="32"/>
      <c r="L34" s="33"/>
      <c r="M34" s="27">
        <f t="shared" si="37"/>
        <v>80</v>
      </c>
      <c r="N34" s="27">
        <f t="shared" si="38"/>
        <v>0</v>
      </c>
      <c r="O34" s="27">
        <f t="shared" si="39"/>
        <v>0</v>
      </c>
      <c r="P34" s="27">
        <v>80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40"/>
        <v>-80</v>
      </c>
      <c r="AG34" s="28">
        <f t="shared" si="41"/>
        <v>0</v>
      </c>
    </row>
    <row r="35" spans="1:33" s="59" customFormat="1" ht="23.25" customHeight="1">
      <c r="A35" s="30">
        <v>35</v>
      </c>
      <c r="B35" s="31"/>
      <c r="C35" s="25" t="s">
        <v>45</v>
      </c>
      <c r="D35" s="25" t="s">
        <v>46</v>
      </c>
      <c r="E35" s="25" t="s">
        <v>37</v>
      </c>
      <c r="F35" s="26">
        <v>105696</v>
      </c>
      <c r="G35" s="26" t="s">
        <v>110</v>
      </c>
      <c r="H35" s="32"/>
      <c r="I35" s="32"/>
      <c r="J35" s="32"/>
      <c r="K35" s="32">
        <v>868.5</v>
      </c>
      <c r="L35" s="33"/>
      <c r="M35" s="27">
        <f t="shared" si="37"/>
        <v>775.44642857142844</v>
      </c>
      <c r="N35" s="27">
        <f t="shared" si="38"/>
        <v>93.053571428571416</v>
      </c>
      <c r="O35" s="27">
        <f t="shared" si="39"/>
        <v>0</v>
      </c>
      <c r="P35" s="27">
        <v>775.45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40"/>
        <v>-868.50357142857149</v>
      </c>
      <c r="AG35" s="28">
        <f t="shared" si="41"/>
        <v>-3.5714285714902871E-3</v>
      </c>
    </row>
    <row r="36" spans="1:33" s="59" customFormat="1" ht="23.25" customHeight="1">
      <c r="A36" s="30">
        <v>43895</v>
      </c>
      <c r="B36" s="31"/>
      <c r="C36" s="25" t="s">
        <v>40</v>
      </c>
      <c r="D36" s="25"/>
      <c r="E36" s="25"/>
      <c r="F36" s="26"/>
      <c r="G36" s="26" t="s">
        <v>111</v>
      </c>
      <c r="H36" s="32">
        <v>50</v>
      </c>
      <c r="I36" s="32"/>
      <c r="J36" s="32"/>
      <c r="K36" s="32"/>
      <c r="L36" s="33"/>
      <c r="M36" s="27">
        <f t="shared" si="37"/>
        <v>50</v>
      </c>
      <c r="N36" s="27">
        <f t="shared" si="38"/>
        <v>0</v>
      </c>
      <c r="O36" s="27">
        <f t="shared" si="39"/>
        <v>0</v>
      </c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>
        <v>50</v>
      </c>
      <c r="AB36" s="35"/>
      <c r="AC36" s="35"/>
      <c r="AD36" s="34"/>
      <c r="AE36" s="34"/>
      <c r="AF36" s="27">
        <f t="shared" si="40"/>
        <v>-50</v>
      </c>
      <c r="AG36" s="28">
        <f t="shared" si="41"/>
        <v>0</v>
      </c>
    </row>
    <row r="37" spans="1:33" s="59" customFormat="1" ht="23.25" customHeight="1">
      <c r="A37" s="30">
        <v>43895</v>
      </c>
      <c r="B37" s="31"/>
      <c r="C37" s="25" t="s">
        <v>45</v>
      </c>
      <c r="D37" s="25" t="s">
        <v>46</v>
      </c>
      <c r="E37" s="25" t="s">
        <v>37</v>
      </c>
      <c r="F37" s="26">
        <v>141845</v>
      </c>
      <c r="G37" s="26" t="s">
        <v>112</v>
      </c>
      <c r="H37" s="32"/>
      <c r="I37" s="32"/>
      <c r="J37" s="32"/>
      <c r="K37" s="32">
        <v>462.25</v>
      </c>
      <c r="L37" s="33"/>
      <c r="M37" s="27">
        <f t="shared" ref="M37:M39" si="44">SUM(H37:J37,K37/1.12)</f>
        <v>412.72321428571422</v>
      </c>
      <c r="N37" s="27">
        <f t="shared" ref="N37:N39" si="45">K37/1.12*0.12</f>
        <v>49.526785714285708</v>
      </c>
      <c r="O37" s="27">
        <f t="shared" ref="O37:O39" si="46">-SUM(I37:J37,K37/1.12)*L37</f>
        <v>0</v>
      </c>
      <c r="P37" s="27">
        <v>412.72</v>
      </c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:AF39" si="47">-SUM(N37:AE37)</f>
        <v>-462.24678571428575</v>
      </c>
      <c r="AG37" s="28">
        <f t="shared" ref="AG37:AG39" si="48">SUM(H37:K37)+AF37+O37</f>
        <v>3.214285714250309E-3</v>
      </c>
    </row>
    <row r="38" spans="1:33" s="59" customFormat="1" ht="23.25" customHeight="1">
      <c r="A38" s="30">
        <v>43895</v>
      </c>
      <c r="B38" s="31"/>
      <c r="C38" s="25" t="s">
        <v>49</v>
      </c>
      <c r="D38" s="25" t="s">
        <v>50</v>
      </c>
      <c r="E38" s="25" t="s">
        <v>39</v>
      </c>
      <c r="F38" s="26">
        <v>5046</v>
      </c>
      <c r="G38" s="26" t="s">
        <v>113</v>
      </c>
      <c r="H38" s="32"/>
      <c r="I38" s="32"/>
      <c r="J38" s="32"/>
      <c r="K38" s="32">
        <v>475</v>
      </c>
      <c r="L38" s="33"/>
      <c r="M38" s="27">
        <f t="shared" si="44"/>
        <v>424.10714285714283</v>
      </c>
      <c r="N38" s="27">
        <f t="shared" si="45"/>
        <v>50.892857142857139</v>
      </c>
      <c r="O38" s="27">
        <f t="shared" si="46"/>
        <v>0</v>
      </c>
      <c r="P38" s="27"/>
      <c r="Q38" s="34"/>
      <c r="R38" s="34"/>
      <c r="S38" s="35"/>
      <c r="T38" s="35">
        <v>424.11</v>
      </c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47"/>
        <v>-475.00285714285712</v>
      </c>
      <c r="AG38" s="28">
        <f t="shared" si="48"/>
        <v>-2.8571428571240176E-3</v>
      </c>
    </row>
    <row r="39" spans="1:33" s="59" customFormat="1" ht="23.25" customHeight="1">
      <c r="A39" s="30">
        <v>43895</v>
      </c>
      <c r="B39" s="31"/>
      <c r="C39" s="25" t="s">
        <v>45</v>
      </c>
      <c r="D39" s="25" t="s">
        <v>46</v>
      </c>
      <c r="E39" s="25" t="s">
        <v>37</v>
      </c>
      <c r="F39" s="26">
        <v>141864</v>
      </c>
      <c r="G39" s="26" t="s">
        <v>114</v>
      </c>
      <c r="H39" s="32"/>
      <c r="I39" s="32"/>
      <c r="J39" s="32"/>
      <c r="K39" s="32">
        <v>35</v>
      </c>
      <c r="L39" s="33"/>
      <c r="M39" s="27">
        <f t="shared" si="44"/>
        <v>31.249999999999996</v>
      </c>
      <c r="N39" s="27">
        <f t="shared" si="45"/>
        <v>3.7499999999999996</v>
      </c>
      <c r="O39" s="27">
        <f t="shared" si="46"/>
        <v>0</v>
      </c>
      <c r="P39" s="27"/>
      <c r="Q39" s="34">
        <v>31.25</v>
      </c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47"/>
        <v>-35</v>
      </c>
      <c r="AG39" s="28">
        <f t="shared" si="48"/>
        <v>0</v>
      </c>
    </row>
    <row r="40" spans="1:33" s="59" customFormat="1" ht="23.25" customHeight="1">
      <c r="A40" s="30">
        <v>43895</v>
      </c>
      <c r="B40" s="31"/>
      <c r="C40" s="25" t="s">
        <v>38</v>
      </c>
      <c r="D40" s="25" t="s">
        <v>53</v>
      </c>
      <c r="E40" s="25" t="s">
        <v>39</v>
      </c>
      <c r="F40" s="26">
        <v>271955</v>
      </c>
      <c r="G40" s="26" t="s">
        <v>115</v>
      </c>
      <c r="H40" s="32"/>
      <c r="I40" s="32"/>
      <c r="J40" s="32">
        <v>45</v>
      </c>
      <c r="K40" s="32"/>
      <c r="L40" s="33"/>
      <c r="M40" s="27">
        <f t="shared" ref="M40:M48" si="49">SUM(H40:J40,K40/1.12)</f>
        <v>45</v>
      </c>
      <c r="N40" s="27">
        <f t="shared" ref="N40:N48" si="50">K40/1.12*0.12</f>
        <v>0</v>
      </c>
      <c r="O40" s="27">
        <f t="shared" ref="O40:O48" si="51">-SUM(I40:J40,K40/1.12)*L40</f>
        <v>0</v>
      </c>
      <c r="P40" s="27">
        <v>45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:AF48" si="52">-SUM(N40:AE40)</f>
        <v>-45</v>
      </c>
      <c r="AG40" s="28">
        <f t="shared" ref="AG40:AG48" si="53">SUM(H40:K40)+AF40+O40</f>
        <v>0</v>
      </c>
    </row>
    <row r="41" spans="1:33" s="59" customFormat="1" ht="23.25" customHeight="1">
      <c r="A41" s="30">
        <v>43895</v>
      </c>
      <c r="B41" s="31"/>
      <c r="C41" s="25" t="s">
        <v>38</v>
      </c>
      <c r="D41" s="25" t="s">
        <v>53</v>
      </c>
      <c r="E41" s="25" t="s">
        <v>39</v>
      </c>
      <c r="F41" s="26">
        <v>271955</v>
      </c>
      <c r="G41" s="26" t="s">
        <v>116</v>
      </c>
      <c r="H41" s="32"/>
      <c r="I41" s="32"/>
      <c r="J41" s="32"/>
      <c r="K41" s="32">
        <f>828.39+99.41</f>
        <v>927.8</v>
      </c>
      <c r="L41" s="33"/>
      <c r="M41" s="27">
        <f t="shared" si="49"/>
        <v>828.392857142857</v>
      </c>
      <c r="N41" s="27">
        <f t="shared" si="50"/>
        <v>99.40714285714283</v>
      </c>
      <c r="O41" s="27">
        <f t="shared" si="51"/>
        <v>0</v>
      </c>
      <c r="P41" s="27">
        <v>828.39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52"/>
        <v>-927.79714285714283</v>
      </c>
      <c r="AG41" s="28">
        <f t="shared" si="53"/>
        <v>2.8571428571240176E-3</v>
      </c>
    </row>
    <row r="42" spans="1:33" s="12" customFormat="1" ht="23.25" customHeight="1">
      <c r="A42" s="30">
        <v>43896</v>
      </c>
      <c r="B42" s="31"/>
      <c r="C42" s="25" t="s">
        <v>41</v>
      </c>
      <c r="D42" s="25" t="s">
        <v>42</v>
      </c>
      <c r="E42" s="25" t="s">
        <v>43</v>
      </c>
      <c r="F42" s="26">
        <v>226167</v>
      </c>
      <c r="G42" s="26" t="s">
        <v>44</v>
      </c>
      <c r="H42" s="32"/>
      <c r="I42" s="32"/>
      <c r="J42" s="32"/>
      <c r="K42" s="32">
        <v>180</v>
      </c>
      <c r="L42" s="33"/>
      <c r="M42" s="27">
        <f t="shared" si="49"/>
        <v>160.71428571428569</v>
      </c>
      <c r="N42" s="27">
        <f t="shared" si="50"/>
        <v>19.285714285714281</v>
      </c>
      <c r="O42" s="27">
        <f t="shared" si="51"/>
        <v>0</v>
      </c>
      <c r="P42" s="27"/>
      <c r="Q42" s="34">
        <v>160.71</v>
      </c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ref="AF42" si="54">-SUM(N42:AE42)</f>
        <v>-179.99571428571429</v>
      </c>
      <c r="AG42" s="28">
        <f t="shared" ref="AG42" si="55">SUM(H42:K42)+AF42+O42</f>
        <v>4.2857142857144481E-3</v>
      </c>
    </row>
    <row r="43" spans="1:33" s="59" customFormat="1" ht="23.25" customHeight="1">
      <c r="A43" s="30">
        <v>43896</v>
      </c>
      <c r="B43" s="31"/>
      <c r="C43" s="25" t="s">
        <v>79</v>
      </c>
      <c r="D43" s="25" t="s">
        <v>90</v>
      </c>
      <c r="E43" s="25" t="s">
        <v>39</v>
      </c>
      <c r="F43" s="26">
        <v>546546</v>
      </c>
      <c r="G43" s="26" t="s">
        <v>80</v>
      </c>
      <c r="H43" s="32"/>
      <c r="I43" s="32"/>
      <c r="J43" s="32"/>
      <c r="K43" s="32">
        <v>100</v>
      </c>
      <c r="L43" s="33"/>
      <c r="M43" s="27">
        <f t="shared" si="49"/>
        <v>89.285714285714278</v>
      </c>
      <c r="N43" s="27">
        <f t="shared" si="50"/>
        <v>10.714285714285714</v>
      </c>
      <c r="O43" s="27">
        <f t="shared" si="51"/>
        <v>0</v>
      </c>
      <c r="P43" s="27">
        <v>89.29</v>
      </c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52"/>
        <v>-100.00428571428571</v>
      </c>
      <c r="AG43" s="28">
        <f t="shared" si="53"/>
        <v>-4.2857142857144481E-3</v>
      </c>
    </row>
    <row r="44" spans="1:33" s="59" customFormat="1" ht="23.25" customHeight="1">
      <c r="A44" s="30">
        <v>43896</v>
      </c>
      <c r="B44" s="31"/>
      <c r="C44" s="25" t="s">
        <v>45</v>
      </c>
      <c r="D44" s="25" t="s">
        <v>46</v>
      </c>
      <c r="E44" s="25" t="s">
        <v>37</v>
      </c>
      <c r="F44" s="26">
        <v>141982</v>
      </c>
      <c r="G44" s="26" t="s">
        <v>117</v>
      </c>
      <c r="H44" s="32"/>
      <c r="I44" s="32"/>
      <c r="J44" s="32"/>
      <c r="K44" s="32">
        <v>105.5</v>
      </c>
      <c r="L44" s="33"/>
      <c r="M44" s="27">
        <f t="shared" si="49"/>
        <v>94.196428571428569</v>
      </c>
      <c r="N44" s="27">
        <f t="shared" si="50"/>
        <v>11.303571428571427</v>
      </c>
      <c r="O44" s="27">
        <f t="shared" si="51"/>
        <v>0</v>
      </c>
      <c r="P44" s="27">
        <v>94.2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52"/>
        <v>-105.50357142857143</v>
      </c>
      <c r="AG44" s="28">
        <f t="shared" si="53"/>
        <v>-3.5714285714334437E-3</v>
      </c>
    </row>
    <row r="45" spans="1:33" s="59" customFormat="1" ht="23.25" customHeight="1">
      <c r="A45" s="30">
        <v>43897</v>
      </c>
      <c r="B45" s="31"/>
      <c r="C45" s="25" t="s">
        <v>118</v>
      </c>
      <c r="D45" s="25"/>
      <c r="E45" s="25"/>
      <c r="F45" s="26"/>
      <c r="G45" s="26" t="s">
        <v>119</v>
      </c>
      <c r="H45" s="32">
        <v>468</v>
      </c>
      <c r="I45" s="32"/>
      <c r="J45" s="32"/>
      <c r="K45" s="32"/>
      <c r="L45" s="33"/>
      <c r="M45" s="27">
        <f t="shared" si="49"/>
        <v>468</v>
      </c>
      <c r="N45" s="27">
        <f t="shared" si="50"/>
        <v>0</v>
      </c>
      <c r="O45" s="27">
        <f t="shared" si="51"/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>
        <v>468</v>
      </c>
      <c r="AB45" s="35"/>
      <c r="AC45" s="35"/>
      <c r="AD45" s="34"/>
      <c r="AE45" s="34"/>
      <c r="AF45" s="27">
        <f t="shared" si="52"/>
        <v>-468</v>
      </c>
      <c r="AG45" s="28">
        <f t="shared" si="53"/>
        <v>0</v>
      </c>
    </row>
    <row r="46" spans="1:33" s="59" customFormat="1" ht="23.25" customHeight="1">
      <c r="A46" s="30">
        <v>43897</v>
      </c>
      <c r="B46" s="31"/>
      <c r="C46" s="25" t="s">
        <v>45</v>
      </c>
      <c r="D46" s="25" t="s">
        <v>46</v>
      </c>
      <c r="E46" s="25" t="s">
        <v>37</v>
      </c>
      <c r="F46" s="26">
        <v>38012</v>
      </c>
      <c r="G46" s="26" t="s">
        <v>120</v>
      </c>
      <c r="H46" s="32"/>
      <c r="I46" s="32"/>
      <c r="J46" s="32"/>
      <c r="K46" s="32">
        <v>449.28</v>
      </c>
      <c r="L46" s="33"/>
      <c r="M46" s="27">
        <f t="shared" si="49"/>
        <v>401.14285714285705</v>
      </c>
      <c r="N46" s="27">
        <f t="shared" si="50"/>
        <v>48.137142857142848</v>
      </c>
      <c r="O46" s="27">
        <f t="shared" si="51"/>
        <v>0</v>
      </c>
      <c r="P46" s="27">
        <v>401.14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52"/>
        <v>-449.27714285714285</v>
      </c>
      <c r="AG46" s="28">
        <f t="shared" si="53"/>
        <v>2.8571428571240176E-3</v>
      </c>
    </row>
    <row r="47" spans="1:33" s="59" customFormat="1" ht="23.25" customHeight="1">
      <c r="A47" s="30">
        <v>43897</v>
      </c>
      <c r="B47" s="31"/>
      <c r="C47" s="25" t="s">
        <v>121</v>
      </c>
      <c r="D47" s="25" t="s">
        <v>122</v>
      </c>
      <c r="E47" s="25" t="s">
        <v>39</v>
      </c>
      <c r="F47" s="26">
        <v>1990768</v>
      </c>
      <c r="G47" s="26" t="s">
        <v>44</v>
      </c>
      <c r="H47" s="32"/>
      <c r="I47" s="32"/>
      <c r="J47" s="32"/>
      <c r="K47" s="32">
        <v>48</v>
      </c>
      <c r="L47" s="33"/>
      <c r="M47" s="27">
        <f t="shared" si="49"/>
        <v>42.857142857142854</v>
      </c>
      <c r="N47" s="27">
        <f t="shared" si="50"/>
        <v>5.1428571428571423</v>
      </c>
      <c r="O47" s="27">
        <f t="shared" si="51"/>
        <v>0</v>
      </c>
      <c r="P47" s="27"/>
      <c r="Q47" s="34">
        <v>42.86</v>
      </c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52"/>
        <v>-48.002857142857138</v>
      </c>
      <c r="AG47" s="28">
        <f t="shared" si="53"/>
        <v>-2.8571428571382285E-3</v>
      </c>
    </row>
    <row r="48" spans="1:33" s="59" customFormat="1" ht="23.25" customHeight="1">
      <c r="A48" s="30">
        <v>43899</v>
      </c>
      <c r="B48" s="31"/>
      <c r="C48" s="25" t="s">
        <v>60</v>
      </c>
      <c r="D48" s="25"/>
      <c r="E48" s="25"/>
      <c r="F48" s="26"/>
      <c r="G48" s="26" t="s">
        <v>123</v>
      </c>
      <c r="H48" s="32">
        <v>165</v>
      </c>
      <c r="I48" s="32"/>
      <c r="J48" s="32"/>
      <c r="K48" s="32"/>
      <c r="L48" s="33"/>
      <c r="M48" s="27">
        <f t="shared" si="49"/>
        <v>165</v>
      </c>
      <c r="N48" s="27">
        <f t="shared" si="50"/>
        <v>0</v>
      </c>
      <c r="O48" s="27">
        <f t="shared" si="51"/>
        <v>0</v>
      </c>
      <c r="P48" s="27"/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>
        <v>165</v>
      </c>
      <c r="AB48" s="35"/>
      <c r="AC48" s="35"/>
      <c r="AD48" s="34"/>
      <c r="AE48" s="34"/>
      <c r="AF48" s="27">
        <f t="shared" si="52"/>
        <v>-165</v>
      </c>
      <c r="AG48" s="28">
        <f t="shared" si="53"/>
        <v>0</v>
      </c>
    </row>
    <row r="49" spans="1:33" s="59" customFormat="1" ht="23.25" customHeight="1">
      <c r="A49" s="30"/>
      <c r="B49" s="31"/>
      <c r="C49" s="25"/>
      <c r="D49" s="25"/>
      <c r="E49" s="25"/>
      <c r="F49" s="26"/>
      <c r="G49" s="26"/>
      <c r="H49" s="32"/>
      <c r="I49" s="32"/>
      <c r="J49" s="32"/>
      <c r="K49" s="32"/>
      <c r="L49" s="33"/>
      <c r="M49" s="27">
        <f t="shared" si="27"/>
        <v>0</v>
      </c>
      <c r="N49" s="27">
        <f t="shared" si="28"/>
        <v>0</v>
      </c>
      <c r="O49" s="27">
        <f t="shared" si="29"/>
        <v>0</v>
      </c>
      <c r="P49" s="27"/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30"/>
        <v>0</v>
      </c>
      <c r="AG49" s="28">
        <f t="shared" si="31"/>
        <v>0</v>
      </c>
    </row>
    <row r="50" spans="1:33" s="12" customFormat="1" ht="23.25" customHeight="1">
      <c r="A50" s="30"/>
      <c r="B50" s="31"/>
      <c r="C50" s="25"/>
      <c r="D50" s="25"/>
      <c r="E50" s="25"/>
      <c r="F50" s="26"/>
      <c r="G50" s="26"/>
      <c r="H50" s="32"/>
      <c r="I50" s="32"/>
      <c r="J50" s="32"/>
      <c r="K50" s="32"/>
      <c r="L50" s="33"/>
      <c r="M50" s="27">
        <f t="shared" si="27"/>
        <v>0</v>
      </c>
      <c r="N50" s="27">
        <f t="shared" si="28"/>
        <v>0</v>
      </c>
      <c r="O50" s="27">
        <f t="shared" si="29"/>
        <v>0</v>
      </c>
      <c r="P50" s="27"/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ref="AF50" si="56">-SUM(N50:AE50)</f>
        <v>0</v>
      </c>
      <c r="AG50" s="28">
        <f t="shared" ref="AG50" si="57">SUM(H50:K50)+AF50+O50</f>
        <v>0</v>
      </c>
    </row>
    <row r="51" spans="1:33" s="10" customFormat="1" ht="12" thickBot="1">
      <c r="A51" s="39"/>
      <c r="B51" s="40"/>
      <c r="C51" s="41"/>
      <c r="D51" s="42"/>
      <c r="E51" s="42"/>
      <c r="F51" s="43"/>
      <c r="G51" s="41"/>
      <c r="H51" s="44">
        <f t="shared" ref="H51:AG51" si="58">SUM(H5:H50)</f>
        <v>1420</v>
      </c>
      <c r="I51" s="44">
        <f t="shared" si="58"/>
        <v>0</v>
      </c>
      <c r="J51" s="44">
        <f t="shared" si="58"/>
        <v>4751.05</v>
      </c>
      <c r="K51" s="44">
        <f t="shared" si="58"/>
        <v>14613.060000000001</v>
      </c>
      <c r="L51" s="44">
        <f t="shared" si="58"/>
        <v>0</v>
      </c>
      <c r="M51" s="44">
        <f t="shared" si="58"/>
        <v>19218.424999999999</v>
      </c>
      <c r="N51" s="44">
        <f t="shared" si="58"/>
        <v>1565.6849999999997</v>
      </c>
      <c r="O51" s="44">
        <f t="shared" si="58"/>
        <v>0</v>
      </c>
      <c r="P51" s="44">
        <f t="shared" si="58"/>
        <v>15200.44</v>
      </c>
      <c r="Q51" s="44">
        <f t="shared" si="58"/>
        <v>556.24</v>
      </c>
      <c r="R51" s="44">
        <f t="shared" si="58"/>
        <v>827.46</v>
      </c>
      <c r="S51" s="44">
        <f t="shared" si="58"/>
        <v>660.71</v>
      </c>
      <c r="T51" s="44">
        <f t="shared" si="58"/>
        <v>424.11</v>
      </c>
      <c r="U51" s="44">
        <f t="shared" si="58"/>
        <v>0</v>
      </c>
      <c r="V51" s="44">
        <f t="shared" si="58"/>
        <v>0</v>
      </c>
      <c r="W51" s="44">
        <f t="shared" si="58"/>
        <v>0</v>
      </c>
      <c r="X51" s="44">
        <f t="shared" si="58"/>
        <v>0</v>
      </c>
      <c r="Y51" s="44">
        <f t="shared" si="58"/>
        <v>89.29</v>
      </c>
      <c r="Z51" s="44">
        <f t="shared" si="58"/>
        <v>40.18</v>
      </c>
      <c r="AA51" s="44">
        <f t="shared" si="58"/>
        <v>833</v>
      </c>
      <c r="AB51" s="44">
        <f t="shared" si="58"/>
        <v>537</v>
      </c>
      <c r="AC51" s="44">
        <f t="shared" si="58"/>
        <v>0</v>
      </c>
      <c r="AD51" s="44">
        <f t="shared" si="58"/>
        <v>50</v>
      </c>
      <c r="AE51" s="44">
        <f t="shared" si="58"/>
        <v>0</v>
      </c>
      <c r="AF51" s="44">
        <f t="shared" si="58"/>
        <v>-20784.115000000005</v>
      </c>
      <c r="AG51" s="44">
        <f t="shared" si="58"/>
        <v>-4.9999999998506794E-3</v>
      </c>
    </row>
    <row r="52" spans="1:33" ht="12" thickTop="1"/>
    <row r="53" spans="1:33" ht="12">
      <c r="K53" s="45">
        <f>H51+I51+J51+K51</f>
        <v>20784.11</v>
      </c>
      <c r="L53" s="9"/>
      <c r="M53" s="8"/>
      <c r="AF53" s="46">
        <f>+AF51</f>
        <v>-20784.115000000005</v>
      </c>
    </row>
    <row r="54" spans="1:33">
      <c r="K54" s="8"/>
      <c r="L54" s="9"/>
      <c r="M54" s="8"/>
    </row>
    <row r="55" spans="1:33" ht="12">
      <c r="C55" s="47" t="s">
        <v>33</v>
      </c>
      <c r="G55" s="10"/>
      <c r="K55" s="60"/>
      <c r="L55" s="60"/>
      <c r="M55" s="60"/>
    </row>
    <row r="56" spans="1:33">
      <c r="K56" s="8"/>
      <c r="L56" s="9"/>
      <c r="M56" s="8"/>
    </row>
    <row r="57" spans="1:33">
      <c r="K57" s="8"/>
      <c r="L57" s="9"/>
      <c r="M57" s="8"/>
    </row>
    <row r="58" spans="1:33">
      <c r="A58" s="1"/>
      <c r="B58" s="1"/>
      <c r="D58" s="1"/>
      <c r="E58" s="1"/>
      <c r="F58" s="1"/>
      <c r="H58" s="1"/>
      <c r="I58" s="1"/>
      <c r="J58" s="1"/>
      <c r="K58" s="8"/>
      <c r="L58" s="9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D58" s="1"/>
      <c r="AE58" s="1"/>
      <c r="AF58" s="1"/>
    </row>
    <row r="64" spans="1:33">
      <c r="J64" s="2" t="s">
        <v>65</v>
      </c>
    </row>
    <row r="65" spans="1:32">
      <c r="Q65" s="2">
        <v>0</v>
      </c>
    </row>
    <row r="66" spans="1:32">
      <c r="A66" s="1"/>
      <c r="B66" s="1"/>
      <c r="D66" s="1"/>
      <c r="E66" s="1"/>
      <c r="F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Z66" s="1"/>
      <c r="AA66" s="1"/>
      <c r="AB66" s="1"/>
      <c r="AC66" s="1"/>
      <c r="AD66" s="1"/>
      <c r="AE66" s="1"/>
      <c r="AF66" s="1"/>
    </row>
  </sheetData>
  <mergeCells count="1">
    <mergeCell ref="K55:M55"/>
  </mergeCells>
  <pageMargins left="0" right="0.2" top="0.25" bottom="0.25" header="0.3" footer="0.3"/>
  <pageSetup paperSize="5" scale="7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1"/>
  <sheetViews>
    <sheetView workbookViewId="0">
      <selection activeCell="A5" sqref="A5:XFD14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hidden="1" customWidth="1"/>
    <col min="10" max="10" width="9.7109375" style="2" customWidth="1"/>
    <col min="11" max="11" width="10" style="2" bestFit="1" customWidth="1"/>
    <col min="12" max="12" width="5.140625" style="3" hidden="1" customWidth="1"/>
    <col min="13" max="13" width="9.28515625" style="2" bestFit="1" customWidth="1"/>
    <col min="14" max="14" width="8.140625" style="2" bestFit="1" customWidth="1"/>
    <col min="15" max="15" width="6.5703125" style="2" hidden="1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9.7109375" style="1" customWidth="1"/>
    <col min="34" max="16384" width="9.140625" style="1"/>
  </cols>
  <sheetData>
    <row r="1" spans="1:33" ht="12" customHeight="1">
      <c r="A1" s="13" t="s">
        <v>30</v>
      </c>
      <c r="C1" s="14"/>
    </row>
    <row r="2" spans="1:33" ht="12" customHeight="1">
      <c r="A2" s="13" t="s">
        <v>26</v>
      </c>
    </row>
    <row r="3" spans="1:33" ht="12" customHeight="1">
      <c r="A3" s="13" t="s">
        <v>86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>
      <c r="A5" s="30">
        <v>43900</v>
      </c>
      <c r="B5" s="31"/>
      <c r="C5" s="25" t="s">
        <v>45</v>
      </c>
      <c r="D5" s="25" t="s">
        <v>46</v>
      </c>
      <c r="E5" s="25" t="s">
        <v>37</v>
      </c>
      <c r="F5" s="26">
        <v>106879</v>
      </c>
      <c r="G5" s="26" t="s">
        <v>125</v>
      </c>
      <c r="H5" s="32"/>
      <c r="I5" s="32"/>
      <c r="J5" s="32"/>
      <c r="K5" s="32">
        <f>435+225</f>
        <v>660</v>
      </c>
      <c r="L5" s="33"/>
      <c r="M5" s="27">
        <f t="shared" ref="M5:M15" si="0">SUM(H5:J5,K5/1.12)</f>
        <v>589.28571428571422</v>
      </c>
      <c r="N5" s="27">
        <f t="shared" ref="N5:N15" si="1">K5/1.12*0.12</f>
        <v>70.714285714285708</v>
      </c>
      <c r="O5" s="27">
        <f t="shared" ref="O5:O15" si="2">-SUM(I5:J5,K5/1.12)*L5</f>
        <v>0</v>
      </c>
      <c r="P5" s="27">
        <v>589.29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4" si="3">-SUM(N5:AE5)</f>
        <v>-660.00428571428563</v>
      </c>
      <c r="AG5" s="28">
        <f t="shared" ref="AG5:AG14" si="4">SUM(H5:K5)+AF5+O5</f>
        <v>-4.285714285629183E-3</v>
      </c>
    </row>
    <row r="6" spans="1:33" s="12" customFormat="1" ht="23.25" customHeight="1">
      <c r="A6" s="30">
        <v>43900</v>
      </c>
      <c r="B6" s="31"/>
      <c r="C6" s="25" t="s">
        <v>45</v>
      </c>
      <c r="D6" s="25" t="s">
        <v>46</v>
      </c>
      <c r="E6" s="25" t="s">
        <v>37</v>
      </c>
      <c r="F6" s="26">
        <v>106879</v>
      </c>
      <c r="G6" s="26" t="s">
        <v>126</v>
      </c>
      <c r="H6" s="32"/>
      <c r="I6" s="32"/>
      <c r="J6" s="32"/>
      <c r="K6" s="32">
        <v>149</v>
      </c>
      <c r="L6" s="33"/>
      <c r="M6" s="27">
        <f t="shared" si="0"/>
        <v>133.03571428571428</v>
      </c>
      <c r="N6" s="27">
        <f t="shared" si="1"/>
        <v>15.964285714285714</v>
      </c>
      <c r="O6" s="27">
        <f t="shared" si="2"/>
        <v>0</v>
      </c>
      <c r="P6" s="27"/>
      <c r="Q6" s="34"/>
      <c r="R6" s="34">
        <v>133.04</v>
      </c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-149.00428571428571</v>
      </c>
      <c r="AG6" s="28">
        <f t="shared" si="4"/>
        <v>-4.2857142857144481E-3</v>
      </c>
    </row>
    <row r="7" spans="1:33" s="12" customFormat="1" ht="23.25" customHeight="1">
      <c r="A7" s="30">
        <v>43900</v>
      </c>
      <c r="B7" s="31"/>
      <c r="C7" s="25" t="s">
        <v>127</v>
      </c>
      <c r="D7" s="25" t="s">
        <v>67</v>
      </c>
      <c r="E7" s="25" t="s">
        <v>37</v>
      </c>
      <c r="F7" s="26">
        <v>36713</v>
      </c>
      <c r="G7" s="26" t="s">
        <v>128</v>
      </c>
      <c r="H7" s="32"/>
      <c r="I7" s="32"/>
      <c r="J7" s="32"/>
      <c r="K7" s="32">
        <v>346.5</v>
      </c>
      <c r="L7" s="33"/>
      <c r="M7" s="27">
        <f t="shared" si="0"/>
        <v>309.37499999999994</v>
      </c>
      <c r="N7" s="27">
        <f t="shared" si="1"/>
        <v>37.124999999999993</v>
      </c>
      <c r="O7" s="27">
        <f t="shared" si="2"/>
        <v>0</v>
      </c>
      <c r="P7" s="27"/>
      <c r="Q7" s="34"/>
      <c r="R7" s="34">
        <v>309.38</v>
      </c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-346.505</v>
      </c>
      <c r="AG7" s="28">
        <f t="shared" si="4"/>
        <v>-4.9999999999954525E-3</v>
      </c>
    </row>
    <row r="8" spans="1:33" s="12" customFormat="1" ht="23.25" customHeight="1">
      <c r="A8" s="30">
        <v>43900</v>
      </c>
      <c r="B8" s="31"/>
      <c r="C8" s="25" t="s">
        <v>38</v>
      </c>
      <c r="D8" s="25" t="s">
        <v>53</v>
      </c>
      <c r="E8" s="25" t="s">
        <v>39</v>
      </c>
      <c r="F8" s="26">
        <v>81303</v>
      </c>
      <c r="G8" s="26" t="s">
        <v>129</v>
      </c>
      <c r="H8" s="32"/>
      <c r="I8" s="32"/>
      <c r="J8" s="32"/>
      <c r="K8" s="32">
        <v>1698</v>
      </c>
      <c r="L8" s="33"/>
      <c r="M8" s="27">
        <f t="shared" si="0"/>
        <v>1516.0714285714284</v>
      </c>
      <c r="N8" s="27">
        <f t="shared" si="1"/>
        <v>181.92857142857142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>
        <v>1516.07</v>
      </c>
      <c r="Y8" s="34"/>
      <c r="Z8" s="34"/>
      <c r="AA8" s="34"/>
      <c r="AB8" s="35"/>
      <c r="AC8" s="35"/>
      <c r="AD8" s="34"/>
      <c r="AE8" s="34"/>
      <c r="AF8" s="27">
        <f t="shared" si="3"/>
        <v>-1697.9985714285713</v>
      </c>
      <c r="AG8" s="28">
        <f t="shared" si="4"/>
        <v>1.4285714287325391E-3</v>
      </c>
    </row>
    <row r="9" spans="1:33" s="12" customFormat="1" ht="23.25" customHeight="1">
      <c r="A9" s="30">
        <v>43894</v>
      </c>
      <c r="B9" s="31"/>
      <c r="C9" s="25" t="s">
        <v>68</v>
      </c>
      <c r="D9" s="25" t="s">
        <v>69</v>
      </c>
      <c r="E9" s="25" t="s">
        <v>39</v>
      </c>
      <c r="F9" s="26">
        <v>167797</v>
      </c>
      <c r="G9" s="26" t="s">
        <v>78</v>
      </c>
      <c r="H9" s="32"/>
      <c r="I9" s="32"/>
      <c r="J9" s="32"/>
      <c r="K9" s="32">
        <v>300</v>
      </c>
      <c r="L9" s="33"/>
      <c r="M9" s="27">
        <f t="shared" si="0"/>
        <v>267.85714285714283</v>
      </c>
      <c r="N9" s="27">
        <f t="shared" si="1"/>
        <v>32.142857142857139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>
        <v>267.86</v>
      </c>
      <c r="Z9" s="34"/>
      <c r="AA9" s="34"/>
      <c r="AB9" s="35"/>
      <c r="AC9" s="35"/>
      <c r="AD9" s="34"/>
      <c r="AE9" s="34"/>
      <c r="AF9" s="27">
        <f t="shared" si="3"/>
        <v>-300.00285714285712</v>
      </c>
      <c r="AG9" s="28">
        <f t="shared" si="4"/>
        <v>-2.8571428571240176E-3</v>
      </c>
    </row>
    <row r="10" spans="1:33" s="12" customFormat="1" ht="23.25" customHeight="1">
      <c r="A10" s="30">
        <v>43901</v>
      </c>
      <c r="B10" s="31"/>
      <c r="C10" s="25" t="s">
        <v>41</v>
      </c>
      <c r="D10" s="25" t="s">
        <v>42</v>
      </c>
      <c r="E10" s="25" t="s">
        <v>43</v>
      </c>
      <c r="F10" s="26">
        <v>203800</v>
      </c>
      <c r="G10" s="26" t="s">
        <v>44</v>
      </c>
      <c r="H10" s="32"/>
      <c r="I10" s="32"/>
      <c r="J10" s="32"/>
      <c r="K10" s="32">
        <v>180</v>
      </c>
      <c r="L10" s="33"/>
      <c r="M10" s="27">
        <f t="shared" si="0"/>
        <v>160.71428571428569</v>
      </c>
      <c r="N10" s="27">
        <f t="shared" si="1"/>
        <v>19.285714285714281</v>
      </c>
      <c r="O10" s="27">
        <f t="shared" si="2"/>
        <v>0</v>
      </c>
      <c r="P10" s="27"/>
      <c r="Q10" s="34">
        <v>160.71</v>
      </c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-179.99571428571429</v>
      </c>
      <c r="AG10" s="28">
        <f t="shared" si="4"/>
        <v>4.2857142857144481E-3</v>
      </c>
    </row>
    <row r="11" spans="1:33" s="12" customFormat="1" ht="23.25" customHeight="1">
      <c r="A11" s="30">
        <v>43901</v>
      </c>
      <c r="B11" s="31"/>
      <c r="C11" s="25" t="s">
        <v>127</v>
      </c>
      <c r="D11" s="25" t="s">
        <v>67</v>
      </c>
      <c r="E11" s="25" t="s">
        <v>37</v>
      </c>
      <c r="F11" s="26">
        <v>999</v>
      </c>
      <c r="G11" s="26" t="s">
        <v>130</v>
      </c>
      <c r="H11" s="32"/>
      <c r="I11" s="32"/>
      <c r="J11" s="32"/>
      <c r="K11" s="32">
        <v>550</v>
      </c>
      <c r="L11" s="33"/>
      <c r="M11" s="27">
        <f t="shared" si="0"/>
        <v>491.0714285714285</v>
      </c>
      <c r="N11" s="27">
        <f t="shared" si="1"/>
        <v>58.928571428571416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>
        <v>491.07</v>
      </c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-549.99857142857138</v>
      </c>
      <c r="AG11" s="28">
        <f t="shared" si="4"/>
        <v>1.4285714286188522E-3</v>
      </c>
    </row>
    <row r="12" spans="1:33" s="12" customFormat="1" ht="23.25" customHeight="1">
      <c r="A12" s="30">
        <v>43901</v>
      </c>
      <c r="B12" s="31"/>
      <c r="C12" s="25" t="s">
        <v>38</v>
      </c>
      <c r="D12" s="25" t="s">
        <v>53</v>
      </c>
      <c r="E12" s="25" t="s">
        <v>39</v>
      </c>
      <c r="F12" s="26">
        <v>317944</v>
      </c>
      <c r="G12" s="26" t="s">
        <v>131</v>
      </c>
      <c r="H12" s="32"/>
      <c r="I12" s="32"/>
      <c r="J12" s="32"/>
      <c r="K12" s="32">
        <v>148.5</v>
      </c>
      <c r="L12" s="33"/>
      <c r="M12" s="27">
        <f t="shared" si="0"/>
        <v>132.58928571428569</v>
      </c>
      <c r="N12" s="27">
        <f t="shared" si="1"/>
        <v>15.910714285714283</v>
      </c>
      <c r="O12" s="27">
        <f t="shared" si="2"/>
        <v>0</v>
      </c>
      <c r="P12" s="27"/>
      <c r="Q12" s="34">
        <v>132.59</v>
      </c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-148.50071428571428</v>
      </c>
      <c r="AG12" s="28">
        <f t="shared" si="4"/>
        <v>-7.142857142810044E-4</v>
      </c>
    </row>
    <row r="13" spans="1:33" s="12" customFormat="1" ht="23.25" customHeight="1">
      <c r="A13" s="30">
        <v>43901</v>
      </c>
      <c r="B13" s="31"/>
      <c r="C13" s="25" t="s">
        <v>38</v>
      </c>
      <c r="D13" s="25" t="s">
        <v>53</v>
      </c>
      <c r="E13" s="25" t="s">
        <v>39</v>
      </c>
      <c r="F13" s="26">
        <v>138021</v>
      </c>
      <c r="G13" s="26" t="s">
        <v>132</v>
      </c>
      <c r="H13" s="32"/>
      <c r="I13" s="32"/>
      <c r="J13" s="32">
        <v>1560.45</v>
      </c>
      <c r="K13" s="32"/>
      <c r="L13" s="33"/>
      <c r="M13" s="27">
        <f t="shared" si="0"/>
        <v>1560.45</v>
      </c>
      <c r="N13" s="27">
        <f t="shared" si="1"/>
        <v>0</v>
      </c>
      <c r="O13" s="27">
        <f t="shared" si="2"/>
        <v>0</v>
      </c>
      <c r="P13" s="27"/>
      <c r="Q13" s="34">
        <v>1560.45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-1560.45</v>
      </c>
      <c r="AG13" s="28">
        <f t="shared" si="4"/>
        <v>0</v>
      </c>
    </row>
    <row r="14" spans="1:33" s="12" customFormat="1" ht="35.25" customHeight="1">
      <c r="A14" s="30">
        <v>43901</v>
      </c>
      <c r="B14" s="31"/>
      <c r="C14" s="25" t="s">
        <v>38</v>
      </c>
      <c r="D14" s="25" t="s">
        <v>53</v>
      </c>
      <c r="E14" s="25" t="s">
        <v>39</v>
      </c>
      <c r="F14" s="26">
        <v>138021</v>
      </c>
      <c r="G14" s="26" t="s">
        <v>133</v>
      </c>
      <c r="H14" s="32"/>
      <c r="I14" s="32"/>
      <c r="J14" s="32"/>
      <c r="K14" s="32">
        <f>4319.24+518.31</f>
        <v>4837.5499999999993</v>
      </c>
      <c r="L14" s="33"/>
      <c r="M14" s="27">
        <f t="shared" si="0"/>
        <v>4319.2410714285706</v>
      </c>
      <c r="N14" s="27">
        <f t="shared" si="1"/>
        <v>518.30892857142851</v>
      </c>
      <c r="O14" s="27">
        <f t="shared" si="2"/>
        <v>0</v>
      </c>
      <c r="P14" s="27"/>
      <c r="Q14" s="34">
        <v>4319.24</v>
      </c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-4837.5489285714284</v>
      </c>
      <c r="AG14" s="28">
        <f t="shared" si="4"/>
        <v>1.0714285708672833E-3</v>
      </c>
    </row>
    <row r="15" spans="1:33" s="12" customFormat="1" ht="23.25" customHeight="1">
      <c r="A15" s="30"/>
      <c r="B15" s="31"/>
      <c r="C15" s="25"/>
      <c r="D15" s="25"/>
      <c r="E15" s="25"/>
      <c r="F15" s="26"/>
      <c r="G15" s="26"/>
      <c r="H15" s="32"/>
      <c r="I15" s="32"/>
      <c r="J15" s="32"/>
      <c r="K15" s="32"/>
      <c r="L15" s="33"/>
      <c r="M15" s="27">
        <f t="shared" si="0"/>
        <v>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" si="5">-SUM(N15:AE15)</f>
        <v>0</v>
      </c>
      <c r="AG15" s="28">
        <f t="shared" ref="AG15" si="6">SUM(H15:K15)+AF15+O15</f>
        <v>0</v>
      </c>
    </row>
    <row r="16" spans="1:33" s="10" customFormat="1" ht="12" thickBot="1">
      <c r="A16" s="39"/>
      <c r="B16" s="40"/>
      <c r="C16" s="41"/>
      <c r="D16" s="42"/>
      <c r="E16" s="42"/>
      <c r="F16" s="43"/>
      <c r="G16" s="41"/>
      <c r="H16" s="44">
        <f t="shared" ref="H16:AG16" si="7">SUM(H5:H15)</f>
        <v>0</v>
      </c>
      <c r="I16" s="44">
        <f t="shared" si="7"/>
        <v>0</v>
      </c>
      <c r="J16" s="44">
        <f t="shared" si="7"/>
        <v>1560.45</v>
      </c>
      <c r="K16" s="44">
        <f t="shared" si="7"/>
        <v>8869.5499999999993</v>
      </c>
      <c r="L16" s="44">
        <f t="shared" si="7"/>
        <v>0</v>
      </c>
      <c r="M16" s="44">
        <f t="shared" si="7"/>
        <v>9479.6910714285696</v>
      </c>
      <c r="N16" s="44">
        <f t="shared" si="7"/>
        <v>950.3089285714284</v>
      </c>
      <c r="O16" s="44">
        <f t="shared" si="7"/>
        <v>0</v>
      </c>
      <c r="P16" s="44">
        <f t="shared" si="7"/>
        <v>589.29</v>
      </c>
      <c r="Q16" s="44">
        <f t="shared" si="7"/>
        <v>6172.99</v>
      </c>
      <c r="R16" s="44">
        <f t="shared" si="7"/>
        <v>442.41999999999996</v>
      </c>
      <c r="S16" s="44">
        <f t="shared" si="7"/>
        <v>0</v>
      </c>
      <c r="T16" s="44">
        <f t="shared" si="7"/>
        <v>0</v>
      </c>
      <c r="U16" s="44">
        <f t="shared" si="7"/>
        <v>0</v>
      </c>
      <c r="V16" s="44">
        <f t="shared" si="7"/>
        <v>0</v>
      </c>
      <c r="W16" s="44">
        <f t="shared" si="7"/>
        <v>491.07</v>
      </c>
      <c r="X16" s="44">
        <f t="shared" si="7"/>
        <v>1516.07</v>
      </c>
      <c r="Y16" s="44">
        <f t="shared" si="7"/>
        <v>267.86</v>
      </c>
      <c r="Z16" s="44">
        <f t="shared" si="7"/>
        <v>0</v>
      </c>
      <c r="AA16" s="44">
        <f t="shared" si="7"/>
        <v>0</v>
      </c>
      <c r="AB16" s="44">
        <f t="shared" si="7"/>
        <v>0</v>
      </c>
      <c r="AC16" s="44">
        <f t="shared" si="7"/>
        <v>0</v>
      </c>
      <c r="AD16" s="44">
        <f t="shared" si="7"/>
        <v>0</v>
      </c>
      <c r="AE16" s="44">
        <f t="shared" si="7"/>
        <v>0</v>
      </c>
      <c r="AF16" s="44">
        <f t="shared" si="7"/>
        <v>-10430.008928571428</v>
      </c>
      <c r="AG16" s="44">
        <f t="shared" si="7"/>
        <v>-8.928571428810983E-3</v>
      </c>
    </row>
    <row r="17" spans="1:32" ht="12" thickTop="1"/>
    <row r="18" spans="1:32" ht="12">
      <c r="K18" s="45">
        <f>H16+I16+J16+K16</f>
        <v>10430</v>
      </c>
      <c r="L18" s="9"/>
      <c r="M18" s="8"/>
      <c r="AF18" s="46">
        <f>+AF16</f>
        <v>-10430.008928571428</v>
      </c>
    </row>
    <row r="19" spans="1:32">
      <c r="K19" s="8"/>
      <c r="L19" s="9"/>
      <c r="M19" s="8"/>
    </row>
    <row r="20" spans="1:32" ht="12">
      <c r="C20" s="47" t="s">
        <v>33</v>
      </c>
      <c r="G20" s="10"/>
      <c r="K20" s="60"/>
      <c r="L20" s="60"/>
      <c r="M20" s="60"/>
    </row>
    <row r="21" spans="1:32">
      <c r="K21" s="8"/>
      <c r="L21" s="9"/>
      <c r="M21" s="8"/>
    </row>
    <row r="22" spans="1:32">
      <c r="K22" s="8"/>
      <c r="L22" s="9"/>
      <c r="M22" s="8"/>
    </row>
    <row r="23" spans="1:32">
      <c r="A23" s="1"/>
      <c r="B23" s="1"/>
      <c r="D23" s="1"/>
      <c r="E23" s="1"/>
      <c r="F23" s="1"/>
      <c r="H23" s="1"/>
      <c r="I23" s="1"/>
      <c r="J23" s="1"/>
      <c r="K23" s="8"/>
      <c r="L23" s="9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</row>
    <row r="29" spans="1:32">
      <c r="J29" s="2" t="s">
        <v>65</v>
      </c>
    </row>
    <row r="30" spans="1:32">
      <c r="Q30" s="2">
        <v>0</v>
      </c>
    </row>
    <row r="31" spans="1:32">
      <c r="A31" s="1"/>
      <c r="B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Z31" s="1"/>
      <c r="AA31" s="1"/>
      <c r="AB31" s="1"/>
      <c r="AC31" s="1"/>
      <c r="AD31" s="1"/>
      <c r="AE31" s="1"/>
      <c r="AF31" s="1"/>
    </row>
  </sheetData>
  <mergeCells count="1">
    <mergeCell ref="K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Mar 2-3</vt:lpstr>
      <vt:lpstr>Mar2-09</vt:lpstr>
      <vt:lpstr>Mar10-11</vt:lpstr>
      <vt:lpstr>'Mar2-09'!Print_Area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2020-03-10T06:32:46Z</cp:lastPrinted>
  <dcterms:created xsi:type="dcterms:W3CDTF">2014-11-05T03:52:28Z</dcterms:created>
  <dcterms:modified xsi:type="dcterms:W3CDTF">2020-05-30T10:17:32Z</dcterms:modified>
</cp:coreProperties>
</file>