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6\"/>
    </mc:Choice>
  </mc:AlternateContent>
  <xr:revisionPtr revIDLastSave="0" documentId="13_ncr:1_{7988644C-41C6-4B9C-A464-62C78608119D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Summary" sheetId="58" r:id="rId1"/>
    <sheet name="June1-10(10k)" sheetId="63" r:id="rId2"/>
    <sheet name="June 22-27(5k fund)" sheetId="65" r:id="rId3"/>
    <sheet name="June 29-July4(5k fund)" sheetId="66" r:id="rId4"/>
  </sheets>
  <externalReferences>
    <externalReference r:id="rId5"/>
    <externalReference r:id="rId6"/>
    <externalReference r:id="rId7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1">'June1-10(10k)'!$A$1:$AG$25</definedName>
    <definedName name="_xlnm.Print_Area" localSheetId="0">Summary!#REF!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6" i="58" l="1"/>
  <c r="AH7" i="58"/>
  <c r="AH8" i="58"/>
  <c r="AH9" i="58"/>
  <c r="AH10" i="58"/>
  <c r="AH11" i="58"/>
  <c r="AH12" i="58"/>
  <c r="AH13" i="58"/>
  <c r="AH14" i="58"/>
  <c r="AH15" i="58"/>
  <c r="AH16" i="58"/>
  <c r="AH17" i="58"/>
  <c r="AH18" i="58"/>
  <c r="AH19" i="58"/>
  <c r="AH20" i="58"/>
  <c r="AH21" i="58"/>
  <c r="AH22" i="58"/>
  <c r="AH23" i="58"/>
  <c r="AH24" i="58"/>
  <c r="AH25" i="58"/>
  <c r="AH26" i="58"/>
  <c r="AH27" i="58"/>
  <c r="AH28" i="58"/>
  <c r="AH29" i="58"/>
  <c r="AH30" i="58"/>
  <c r="AH31" i="58"/>
  <c r="AH32" i="58"/>
  <c r="AH33" i="58"/>
  <c r="AH34" i="58"/>
  <c r="AH35" i="58"/>
  <c r="AH36" i="58"/>
  <c r="AH37" i="58"/>
  <c r="AH38" i="58"/>
  <c r="AH39" i="58"/>
  <c r="AH40" i="58"/>
  <c r="AH41" i="58"/>
  <c r="AH42" i="58"/>
  <c r="AH43" i="58"/>
  <c r="AH44" i="58"/>
  <c r="AH45" i="58"/>
  <c r="AH46" i="58"/>
  <c r="AH47" i="58"/>
  <c r="AH48" i="58"/>
  <c r="AH49" i="58"/>
  <c r="AH50" i="58"/>
  <c r="AH51" i="58"/>
  <c r="AH52" i="58"/>
  <c r="AH53" i="58"/>
  <c r="AH54" i="58"/>
  <c r="AH55" i="58"/>
  <c r="AH56" i="58"/>
  <c r="AH57" i="58"/>
  <c r="AH58" i="58"/>
  <c r="AH59" i="58"/>
  <c r="AH60" i="58"/>
  <c r="AH61" i="58"/>
  <c r="AH62" i="58"/>
  <c r="AH63" i="58"/>
  <c r="AH64" i="58"/>
  <c r="AH65" i="58"/>
  <c r="AH66" i="58"/>
  <c r="AH67" i="58"/>
  <c r="AH68" i="58"/>
  <c r="AH69" i="58"/>
  <c r="AH70" i="58"/>
  <c r="AH71" i="58"/>
  <c r="AH72" i="58"/>
  <c r="AH73" i="58"/>
  <c r="AH74" i="58"/>
  <c r="AH75" i="58"/>
  <c r="AH76" i="58"/>
  <c r="AH77" i="58"/>
  <c r="AH78" i="58"/>
  <c r="AH79" i="58"/>
  <c r="AH80" i="58"/>
  <c r="AH81" i="58"/>
  <c r="AH82" i="58"/>
  <c r="AH5" i="58"/>
  <c r="N5" i="58" l="1"/>
  <c r="AF5" i="58" s="1"/>
  <c r="O5" i="58"/>
  <c r="N6" i="58"/>
  <c r="AF6" i="58" s="1"/>
  <c r="AG6" i="58" s="1"/>
  <c r="O6" i="58"/>
  <c r="N7" i="58"/>
  <c r="O7" i="58"/>
  <c r="N8" i="58"/>
  <c r="AF8" i="58" s="1"/>
  <c r="O8" i="58"/>
  <c r="N9" i="58"/>
  <c r="O9" i="58"/>
  <c r="AF9" i="58"/>
  <c r="AG9" i="58" s="1"/>
  <c r="N10" i="58"/>
  <c r="O10" i="58"/>
  <c r="N11" i="58"/>
  <c r="O11" i="58"/>
  <c r="N12" i="58"/>
  <c r="O12" i="58"/>
  <c r="AF12" i="58"/>
  <c r="AG12" i="58" s="1"/>
  <c r="N13" i="58"/>
  <c r="AF13" i="58" s="1"/>
  <c r="AG13" i="58" s="1"/>
  <c r="O13" i="58"/>
  <c r="N14" i="58"/>
  <c r="O14" i="58"/>
  <c r="N15" i="58"/>
  <c r="O15" i="58"/>
  <c r="N16" i="58"/>
  <c r="O16" i="58"/>
  <c r="AF16" i="58" s="1"/>
  <c r="AG16" i="58" s="1"/>
  <c r="N17" i="58"/>
  <c r="O17" i="58"/>
  <c r="AF17" i="58"/>
  <c r="AG17" i="58" s="1"/>
  <c r="N18" i="58"/>
  <c r="AF18" i="58" s="1"/>
  <c r="AG18" i="58" s="1"/>
  <c r="O18" i="58"/>
  <c r="N19" i="58"/>
  <c r="O19" i="58"/>
  <c r="N20" i="58"/>
  <c r="AF20" i="58" s="1"/>
  <c r="AG20" i="58" s="1"/>
  <c r="O20" i="58"/>
  <c r="N21" i="58"/>
  <c r="AF21" i="58" s="1"/>
  <c r="AG21" i="58" s="1"/>
  <c r="O21" i="58"/>
  <c r="N22" i="58"/>
  <c r="O22" i="58"/>
  <c r="N23" i="58"/>
  <c r="O23" i="58"/>
  <c r="N24" i="58"/>
  <c r="O24" i="58"/>
  <c r="N25" i="58"/>
  <c r="AF25" i="58" s="1"/>
  <c r="AG25" i="58" s="1"/>
  <c r="O25" i="58"/>
  <c r="N26" i="58"/>
  <c r="AF26" i="58" s="1"/>
  <c r="AG26" i="58" s="1"/>
  <c r="O26" i="58"/>
  <c r="N27" i="58"/>
  <c r="O27" i="58"/>
  <c r="N28" i="58"/>
  <c r="AF28" i="58" s="1"/>
  <c r="AG28" i="58" s="1"/>
  <c r="O28" i="58"/>
  <c r="N29" i="58"/>
  <c r="AF29" i="58" s="1"/>
  <c r="AG29" i="58" s="1"/>
  <c r="O29" i="58"/>
  <c r="N30" i="58"/>
  <c r="O30" i="58"/>
  <c r="N31" i="58"/>
  <c r="O31" i="58"/>
  <c r="N32" i="58"/>
  <c r="O32" i="58"/>
  <c r="AF32" i="58"/>
  <c r="AG32" i="58" s="1"/>
  <c r="N33" i="58"/>
  <c r="O33" i="58"/>
  <c r="AF33" i="58"/>
  <c r="N34" i="58"/>
  <c r="AF34" i="58" s="1"/>
  <c r="AG34" i="58" s="1"/>
  <c r="O34" i="58"/>
  <c r="N35" i="58"/>
  <c r="O35" i="58"/>
  <c r="N36" i="58"/>
  <c r="AF36" i="58" s="1"/>
  <c r="AG36" i="58" s="1"/>
  <c r="O36" i="58"/>
  <c r="N37" i="58"/>
  <c r="O37" i="58"/>
  <c r="AF37" i="58" s="1"/>
  <c r="AG37" i="58" s="1"/>
  <c r="N38" i="58"/>
  <c r="AF38" i="58" s="1"/>
  <c r="AG38" i="58" s="1"/>
  <c r="O38" i="58"/>
  <c r="N39" i="58"/>
  <c r="O39" i="58"/>
  <c r="N40" i="58"/>
  <c r="O40" i="58"/>
  <c r="N41" i="58"/>
  <c r="AF41" i="58" s="1"/>
  <c r="AG41" i="58" s="1"/>
  <c r="O41" i="58"/>
  <c r="N42" i="58"/>
  <c r="O42" i="58"/>
  <c r="AF42" i="58"/>
  <c r="N43" i="58"/>
  <c r="O43" i="58"/>
  <c r="N44" i="58"/>
  <c r="AF44" i="58" s="1"/>
  <c r="AG44" i="58" s="1"/>
  <c r="O44" i="58"/>
  <c r="N45" i="58"/>
  <c r="O45" i="58"/>
  <c r="AF45" i="58"/>
  <c r="AG45" i="58" s="1"/>
  <c r="N46" i="58"/>
  <c r="O46" i="58"/>
  <c r="N47" i="58"/>
  <c r="O47" i="58"/>
  <c r="N48" i="58"/>
  <c r="O48" i="58"/>
  <c r="AF48" i="58"/>
  <c r="AG48" i="58" s="1"/>
  <c r="N49" i="58"/>
  <c r="AF49" i="58" s="1"/>
  <c r="AG49" i="58" s="1"/>
  <c r="O49" i="58"/>
  <c r="N50" i="58"/>
  <c r="O50" i="58"/>
  <c r="N51" i="58"/>
  <c r="O51" i="58"/>
  <c r="N52" i="58"/>
  <c r="O52" i="58"/>
  <c r="N53" i="58"/>
  <c r="O53" i="58"/>
  <c r="AF53" i="58" s="1"/>
  <c r="AG53" i="58" s="1"/>
  <c r="N54" i="58"/>
  <c r="AF54" i="58" s="1"/>
  <c r="AG54" i="58" s="1"/>
  <c r="O54" i="58"/>
  <c r="N55" i="58"/>
  <c r="O55" i="58"/>
  <c r="N56" i="58"/>
  <c r="AF56" i="58" s="1"/>
  <c r="AG56" i="58" s="1"/>
  <c r="O56" i="58"/>
  <c r="N57" i="58"/>
  <c r="O57" i="58"/>
  <c r="AF57" i="58"/>
  <c r="AG57" i="58" s="1"/>
  <c r="N58" i="58"/>
  <c r="O58" i="58"/>
  <c r="AF58" i="58"/>
  <c r="N59" i="58"/>
  <c r="AF59" i="58" s="1"/>
  <c r="AG59" i="58" s="1"/>
  <c r="O59" i="58"/>
  <c r="N60" i="58"/>
  <c r="O60" i="58"/>
  <c r="AF60" i="58"/>
  <c r="AG60" i="58" s="1"/>
  <c r="N61" i="58"/>
  <c r="O61" i="58"/>
  <c r="AF61" i="58"/>
  <c r="AG61" i="58" s="1"/>
  <c r="N62" i="58"/>
  <c r="AF62" i="58" s="1"/>
  <c r="AG62" i="58" s="1"/>
  <c r="O62" i="58"/>
  <c r="N63" i="58"/>
  <c r="O63" i="58"/>
  <c r="N64" i="58"/>
  <c r="AF64" i="58" s="1"/>
  <c r="AG64" i="58" s="1"/>
  <c r="O64" i="58"/>
  <c r="N65" i="58"/>
  <c r="AF65" i="58" s="1"/>
  <c r="AG65" i="58" s="1"/>
  <c r="O65" i="58"/>
  <c r="N66" i="58"/>
  <c r="O66" i="58"/>
  <c r="N67" i="58"/>
  <c r="O67" i="58"/>
  <c r="N68" i="58"/>
  <c r="O68" i="58"/>
  <c r="N69" i="58"/>
  <c r="O69" i="58"/>
  <c r="N70" i="58"/>
  <c r="O70" i="58"/>
  <c r="AF70" i="58"/>
  <c r="AG70" i="58" s="1"/>
  <c r="N71" i="58"/>
  <c r="O71" i="58"/>
  <c r="N72" i="58"/>
  <c r="O72" i="58"/>
  <c r="N73" i="58"/>
  <c r="O73" i="58"/>
  <c r="AF73" i="58"/>
  <c r="AG73" i="58" s="1"/>
  <c r="N74" i="58"/>
  <c r="AF74" i="58" s="1"/>
  <c r="AG74" i="58" s="1"/>
  <c r="O74" i="58"/>
  <c r="N75" i="58"/>
  <c r="O75" i="58"/>
  <c r="N76" i="58"/>
  <c r="O76" i="58"/>
  <c r="AF76" i="58"/>
  <c r="AG76" i="58" s="1"/>
  <c r="N77" i="58"/>
  <c r="AF77" i="58" s="1"/>
  <c r="AG77" i="58" s="1"/>
  <c r="O77" i="58"/>
  <c r="N78" i="58"/>
  <c r="O78" i="58"/>
  <c r="N79" i="58"/>
  <c r="O79" i="58"/>
  <c r="N80" i="58"/>
  <c r="AF80" i="58" s="1"/>
  <c r="AG80" i="58" s="1"/>
  <c r="O80" i="58"/>
  <c r="N81" i="58"/>
  <c r="O81" i="58"/>
  <c r="AF81" i="58"/>
  <c r="N82" i="58"/>
  <c r="AF82" i="58" s="1"/>
  <c r="AG82" i="58" s="1"/>
  <c r="O82" i="58"/>
  <c r="N83" i="58"/>
  <c r="O83" i="58"/>
  <c r="N84" i="58"/>
  <c r="AF84" i="58" s="1"/>
  <c r="AG84" i="58" s="1"/>
  <c r="O84" i="58"/>
  <c r="N85" i="58"/>
  <c r="O85" i="58"/>
  <c r="AF85" i="58" s="1"/>
  <c r="AG85" i="58" s="1"/>
  <c r="H86" i="58"/>
  <c r="I86" i="58"/>
  <c r="J86" i="58"/>
  <c r="K86" i="58"/>
  <c r="AG5" i="58"/>
  <c r="AG33" i="58"/>
  <c r="AG42" i="58"/>
  <c r="AG58" i="58"/>
  <c r="AG81" i="58"/>
  <c r="AE86" i="58"/>
  <c r="AD86" i="58"/>
  <c r="AC86" i="58"/>
  <c r="AB86" i="58"/>
  <c r="AA86" i="58"/>
  <c r="Z86" i="58"/>
  <c r="Y86" i="58"/>
  <c r="X86" i="58"/>
  <c r="W86" i="58"/>
  <c r="V86" i="58"/>
  <c r="U86" i="58"/>
  <c r="T86" i="58"/>
  <c r="S86" i="58"/>
  <c r="R86" i="58"/>
  <c r="Q86" i="58"/>
  <c r="P86" i="58"/>
  <c r="M5" i="58"/>
  <c r="M6" i="58"/>
  <c r="M7" i="58"/>
  <c r="M8" i="58"/>
  <c r="M9" i="58"/>
  <c r="M10" i="58"/>
  <c r="M11" i="58"/>
  <c r="M12" i="58"/>
  <c r="M13" i="58"/>
  <c r="M14" i="58"/>
  <c r="M15" i="58"/>
  <c r="M16" i="58"/>
  <c r="M17" i="58"/>
  <c r="M18" i="58"/>
  <c r="M19" i="58"/>
  <c r="M20" i="58"/>
  <c r="M21" i="58"/>
  <c r="M22" i="58"/>
  <c r="M23" i="58"/>
  <c r="M24" i="58"/>
  <c r="M25" i="58"/>
  <c r="M26" i="58"/>
  <c r="M27" i="58"/>
  <c r="M28" i="58"/>
  <c r="M29" i="58"/>
  <c r="M30" i="58"/>
  <c r="M31" i="58"/>
  <c r="M32" i="58"/>
  <c r="M33" i="58"/>
  <c r="M34" i="58"/>
  <c r="M35" i="58"/>
  <c r="M36" i="58"/>
  <c r="M37" i="58"/>
  <c r="M38" i="58"/>
  <c r="M39" i="58"/>
  <c r="M40" i="58"/>
  <c r="M41" i="58"/>
  <c r="M42" i="58"/>
  <c r="M43" i="58"/>
  <c r="M44" i="58"/>
  <c r="M45" i="58"/>
  <c r="M46" i="58"/>
  <c r="M47" i="58"/>
  <c r="M48" i="58"/>
  <c r="M49" i="58"/>
  <c r="M50" i="58"/>
  <c r="M51" i="58"/>
  <c r="M52" i="58"/>
  <c r="M53" i="58"/>
  <c r="M54" i="58"/>
  <c r="M55" i="58"/>
  <c r="M56" i="58"/>
  <c r="M57" i="58"/>
  <c r="M58" i="58"/>
  <c r="M59" i="58"/>
  <c r="M60" i="58"/>
  <c r="M61" i="58"/>
  <c r="M62" i="58"/>
  <c r="M63" i="58"/>
  <c r="M64" i="58"/>
  <c r="M65" i="58"/>
  <c r="M66" i="58"/>
  <c r="M67" i="58"/>
  <c r="M68" i="58"/>
  <c r="M69" i="58"/>
  <c r="M70" i="58"/>
  <c r="M71" i="58"/>
  <c r="M72" i="58"/>
  <c r="M73" i="58"/>
  <c r="M74" i="58"/>
  <c r="M75" i="58"/>
  <c r="M76" i="58"/>
  <c r="M77" i="58"/>
  <c r="M78" i="58"/>
  <c r="M79" i="58"/>
  <c r="M80" i="58"/>
  <c r="M81" i="58"/>
  <c r="M82" i="58"/>
  <c r="M83" i="58"/>
  <c r="M84" i="58"/>
  <c r="M85" i="58"/>
  <c r="L86" i="58"/>
  <c r="N15" i="66"/>
  <c r="O15" i="66"/>
  <c r="AF15" i="66"/>
  <c r="AG15" i="66" s="1"/>
  <c r="M15" i="66"/>
  <c r="K12" i="66"/>
  <c r="K11" i="66"/>
  <c r="K9" i="66"/>
  <c r="N5" i="66"/>
  <c r="O5" i="66"/>
  <c r="AF5" i="66"/>
  <c r="N6" i="66"/>
  <c r="O6" i="66"/>
  <c r="AF6" i="66"/>
  <c r="N7" i="66"/>
  <c r="AF7" i="66" s="1"/>
  <c r="O7" i="66"/>
  <c r="N8" i="66"/>
  <c r="O8" i="66"/>
  <c r="N9" i="66"/>
  <c r="AF9" i="66" s="1"/>
  <c r="AG9" i="66" s="1"/>
  <c r="O9" i="66"/>
  <c r="N10" i="66"/>
  <c r="O10" i="66"/>
  <c r="AF10" i="66" s="1"/>
  <c r="AG10" i="66" s="1"/>
  <c r="N12" i="66"/>
  <c r="AF12" i="66" s="1"/>
  <c r="AG12" i="66" s="1"/>
  <c r="O12" i="66"/>
  <c r="N13" i="66"/>
  <c r="O13" i="66"/>
  <c r="AF13" i="66"/>
  <c r="AG13" i="66" s="1"/>
  <c r="N14" i="66"/>
  <c r="O14" i="66"/>
  <c r="AF14" i="66"/>
  <c r="N16" i="66"/>
  <c r="AF16" i="66" s="1"/>
  <c r="AG16" i="66" s="1"/>
  <c r="O16" i="66"/>
  <c r="N17" i="66"/>
  <c r="O17" i="66"/>
  <c r="N18" i="66"/>
  <c r="O18" i="66"/>
  <c r="AF18" i="66"/>
  <c r="AG18" i="66" s="1"/>
  <c r="N19" i="66"/>
  <c r="O19" i="66"/>
  <c r="AF19" i="66"/>
  <c r="H20" i="66"/>
  <c r="I20" i="66"/>
  <c r="J20" i="66"/>
  <c r="AG5" i="66"/>
  <c r="AG6" i="66"/>
  <c r="AG14" i="66"/>
  <c r="AG19" i="66"/>
  <c r="AE20" i="66"/>
  <c r="AD20" i="66"/>
  <c r="AC20" i="66"/>
  <c r="AB20" i="66"/>
  <c r="AA20" i="66"/>
  <c r="Z20" i="66"/>
  <c r="Y20" i="66"/>
  <c r="X20" i="66"/>
  <c r="W20" i="66"/>
  <c r="V20" i="66"/>
  <c r="U20" i="66"/>
  <c r="T20" i="66"/>
  <c r="S20" i="66"/>
  <c r="R20" i="66"/>
  <c r="Q20" i="66"/>
  <c r="P20" i="66"/>
  <c r="M5" i="66"/>
  <c r="M6" i="66"/>
  <c r="M7" i="66"/>
  <c r="M8" i="66"/>
  <c r="M20" i="66" s="1"/>
  <c r="M9" i="66"/>
  <c r="M10" i="66"/>
  <c r="M11" i="66"/>
  <c r="M12" i="66"/>
  <c r="M13" i="66"/>
  <c r="M14" i="66"/>
  <c r="M16" i="66"/>
  <c r="M17" i="66"/>
  <c r="M18" i="66"/>
  <c r="M19" i="66"/>
  <c r="L20" i="66"/>
  <c r="N5" i="65"/>
  <c r="O5" i="65"/>
  <c r="AF5" i="65"/>
  <c r="N6" i="65"/>
  <c r="AF6" i="65" s="1"/>
  <c r="O6" i="65"/>
  <c r="N7" i="65"/>
  <c r="O7" i="65"/>
  <c r="AF7" i="65"/>
  <c r="AG7" i="65" s="1"/>
  <c r="N8" i="65"/>
  <c r="O8" i="65"/>
  <c r="AF8" i="65"/>
  <c r="AG8" i="65" s="1"/>
  <c r="N9" i="65"/>
  <c r="AF9" i="65" s="1"/>
  <c r="AG9" i="65" s="1"/>
  <c r="O9" i="65"/>
  <c r="N10" i="65"/>
  <c r="O10" i="65"/>
  <c r="N11" i="65"/>
  <c r="O11" i="65"/>
  <c r="AF11" i="65"/>
  <c r="AG11" i="65" s="1"/>
  <c r="N12" i="65"/>
  <c r="O12" i="65"/>
  <c r="AF12" i="65" s="1"/>
  <c r="AG12" i="65" s="1"/>
  <c r="N13" i="65"/>
  <c r="AF13" i="65" s="1"/>
  <c r="AG13" i="65" s="1"/>
  <c r="O13" i="65"/>
  <c r="N14" i="65"/>
  <c r="O14" i="65"/>
  <c r="N15" i="65"/>
  <c r="AF15" i="65" s="1"/>
  <c r="AG15" i="65" s="1"/>
  <c r="O15" i="65"/>
  <c r="N16" i="65"/>
  <c r="O16" i="65"/>
  <c r="AF16" i="65" s="1"/>
  <c r="AG16" i="65" s="1"/>
  <c r="N17" i="65"/>
  <c r="O17" i="65"/>
  <c r="AF17" i="65"/>
  <c r="N18" i="65"/>
  <c r="AF18" i="65" s="1"/>
  <c r="O18" i="65"/>
  <c r="N19" i="65"/>
  <c r="AF19" i="65" s="1"/>
  <c r="AG19" i="65" s="1"/>
  <c r="O19" i="65"/>
  <c r="N20" i="65"/>
  <c r="O20" i="65"/>
  <c r="AF20" i="65"/>
  <c r="AG20" i="65" s="1"/>
  <c r="N21" i="65"/>
  <c r="O21" i="65"/>
  <c r="AF21" i="65"/>
  <c r="N22" i="65"/>
  <c r="AF22" i="65" s="1"/>
  <c r="O22" i="65"/>
  <c r="N23" i="65"/>
  <c r="O23" i="65"/>
  <c r="AF23" i="65"/>
  <c r="AG23" i="65" s="1"/>
  <c r="N24" i="65"/>
  <c r="O24" i="65"/>
  <c r="AF24" i="65"/>
  <c r="AG24" i="65" s="1"/>
  <c r="N25" i="65"/>
  <c r="AF25" i="65" s="1"/>
  <c r="AG25" i="65" s="1"/>
  <c r="O25" i="65"/>
  <c r="N26" i="65"/>
  <c r="O26" i="65"/>
  <c r="N27" i="65"/>
  <c r="O27" i="65"/>
  <c r="AF27" i="65"/>
  <c r="AG27" i="65" s="1"/>
  <c r="N28" i="65"/>
  <c r="O28" i="65"/>
  <c r="AF28" i="65" s="1"/>
  <c r="AG28" i="65" s="1"/>
  <c r="N29" i="65"/>
  <c r="AF29" i="65" s="1"/>
  <c r="AG29" i="65" s="1"/>
  <c r="O29" i="65"/>
  <c r="N30" i="65"/>
  <c r="O30" i="65"/>
  <c r="N31" i="65"/>
  <c r="AF31" i="65" s="1"/>
  <c r="AG31" i="65" s="1"/>
  <c r="O31" i="65"/>
  <c r="N32" i="65"/>
  <c r="O32" i="65"/>
  <c r="AF32" i="65" s="1"/>
  <c r="AG32" i="65" s="1"/>
  <c r="N33" i="65"/>
  <c r="O33" i="65"/>
  <c r="AF33" i="65"/>
  <c r="N34" i="65"/>
  <c r="AF34" i="65" s="1"/>
  <c r="O34" i="65"/>
  <c r="N35" i="65"/>
  <c r="AF35" i="65" s="1"/>
  <c r="AG35" i="65" s="1"/>
  <c r="O35" i="65"/>
  <c r="N36" i="65"/>
  <c r="O36" i="65"/>
  <c r="AF36" i="65"/>
  <c r="AG36" i="65" s="1"/>
  <c r="H37" i="65"/>
  <c r="I37" i="65"/>
  <c r="K39" i="65" s="1"/>
  <c r="J37" i="65"/>
  <c r="K37" i="65"/>
  <c r="AG5" i="65"/>
  <c r="AG6" i="65"/>
  <c r="AG17" i="65"/>
  <c r="AG18" i="65"/>
  <c r="AG21" i="65"/>
  <c r="AG22" i="65"/>
  <c r="AG33" i="65"/>
  <c r="AG34" i="65"/>
  <c r="AE37" i="65"/>
  <c r="AD37" i="65"/>
  <c r="AC37" i="65"/>
  <c r="AB37" i="65"/>
  <c r="AA37" i="65"/>
  <c r="Z37" i="65"/>
  <c r="Y37" i="65"/>
  <c r="X37" i="65"/>
  <c r="W37" i="65"/>
  <c r="V37" i="65"/>
  <c r="U37" i="65"/>
  <c r="T37" i="65"/>
  <c r="S37" i="65"/>
  <c r="R37" i="65"/>
  <c r="Q37" i="65"/>
  <c r="P37" i="65"/>
  <c r="O37" i="65"/>
  <c r="M5" i="65"/>
  <c r="M6" i="65"/>
  <c r="M7" i="65"/>
  <c r="M37" i="65" s="1"/>
  <c r="M8" i="65"/>
  <c r="M9" i="65"/>
  <c r="M10" i="65"/>
  <c r="M11" i="65"/>
  <c r="M12" i="65"/>
  <c r="M13" i="65"/>
  <c r="M14" i="65"/>
  <c r="M15" i="65"/>
  <c r="M16" i="65"/>
  <c r="M17" i="65"/>
  <c r="M18" i="65"/>
  <c r="M19" i="65"/>
  <c r="M20" i="65"/>
  <c r="M21" i="65"/>
  <c r="M22" i="65"/>
  <c r="M23" i="65"/>
  <c r="M24" i="65"/>
  <c r="M25" i="65"/>
  <c r="M26" i="65"/>
  <c r="M27" i="65"/>
  <c r="M28" i="65"/>
  <c r="M29" i="65"/>
  <c r="M30" i="65"/>
  <c r="M31" i="65"/>
  <c r="M32" i="65"/>
  <c r="M33" i="65"/>
  <c r="M34" i="65"/>
  <c r="M35" i="65"/>
  <c r="M36" i="65"/>
  <c r="L37" i="65"/>
  <c r="M17" i="63"/>
  <c r="N17" i="63"/>
  <c r="O17" i="63"/>
  <c r="AF17" i="63" s="1"/>
  <c r="AG17" i="63" s="1"/>
  <c r="M18" i="63"/>
  <c r="N18" i="63"/>
  <c r="O18" i="63"/>
  <c r="AF18" i="63"/>
  <c r="AG18" i="63" s="1"/>
  <c r="M19" i="63"/>
  <c r="N19" i="63"/>
  <c r="AF19" i="63" s="1"/>
  <c r="O19" i="63"/>
  <c r="AG19" i="63"/>
  <c r="H20" i="63"/>
  <c r="K22" i="63" s="1"/>
  <c r="I20" i="63"/>
  <c r="J20" i="63"/>
  <c r="K20" i="63"/>
  <c r="L20" i="63"/>
  <c r="M5" i="63"/>
  <c r="M6" i="63"/>
  <c r="M7" i="63"/>
  <c r="M20" i="63" s="1"/>
  <c r="M8" i="63"/>
  <c r="M9" i="63"/>
  <c r="M10" i="63"/>
  <c r="M11" i="63"/>
  <c r="M12" i="63"/>
  <c r="M13" i="63"/>
  <c r="M14" i="63"/>
  <c r="M15" i="63"/>
  <c r="M16" i="63"/>
  <c r="N5" i="63"/>
  <c r="N6" i="63"/>
  <c r="N7" i="63"/>
  <c r="N8" i="63"/>
  <c r="N9" i="63"/>
  <c r="N10" i="63"/>
  <c r="N11" i="63"/>
  <c r="N12" i="63"/>
  <c r="N13" i="63"/>
  <c r="N14" i="63"/>
  <c r="AF14" i="63" s="1"/>
  <c r="AG14" i="63" s="1"/>
  <c r="N15" i="63"/>
  <c r="N16" i="63"/>
  <c r="O5" i="63"/>
  <c r="O6" i="63"/>
  <c r="O7" i="63"/>
  <c r="O8" i="63"/>
  <c r="O9" i="63"/>
  <c r="O10" i="63"/>
  <c r="O11" i="63"/>
  <c r="O12" i="63"/>
  <c r="O13" i="63"/>
  <c r="O14" i="63"/>
  <c r="O15" i="63"/>
  <c r="O16" i="63"/>
  <c r="P20" i="63"/>
  <c r="Q20" i="63"/>
  <c r="R20" i="63"/>
  <c r="S20" i="63"/>
  <c r="T20" i="63"/>
  <c r="U20" i="63"/>
  <c r="V20" i="63"/>
  <c r="W20" i="63"/>
  <c r="X20" i="63"/>
  <c r="Y20" i="63"/>
  <c r="Z20" i="63"/>
  <c r="AA20" i="63"/>
  <c r="AB20" i="63"/>
  <c r="AC20" i="63"/>
  <c r="AD20" i="63"/>
  <c r="AE20" i="63"/>
  <c r="AF5" i="63"/>
  <c r="AG5" i="63" s="1"/>
  <c r="AF6" i="63"/>
  <c r="AG6" i="63" s="1"/>
  <c r="AF8" i="63"/>
  <c r="AF9" i="63"/>
  <c r="AF10" i="63"/>
  <c r="AG10" i="63" s="1"/>
  <c r="AF12" i="63"/>
  <c r="AG12" i="63" s="1"/>
  <c r="AF13" i="63"/>
  <c r="AF16" i="63"/>
  <c r="AG16" i="63" s="1"/>
  <c r="AG8" i="63"/>
  <c r="AG9" i="63"/>
  <c r="AG13" i="63"/>
  <c r="M86" i="58" l="1"/>
  <c r="AF78" i="58"/>
  <c r="AG78" i="58" s="1"/>
  <c r="AF75" i="58"/>
  <c r="AG75" i="58" s="1"/>
  <c r="AF72" i="58"/>
  <c r="AG72" i="58" s="1"/>
  <c r="AF52" i="58"/>
  <c r="AG52" i="58" s="1"/>
  <c r="AF50" i="58"/>
  <c r="AG50" i="58" s="1"/>
  <c r="AF14" i="58"/>
  <c r="AG14" i="58" s="1"/>
  <c r="AF68" i="58"/>
  <c r="AG68" i="58" s="1"/>
  <c r="AF66" i="58"/>
  <c r="AG66" i="58" s="1"/>
  <c r="AF30" i="58"/>
  <c r="AG30" i="58" s="1"/>
  <c r="AF27" i="58"/>
  <c r="AG27" i="58" s="1"/>
  <c r="AF24" i="58"/>
  <c r="AG24" i="58" s="1"/>
  <c r="AF22" i="58"/>
  <c r="AG22" i="58" s="1"/>
  <c r="AF7" i="58"/>
  <c r="AG7" i="58" s="1"/>
  <c r="K88" i="58"/>
  <c r="AF69" i="58"/>
  <c r="AG69" i="58" s="1"/>
  <c r="AF46" i="58"/>
  <c r="AG46" i="58" s="1"/>
  <c r="AF43" i="58"/>
  <c r="AG43" i="58" s="1"/>
  <c r="AF40" i="58"/>
  <c r="AG40" i="58" s="1"/>
  <c r="AF10" i="58"/>
  <c r="AG10" i="58" s="1"/>
  <c r="O20" i="63"/>
  <c r="AG7" i="66"/>
  <c r="AF15" i="63"/>
  <c r="AG15" i="63" s="1"/>
  <c r="AF7" i="63"/>
  <c r="AG7" i="63" s="1"/>
  <c r="AG20" i="63" s="1"/>
  <c r="O11" i="66"/>
  <c r="K20" i="66"/>
  <c r="K22" i="66" s="1"/>
  <c r="AF79" i="58"/>
  <c r="AG79" i="58" s="1"/>
  <c r="AF63" i="58"/>
  <c r="AG63" i="58" s="1"/>
  <c r="AF31" i="58"/>
  <c r="AG31" i="58" s="1"/>
  <c r="AF19" i="58"/>
  <c r="AG19" i="58" s="1"/>
  <c r="AF11" i="58"/>
  <c r="AG11" i="58" s="1"/>
  <c r="AF30" i="65"/>
  <c r="AG30" i="65" s="1"/>
  <c r="AF14" i="65"/>
  <c r="AG14" i="65" s="1"/>
  <c r="N11" i="66"/>
  <c r="AF8" i="66"/>
  <c r="AG8" i="66" s="1"/>
  <c r="N86" i="58"/>
  <c r="AG8" i="58"/>
  <c r="AF83" i="58"/>
  <c r="AG83" i="58" s="1"/>
  <c r="AF67" i="58"/>
  <c r="AG67" i="58" s="1"/>
  <c r="AF51" i="58"/>
  <c r="AG51" i="58" s="1"/>
  <c r="AF35" i="58"/>
  <c r="AG35" i="58" s="1"/>
  <c r="O86" i="58"/>
  <c r="AF11" i="63"/>
  <c r="AG11" i="63" s="1"/>
  <c r="N20" i="63"/>
  <c r="AF26" i="65"/>
  <c r="AG26" i="65" s="1"/>
  <c r="AF10" i="65"/>
  <c r="AG10" i="65" s="1"/>
  <c r="AG37" i="65" s="1"/>
  <c r="O20" i="66"/>
  <c r="AF17" i="66"/>
  <c r="AG17" i="66" s="1"/>
  <c r="AF47" i="58"/>
  <c r="AG47" i="58" s="1"/>
  <c r="N37" i="65"/>
  <c r="AF71" i="58"/>
  <c r="AG71" i="58" s="1"/>
  <c r="AF55" i="58"/>
  <c r="AG55" i="58" s="1"/>
  <c r="AF39" i="58"/>
  <c r="AG39" i="58" s="1"/>
  <c r="AF23" i="58"/>
  <c r="AG23" i="58" s="1"/>
  <c r="AF15" i="58"/>
  <c r="AG15" i="58" s="1"/>
  <c r="AG86" i="58" l="1"/>
  <c r="AF11" i="66"/>
  <c r="AG11" i="66" s="1"/>
  <c r="AG20" i="66" s="1"/>
  <c r="N20" i="66"/>
  <c r="AF86" i="58"/>
  <c r="AF88" i="58" s="1"/>
  <c r="AF20" i="66"/>
  <c r="AF22" i="66" s="1"/>
  <c r="AF20" i="63"/>
  <c r="AF22" i="63" s="1"/>
  <c r="AF37" i="65"/>
  <c r="AF39" i="65" s="1"/>
</calcChain>
</file>

<file path=xl/sharedStrings.xml><?xml version="1.0" encoding="utf-8"?>
<sst xmlns="http://schemas.openxmlformats.org/spreadsheetml/2006/main" count="608" uniqueCount="172">
  <si>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</si>
  <si>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</si>
  <si>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</si>
  <si>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</si>
  <si>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</si>
  <si>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</si>
  <si>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</si>
  <si>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</si>
  <si>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</si>
  <si>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</si>
  <si>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</si>
  <si>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</si>
  <si>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</si>
  <si>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</si>
  <si>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</si>
  <si>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</si>
  <si>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</si>
  <si>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</si>
  <si>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</si>
  <si>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</si>
  <si>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</si>
  <si>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</si>
  <si>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</si>
  <si>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</si>
  <si>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</si>
  <si>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</si>
  <si>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</si>
  <si>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</si>
  <si>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</si>
  <si>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</si>
  <si>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</si>
  <si>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</si>
  <si>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</si>
  <si>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</si>
  <si>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</si>
  <si>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</si>
  <si>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</si>
  <si>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</si>
  <si>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Makati City</t>
  </si>
  <si>
    <t>Glenn Biarcal</t>
  </si>
  <si>
    <t>Tube Ice</t>
  </si>
  <si>
    <t>Rustans Supercenters Inc</t>
  </si>
  <si>
    <t>201-160-401-002</t>
  </si>
  <si>
    <t>Angelo Sanchez</t>
  </si>
  <si>
    <t>Marikina City</t>
  </si>
  <si>
    <t>Office Warehouse Inc</t>
  </si>
  <si>
    <t>200-492-462-008</t>
  </si>
  <si>
    <t>Transpo purchased kitchen stocks in Marikina</t>
  </si>
  <si>
    <t>Joyce Dino</t>
  </si>
  <si>
    <t>235-048-461-000</t>
  </si>
  <si>
    <t>Almas Cold Cuts</t>
  </si>
  <si>
    <t>Supervalue Inc</t>
  </si>
  <si>
    <t>000-144-976-005</t>
  </si>
  <si>
    <t>French Fries</t>
  </si>
  <si>
    <t>Bacon Bits</t>
  </si>
  <si>
    <t>Lalamove</t>
  </si>
  <si>
    <t>Baguette Bread</t>
  </si>
  <si>
    <t>106-226-027-000</t>
  </si>
  <si>
    <t>Mercury Drug Store</t>
  </si>
  <si>
    <t>000-388-474-486</t>
  </si>
  <si>
    <t>Sweet Corn (purchased @ wet market)</t>
  </si>
  <si>
    <t>Mejora Ferro Corporation</t>
  </si>
  <si>
    <t>477-928-673-004</t>
  </si>
  <si>
    <t>Whole Chicken</t>
  </si>
  <si>
    <t>For the Month Ended:  June 2020</t>
  </si>
  <si>
    <t>PMKS Marketing</t>
  </si>
  <si>
    <t>215-105-789-000</t>
  </si>
  <si>
    <t>Tangos Navotas</t>
  </si>
  <si>
    <t>Valero St  Makati City</t>
  </si>
  <si>
    <t>Oreo Vanilla</t>
  </si>
  <si>
    <t>Milkmaid,Condensed Milk,Potato</t>
  </si>
  <si>
    <t>Lettuce 900g (purchased @ wet Market)</t>
  </si>
  <si>
    <t>Belong Enterprises</t>
  </si>
  <si>
    <t>200-348-929-004</t>
  </si>
  <si>
    <t>Check Transfer</t>
  </si>
  <si>
    <t>Lettuce</t>
  </si>
  <si>
    <t>Transp purchased kitchen stocks</t>
  </si>
  <si>
    <t>ShahBonn Jadd Gen Merch.</t>
  </si>
  <si>
    <t>Guadalupe Makati City</t>
  </si>
  <si>
    <t>Sauce Cup</t>
  </si>
  <si>
    <t>Vic &amp; Baby Vegetable Dealer</t>
  </si>
  <si>
    <t>212-868-741-000</t>
  </si>
  <si>
    <t>Lettiuce</t>
  </si>
  <si>
    <t>Brown Tissue</t>
  </si>
  <si>
    <t>Photocopy of X sign</t>
  </si>
  <si>
    <t>POS Printer Ribbon,Folder,Tape,Ballpen</t>
  </si>
  <si>
    <t>Check transfer from VCC house to Tosh (payment for Sampaga)</t>
  </si>
  <si>
    <t>Chicken Breast Fillet &amp; Ripe Mango</t>
  </si>
  <si>
    <t>French Baguette,Dijon Mustard</t>
  </si>
  <si>
    <t>Alvin Cruz</t>
  </si>
  <si>
    <t>ITR Balance Payment</t>
  </si>
  <si>
    <t>Check Transfer from VCC house to Tosh (Payroll Check)</t>
  </si>
  <si>
    <t>Load for Lanovo Tablet</t>
  </si>
  <si>
    <t>Envelope</t>
  </si>
  <si>
    <t>Transpo purchased Lettuce</t>
  </si>
  <si>
    <t>Lettuce (purchased @ wet market)</t>
  </si>
  <si>
    <t>Genberz Select Foods Inc</t>
  </si>
  <si>
    <t>009-493-920-000</t>
  </si>
  <si>
    <t>Pork Spareribs</t>
  </si>
  <si>
    <t>Fresh Eggs (2 Dozen)</t>
  </si>
  <si>
    <t>Bond Paper,Electrical tape,Scotch Tape</t>
  </si>
  <si>
    <t>Lettuce &amp; Potatoes</t>
  </si>
  <si>
    <t>Rice (25 kilo)</t>
  </si>
  <si>
    <t>Transpo purchased Rice</t>
  </si>
  <si>
    <t>Marvin Luminuque</t>
  </si>
  <si>
    <t>Gas &amp; Parking Fee (Delivery of Letter to Charlex)</t>
  </si>
  <si>
    <t>Battery for Temp Scanner</t>
  </si>
  <si>
    <t>Grab Delivery</t>
  </si>
  <si>
    <t>Food Delivery c/o KCC (Tosh to Muntinlupa)</t>
  </si>
  <si>
    <t>Transpo purchased fries</t>
  </si>
  <si>
    <t>Face Mask</t>
  </si>
  <si>
    <t>ITR Documents delivery charged (from Tosh to Alvin Cruz)</t>
  </si>
  <si>
    <t>Fettu Pasta,Fresh milk,Heritage Cheese,Baguette Bread)</t>
  </si>
  <si>
    <t>Fernando Sampaga</t>
  </si>
  <si>
    <t>916-578-829-000</t>
  </si>
  <si>
    <t>Cubao QC</t>
  </si>
  <si>
    <t>2 kilo Clams</t>
  </si>
  <si>
    <t>Richstar Fuel Station Company</t>
  </si>
  <si>
    <t>009-383-181-000</t>
  </si>
  <si>
    <t>Malibay Pasay City</t>
  </si>
  <si>
    <t>SM Prime Holdings Inc</t>
  </si>
  <si>
    <t>003-058-789-041</t>
  </si>
  <si>
    <t>Pasay City</t>
  </si>
  <si>
    <t>Parking Fee (c/o Doc's delivery to Charlex)</t>
  </si>
  <si>
    <t>Gas (c/o Doc's Delivery to Charlex)</t>
  </si>
  <si>
    <t>Almas Cold Cuts Store</t>
  </si>
  <si>
    <t>Battery for Thermo Scanner</t>
  </si>
  <si>
    <t xml:space="preserve">French Fries </t>
  </si>
  <si>
    <t>Transpo purchased Fries in Marikina</t>
  </si>
  <si>
    <t>Mercury Drug Corporation</t>
  </si>
  <si>
    <t>000-388-474-485</t>
  </si>
  <si>
    <t>Facemask</t>
  </si>
  <si>
    <t>ITR Doc's transfer to Sir Alvin</t>
  </si>
  <si>
    <t>Fettu Pasta,Fresh Milk,Heritage Cheese,Baguette Bread</t>
  </si>
  <si>
    <t>Sampaga Seafoods Dealer</t>
  </si>
  <si>
    <t>Clams</t>
  </si>
  <si>
    <t>Globe Simcard for Gcash Payment</t>
  </si>
  <si>
    <t>Shah Bonn Jadd Gen Merch</t>
  </si>
  <si>
    <t>Sauce cup with lid</t>
  </si>
  <si>
    <t>Fresh Milk</t>
  </si>
  <si>
    <t>Transpo purchased Packaging Materials</t>
  </si>
  <si>
    <t>VCC</t>
  </si>
  <si>
    <t>2 box of Facemask</t>
  </si>
  <si>
    <t>Jongong Enterprise</t>
  </si>
  <si>
    <t>236-638-638-000</t>
  </si>
  <si>
    <t>Tomato &amp; Cucumber</t>
  </si>
  <si>
    <t>French Baguette Bread &amp; Molo Wrapper</t>
  </si>
  <si>
    <t>Sili Finger</t>
  </si>
  <si>
    <t>Cabbage</t>
  </si>
  <si>
    <t>Ministop</t>
  </si>
  <si>
    <t>219-297-991-331</t>
  </si>
  <si>
    <t>Vanilla Ice Cream for Collosal Cookie</t>
  </si>
  <si>
    <t>Sticker Paper</t>
  </si>
  <si>
    <t>Ink Cartridge</t>
  </si>
  <si>
    <t>Puregold Price Club Inc</t>
  </si>
  <si>
    <t>201-277-095-002</t>
  </si>
  <si>
    <t>Beef Shortplate</t>
  </si>
  <si>
    <t>Gelnn Biarcal</t>
  </si>
  <si>
    <t>Transpo purchased kitchen stocks in Puregold</t>
  </si>
  <si>
    <t>Eric Labadan</t>
  </si>
  <si>
    <t>Transpn &amp; Parking fee c/o Purchased @ All about baking</t>
  </si>
  <si>
    <t>AAB Baking Goods &amp; Supplies inc</t>
  </si>
  <si>
    <t>008-196-741-005</t>
  </si>
  <si>
    <t>Bittersweet Chocolate</t>
  </si>
  <si>
    <t>Whip-it Charger</t>
  </si>
  <si>
    <t>Landmark Supermart</t>
  </si>
  <si>
    <t>000-148-285-000</t>
  </si>
  <si>
    <t>Parsley,Sili Sigang</t>
  </si>
  <si>
    <t>Red Beans</t>
  </si>
  <si>
    <t>Plastic Straw Twine</t>
  </si>
  <si>
    <t>San Remo Pasta,Baguette Bread,Loaf Bread</t>
  </si>
  <si>
    <t>Sardines,Ideal Pasta &amp; Macaroni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</si>
</sst>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 applyAlignment="1">
      <alignment wrapText="1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49" fontId="2" fillId="3" borderId="2" xfId="15" applyNumberFormat="1" applyFont="1" applyFill="1" applyBorder="1" applyAlignment="1">
      <alignment horizontal="center" vertical="center"/>
    </xf>
    <xf numFmtId="43" fontId="3" fillId="0" borderId="0" xfId="2" applyFont="1" applyFill="1" applyBorder="1" applyAlignment="1">
      <alignment horizontal="center"/>
    </xf>
    <xf numFmtId="43" fontId="2" fillId="2" borderId="0" xfId="15" applyNumberFormat="1" applyFont="1" applyFill="1"/>
  </cellXfs>
  <cellStyles count="30">
    <cellStyle name="Comma" xfId="1" builtinId="3"/>
    <cellStyle name="Comma 10" xfId="2" xr:uid="{00000000-0005-0000-0000-000001000000}"/>
    <cellStyle name="Comma 11" xfId="3" xr:uid="{00000000-0005-0000-0000-000002000000}"/>
    <cellStyle name="Comma 11 3" xfId="4" xr:uid="{00000000-0005-0000-0000-000003000000}"/>
    <cellStyle name="Comma 11 4" xfId="5" xr:uid="{00000000-0005-0000-0000-000004000000}"/>
    <cellStyle name="Comma 11 5" xfId="6" xr:uid="{00000000-0005-0000-0000-000005000000}"/>
    <cellStyle name="Comma 11 5 2" xfId="7" xr:uid="{00000000-0005-0000-0000-000006000000}"/>
    <cellStyle name="Comma 2" xfId="8" xr:uid="{00000000-0005-0000-0000-000007000000}"/>
    <cellStyle name="Comma 2 2" xfId="9" xr:uid="{00000000-0005-0000-0000-000008000000}"/>
    <cellStyle name="Comma 2 2 2" xfId="10" xr:uid="{00000000-0005-0000-0000-000009000000}"/>
    <cellStyle name="Comma 2 5" xfId="11" xr:uid="{00000000-0005-0000-0000-00000A000000}"/>
    <cellStyle name="Comma 3" xfId="12" xr:uid="{00000000-0005-0000-0000-00000B000000}"/>
    <cellStyle name="Comma 4 2 2" xfId="13" xr:uid="{00000000-0005-0000-0000-00000C000000}"/>
    <cellStyle name="Excel Built-in Normal" xfId="14" xr:uid="{00000000-0005-0000-0000-00000D000000}"/>
    <cellStyle name="Normal" xfId="0" builtinId="0"/>
    <cellStyle name="Normal 10" xfId="15" xr:uid="{00000000-0005-0000-0000-00000F000000}"/>
    <cellStyle name="Normal 2" xfId="16" xr:uid="{00000000-0005-0000-0000-000010000000}"/>
    <cellStyle name="Normal 2 2" xfId="17" xr:uid="{00000000-0005-0000-0000-000011000000}"/>
    <cellStyle name="Normal 32" xfId="18" xr:uid="{00000000-0005-0000-0000-000012000000}"/>
    <cellStyle name="Normal 33" xfId="19" xr:uid="{00000000-0005-0000-0000-000013000000}"/>
    <cellStyle name="Normal 34" xfId="20" xr:uid="{00000000-0005-0000-0000-000014000000}"/>
    <cellStyle name="Normal 35" xfId="21" xr:uid="{00000000-0005-0000-0000-000015000000}"/>
    <cellStyle name="Normal 36" xfId="22" xr:uid="{00000000-0005-0000-0000-000016000000}"/>
    <cellStyle name="Normal 37" xfId="23" xr:uid="{00000000-0005-0000-0000-000017000000}"/>
    <cellStyle name="Normal 7 3" xfId="24" xr:uid="{00000000-0005-0000-0000-000018000000}"/>
    <cellStyle name="Normal 7 4" xfId="25" xr:uid="{00000000-0005-0000-0000-000019000000}"/>
    <cellStyle name="Normal 7 5" xfId="26" xr:uid="{00000000-0005-0000-0000-00001A000000}"/>
    <cellStyle name="Normal 8" xfId="27" xr:uid="{00000000-0005-0000-0000-00001B000000}"/>
    <cellStyle name="Normal 9" xfId="28" xr:uid="{00000000-0005-0000-0000-00001C000000}"/>
    <cellStyle name="Percent 2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tabSelected="1" topLeftCell="H1" workbookViewId="0">
      <pane ySplit="1" topLeftCell="A2" activePane="bottomLeft" state="frozen"/>
      <selection activeCell="D1" sqref="D1"/>
      <selection pane="bottomLeft" activeCell="AD5" sqref="AD5:AD82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4" ht="12" customHeight="1" x14ac:dyDescent="0.2">
      <c r="A1" s="13" t="s">
        <v>30</v>
      </c>
      <c r="C1" s="14"/>
    </row>
    <row r="2" spans="1:34" ht="12" customHeight="1" x14ac:dyDescent="0.2">
      <c r="A2" s="13" t="s">
        <v>26</v>
      </c>
    </row>
    <row r="3" spans="1:34" ht="12" customHeight="1" x14ac:dyDescent="0.2">
      <c r="A3" s="13" t="s">
        <v>64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4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4" s="12" customFormat="1" ht="23.25" customHeight="1" x14ac:dyDescent="0.2">
      <c r="A5" s="30">
        <v>43983</v>
      </c>
      <c r="B5" s="31"/>
      <c r="C5" s="25" t="s">
        <v>41</v>
      </c>
      <c r="D5" s="25" t="s">
        <v>42</v>
      </c>
      <c r="E5" s="25" t="s">
        <v>37</v>
      </c>
      <c r="F5" s="26">
        <v>38337</v>
      </c>
      <c r="G5" s="26" t="s">
        <v>83</v>
      </c>
      <c r="H5" s="32"/>
      <c r="I5" s="32"/>
      <c r="J5" s="32"/>
      <c r="K5" s="32">
        <v>237</v>
      </c>
      <c r="L5" s="33"/>
      <c r="M5" s="27">
        <f t="shared" ref="M5:M84" si="0">SUM(H5:J5,K5/1.12)</f>
        <v>211.60714285714283</v>
      </c>
      <c r="N5" s="27">
        <f t="shared" ref="N5:N84" si="1">K5/1.12*0.12</f>
        <v>25.392857142857139</v>
      </c>
      <c r="O5" s="27">
        <f t="shared" ref="O5:O84" si="2">-SUM(I5:J5,K5/1.12)*L5</f>
        <v>0</v>
      </c>
      <c r="P5" s="27"/>
      <c r="Q5" s="34"/>
      <c r="R5" s="34"/>
      <c r="S5" s="35"/>
      <c r="T5" s="35"/>
      <c r="U5" s="35">
        <v>211.61</v>
      </c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68" si="3">-SUM(N5:AE5)</f>
        <v>-237.00285714285715</v>
      </c>
      <c r="AG5" s="28">
        <f t="shared" ref="AG5:AG68" si="4">SUM(H5:K5)+AF5+O5</f>
        <v>-2.8571428571524393E-3</v>
      </c>
      <c r="AH5" s="60">
        <f>-AF5</f>
        <v>237.00285714285715</v>
      </c>
    </row>
    <row r="6" spans="1:34" s="12" customFormat="1" ht="23.25" hidden="1" customHeight="1" x14ac:dyDescent="0.2">
      <c r="A6" s="30">
        <v>43984</v>
      </c>
      <c r="B6" s="31"/>
      <c r="C6" s="25" t="s">
        <v>104</v>
      </c>
      <c r="D6" s="25"/>
      <c r="E6" s="25"/>
      <c r="F6" s="26"/>
      <c r="G6" s="26" t="s">
        <v>84</v>
      </c>
      <c r="H6" s="32">
        <v>24</v>
      </c>
      <c r="I6" s="32"/>
      <c r="J6" s="32"/>
      <c r="K6" s="32"/>
      <c r="L6" s="33"/>
      <c r="M6" s="27">
        <f t="shared" si="0"/>
        <v>24</v>
      </c>
      <c r="N6" s="27">
        <f t="shared" si="1"/>
        <v>0</v>
      </c>
      <c r="O6" s="27">
        <f t="shared" si="2"/>
        <v>0</v>
      </c>
      <c r="P6" s="27"/>
      <c r="Q6" s="34"/>
      <c r="R6" s="34"/>
      <c r="S6" s="35"/>
      <c r="T6" s="35"/>
      <c r="U6" s="35"/>
      <c r="V6" s="35"/>
      <c r="W6" s="35"/>
      <c r="X6" s="34"/>
      <c r="Y6" s="34"/>
      <c r="Z6" s="34">
        <v>24</v>
      </c>
      <c r="AA6" s="34"/>
      <c r="AB6" s="35"/>
      <c r="AC6" s="35"/>
      <c r="AD6" s="34"/>
      <c r="AE6" s="34"/>
      <c r="AF6" s="27">
        <f t="shared" si="3"/>
        <v>-24</v>
      </c>
      <c r="AG6" s="28">
        <f t="shared" si="4"/>
        <v>0</v>
      </c>
      <c r="AH6" s="60">
        <f t="shared" ref="AH6:AH69" si="5">-AF6</f>
        <v>24</v>
      </c>
    </row>
    <row r="7" spans="1:34" s="12" customFormat="1" ht="23.25" hidden="1" customHeight="1" x14ac:dyDescent="0.2">
      <c r="A7" s="30">
        <v>43984</v>
      </c>
      <c r="B7" s="31"/>
      <c r="C7" s="25" t="s">
        <v>72</v>
      </c>
      <c r="D7" s="25" t="s">
        <v>73</v>
      </c>
      <c r="E7" s="25" t="s">
        <v>37</v>
      </c>
      <c r="F7" s="26">
        <v>34905</v>
      </c>
      <c r="G7" s="26" t="s">
        <v>40</v>
      </c>
      <c r="H7" s="32"/>
      <c r="I7" s="32"/>
      <c r="J7" s="32"/>
      <c r="K7" s="32">
        <v>42</v>
      </c>
      <c r="L7" s="33"/>
      <c r="M7" s="27">
        <f t="shared" si="0"/>
        <v>37.499999999999993</v>
      </c>
      <c r="N7" s="27">
        <f t="shared" si="1"/>
        <v>4.4999999999999991</v>
      </c>
      <c r="O7" s="27">
        <f t="shared" si="2"/>
        <v>0</v>
      </c>
      <c r="P7" s="27"/>
      <c r="Q7" s="34">
        <v>37.5</v>
      </c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-42</v>
      </c>
      <c r="AG7" s="28">
        <f t="shared" si="4"/>
        <v>0</v>
      </c>
      <c r="AH7" s="60">
        <f t="shared" si="5"/>
        <v>42</v>
      </c>
    </row>
    <row r="8" spans="1:34" s="12" customFormat="1" ht="23.25" hidden="1" customHeight="1" x14ac:dyDescent="0.2">
      <c r="A8" s="30">
        <v>43985</v>
      </c>
      <c r="B8" s="31"/>
      <c r="C8" s="25" t="s">
        <v>41</v>
      </c>
      <c r="D8" s="25" t="s">
        <v>42</v>
      </c>
      <c r="E8" s="25" t="s">
        <v>37</v>
      </c>
      <c r="F8" s="26">
        <v>38345</v>
      </c>
      <c r="G8" s="26" t="s">
        <v>56</v>
      </c>
      <c r="H8" s="32"/>
      <c r="I8" s="32"/>
      <c r="J8" s="32"/>
      <c r="K8" s="32">
        <v>156</v>
      </c>
      <c r="L8" s="33"/>
      <c r="M8" s="27">
        <f t="shared" si="0"/>
        <v>139.28571428571428</v>
      </c>
      <c r="N8" s="27">
        <f t="shared" si="1"/>
        <v>16.714285714285712</v>
      </c>
      <c r="O8" s="27">
        <f t="shared" si="2"/>
        <v>0</v>
      </c>
      <c r="P8" s="27">
        <v>139.29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-156.00428571428571</v>
      </c>
      <c r="AG8" s="28">
        <f t="shared" si="4"/>
        <v>-4.2857142857144481E-3</v>
      </c>
      <c r="AH8" s="60">
        <f t="shared" si="5"/>
        <v>156.00428571428571</v>
      </c>
    </row>
    <row r="9" spans="1:34" s="12" customFormat="1" ht="23.25" hidden="1" customHeight="1" x14ac:dyDescent="0.2">
      <c r="A9" s="30">
        <v>43985</v>
      </c>
      <c r="B9" s="31"/>
      <c r="C9" s="25" t="s">
        <v>45</v>
      </c>
      <c r="D9" s="25" t="s">
        <v>46</v>
      </c>
      <c r="E9" s="25" t="s">
        <v>38</v>
      </c>
      <c r="F9" s="26">
        <v>807581</v>
      </c>
      <c r="G9" s="26" t="s">
        <v>85</v>
      </c>
      <c r="H9" s="32"/>
      <c r="I9" s="32"/>
      <c r="J9" s="32"/>
      <c r="K9" s="32">
        <v>380.2</v>
      </c>
      <c r="L9" s="33"/>
      <c r="M9" s="27">
        <f t="shared" si="0"/>
        <v>339.46428571428567</v>
      </c>
      <c r="N9" s="27">
        <f t="shared" si="1"/>
        <v>40.73571428571428</v>
      </c>
      <c r="O9" s="27">
        <f t="shared" si="2"/>
        <v>0</v>
      </c>
      <c r="P9" s="27"/>
      <c r="Q9" s="34"/>
      <c r="R9" s="34"/>
      <c r="S9" s="35"/>
      <c r="T9" s="35">
        <v>339.46</v>
      </c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-380.19571428571425</v>
      </c>
      <c r="AG9" s="28">
        <f t="shared" si="4"/>
        <v>4.2857142857428698E-3</v>
      </c>
      <c r="AH9" s="60">
        <f t="shared" si="5"/>
        <v>380.19571428571425</v>
      </c>
    </row>
    <row r="10" spans="1:34" s="12" customFormat="1" ht="23.25" hidden="1" customHeight="1" x14ac:dyDescent="0.2">
      <c r="A10" s="30">
        <v>43985</v>
      </c>
      <c r="B10" s="31"/>
      <c r="C10" s="25" t="s">
        <v>72</v>
      </c>
      <c r="D10" s="25" t="s">
        <v>73</v>
      </c>
      <c r="E10" s="25" t="s">
        <v>37</v>
      </c>
      <c r="F10" s="26">
        <v>36858</v>
      </c>
      <c r="G10" s="26" t="s">
        <v>40</v>
      </c>
      <c r="H10" s="32"/>
      <c r="I10" s="32"/>
      <c r="J10" s="32"/>
      <c r="K10" s="32">
        <v>42</v>
      </c>
      <c r="L10" s="33"/>
      <c r="M10" s="27">
        <f t="shared" si="0"/>
        <v>37.499999999999993</v>
      </c>
      <c r="N10" s="27">
        <f t="shared" si="1"/>
        <v>4.4999999999999991</v>
      </c>
      <c r="O10" s="27">
        <f t="shared" si="2"/>
        <v>0</v>
      </c>
      <c r="P10" s="27"/>
      <c r="Q10" s="34">
        <v>37.5</v>
      </c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-42</v>
      </c>
      <c r="AG10" s="28">
        <f t="shared" si="4"/>
        <v>0</v>
      </c>
      <c r="AH10" s="60">
        <f t="shared" si="5"/>
        <v>42</v>
      </c>
    </row>
    <row r="11" spans="1:34" s="12" customFormat="1" ht="23.25" hidden="1" customHeight="1" x14ac:dyDescent="0.2">
      <c r="A11" s="30">
        <v>43985</v>
      </c>
      <c r="B11" s="31"/>
      <c r="C11" s="25" t="s">
        <v>65</v>
      </c>
      <c r="D11" s="25" t="s">
        <v>66</v>
      </c>
      <c r="E11" s="25" t="s">
        <v>67</v>
      </c>
      <c r="F11" s="26">
        <v>631</v>
      </c>
      <c r="G11" s="26" t="s">
        <v>63</v>
      </c>
      <c r="H11" s="32"/>
      <c r="I11" s="32"/>
      <c r="J11" s="32">
        <v>7371</v>
      </c>
      <c r="K11" s="32"/>
      <c r="L11" s="33"/>
      <c r="M11" s="27">
        <f t="shared" si="0"/>
        <v>7371</v>
      </c>
      <c r="N11" s="27">
        <f t="shared" si="1"/>
        <v>0</v>
      </c>
      <c r="O11" s="27">
        <f t="shared" si="2"/>
        <v>0</v>
      </c>
      <c r="P11" s="27">
        <v>7371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-7371</v>
      </c>
      <c r="AG11" s="28">
        <f t="shared" si="4"/>
        <v>0</v>
      </c>
      <c r="AH11" s="60">
        <f t="shared" si="5"/>
        <v>7371</v>
      </c>
    </row>
    <row r="12" spans="1:34" s="12" customFormat="1" ht="23.25" hidden="1" customHeight="1" x14ac:dyDescent="0.2">
      <c r="A12" s="30">
        <v>43986</v>
      </c>
      <c r="B12" s="31"/>
      <c r="C12" s="25" t="s">
        <v>58</v>
      </c>
      <c r="D12" s="25" t="s">
        <v>59</v>
      </c>
      <c r="E12" s="25" t="s">
        <v>68</v>
      </c>
      <c r="F12" s="26">
        <v>6489</v>
      </c>
      <c r="G12" s="26" t="s">
        <v>69</v>
      </c>
      <c r="H12" s="32"/>
      <c r="I12" s="32"/>
      <c r="J12" s="32"/>
      <c r="K12" s="32">
        <v>170</v>
      </c>
      <c r="L12" s="33"/>
      <c r="M12" s="27">
        <f t="shared" si="0"/>
        <v>151.78571428571428</v>
      </c>
      <c r="N12" s="27">
        <f t="shared" si="1"/>
        <v>18.214285714285712</v>
      </c>
      <c r="O12" s="27">
        <f t="shared" si="2"/>
        <v>0</v>
      </c>
      <c r="P12" s="27">
        <v>151.79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-170.00428571428571</v>
      </c>
      <c r="AG12" s="28">
        <f t="shared" si="4"/>
        <v>-4.2857142857144481E-3</v>
      </c>
      <c r="AH12" s="60">
        <f t="shared" si="5"/>
        <v>170.00428571428571</v>
      </c>
    </row>
    <row r="13" spans="1:34" s="12" customFormat="1" ht="23.25" hidden="1" customHeight="1" x14ac:dyDescent="0.2">
      <c r="A13" s="30">
        <v>43986</v>
      </c>
      <c r="B13" s="31"/>
      <c r="C13" s="25" t="s">
        <v>41</v>
      </c>
      <c r="D13" s="25" t="s">
        <v>42</v>
      </c>
      <c r="E13" s="25" t="s">
        <v>37</v>
      </c>
      <c r="F13" s="26">
        <v>38356</v>
      </c>
      <c r="G13" s="26" t="s">
        <v>70</v>
      </c>
      <c r="H13" s="32"/>
      <c r="I13" s="32"/>
      <c r="J13" s="32"/>
      <c r="K13" s="32">
        <v>644.75</v>
      </c>
      <c r="L13" s="33"/>
      <c r="M13" s="27">
        <f t="shared" si="0"/>
        <v>575.66964285714278</v>
      </c>
      <c r="N13" s="27">
        <f t="shared" si="1"/>
        <v>69.080357142857125</v>
      </c>
      <c r="O13" s="27">
        <f t="shared" si="2"/>
        <v>0</v>
      </c>
      <c r="P13" s="27">
        <v>575.66999999999996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-644.75035714285707</v>
      </c>
      <c r="AG13" s="28">
        <f t="shared" si="4"/>
        <v>-3.5714285706944793E-4</v>
      </c>
      <c r="AH13" s="60">
        <f t="shared" si="5"/>
        <v>644.75035714285707</v>
      </c>
    </row>
    <row r="14" spans="1:34" s="12" customFormat="1" ht="23.25" hidden="1" customHeight="1" x14ac:dyDescent="0.2">
      <c r="A14" s="30">
        <v>43987</v>
      </c>
      <c r="B14" s="31"/>
      <c r="C14" s="25" t="s">
        <v>43</v>
      </c>
      <c r="D14" s="25"/>
      <c r="E14" s="25"/>
      <c r="F14" s="26"/>
      <c r="G14" s="26" t="s">
        <v>71</v>
      </c>
      <c r="H14" s="32"/>
      <c r="I14" s="32"/>
      <c r="J14" s="32">
        <v>200</v>
      </c>
      <c r="K14" s="32"/>
      <c r="L14" s="33"/>
      <c r="M14" s="27">
        <f t="shared" si="0"/>
        <v>200</v>
      </c>
      <c r="N14" s="27">
        <f t="shared" si="1"/>
        <v>0</v>
      </c>
      <c r="O14" s="27">
        <f t="shared" si="2"/>
        <v>0</v>
      </c>
      <c r="P14" s="27">
        <v>200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-200</v>
      </c>
      <c r="AG14" s="28">
        <f t="shared" si="4"/>
        <v>0</v>
      </c>
      <c r="AH14" s="60">
        <f t="shared" si="5"/>
        <v>200</v>
      </c>
    </row>
    <row r="15" spans="1:34" s="12" customFormat="1" ht="23.25" hidden="1" customHeight="1" x14ac:dyDescent="0.2">
      <c r="A15" s="30">
        <v>43956</v>
      </c>
      <c r="B15" s="31"/>
      <c r="C15" s="25" t="s">
        <v>72</v>
      </c>
      <c r="D15" s="25" t="s">
        <v>73</v>
      </c>
      <c r="E15" s="25" t="s">
        <v>37</v>
      </c>
      <c r="F15" s="26">
        <v>348731</v>
      </c>
      <c r="G15" s="26" t="s">
        <v>40</v>
      </c>
      <c r="H15" s="32"/>
      <c r="I15" s="32"/>
      <c r="J15" s="32"/>
      <c r="K15" s="32">
        <v>42</v>
      </c>
      <c r="L15" s="33"/>
      <c r="M15" s="27">
        <f t="shared" si="0"/>
        <v>37.499999999999993</v>
      </c>
      <c r="N15" s="27">
        <f t="shared" si="1"/>
        <v>4.4999999999999991</v>
      </c>
      <c r="O15" s="27">
        <f t="shared" si="2"/>
        <v>0</v>
      </c>
      <c r="P15" s="27"/>
      <c r="Q15" s="34">
        <v>37.5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-42</v>
      </c>
      <c r="AG15" s="28">
        <f t="shared" si="4"/>
        <v>0</v>
      </c>
      <c r="AH15" s="60">
        <f t="shared" si="5"/>
        <v>42</v>
      </c>
    </row>
    <row r="16" spans="1:34" s="12" customFormat="1" ht="27.75" hidden="1" customHeight="1" x14ac:dyDescent="0.2">
      <c r="A16" s="30">
        <v>43956</v>
      </c>
      <c r="B16" s="31"/>
      <c r="C16" s="25" t="s">
        <v>41</v>
      </c>
      <c r="D16" s="25" t="s">
        <v>42</v>
      </c>
      <c r="E16" s="25" t="s">
        <v>37</v>
      </c>
      <c r="F16" s="26">
        <v>38362</v>
      </c>
      <c r="G16" s="29" t="s">
        <v>56</v>
      </c>
      <c r="H16" s="32"/>
      <c r="I16" s="32"/>
      <c r="J16" s="32"/>
      <c r="K16" s="32">
        <v>195</v>
      </c>
      <c r="L16" s="33"/>
      <c r="M16" s="27">
        <f t="shared" si="0"/>
        <v>174.10714285714283</v>
      </c>
      <c r="N16" s="27">
        <f t="shared" si="1"/>
        <v>20.892857142857139</v>
      </c>
      <c r="O16" s="27">
        <f t="shared" si="2"/>
        <v>0</v>
      </c>
      <c r="P16" s="27">
        <v>174.11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-195.00285714285715</v>
      </c>
      <c r="AG16" s="28">
        <f t="shared" si="4"/>
        <v>-2.8571428571524393E-3</v>
      </c>
      <c r="AH16" s="60">
        <f t="shared" si="5"/>
        <v>195.00285714285715</v>
      </c>
    </row>
    <row r="17" spans="1:34" s="12" customFormat="1" ht="23.25" hidden="1" customHeight="1" x14ac:dyDescent="0.2">
      <c r="A17" s="30">
        <v>43990</v>
      </c>
      <c r="B17" s="31"/>
      <c r="C17" s="25" t="s">
        <v>50</v>
      </c>
      <c r="D17" s="25" t="s">
        <v>49</v>
      </c>
      <c r="E17" s="25" t="s">
        <v>44</v>
      </c>
      <c r="F17" s="26">
        <v>24070</v>
      </c>
      <c r="G17" s="26" t="s">
        <v>54</v>
      </c>
      <c r="H17" s="32"/>
      <c r="I17" s="32"/>
      <c r="J17" s="32">
        <v>250</v>
      </c>
      <c r="K17" s="32"/>
      <c r="L17" s="33"/>
      <c r="M17" s="27">
        <f t="shared" si="0"/>
        <v>250</v>
      </c>
      <c r="N17" s="27">
        <f t="shared" si="1"/>
        <v>0</v>
      </c>
      <c r="O17" s="27">
        <f t="shared" si="2"/>
        <v>0</v>
      </c>
      <c r="P17" s="27">
        <v>250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-250</v>
      </c>
      <c r="AG17" s="28">
        <f t="shared" si="4"/>
        <v>0</v>
      </c>
      <c r="AH17" s="60">
        <f t="shared" si="5"/>
        <v>250</v>
      </c>
    </row>
    <row r="18" spans="1:34" s="12" customFormat="1" ht="23.25" hidden="1" customHeight="1" x14ac:dyDescent="0.2">
      <c r="A18" s="30">
        <v>43990</v>
      </c>
      <c r="B18" s="31"/>
      <c r="C18" s="25" t="s">
        <v>55</v>
      </c>
      <c r="D18" s="25"/>
      <c r="E18" s="25"/>
      <c r="F18" s="26"/>
      <c r="G18" s="26" t="s">
        <v>74</v>
      </c>
      <c r="H18" s="32">
        <v>20</v>
      </c>
      <c r="I18" s="32"/>
      <c r="J18" s="32"/>
      <c r="K18" s="32"/>
      <c r="L18" s="33"/>
      <c r="M18" s="27">
        <f t="shared" si="0"/>
        <v>20</v>
      </c>
      <c r="N18" s="27">
        <f t="shared" si="1"/>
        <v>0</v>
      </c>
      <c r="O18" s="27">
        <f t="shared" si="2"/>
        <v>0</v>
      </c>
      <c r="P18" s="34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>
        <v>20</v>
      </c>
      <c r="AB18" s="35"/>
      <c r="AC18" s="35"/>
      <c r="AD18" s="34"/>
      <c r="AE18" s="34"/>
      <c r="AF18" s="27">
        <f t="shared" si="3"/>
        <v>-20</v>
      </c>
      <c r="AG18" s="28">
        <f t="shared" si="4"/>
        <v>0</v>
      </c>
      <c r="AH18" s="60">
        <f t="shared" si="5"/>
        <v>20</v>
      </c>
    </row>
    <row r="19" spans="1:34" s="57" customFormat="1" ht="23.25" hidden="1" customHeight="1" x14ac:dyDescent="0.2">
      <c r="A19" s="48">
        <v>43990</v>
      </c>
      <c r="B19" s="58"/>
      <c r="C19" s="49" t="s">
        <v>55</v>
      </c>
      <c r="D19" s="49"/>
      <c r="E19" s="49"/>
      <c r="F19" s="50"/>
      <c r="G19" s="50" t="s">
        <v>86</v>
      </c>
      <c r="H19" s="51">
        <v>218</v>
      </c>
      <c r="I19" s="51"/>
      <c r="J19" s="51"/>
      <c r="K19" s="51"/>
      <c r="L19" s="52"/>
      <c r="M19" s="53">
        <f t="shared" si="0"/>
        <v>218</v>
      </c>
      <c r="N19" s="53">
        <f t="shared" si="1"/>
        <v>0</v>
      </c>
      <c r="O19" s="53">
        <f t="shared" si="2"/>
        <v>0</v>
      </c>
      <c r="P19" s="53"/>
      <c r="Q19" s="54"/>
      <c r="R19" s="54"/>
      <c r="S19" s="55"/>
      <c r="T19" s="55"/>
      <c r="U19" s="55"/>
      <c r="V19" s="55"/>
      <c r="W19" s="55"/>
      <c r="X19" s="54"/>
      <c r="Y19" s="54"/>
      <c r="Z19" s="54"/>
      <c r="AA19" s="54">
        <v>218</v>
      </c>
      <c r="AB19" s="55"/>
      <c r="AC19" s="55"/>
      <c r="AD19" s="54"/>
      <c r="AE19" s="54"/>
      <c r="AF19" s="53">
        <f t="shared" si="3"/>
        <v>-218</v>
      </c>
      <c r="AG19" s="56">
        <f t="shared" si="4"/>
        <v>0</v>
      </c>
      <c r="AH19" s="60">
        <f t="shared" si="5"/>
        <v>218</v>
      </c>
    </row>
    <row r="20" spans="1:34" s="12" customFormat="1" ht="23.25" hidden="1" customHeight="1" x14ac:dyDescent="0.2">
      <c r="A20" s="30">
        <v>43986</v>
      </c>
      <c r="B20" s="31"/>
      <c r="C20" s="25" t="s">
        <v>72</v>
      </c>
      <c r="D20" s="25" t="s">
        <v>73</v>
      </c>
      <c r="E20" s="25" t="s">
        <v>37</v>
      </c>
      <c r="F20" s="26">
        <v>37244</v>
      </c>
      <c r="G20" s="26" t="s">
        <v>40</v>
      </c>
      <c r="H20" s="32"/>
      <c r="I20" s="32"/>
      <c r="J20" s="32"/>
      <c r="K20" s="32">
        <v>42</v>
      </c>
      <c r="L20" s="33"/>
      <c r="M20" s="27">
        <f t="shared" si="0"/>
        <v>37.499999999999993</v>
      </c>
      <c r="N20" s="27">
        <f t="shared" si="1"/>
        <v>4.4999999999999991</v>
      </c>
      <c r="O20" s="27">
        <f t="shared" si="2"/>
        <v>0</v>
      </c>
      <c r="P20" s="27"/>
      <c r="Q20" s="34">
        <v>37.5</v>
      </c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3"/>
        <v>-42</v>
      </c>
      <c r="AG20" s="28">
        <f t="shared" si="4"/>
        <v>0</v>
      </c>
      <c r="AH20" s="60">
        <f t="shared" si="5"/>
        <v>42</v>
      </c>
    </row>
    <row r="21" spans="1:34" s="12" customFormat="1" ht="23.25" hidden="1" customHeight="1" x14ac:dyDescent="0.2">
      <c r="A21" s="30">
        <v>43991</v>
      </c>
      <c r="B21" s="31"/>
      <c r="C21" s="25" t="s">
        <v>41</v>
      </c>
      <c r="D21" s="25" t="s">
        <v>42</v>
      </c>
      <c r="E21" s="25" t="s">
        <v>37</v>
      </c>
      <c r="F21" s="26">
        <v>38369</v>
      </c>
      <c r="G21" s="26" t="s">
        <v>75</v>
      </c>
      <c r="H21" s="32"/>
      <c r="I21" s="32"/>
      <c r="J21" s="32">
        <v>304.01</v>
      </c>
      <c r="K21" s="32"/>
      <c r="L21" s="33"/>
      <c r="M21" s="27">
        <f t="shared" si="0"/>
        <v>304.01</v>
      </c>
      <c r="N21" s="27">
        <f t="shared" si="1"/>
        <v>0</v>
      </c>
      <c r="O21" s="27">
        <f t="shared" si="2"/>
        <v>0</v>
      </c>
      <c r="P21" s="27">
        <v>304.01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3"/>
        <v>-304.01</v>
      </c>
      <c r="AG21" s="28">
        <f t="shared" si="4"/>
        <v>0</v>
      </c>
      <c r="AH21" s="60">
        <f t="shared" si="5"/>
        <v>304.01</v>
      </c>
    </row>
    <row r="22" spans="1:34" s="12" customFormat="1" ht="23.25" hidden="1" customHeight="1" x14ac:dyDescent="0.2">
      <c r="A22" s="30">
        <v>43992</v>
      </c>
      <c r="B22" s="31"/>
      <c r="C22" s="25" t="s">
        <v>39</v>
      </c>
      <c r="D22" s="25"/>
      <c r="E22" s="25"/>
      <c r="F22" s="26"/>
      <c r="G22" s="26" t="s">
        <v>76</v>
      </c>
      <c r="H22" s="32">
        <v>40</v>
      </c>
      <c r="I22" s="32"/>
      <c r="J22" s="32"/>
      <c r="K22" s="32"/>
      <c r="L22" s="33"/>
      <c r="M22" s="27">
        <f>SUM(H22:J22,K22/1.12)</f>
        <v>40</v>
      </c>
      <c r="N22" s="27">
        <f>K22/1.12*0.12</f>
        <v>0</v>
      </c>
      <c r="O22" s="27">
        <f>-SUM(I22:J22,K22/1.12)*L22</f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>
        <v>40</v>
      </c>
      <c r="AB22" s="35"/>
      <c r="AC22" s="35"/>
      <c r="AD22" s="34"/>
      <c r="AE22" s="34"/>
      <c r="AF22" s="27">
        <f>-SUM(N22:AE22)</f>
        <v>-40</v>
      </c>
      <c r="AG22" s="28">
        <f>SUM(H22:K22)+AF22+O22</f>
        <v>0</v>
      </c>
      <c r="AH22" s="60">
        <f t="shared" si="5"/>
        <v>40</v>
      </c>
    </row>
    <row r="23" spans="1:34" s="12" customFormat="1" ht="23.25" hidden="1" customHeight="1" x14ac:dyDescent="0.2">
      <c r="A23" s="30">
        <v>43992</v>
      </c>
      <c r="B23" s="31"/>
      <c r="C23" s="25" t="s">
        <v>77</v>
      </c>
      <c r="D23" s="25" t="s">
        <v>57</v>
      </c>
      <c r="E23" s="25" t="s">
        <v>78</v>
      </c>
      <c r="F23" s="26">
        <v>199444</v>
      </c>
      <c r="G23" s="26" t="s">
        <v>79</v>
      </c>
      <c r="H23" s="32"/>
      <c r="I23" s="32"/>
      <c r="J23" s="32"/>
      <c r="K23" s="32">
        <v>690</v>
      </c>
      <c r="L23" s="33"/>
      <c r="M23" s="27">
        <f>SUM(H23:J23,K23/1.12)</f>
        <v>616.07142857142856</v>
      </c>
      <c r="N23" s="27">
        <f>K23/1.12*0.12</f>
        <v>73.928571428571431</v>
      </c>
      <c r="O23" s="27">
        <f>-SUM(I23:J23,K23/1.12)*L23</f>
        <v>0</v>
      </c>
      <c r="P23" s="27"/>
      <c r="Q23" s="34"/>
      <c r="R23" s="34"/>
      <c r="S23" s="35">
        <v>616.07000000000005</v>
      </c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>-SUM(N23:AE23)</f>
        <v>-689.99857142857149</v>
      </c>
      <c r="AG23" s="28">
        <f>SUM(H23:K23)+AF23+O23</f>
        <v>1.4285714285051654E-3</v>
      </c>
      <c r="AH23" s="60">
        <f t="shared" si="5"/>
        <v>689.99857142857149</v>
      </c>
    </row>
    <row r="24" spans="1:34" s="12" customFormat="1" ht="23.25" hidden="1" customHeight="1" x14ac:dyDescent="0.2">
      <c r="A24" s="30">
        <v>43992</v>
      </c>
      <c r="B24" s="31"/>
      <c r="C24" s="25" t="s">
        <v>80</v>
      </c>
      <c r="D24" s="25" t="s">
        <v>81</v>
      </c>
      <c r="E24" s="25" t="s">
        <v>78</v>
      </c>
      <c r="F24" s="26">
        <v>705</v>
      </c>
      <c r="G24" s="26" t="s">
        <v>82</v>
      </c>
      <c r="H24" s="32"/>
      <c r="I24" s="32"/>
      <c r="J24" s="32">
        <v>300</v>
      </c>
      <c r="K24" s="32"/>
      <c r="L24" s="33"/>
      <c r="M24" s="27">
        <f>SUM(H24:J24,K24/1.12)</f>
        <v>300</v>
      </c>
      <c r="N24" s="27">
        <f>K24/1.12*0.12</f>
        <v>0</v>
      </c>
      <c r="O24" s="27">
        <f>-SUM(I24:J24,K24/1.12)*L24</f>
        <v>0</v>
      </c>
      <c r="P24" s="27">
        <v>300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>-SUM(N24:AE24)</f>
        <v>-300</v>
      </c>
      <c r="AG24" s="28">
        <f>SUM(H24:K24)+AF24+O24</f>
        <v>0</v>
      </c>
      <c r="AH24" s="60">
        <f t="shared" si="5"/>
        <v>300</v>
      </c>
    </row>
    <row r="25" spans="1:34" s="12" customFormat="1" ht="23.25" hidden="1" customHeight="1" x14ac:dyDescent="0.2">
      <c r="A25" s="30">
        <v>43992</v>
      </c>
      <c r="B25" s="31"/>
      <c r="C25" s="25" t="s">
        <v>72</v>
      </c>
      <c r="D25" s="25" t="s">
        <v>73</v>
      </c>
      <c r="E25" s="25" t="s">
        <v>37</v>
      </c>
      <c r="F25" s="26"/>
      <c r="G25" s="26" t="s">
        <v>40</v>
      </c>
      <c r="H25" s="32"/>
      <c r="I25" s="32"/>
      <c r="J25" s="32"/>
      <c r="K25" s="32">
        <v>24</v>
      </c>
      <c r="L25" s="33"/>
      <c r="M25" s="27">
        <f t="shared" si="0"/>
        <v>21.428571428571427</v>
      </c>
      <c r="N25" s="27">
        <f t="shared" si="1"/>
        <v>2.5714285714285712</v>
      </c>
      <c r="O25" s="27">
        <f t="shared" si="2"/>
        <v>0</v>
      </c>
      <c r="P25" s="27"/>
      <c r="Q25" s="34">
        <v>21.43</v>
      </c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3"/>
        <v>-24.001428571428569</v>
      </c>
      <c r="AG25" s="28">
        <f t="shared" si="4"/>
        <v>-1.4285714285691142E-3</v>
      </c>
      <c r="AH25" s="60">
        <f t="shared" si="5"/>
        <v>24.001428571428569</v>
      </c>
    </row>
    <row r="26" spans="1:34" s="12" customFormat="1" ht="23.25" hidden="1" customHeight="1" x14ac:dyDescent="0.2">
      <c r="A26" s="30">
        <v>43993</v>
      </c>
      <c r="B26" s="31"/>
      <c r="C26" s="25" t="s">
        <v>72</v>
      </c>
      <c r="D26" s="25" t="s">
        <v>73</v>
      </c>
      <c r="E26" s="25" t="s">
        <v>37</v>
      </c>
      <c r="F26" s="26">
        <v>2764308</v>
      </c>
      <c r="G26" s="26" t="s">
        <v>40</v>
      </c>
      <c r="H26" s="32"/>
      <c r="I26" s="32"/>
      <c r="J26" s="32"/>
      <c r="K26" s="32">
        <v>24</v>
      </c>
      <c r="L26" s="33"/>
      <c r="M26" s="27">
        <f t="shared" si="0"/>
        <v>21.428571428571427</v>
      </c>
      <c r="N26" s="27">
        <f t="shared" si="1"/>
        <v>2.5714285714285712</v>
      </c>
      <c r="O26" s="27">
        <f t="shared" si="2"/>
        <v>0</v>
      </c>
      <c r="P26" s="27"/>
      <c r="Q26" s="34">
        <v>21.43</v>
      </c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3"/>
        <v>-24.001428571428569</v>
      </c>
      <c r="AG26" s="28">
        <f t="shared" si="4"/>
        <v>-1.4285714285691142E-3</v>
      </c>
      <c r="AH26" s="60">
        <f t="shared" si="5"/>
        <v>24.001428571428569</v>
      </c>
    </row>
    <row r="27" spans="1:34" s="12" customFormat="1" ht="23.25" hidden="1" customHeight="1" x14ac:dyDescent="0.2">
      <c r="A27" s="30">
        <v>43993</v>
      </c>
      <c r="B27" s="31"/>
      <c r="C27" s="25" t="s">
        <v>51</v>
      </c>
      <c r="D27" s="25" t="s">
        <v>52</v>
      </c>
      <c r="E27" s="25" t="s">
        <v>38</v>
      </c>
      <c r="F27" s="26">
        <v>240583</v>
      </c>
      <c r="G27" s="26" t="s">
        <v>87</v>
      </c>
      <c r="H27" s="32"/>
      <c r="I27" s="32"/>
      <c r="J27" s="32"/>
      <c r="K27" s="32">
        <v>646.99</v>
      </c>
      <c r="L27" s="33"/>
      <c r="M27" s="27">
        <f t="shared" si="0"/>
        <v>577.66964285714278</v>
      </c>
      <c r="N27" s="27">
        <f t="shared" si="1"/>
        <v>69.320357142857134</v>
      </c>
      <c r="O27" s="27">
        <f t="shared" si="2"/>
        <v>0</v>
      </c>
      <c r="P27" s="27">
        <v>577.66999999999996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3"/>
        <v>-646.99035714285708</v>
      </c>
      <c r="AG27" s="28">
        <f t="shared" si="4"/>
        <v>-3.5714285706944793E-4</v>
      </c>
      <c r="AH27" s="60">
        <f t="shared" si="5"/>
        <v>646.99035714285708</v>
      </c>
    </row>
    <row r="28" spans="1:34" s="12" customFormat="1" ht="23.25" hidden="1" customHeight="1" x14ac:dyDescent="0.2">
      <c r="A28" s="30">
        <v>43993</v>
      </c>
      <c r="B28" s="31"/>
      <c r="C28" s="25" t="s">
        <v>41</v>
      </c>
      <c r="D28" s="25" t="s">
        <v>42</v>
      </c>
      <c r="E28" s="25" t="s">
        <v>37</v>
      </c>
      <c r="F28" s="26">
        <v>38380</v>
      </c>
      <c r="G28" s="26" t="s">
        <v>88</v>
      </c>
      <c r="H28" s="32"/>
      <c r="I28" s="32"/>
      <c r="J28" s="32"/>
      <c r="K28" s="32">
        <v>603.25</v>
      </c>
      <c r="L28" s="33"/>
      <c r="M28" s="27">
        <f t="shared" si="0"/>
        <v>538.61607142857133</v>
      </c>
      <c r="N28" s="27">
        <f t="shared" si="1"/>
        <v>64.633928571428555</v>
      </c>
      <c r="O28" s="27">
        <f t="shared" si="2"/>
        <v>0</v>
      </c>
      <c r="P28" s="27">
        <v>538.62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3"/>
        <v>-603.25392857142856</v>
      </c>
      <c r="AG28" s="28">
        <f t="shared" si="4"/>
        <v>-3.9285714285597351E-3</v>
      </c>
      <c r="AH28" s="60">
        <f t="shared" si="5"/>
        <v>603.25392857142856</v>
      </c>
    </row>
    <row r="29" spans="1:34" s="12" customFormat="1" ht="27.75" hidden="1" customHeight="1" x14ac:dyDescent="0.2">
      <c r="A29" s="30">
        <v>43993</v>
      </c>
      <c r="B29" s="31"/>
      <c r="C29" s="25" t="s">
        <v>89</v>
      </c>
      <c r="D29" s="25"/>
      <c r="E29" s="25"/>
      <c r="F29" s="26"/>
      <c r="G29" s="29" t="s">
        <v>90</v>
      </c>
      <c r="H29" s="32">
        <v>476</v>
      </c>
      <c r="I29" s="32"/>
      <c r="J29" s="32"/>
      <c r="K29" s="32"/>
      <c r="L29" s="33"/>
      <c r="M29" s="27">
        <f t="shared" si="0"/>
        <v>476</v>
      </c>
      <c r="N29" s="27">
        <f t="shared" si="1"/>
        <v>0</v>
      </c>
      <c r="O29" s="27">
        <f t="shared" si="2"/>
        <v>0</v>
      </c>
      <c r="P29" s="27"/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>
        <v>476</v>
      </c>
      <c r="AE29" s="34"/>
      <c r="AF29" s="27">
        <f t="shared" si="3"/>
        <v>-476</v>
      </c>
      <c r="AG29" s="28">
        <f t="shared" si="4"/>
        <v>0</v>
      </c>
      <c r="AH29" s="60">
        <f t="shared" si="5"/>
        <v>476</v>
      </c>
    </row>
    <row r="30" spans="1:34" s="12" customFormat="1" ht="23.25" hidden="1" customHeight="1" x14ac:dyDescent="0.2">
      <c r="A30" s="30">
        <v>43993</v>
      </c>
      <c r="B30" s="31"/>
      <c r="C30" s="25" t="s">
        <v>55</v>
      </c>
      <c r="D30" s="25"/>
      <c r="E30" s="25"/>
      <c r="F30" s="26"/>
      <c r="G30" s="26" t="s">
        <v>91</v>
      </c>
      <c r="H30" s="32">
        <v>170</v>
      </c>
      <c r="I30" s="32"/>
      <c r="J30" s="32"/>
      <c r="K30" s="32"/>
      <c r="L30" s="33"/>
      <c r="M30" s="27">
        <f t="shared" si="0"/>
        <v>170</v>
      </c>
      <c r="N30" s="27">
        <f t="shared" si="1"/>
        <v>0</v>
      </c>
      <c r="O30" s="27">
        <f t="shared" si="2"/>
        <v>0</v>
      </c>
      <c r="P30" s="27"/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>
        <v>170</v>
      </c>
      <c r="AB30" s="35"/>
      <c r="AC30" s="35"/>
      <c r="AD30" s="34"/>
      <c r="AE30" s="34"/>
      <c r="AF30" s="27">
        <f t="shared" si="3"/>
        <v>-170</v>
      </c>
      <c r="AG30" s="28">
        <f t="shared" si="4"/>
        <v>0</v>
      </c>
      <c r="AH30" s="60">
        <f t="shared" si="5"/>
        <v>170</v>
      </c>
    </row>
    <row r="31" spans="1:34" s="12" customFormat="1" ht="23.25" hidden="1" customHeight="1" x14ac:dyDescent="0.2">
      <c r="A31" s="30">
        <v>43993</v>
      </c>
      <c r="B31" s="31"/>
      <c r="C31" s="25" t="s">
        <v>58</v>
      </c>
      <c r="D31" s="25" t="s">
        <v>59</v>
      </c>
      <c r="E31" s="25" t="s">
        <v>37</v>
      </c>
      <c r="F31" s="26">
        <v>229</v>
      </c>
      <c r="G31" s="26" t="s">
        <v>92</v>
      </c>
      <c r="H31" s="32"/>
      <c r="I31" s="32"/>
      <c r="J31" s="32"/>
      <c r="K31" s="32">
        <v>30</v>
      </c>
      <c r="L31" s="33"/>
      <c r="M31" s="27">
        <f t="shared" si="0"/>
        <v>26.785714285714285</v>
      </c>
      <c r="N31" s="27">
        <f t="shared" si="1"/>
        <v>3.214285714285714</v>
      </c>
      <c r="O31" s="27">
        <f t="shared" si="2"/>
        <v>0</v>
      </c>
      <c r="P31" s="34"/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>
        <v>26.79</v>
      </c>
      <c r="AE31" s="34"/>
      <c r="AF31" s="27">
        <f t="shared" si="3"/>
        <v>-30.004285714285714</v>
      </c>
      <c r="AG31" s="28">
        <f t="shared" si="4"/>
        <v>-4.2857142857144481E-3</v>
      </c>
      <c r="AH31" s="60">
        <f t="shared" si="5"/>
        <v>30.004285714285714</v>
      </c>
    </row>
    <row r="32" spans="1:34" s="12" customFormat="1" ht="23.25" hidden="1" customHeight="1" x14ac:dyDescent="0.2">
      <c r="A32" s="30">
        <v>43994</v>
      </c>
      <c r="B32" s="31"/>
      <c r="C32" s="25" t="s">
        <v>39</v>
      </c>
      <c r="D32" s="25"/>
      <c r="E32" s="25"/>
      <c r="F32" s="26"/>
      <c r="G32" s="26" t="s">
        <v>94</v>
      </c>
      <c r="H32" s="32">
        <v>40</v>
      </c>
      <c r="I32" s="32"/>
      <c r="J32" s="32"/>
      <c r="K32" s="32"/>
      <c r="L32" s="33"/>
      <c r="M32" s="27">
        <f t="shared" si="0"/>
        <v>40</v>
      </c>
      <c r="N32" s="27">
        <f t="shared" si="1"/>
        <v>0</v>
      </c>
      <c r="O32" s="27">
        <f t="shared" si="2"/>
        <v>0</v>
      </c>
      <c r="P32" s="27"/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>
        <v>40</v>
      </c>
      <c r="AB32" s="35"/>
      <c r="AC32" s="35"/>
      <c r="AD32" s="34"/>
      <c r="AE32" s="34"/>
      <c r="AF32" s="27">
        <f t="shared" si="3"/>
        <v>-40</v>
      </c>
      <c r="AG32" s="28">
        <f t="shared" si="4"/>
        <v>0</v>
      </c>
      <c r="AH32" s="60">
        <f t="shared" si="5"/>
        <v>40</v>
      </c>
    </row>
    <row r="33" spans="1:34" s="12" customFormat="1" ht="23.25" hidden="1" customHeight="1" x14ac:dyDescent="0.2">
      <c r="A33" s="30">
        <v>43994</v>
      </c>
      <c r="B33" s="31"/>
      <c r="C33" s="25" t="s">
        <v>39</v>
      </c>
      <c r="D33" s="25"/>
      <c r="E33" s="25"/>
      <c r="F33" s="26"/>
      <c r="G33" s="26" t="s">
        <v>95</v>
      </c>
      <c r="H33" s="32"/>
      <c r="I33" s="32"/>
      <c r="J33" s="32">
        <v>250</v>
      </c>
      <c r="K33" s="32"/>
      <c r="L33" s="33"/>
      <c r="M33" s="27">
        <f t="shared" si="0"/>
        <v>250</v>
      </c>
      <c r="N33" s="27">
        <f t="shared" si="1"/>
        <v>0</v>
      </c>
      <c r="O33" s="27">
        <f t="shared" si="2"/>
        <v>0</v>
      </c>
      <c r="P33" s="27">
        <v>250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3"/>
        <v>-250</v>
      </c>
      <c r="AG33" s="28">
        <f t="shared" si="4"/>
        <v>0</v>
      </c>
      <c r="AH33" s="60">
        <f t="shared" si="5"/>
        <v>250</v>
      </c>
    </row>
    <row r="34" spans="1:34" s="12" customFormat="1" ht="23.25" hidden="1" customHeight="1" x14ac:dyDescent="0.2">
      <c r="A34" s="30">
        <v>43994</v>
      </c>
      <c r="B34" s="31"/>
      <c r="C34" s="25" t="s">
        <v>43</v>
      </c>
      <c r="D34" s="25"/>
      <c r="E34" s="25"/>
      <c r="F34" s="26"/>
      <c r="G34" s="26" t="s">
        <v>47</v>
      </c>
      <c r="H34" s="32">
        <v>100</v>
      </c>
      <c r="I34" s="32"/>
      <c r="J34" s="32"/>
      <c r="K34" s="32"/>
      <c r="L34" s="33"/>
      <c r="M34" s="27">
        <f t="shared" si="0"/>
        <v>100</v>
      </c>
      <c r="N34" s="27">
        <f t="shared" si="1"/>
        <v>0</v>
      </c>
      <c r="O34" s="27">
        <f t="shared" si="2"/>
        <v>0</v>
      </c>
      <c r="P34" s="27"/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>
        <v>100</v>
      </c>
      <c r="AB34" s="35"/>
      <c r="AC34" s="35"/>
      <c r="AD34" s="34"/>
      <c r="AE34" s="34"/>
      <c r="AF34" s="27">
        <f t="shared" si="3"/>
        <v>-100</v>
      </c>
      <c r="AG34" s="28">
        <f t="shared" si="4"/>
        <v>0</v>
      </c>
      <c r="AH34" s="60">
        <f t="shared" si="5"/>
        <v>100</v>
      </c>
    </row>
    <row r="35" spans="1:34" s="12" customFormat="1" ht="23.25" hidden="1" customHeight="1" x14ac:dyDescent="0.2">
      <c r="A35" s="30">
        <v>43994</v>
      </c>
      <c r="B35" s="31"/>
      <c r="C35" s="25" t="s">
        <v>43</v>
      </c>
      <c r="D35" s="25"/>
      <c r="E35" s="25"/>
      <c r="F35" s="26"/>
      <c r="G35" s="26" t="s">
        <v>60</v>
      </c>
      <c r="H35" s="32"/>
      <c r="I35" s="32"/>
      <c r="J35" s="32">
        <v>180</v>
      </c>
      <c r="K35" s="32"/>
      <c r="L35" s="33"/>
      <c r="M35" s="27">
        <f t="shared" si="0"/>
        <v>180</v>
      </c>
      <c r="N35" s="27">
        <f t="shared" si="1"/>
        <v>0</v>
      </c>
      <c r="O35" s="27">
        <f t="shared" si="2"/>
        <v>0</v>
      </c>
      <c r="P35" s="27">
        <v>180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3"/>
        <v>-180</v>
      </c>
      <c r="AG35" s="28">
        <f t="shared" si="4"/>
        <v>0</v>
      </c>
      <c r="AH35" s="60">
        <f t="shared" si="5"/>
        <v>180</v>
      </c>
    </row>
    <row r="36" spans="1:34" s="12" customFormat="1" ht="23.25" hidden="1" customHeight="1" x14ac:dyDescent="0.2">
      <c r="A36" s="30">
        <v>43994</v>
      </c>
      <c r="B36" s="31"/>
      <c r="C36" s="25" t="s">
        <v>96</v>
      </c>
      <c r="D36" s="25" t="s">
        <v>97</v>
      </c>
      <c r="E36" s="25" t="s">
        <v>38</v>
      </c>
      <c r="F36" s="26">
        <v>27900</v>
      </c>
      <c r="G36" s="26" t="s">
        <v>98</v>
      </c>
      <c r="H36" s="32"/>
      <c r="I36" s="32"/>
      <c r="J36" s="32">
        <v>1178</v>
      </c>
      <c r="K36" s="32"/>
      <c r="L36" s="33"/>
      <c r="M36" s="27">
        <f t="shared" si="0"/>
        <v>1178</v>
      </c>
      <c r="N36" s="27">
        <f t="shared" si="1"/>
        <v>0</v>
      </c>
      <c r="O36" s="27">
        <f t="shared" si="2"/>
        <v>0</v>
      </c>
      <c r="P36" s="27">
        <v>1178</v>
      </c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3"/>
        <v>-1178</v>
      </c>
      <c r="AG36" s="28">
        <f t="shared" si="4"/>
        <v>0</v>
      </c>
      <c r="AH36" s="60">
        <f t="shared" si="5"/>
        <v>1178</v>
      </c>
    </row>
    <row r="37" spans="1:34" s="12" customFormat="1" ht="23.25" hidden="1" customHeight="1" x14ac:dyDescent="0.2">
      <c r="A37" s="30">
        <v>43995</v>
      </c>
      <c r="B37" s="31"/>
      <c r="C37" s="25" t="s">
        <v>107</v>
      </c>
      <c r="D37" s="25"/>
      <c r="E37" s="25"/>
      <c r="F37" s="26"/>
      <c r="G37" s="26" t="s">
        <v>108</v>
      </c>
      <c r="H37" s="32">
        <v>254</v>
      </c>
      <c r="I37" s="32"/>
      <c r="J37" s="32"/>
      <c r="K37" s="32"/>
      <c r="L37" s="33"/>
      <c r="M37" s="27">
        <f t="shared" si="0"/>
        <v>254</v>
      </c>
      <c r="N37" s="27">
        <f t="shared" si="1"/>
        <v>0</v>
      </c>
      <c r="O37" s="27">
        <f t="shared" si="2"/>
        <v>0</v>
      </c>
      <c r="P37" s="27"/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>
        <v>254</v>
      </c>
      <c r="AB37" s="35"/>
      <c r="AC37" s="35"/>
      <c r="AD37" s="34"/>
      <c r="AE37" s="34"/>
      <c r="AF37" s="27">
        <f t="shared" si="3"/>
        <v>-254</v>
      </c>
      <c r="AG37" s="28">
        <f t="shared" si="4"/>
        <v>0</v>
      </c>
      <c r="AH37" s="60">
        <f t="shared" si="5"/>
        <v>254</v>
      </c>
    </row>
    <row r="38" spans="1:34" s="12" customFormat="1" ht="23.25" hidden="1" customHeight="1" x14ac:dyDescent="0.2">
      <c r="A38" s="30">
        <v>43996</v>
      </c>
      <c r="B38" s="31"/>
      <c r="C38" s="25" t="s">
        <v>48</v>
      </c>
      <c r="D38" s="25"/>
      <c r="E38" s="25"/>
      <c r="F38" s="26"/>
      <c r="G38" s="26" t="s">
        <v>102</v>
      </c>
      <c r="H38" s="32"/>
      <c r="I38" s="32"/>
      <c r="J38" s="32">
        <v>2120</v>
      </c>
      <c r="K38" s="32"/>
      <c r="L38" s="33"/>
      <c r="M38" s="27">
        <f t="shared" si="0"/>
        <v>2120</v>
      </c>
      <c r="N38" s="27">
        <f t="shared" si="1"/>
        <v>0</v>
      </c>
      <c r="O38" s="27">
        <f t="shared" si="2"/>
        <v>0</v>
      </c>
      <c r="P38" s="27">
        <v>2120</v>
      </c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3"/>
        <v>-2120</v>
      </c>
      <c r="AG38" s="28">
        <f t="shared" si="4"/>
        <v>0</v>
      </c>
      <c r="AH38" s="60">
        <f t="shared" si="5"/>
        <v>2120</v>
      </c>
    </row>
    <row r="39" spans="1:34" s="12" customFormat="1" ht="23.25" hidden="1" customHeight="1" x14ac:dyDescent="0.2">
      <c r="A39" s="30">
        <v>43996</v>
      </c>
      <c r="B39" s="31"/>
      <c r="C39" s="25" t="s">
        <v>48</v>
      </c>
      <c r="D39" s="25"/>
      <c r="E39" s="25"/>
      <c r="F39" s="26"/>
      <c r="G39" s="26" t="s">
        <v>103</v>
      </c>
      <c r="H39" s="32">
        <v>50</v>
      </c>
      <c r="I39" s="32"/>
      <c r="J39" s="32"/>
      <c r="K39" s="32"/>
      <c r="L39" s="33"/>
      <c r="M39" s="27">
        <f t="shared" si="0"/>
        <v>50</v>
      </c>
      <c r="N39" s="27">
        <f t="shared" si="1"/>
        <v>0</v>
      </c>
      <c r="O39" s="27">
        <f t="shared" si="2"/>
        <v>0</v>
      </c>
      <c r="P39" s="27"/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>
        <v>50</v>
      </c>
      <c r="AB39" s="35"/>
      <c r="AC39" s="35"/>
      <c r="AD39" s="34"/>
      <c r="AE39" s="34"/>
      <c r="AF39" s="27">
        <f t="shared" si="3"/>
        <v>-50</v>
      </c>
      <c r="AG39" s="28">
        <f t="shared" si="4"/>
        <v>0</v>
      </c>
      <c r="AH39" s="60">
        <f t="shared" si="5"/>
        <v>50</v>
      </c>
    </row>
    <row r="40" spans="1:34" s="12" customFormat="1" ht="23.25" hidden="1" customHeight="1" x14ac:dyDescent="0.2">
      <c r="A40" s="30">
        <v>43997</v>
      </c>
      <c r="B40" s="31"/>
      <c r="C40" s="25" t="s">
        <v>61</v>
      </c>
      <c r="D40" s="25" t="s">
        <v>62</v>
      </c>
      <c r="E40" s="25" t="s">
        <v>38</v>
      </c>
      <c r="F40" s="26">
        <v>1598997</v>
      </c>
      <c r="G40" s="26" t="s">
        <v>40</v>
      </c>
      <c r="H40" s="32"/>
      <c r="I40" s="32"/>
      <c r="J40" s="32"/>
      <c r="K40" s="32">
        <v>60</v>
      </c>
      <c r="L40" s="33"/>
      <c r="M40" s="27">
        <f t="shared" si="0"/>
        <v>53.571428571428569</v>
      </c>
      <c r="N40" s="27">
        <f t="shared" si="1"/>
        <v>6.4285714285714279</v>
      </c>
      <c r="O40" s="27">
        <f t="shared" si="2"/>
        <v>0</v>
      </c>
      <c r="P40" s="27"/>
      <c r="Q40" s="34">
        <v>53.57</v>
      </c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3"/>
        <v>-59.998571428571431</v>
      </c>
      <c r="AG40" s="28">
        <f t="shared" si="4"/>
        <v>1.4285714285691142E-3</v>
      </c>
      <c r="AH40" s="60">
        <f t="shared" si="5"/>
        <v>59.998571428571431</v>
      </c>
    </row>
    <row r="41" spans="1:34" s="12" customFormat="1" ht="23.25" hidden="1" customHeight="1" x14ac:dyDescent="0.2">
      <c r="A41" s="30">
        <v>43997</v>
      </c>
      <c r="B41" s="31"/>
      <c r="C41" s="25" t="s">
        <v>41</v>
      </c>
      <c r="D41" s="25" t="s">
        <v>42</v>
      </c>
      <c r="E41" s="25" t="s">
        <v>37</v>
      </c>
      <c r="F41" s="26">
        <v>182812</v>
      </c>
      <c r="G41" s="26" t="s">
        <v>99</v>
      </c>
      <c r="H41" s="32"/>
      <c r="I41" s="32"/>
      <c r="J41" s="32"/>
      <c r="K41" s="32">
        <v>202</v>
      </c>
      <c r="L41" s="33"/>
      <c r="M41" s="27">
        <f t="shared" si="0"/>
        <v>180.35714285714283</v>
      </c>
      <c r="N41" s="27">
        <f t="shared" si="1"/>
        <v>21.642857142857139</v>
      </c>
      <c r="O41" s="27">
        <f t="shared" si="2"/>
        <v>0</v>
      </c>
      <c r="P41" s="27">
        <v>180.36</v>
      </c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3"/>
        <v>-202.00285714285715</v>
      </c>
      <c r="AG41" s="28">
        <f t="shared" si="4"/>
        <v>-2.8571428571524393E-3</v>
      </c>
      <c r="AH41" s="60">
        <f t="shared" si="5"/>
        <v>202.00285714285715</v>
      </c>
    </row>
    <row r="42" spans="1:34" s="12" customFormat="1" ht="23.25" hidden="1" customHeight="1" x14ac:dyDescent="0.2">
      <c r="A42" s="30">
        <v>44000</v>
      </c>
      <c r="B42" s="31"/>
      <c r="C42" s="25" t="s">
        <v>45</v>
      </c>
      <c r="D42" s="25" t="s">
        <v>46</v>
      </c>
      <c r="E42" s="25" t="s">
        <v>38</v>
      </c>
      <c r="F42" s="26">
        <v>809179</v>
      </c>
      <c r="G42" s="26" t="s">
        <v>100</v>
      </c>
      <c r="H42" s="32"/>
      <c r="I42" s="32"/>
      <c r="J42" s="32"/>
      <c r="K42" s="32">
        <v>131.25</v>
      </c>
      <c r="L42" s="33"/>
      <c r="M42" s="27">
        <f t="shared" si="0"/>
        <v>117.18749999999999</v>
      </c>
      <c r="N42" s="27">
        <f t="shared" si="1"/>
        <v>14.062499999999998</v>
      </c>
      <c r="O42" s="27">
        <f t="shared" si="2"/>
        <v>0</v>
      </c>
      <c r="P42" s="27"/>
      <c r="Q42" s="34"/>
      <c r="R42" s="34"/>
      <c r="S42" s="35"/>
      <c r="T42" s="35">
        <v>117.19</v>
      </c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3"/>
        <v>-131.2525</v>
      </c>
      <c r="AG42" s="28">
        <f t="shared" si="4"/>
        <v>-2.4999999999977263E-3</v>
      </c>
      <c r="AH42" s="60">
        <f t="shared" si="5"/>
        <v>131.2525</v>
      </c>
    </row>
    <row r="43" spans="1:34" s="12" customFormat="1" ht="23.25" hidden="1" customHeight="1" x14ac:dyDescent="0.2">
      <c r="A43" s="30">
        <v>44000</v>
      </c>
      <c r="B43" s="31"/>
      <c r="C43" s="25" t="s">
        <v>61</v>
      </c>
      <c r="D43" s="25" t="s">
        <v>62</v>
      </c>
      <c r="E43" s="25" t="s">
        <v>38</v>
      </c>
      <c r="F43" s="26">
        <v>174367</v>
      </c>
      <c r="G43" s="26" t="s">
        <v>40</v>
      </c>
      <c r="H43" s="32"/>
      <c r="I43" s="32"/>
      <c r="J43" s="32"/>
      <c r="K43" s="32">
        <v>42</v>
      </c>
      <c r="L43" s="33"/>
      <c r="M43" s="27">
        <f t="shared" si="0"/>
        <v>37.499999999999993</v>
      </c>
      <c r="N43" s="27">
        <f t="shared" si="1"/>
        <v>4.4999999999999991</v>
      </c>
      <c r="O43" s="27">
        <f t="shared" si="2"/>
        <v>0</v>
      </c>
      <c r="P43" s="27"/>
      <c r="Q43" s="34">
        <v>37.5</v>
      </c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si="3"/>
        <v>-42</v>
      </c>
      <c r="AG43" s="28">
        <f t="shared" si="4"/>
        <v>0</v>
      </c>
      <c r="AH43" s="60">
        <f t="shared" si="5"/>
        <v>42</v>
      </c>
    </row>
    <row r="44" spans="1:34" s="12" customFormat="1" ht="23.25" hidden="1" customHeight="1" x14ac:dyDescent="0.2">
      <c r="A44" s="30">
        <v>44000</v>
      </c>
      <c r="B44" s="31"/>
      <c r="C44" s="25" t="s">
        <v>51</v>
      </c>
      <c r="D44" s="25" t="s">
        <v>52</v>
      </c>
      <c r="E44" s="25" t="s">
        <v>38</v>
      </c>
      <c r="F44" s="26">
        <v>10348742</v>
      </c>
      <c r="G44" s="26" t="s">
        <v>101</v>
      </c>
      <c r="H44" s="32"/>
      <c r="I44" s="32"/>
      <c r="J44" s="32">
        <v>337.81</v>
      </c>
      <c r="K44" s="32"/>
      <c r="L44" s="33"/>
      <c r="M44" s="27">
        <f t="shared" si="0"/>
        <v>337.81</v>
      </c>
      <c r="N44" s="27">
        <f t="shared" si="1"/>
        <v>0</v>
      </c>
      <c r="O44" s="27">
        <f t="shared" si="2"/>
        <v>0</v>
      </c>
      <c r="P44" s="27">
        <v>337.81</v>
      </c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3"/>
        <v>-337.81</v>
      </c>
      <c r="AG44" s="28">
        <f t="shared" si="4"/>
        <v>0</v>
      </c>
      <c r="AH44" s="60">
        <f t="shared" si="5"/>
        <v>337.81</v>
      </c>
    </row>
    <row r="45" spans="1:34" s="57" customFormat="1" ht="23.25" hidden="1" customHeight="1" x14ac:dyDescent="0.2">
      <c r="A45" s="48">
        <v>44001</v>
      </c>
      <c r="B45" s="58"/>
      <c r="C45" s="49" t="s">
        <v>45</v>
      </c>
      <c r="D45" s="49" t="s">
        <v>46</v>
      </c>
      <c r="E45" s="49" t="s">
        <v>38</v>
      </c>
      <c r="F45" s="50">
        <v>809317</v>
      </c>
      <c r="G45" s="50" t="s">
        <v>93</v>
      </c>
      <c r="H45" s="51"/>
      <c r="I45" s="51"/>
      <c r="J45" s="51"/>
      <c r="K45" s="51">
        <v>45</v>
      </c>
      <c r="L45" s="52"/>
      <c r="M45" s="53">
        <f t="shared" si="0"/>
        <v>40.178571428571423</v>
      </c>
      <c r="N45" s="53">
        <f t="shared" si="1"/>
        <v>4.8214285714285703</v>
      </c>
      <c r="O45" s="53">
        <f t="shared" si="2"/>
        <v>0</v>
      </c>
      <c r="P45" s="53"/>
      <c r="Q45" s="54"/>
      <c r="R45" s="54"/>
      <c r="S45" s="55"/>
      <c r="T45" s="55">
        <v>40.18</v>
      </c>
      <c r="U45" s="55"/>
      <c r="V45" s="55"/>
      <c r="W45" s="55"/>
      <c r="X45" s="54"/>
      <c r="Y45" s="54"/>
      <c r="Z45" s="54"/>
      <c r="AA45" s="54"/>
      <c r="AB45" s="55"/>
      <c r="AC45" s="55"/>
      <c r="AD45" s="54"/>
      <c r="AE45" s="54"/>
      <c r="AF45" s="53">
        <f t="shared" si="3"/>
        <v>-45.001428571428569</v>
      </c>
      <c r="AG45" s="56">
        <f t="shared" si="4"/>
        <v>-1.4285714285691142E-3</v>
      </c>
      <c r="AH45" s="60">
        <f t="shared" si="5"/>
        <v>45.001428571428569</v>
      </c>
    </row>
    <row r="46" spans="1:34" s="12" customFormat="1" ht="23.25" hidden="1" customHeight="1" x14ac:dyDescent="0.2">
      <c r="A46" s="30">
        <v>44001</v>
      </c>
      <c r="B46" s="31"/>
      <c r="C46" s="25" t="s">
        <v>104</v>
      </c>
      <c r="D46" s="25"/>
      <c r="E46" s="25"/>
      <c r="F46" s="26"/>
      <c r="G46" s="26" t="s">
        <v>105</v>
      </c>
      <c r="H46" s="32">
        <v>100</v>
      </c>
      <c r="I46" s="32"/>
      <c r="J46" s="32"/>
      <c r="K46" s="32"/>
      <c r="L46" s="33"/>
      <c r="M46" s="27">
        <f t="shared" si="0"/>
        <v>100</v>
      </c>
      <c r="N46" s="27">
        <f t="shared" si="1"/>
        <v>0</v>
      </c>
      <c r="O46" s="27">
        <f t="shared" si="2"/>
        <v>0</v>
      </c>
      <c r="P46" s="27"/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>
        <v>100</v>
      </c>
      <c r="AB46" s="35"/>
      <c r="AC46" s="35"/>
      <c r="AD46" s="34"/>
      <c r="AE46" s="34"/>
      <c r="AF46" s="27">
        <f t="shared" si="3"/>
        <v>-100</v>
      </c>
      <c r="AG46" s="28">
        <f t="shared" si="4"/>
        <v>0</v>
      </c>
      <c r="AH46" s="60">
        <f t="shared" si="5"/>
        <v>100</v>
      </c>
    </row>
    <row r="47" spans="1:34" s="12" customFormat="1" ht="23.25" hidden="1" customHeight="1" x14ac:dyDescent="0.2">
      <c r="A47" s="30">
        <v>44002</v>
      </c>
      <c r="B47" s="31"/>
      <c r="C47" s="25" t="s">
        <v>50</v>
      </c>
      <c r="D47" s="25" t="s">
        <v>49</v>
      </c>
      <c r="E47" s="25" t="s">
        <v>44</v>
      </c>
      <c r="F47" s="26">
        <v>22893</v>
      </c>
      <c r="G47" s="26" t="s">
        <v>54</v>
      </c>
      <c r="H47" s="32"/>
      <c r="I47" s="32"/>
      <c r="J47" s="32">
        <v>500</v>
      </c>
      <c r="K47" s="32"/>
      <c r="L47" s="33"/>
      <c r="M47" s="27">
        <f t="shared" si="0"/>
        <v>500</v>
      </c>
      <c r="N47" s="27">
        <f t="shared" si="1"/>
        <v>0</v>
      </c>
      <c r="O47" s="27">
        <f t="shared" si="2"/>
        <v>0</v>
      </c>
      <c r="P47" s="27">
        <v>500</v>
      </c>
      <c r="Q47" s="34"/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3"/>
        <v>-500</v>
      </c>
      <c r="AG47" s="28">
        <f t="shared" si="4"/>
        <v>0</v>
      </c>
      <c r="AH47" s="60">
        <f t="shared" si="5"/>
        <v>500</v>
      </c>
    </row>
    <row r="48" spans="1:34" s="12" customFormat="1" ht="23.25" hidden="1" customHeight="1" x14ac:dyDescent="0.2">
      <c r="A48" s="30">
        <v>44004</v>
      </c>
      <c r="B48" s="31"/>
      <c r="C48" s="25" t="s">
        <v>72</v>
      </c>
      <c r="D48" s="25" t="s">
        <v>73</v>
      </c>
      <c r="E48" s="25" t="s">
        <v>37</v>
      </c>
      <c r="F48" s="26">
        <v>2769038</v>
      </c>
      <c r="G48" s="26" t="s">
        <v>106</v>
      </c>
      <c r="H48" s="32"/>
      <c r="I48" s="32"/>
      <c r="J48" s="32"/>
      <c r="K48" s="32">
        <v>70</v>
      </c>
      <c r="L48" s="33"/>
      <c r="M48" s="27">
        <f t="shared" si="0"/>
        <v>62.499999999999993</v>
      </c>
      <c r="N48" s="27">
        <f t="shared" si="1"/>
        <v>7.4999999999999991</v>
      </c>
      <c r="O48" s="27">
        <f t="shared" si="2"/>
        <v>0</v>
      </c>
      <c r="P48" s="27"/>
      <c r="Q48" s="34"/>
      <c r="R48" s="34"/>
      <c r="S48" s="35"/>
      <c r="T48" s="35"/>
      <c r="U48" s="35"/>
      <c r="V48" s="35"/>
      <c r="W48" s="35">
        <v>62.5</v>
      </c>
      <c r="X48" s="34"/>
      <c r="Y48" s="34"/>
      <c r="Z48" s="34"/>
      <c r="AA48" s="34"/>
      <c r="AB48" s="35"/>
      <c r="AC48" s="35"/>
      <c r="AD48" s="34"/>
      <c r="AE48" s="34"/>
      <c r="AF48" s="27">
        <f t="shared" si="3"/>
        <v>-70</v>
      </c>
      <c r="AG48" s="28">
        <f t="shared" si="4"/>
        <v>0</v>
      </c>
      <c r="AH48" s="60">
        <f t="shared" si="5"/>
        <v>70</v>
      </c>
    </row>
    <row r="49" spans="1:34" s="12" customFormat="1" ht="23.25" hidden="1" customHeight="1" x14ac:dyDescent="0.2">
      <c r="A49" s="30">
        <v>44004</v>
      </c>
      <c r="B49" s="31"/>
      <c r="C49" s="25" t="s">
        <v>43</v>
      </c>
      <c r="D49" s="25"/>
      <c r="E49" s="25"/>
      <c r="F49" s="26"/>
      <c r="G49" s="26" t="s">
        <v>53</v>
      </c>
      <c r="H49" s="32"/>
      <c r="I49" s="32"/>
      <c r="J49" s="32">
        <v>450</v>
      </c>
      <c r="K49" s="32"/>
      <c r="L49" s="33"/>
      <c r="M49" s="27">
        <f t="shared" si="0"/>
        <v>450</v>
      </c>
      <c r="N49" s="27">
        <f t="shared" si="1"/>
        <v>0</v>
      </c>
      <c r="O49" s="27">
        <f t="shared" si="2"/>
        <v>0</v>
      </c>
      <c r="P49" s="27">
        <v>450</v>
      </c>
      <c r="Q49" s="34"/>
      <c r="R49" s="34"/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si="3"/>
        <v>-450</v>
      </c>
      <c r="AG49" s="28">
        <f t="shared" si="4"/>
        <v>0</v>
      </c>
      <c r="AH49" s="60">
        <f t="shared" si="5"/>
        <v>450</v>
      </c>
    </row>
    <row r="50" spans="1:34" s="12" customFormat="1" ht="23.25" hidden="1" customHeight="1" x14ac:dyDescent="0.2">
      <c r="A50" s="30">
        <v>44004</v>
      </c>
      <c r="B50" s="31"/>
      <c r="C50" s="25" t="s">
        <v>43</v>
      </c>
      <c r="D50" s="25"/>
      <c r="E50" s="25"/>
      <c r="F50" s="26"/>
      <c r="G50" s="26" t="s">
        <v>109</v>
      </c>
      <c r="H50" s="32">
        <v>50</v>
      </c>
      <c r="I50" s="32"/>
      <c r="J50" s="32"/>
      <c r="K50" s="32"/>
      <c r="L50" s="33"/>
      <c r="M50" s="27">
        <f t="shared" si="0"/>
        <v>50</v>
      </c>
      <c r="N50" s="27">
        <f t="shared" si="1"/>
        <v>0</v>
      </c>
      <c r="O50" s="27">
        <f t="shared" si="2"/>
        <v>0</v>
      </c>
      <c r="P50" s="27"/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>
        <v>50</v>
      </c>
      <c r="AB50" s="35"/>
      <c r="AC50" s="35"/>
      <c r="AD50" s="34"/>
      <c r="AE50" s="34"/>
      <c r="AF50" s="27">
        <f t="shared" si="3"/>
        <v>-50</v>
      </c>
      <c r="AG50" s="28">
        <f t="shared" si="4"/>
        <v>0</v>
      </c>
      <c r="AH50" s="60">
        <f t="shared" si="5"/>
        <v>50</v>
      </c>
    </row>
    <row r="51" spans="1:34" s="12" customFormat="1" ht="23.25" hidden="1" customHeight="1" x14ac:dyDescent="0.2">
      <c r="A51" s="30">
        <v>44004</v>
      </c>
      <c r="B51" s="31"/>
      <c r="C51" s="25" t="s">
        <v>58</v>
      </c>
      <c r="D51" s="25" t="s">
        <v>59</v>
      </c>
      <c r="E51" s="25" t="s">
        <v>37</v>
      </c>
      <c r="F51" s="26">
        <v>37611</v>
      </c>
      <c r="G51" s="26" t="s">
        <v>110</v>
      </c>
      <c r="H51" s="32"/>
      <c r="I51" s="32"/>
      <c r="J51" s="32"/>
      <c r="K51" s="32">
        <v>210</v>
      </c>
      <c r="L51" s="33"/>
      <c r="M51" s="27">
        <f t="shared" si="0"/>
        <v>187.49999999999997</v>
      </c>
      <c r="N51" s="27">
        <f t="shared" si="1"/>
        <v>22.499999999999996</v>
      </c>
      <c r="O51" s="27">
        <f t="shared" si="2"/>
        <v>0</v>
      </c>
      <c r="P51" s="27"/>
      <c r="Q51" s="34"/>
      <c r="R51" s="34"/>
      <c r="S51" s="35"/>
      <c r="T51" s="35"/>
      <c r="U51" s="35"/>
      <c r="V51" s="35"/>
      <c r="W51" s="35">
        <v>187.5</v>
      </c>
      <c r="X51" s="34"/>
      <c r="Y51" s="34"/>
      <c r="Z51" s="34"/>
      <c r="AA51" s="34"/>
      <c r="AB51" s="35"/>
      <c r="AC51" s="35"/>
      <c r="AD51" s="34"/>
      <c r="AE51" s="34"/>
      <c r="AF51" s="27">
        <f t="shared" si="3"/>
        <v>-210</v>
      </c>
      <c r="AG51" s="28">
        <f t="shared" si="4"/>
        <v>0</v>
      </c>
      <c r="AH51" s="60">
        <f t="shared" si="5"/>
        <v>210</v>
      </c>
    </row>
    <row r="52" spans="1:34" s="12" customFormat="1" ht="23.25" hidden="1" customHeight="1" x14ac:dyDescent="0.2">
      <c r="A52" s="30">
        <v>44004</v>
      </c>
      <c r="B52" s="31"/>
      <c r="C52" s="25" t="s">
        <v>72</v>
      </c>
      <c r="D52" s="25" t="s">
        <v>73</v>
      </c>
      <c r="E52" s="25" t="s">
        <v>37</v>
      </c>
      <c r="F52" s="26">
        <v>2768891</v>
      </c>
      <c r="G52" s="26" t="s">
        <v>40</v>
      </c>
      <c r="H52" s="32"/>
      <c r="I52" s="32"/>
      <c r="J52" s="32"/>
      <c r="K52" s="32">
        <v>24</v>
      </c>
      <c r="L52" s="33"/>
      <c r="M52" s="27">
        <f t="shared" si="0"/>
        <v>21.428571428571427</v>
      </c>
      <c r="N52" s="27">
        <f t="shared" si="1"/>
        <v>2.5714285714285712</v>
      </c>
      <c r="O52" s="27">
        <f t="shared" si="2"/>
        <v>0</v>
      </c>
      <c r="P52" s="27"/>
      <c r="Q52" s="34">
        <v>21.43</v>
      </c>
      <c r="R52" s="34"/>
      <c r="S52" s="35"/>
      <c r="T52" s="35"/>
      <c r="U52" s="35"/>
      <c r="V52" s="35"/>
      <c r="W52" s="35"/>
      <c r="X52" s="34"/>
      <c r="Y52" s="34"/>
      <c r="Z52" s="34"/>
      <c r="AA52" s="34"/>
      <c r="AB52" s="35"/>
      <c r="AC52" s="35"/>
      <c r="AD52" s="34"/>
      <c r="AE52" s="34"/>
      <c r="AF52" s="27">
        <f t="shared" si="3"/>
        <v>-24.001428571428569</v>
      </c>
      <c r="AG52" s="28">
        <f t="shared" si="4"/>
        <v>-1.4285714285691142E-3</v>
      </c>
      <c r="AH52" s="60">
        <f t="shared" si="5"/>
        <v>24.001428571428569</v>
      </c>
    </row>
    <row r="53" spans="1:34" s="12" customFormat="1" ht="23.25" hidden="1" customHeight="1" x14ac:dyDescent="0.2">
      <c r="A53" s="30">
        <v>44005</v>
      </c>
      <c r="B53" s="31"/>
      <c r="C53" s="25" t="s">
        <v>55</v>
      </c>
      <c r="D53" s="25"/>
      <c r="E53" s="25"/>
      <c r="F53" s="26"/>
      <c r="G53" s="26" t="s">
        <v>111</v>
      </c>
      <c r="H53" s="32">
        <v>267</v>
      </c>
      <c r="I53" s="32"/>
      <c r="J53" s="32"/>
      <c r="K53" s="32"/>
      <c r="L53" s="33"/>
      <c r="M53" s="27">
        <f t="shared" si="0"/>
        <v>267</v>
      </c>
      <c r="N53" s="27">
        <f t="shared" si="1"/>
        <v>0</v>
      </c>
      <c r="O53" s="27">
        <f t="shared" si="2"/>
        <v>0</v>
      </c>
      <c r="P53" s="27"/>
      <c r="Q53" s="34"/>
      <c r="R53" s="34"/>
      <c r="S53" s="35"/>
      <c r="T53" s="35"/>
      <c r="U53" s="35"/>
      <c r="V53" s="35"/>
      <c r="W53" s="35"/>
      <c r="X53" s="34"/>
      <c r="Y53" s="34"/>
      <c r="Z53" s="34"/>
      <c r="AA53" s="34">
        <v>267</v>
      </c>
      <c r="AB53" s="35"/>
      <c r="AC53" s="35"/>
      <c r="AD53" s="34"/>
      <c r="AE53" s="34"/>
      <c r="AF53" s="27">
        <f t="shared" si="3"/>
        <v>-267</v>
      </c>
      <c r="AG53" s="28">
        <f t="shared" si="4"/>
        <v>0</v>
      </c>
      <c r="AH53" s="60">
        <f t="shared" si="5"/>
        <v>267</v>
      </c>
    </row>
    <row r="54" spans="1:34" s="12" customFormat="1" ht="23.25" hidden="1" customHeight="1" x14ac:dyDescent="0.2">
      <c r="A54" s="30">
        <v>44005</v>
      </c>
      <c r="B54" s="31"/>
      <c r="C54" s="25" t="s">
        <v>41</v>
      </c>
      <c r="D54" s="25" t="s">
        <v>42</v>
      </c>
      <c r="E54" s="25" t="s">
        <v>37</v>
      </c>
      <c r="F54" s="26">
        <v>38409</v>
      </c>
      <c r="G54" s="26" t="s">
        <v>112</v>
      </c>
      <c r="H54" s="32"/>
      <c r="I54" s="32"/>
      <c r="J54" s="32"/>
      <c r="K54" s="32">
        <v>592.5</v>
      </c>
      <c r="L54" s="33"/>
      <c r="M54" s="27">
        <f t="shared" si="0"/>
        <v>529.01785714285711</v>
      </c>
      <c r="N54" s="27">
        <f t="shared" si="1"/>
        <v>63.482142857142854</v>
      </c>
      <c r="O54" s="27">
        <f t="shared" si="2"/>
        <v>0</v>
      </c>
      <c r="P54" s="27">
        <v>529.02</v>
      </c>
      <c r="Q54" s="34"/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si="3"/>
        <v>-592.50214285714287</v>
      </c>
      <c r="AG54" s="28">
        <f t="shared" si="4"/>
        <v>-2.1428571428714349E-3</v>
      </c>
      <c r="AH54" s="60">
        <f t="shared" si="5"/>
        <v>592.50214285714287</v>
      </c>
    </row>
    <row r="55" spans="1:34" s="12" customFormat="1" ht="23.25" hidden="1" customHeight="1" x14ac:dyDescent="0.2">
      <c r="A55" s="30">
        <v>44006</v>
      </c>
      <c r="B55" s="31"/>
      <c r="C55" s="25" t="s">
        <v>113</v>
      </c>
      <c r="D55" s="25" t="s">
        <v>114</v>
      </c>
      <c r="E55" s="25" t="s">
        <v>115</v>
      </c>
      <c r="F55" s="26">
        <v>6216</v>
      </c>
      <c r="G55" s="26" t="s">
        <v>116</v>
      </c>
      <c r="H55" s="32"/>
      <c r="I55" s="32"/>
      <c r="J55" s="32">
        <v>320</v>
      </c>
      <c r="K55" s="32"/>
      <c r="L55" s="33"/>
      <c r="M55" s="27">
        <f t="shared" si="0"/>
        <v>320</v>
      </c>
      <c r="N55" s="27">
        <f t="shared" si="1"/>
        <v>0</v>
      </c>
      <c r="O55" s="27">
        <f t="shared" si="2"/>
        <v>0</v>
      </c>
      <c r="P55" s="27">
        <v>320</v>
      </c>
      <c r="Q55" s="34"/>
      <c r="R55" s="34"/>
      <c r="S55" s="35"/>
      <c r="T55" s="35"/>
      <c r="U55" s="35"/>
      <c r="V55" s="35"/>
      <c r="W55" s="35"/>
      <c r="X55" s="34"/>
      <c r="Y55" s="34"/>
      <c r="Z55" s="34"/>
      <c r="AA55" s="34"/>
      <c r="AB55" s="35"/>
      <c r="AC55" s="35"/>
      <c r="AD55" s="34"/>
      <c r="AE55" s="34"/>
      <c r="AF55" s="27">
        <f t="shared" si="3"/>
        <v>-320</v>
      </c>
      <c r="AG55" s="28">
        <f t="shared" si="4"/>
        <v>0</v>
      </c>
      <c r="AH55" s="60">
        <f t="shared" si="5"/>
        <v>320</v>
      </c>
    </row>
    <row r="56" spans="1:34" s="12" customFormat="1" ht="23.25" hidden="1" customHeight="1" x14ac:dyDescent="0.2">
      <c r="A56" s="30">
        <v>44006</v>
      </c>
      <c r="B56" s="31"/>
      <c r="C56" s="25" t="s">
        <v>72</v>
      </c>
      <c r="D56" s="25" t="s">
        <v>73</v>
      </c>
      <c r="E56" s="25" t="s">
        <v>37</v>
      </c>
      <c r="F56" s="26">
        <v>2770218</v>
      </c>
      <c r="G56" s="26" t="s">
        <v>40</v>
      </c>
      <c r="H56" s="32"/>
      <c r="I56" s="32"/>
      <c r="J56" s="32"/>
      <c r="K56" s="32">
        <v>24</v>
      </c>
      <c r="L56" s="33"/>
      <c r="M56" s="27">
        <f t="shared" si="0"/>
        <v>21.428571428571427</v>
      </c>
      <c r="N56" s="27">
        <f t="shared" si="1"/>
        <v>2.5714285714285712</v>
      </c>
      <c r="O56" s="27">
        <f t="shared" si="2"/>
        <v>0</v>
      </c>
      <c r="P56" s="27">
        <v>21.43</v>
      </c>
      <c r="Q56" s="34"/>
      <c r="R56" s="34"/>
      <c r="S56" s="35"/>
      <c r="T56" s="35"/>
      <c r="U56" s="35"/>
      <c r="V56" s="35"/>
      <c r="W56" s="35"/>
      <c r="X56" s="34"/>
      <c r="Y56" s="34"/>
      <c r="Z56" s="34"/>
      <c r="AA56" s="34"/>
      <c r="AB56" s="35"/>
      <c r="AC56" s="35"/>
      <c r="AD56" s="34"/>
      <c r="AE56" s="34"/>
      <c r="AF56" s="27">
        <f t="shared" si="3"/>
        <v>-24.001428571428569</v>
      </c>
      <c r="AG56" s="28">
        <f t="shared" si="4"/>
        <v>-1.4285714285691142E-3</v>
      </c>
      <c r="AH56" s="60">
        <f t="shared" si="5"/>
        <v>24.001428571428569</v>
      </c>
    </row>
    <row r="57" spans="1:34" s="12" customFormat="1" ht="23.25" hidden="1" customHeight="1" x14ac:dyDescent="0.2">
      <c r="A57" s="30">
        <v>44001</v>
      </c>
      <c r="B57" s="31"/>
      <c r="C57" s="25" t="s">
        <v>117</v>
      </c>
      <c r="D57" s="25" t="s">
        <v>118</v>
      </c>
      <c r="E57" s="25" t="s">
        <v>119</v>
      </c>
      <c r="F57" s="26">
        <v>151957</v>
      </c>
      <c r="G57" s="26" t="s">
        <v>124</v>
      </c>
      <c r="H57" s="32"/>
      <c r="I57" s="32"/>
      <c r="J57" s="32"/>
      <c r="K57" s="32">
        <v>50</v>
      </c>
      <c r="L57" s="33"/>
      <c r="M57" s="27">
        <f t="shared" si="0"/>
        <v>44.642857142857139</v>
      </c>
      <c r="N57" s="27">
        <f t="shared" si="1"/>
        <v>5.3571428571428568</v>
      </c>
      <c r="O57" s="27">
        <f t="shared" si="2"/>
        <v>0</v>
      </c>
      <c r="P57" s="27"/>
      <c r="Q57" s="34"/>
      <c r="R57" s="34"/>
      <c r="S57" s="35"/>
      <c r="T57" s="35"/>
      <c r="U57" s="35"/>
      <c r="V57" s="35"/>
      <c r="W57" s="35"/>
      <c r="X57" s="34"/>
      <c r="Y57" s="34"/>
      <c r="Z57" s="34"/>
      <c r="AA57" s="34">
        <v>44.64</v>
      </c>
      <c r="AB57" s="35"/>
      <c r="AC57" s="35"/>
      <c r="AD57" s="34"/>
      <c r="AE57" s="34"/>
      <c r="AF57" s="27">
        <f t="shared" si="3"/>
        <v>-49.997142857142855</v>
      </c>
      <c r="AG57" s="28">
        <f t="shared" si="4"/>
        <v>2.8571428571453339E-3</v>
      </c>
      <c r="AH57" s="60">
        <f t="shared" si="5"/>
        <v>49.997142857142855</v>
      </c>
    </row>
    <row r="58" spans="1:34" s="12" customFormat="1" ht="23.25" hidden="1" customHeight="1" x14ac:dyDescent="0.2">
      <c r="A58" s="30">
        <v>44001</v>
      </c>
      <c r="B58" s="31"/>
      <c r="C58" s="25" t="s">
        <v>120</v>
      </c>
      <c r="D58" s="25" t="s">
        <v>121</v>
      </c>
      <c r="E58" s="25" t="s">
        <v>122</v>
      </c>
      <c r="F58" s="26">
        <v>5057788</v>
      </c>
      <c r="G58" s="26" t="s">
        <v>123</v>
      </c>
      <c r="H58" s="32"/>
      <c r="I58" s="32"/>
      <c r="J58" s="32"/>
      <c r="K58" s="32">
        <v>50</v>
      </c>
      <c r="L58" s="33"/>
      <c r="M58" s="27">
        <f t="shared" si="0"/>
        <v>44.642857142857139</v>
      </c>
      <c r="N58" s="27">
        <f t="shared" si="1"/>
        <v>5.3571428571428568</v>
      </c>
      <c r="O58" s="27">
        <f t="shared" si="2"/>
        <v>0</v>
      </c>
      <c r="P58" s="27"/>
      <c r="Q58" s="34"/>
      <c r="R58" s="34"/>
      <c r="S58" s="35"/>
      <c r="T58" s="35"/>
      <c r="U58" s="35"/>
      <c r="V58" s="35"/>
      <c r="W58" s="35"/>
      <c r="X58" s="34"/>
      <c r="Y58" s="34"/>
      <c r="Z58" s="34"/>
      <c r="AA58" s="34">
        <v>44.64</v>
      </c>
      <c r="AB58" s="35"/>
      <c r="AC58" s="35"/>
      <c r="AD58" s="34"/>
      <c r="AE58" s="34"/>
      <c r="AF58" s="27">
        <f t="shared" si="3"/>
        <v>-49.997142857142855</v>
      </c>
      <c r="AG58" s="28">
        <f t="shared" si="4"/>
        <v>2.8571428571453339E-3</v>
      </c>
      <c r="AH58" s="60">
        <f t="shared" si="5"/>
        <v>49.997142857142855</v>
      </c>
    </row>
    <row r="59" spans="1:34" s="12" customFormat="1" ht="23.25" hidden="1" customHeight="1" x14ac:dyDescent="0.2">
      <c r="A59" s="30">
        <v>44002</v>
      </c>
      <c r="B59" s="31"/>
      <c r="C59" s="25" t="s">
        <v>125</v>
      </c>
      <c r="D59" s="25" t="s">
        <v>49</v>
      </c>
      <c r="E59" s="25" t="s">
        <v>44</v>
      </c>
      <c r="F59" s="26">
        <v>22893</v>
      </c>
      <c r="G59" s="26" t="s">
        <v>54</v>
      </c>
      <c r="H59" s="32"/>
      <c r="I59" s="32"/>
      <c r="J59" s="32">
        <v>500</v>
      </c>
      <c r="K59" s="32"/>
      <c r="L59" s="33"/>
      <c r="M59" s="27">
        <f t="shared" si="0"/>
        <v>500</v>
      </c>
      <c r="N59" s="27">
        <f t="shared" si="1"/>
        <v>0</v>
      </c>
      <c r="O59" s="27">
        <f t="shared" si="2"/>
        <v>0</v>
      </c>
      <c r="P59" s="27">
        <v>500</v>
      </c>
      <c r="Q59" s="34"/>
      <c r="R59" s="34"/>
      <c r="S59" s="35"/>
      <c r="T59" s="35"/>
      <c r="U59" s="35"/>
      <c r="V59" s="35"/>
      <c r="W59" s="35"/>
      <c r="X59" s="34"/>
      <c r="Y59" s="34"/>
      <c r="Z59" s="34"/>
      <c r="AA59" s="34"/>
      <c r="AB59" s="35"/>
      <c r="AC59" s="35"/>
      <c r="AD59" s="34"/>
      <c r="AE59" s="34"/>
      <c r="AF59" s="27">
        <f t="shared" si="3"/>
        <v>-500</v>
      </c>
      <c r="AG59" s="28">
        <f t="shared" si="4"/>
        <v>0</v>
      </c>
      <c r="AH59" s="60">
        <f t="shared" si="5"/>
        <v>500</v>
      </c>
    </row>
    <row r="60" spans="1:34" s="12" customFormat="1" ht="23.25" hidden="1" customHeight="1" x14ac:dyDescent="0.2">
      <c r="A60" s="30">
        <v>44004</v>
      </c>
      <c r="B60" s="31"/>
      <c r="C60" s="25" t="s">
        <v>143</v>
      </c>
      <c r="D60" s="25" t="s">
        <v>144</v>
      </c>
      <c r="E60" s="25" t="s">
        <v>37</v>
      </c>
      <c r="F60" s="26">
        <v>2769038</v>
      </c>
      <c r="G60" s="26" t="s">
        <v>126</v>
      </c>
      <c r="H60" s="32"/>
      <c r="I60" s="32"/>
      <c r="J60" s="32"/>
      <c r="K60" s="32">
        <v>70</v>
      </c>
      <c r="L60" s="33"/>
      <c r="M60" s="27">
        <f t="shared" si="0"/>
        <v>62.499999999999993</v>
      </c>
      <c r="N60" s="27">
        <f t="shared" si="1"/>
        <v>7.4999999999999991</v>
      </c>
      <c r="O60" s="27">
        <f t="shared" si="2"/>
        <v>0</v>
      </c>
      <c r="P60" s="27"/>
      <c r="Q60" s="34"/>
      <c r="R60" s="34"/>
      <c r="S60" s="35"/>
      <c r="T60" s="35"/>
      <c r="U60" s="35"/>
      <c r="V60" s="35"/>
      <c r="W60" s="35">
        <v>62.5</v>
      </c>
      <c r="X60" s="34"/>
      <c r="Y60" s="34"/>
      <c r="Z60" s="34"/>
      <c r="AA60" s="34"/>
      <c r="AB60" s="35"/>
      <c r="AC60" s="35"/>
      <c r="AD60" s="34"/>
      <c r="AE60" s="34"/>
      <c r="AF60" s="27">
        <f t="shared" si="3"/>
        <v>-70</v>
      </c>
      <c r="AG60" s="28">
        <f t="shared" si="4"/>
        <v>0</v>
      </c>
      <c r="AH60" s="60">
        <f t="shared" si="5"/>
        <v>70</v>
      </c>
    </row>
    <row r="61" spans="1:34" s="12" customFormat="1" ht="23.25" hidden="1" customHeight="1" x14ac:dyDescent="0.2">
      <c r="A61" s="30">
        <v>44004</v>
      </c>
      <c r="B61" s="31"/>
      <c r="C61" s="25" t="s">
        <v>125</v>
      </c>
      <c r="D61" s="25" t="s">
        <v>49</v>
      </c>
      <c r="E61" s="25" t="s">
        <v>44</v>
      </c>
      <c r="F61" s="26">
        <v>34543</v>
      </c>
      <c r="G61" s="26" t="s">
        <v>127</v>
      </c>
      <c r="H61" s="32"/>
      <c r="I61" s="32"/>
      <c r="J61" s="32">
        <v>450</v>
      </c>
      <c r="K61" s="32"/>
      <c r="L61" s="33"/>
      <c r="M61" s="27">
        <f t="shared" si="0"/>
        <v>450</v>
      </c>
      <c r="N61" s="27">
        <f t="shared" si="1"/>
        <v>0</v>
      </c>
      <c r="O61" s="27">
        <f t="shared" si="2"/>
        <v>0</v>
      </c>
      <c r="P61" s="27">
        <v>450</v>
      </c>
      <c r="Q61" s="34"/>
      <c r="R61" s="34"/>
      <c r="S61" s="35"/>
      <c r="T61" s="35"/>
      <c r="U61" s="35"/>
      <c r="V61" s="35"/>
      <c r="W61" s="35"/>
      <c r="X61" s="34"/>
      <c r="Y61" s="34"/>
      <c r="Z61" s="34"/>
      <c r="AA61" s="34"/>
      <c r="AB61" s="35"/>
      <c r="AC61" s="35"/>
      <c r="AD61" s="34"/>
      <c r="AE61" s="34"/>
      <c r="AF61" s="27">
        <f t="shared" si="3"/>
        <v>-450</v>
      </c>
      <c r="AG61" s="28">
        <f t="shared" si="4"/>
        <v>0</v>
      </c>
      <c r="AH61" s="60">
        <f t="shared" si="5"/>
        <v>450</v>
      </c>
    </row>
    <row r="62" spans="1:34" s="12" customFormat="1" ht="23.25" hidden="1" customHeight="1" x14ac:dyDescent="0.2">
      <c r="A62" s="30">
        <v>44004</v>
      </c>
      <c r="B62" s="31"/>
      <c r="C62" s="25" t="s">
        <v>43</v>
      </c>
      <c r="D62" s="25"/>
      <c r="E62" s="25"/>
      <c r="F62" s="26"/>
      <c r="G62" s="26" t="s">
        <v>128</v>
      </c>
      <c r="H62" s="32">
        <v>50</v>
      </c>
      <c r="I62" s="32"/>
      <c r="J62" s="32"/>
      <c r="K62" s="32"/>
      <c r="L62" s="33"/>
      <c r="M62" s="27">
        <f t="shared" si="0"/>
        <v>50</v>
      </c>
      <c r="N62" s="27">
        <f t="shared" si="1"/>
        <v>0</v>
      </c>
      <c r="O62" s="27">
        <f t="shared" si="2"/>
        <v>0</v>
      </c>
      <c r="P62" s="27"/>
      <c r="Q62" s="34"/>
      <c r="R62" s="34"/>
      <c r="S62" s="35"/>
      <c r="T62" s="35"/>
      <c r="U62" s="35"/>
      <c r="V62" s="35"/>
      <c r="W62" s="35"/>
      <c r="X62" s="34"/>
      <c r="Y62" s="34"/>
      <c r="Z62" s="34"/>
      <c r="AA62" s="34">
        <v>50</v>
      </c>
      <c r="AB62" s="35"/>
      <c r="AC62" s="35"/>
      <c r="AD62" s="34"/>
      <c r="AE62" s="34"/>
      <c r="AF62" s="27">
        <f t="shared" si="3"/>
        <v>-50</v>
      </c>
      <c r="AG62" s="28">
        <f t="shared" si="4"/>
        <v>0</v>
      </c>
      <c r="AH62" s="60">
        <f t="shared" si="5"/>
        <v>50</v>
      </c>
    </row>
    <row r="63" spans="1:34" s="12" customFormat="1" ht="23.25" hidden="1" customHeight="1" x14ac:dyDescent="0.2">
      <c r="A63" s="30">
        <v>44004</v>
      </c>
      <c r="B63" s="31"/>
      <c r="C63" s="25" t="s">
        <v>129</v>
      </c>
      <c r="D63" s="25" t="s">
        <v>130</v>
      </c>
      <c r="E63" s="25" t="s">
        <v>38</v>
      </c>
      <c r="F63" s="26">
        <v>37611</v>
      </c>
      <c r="G63" s="26" t="s">
        <v>131</v>
      </c>
      <c r="H63" s="32"/>
      <c r="I63" s="32"/>
      <c r="J63" s="32"/>
      <c r="K63" s="32">
        <v>210</v>
      </c>
      <c r="L63" s="33"/>
      <c r="M63" s="27">
        <f t="shared" si="0"/>
        <v>187.49999999999997</v>
      </c>
      <c r="N63" s="27">
        <f t="shared" si="1"/>
        <v>22.499999999999996</v>
      </c>
      <c r="O63" s="27">
        <f t="shared" si="2"/>
        <v>0</v>
      </c>
      <c r="P63" s="27"/>
      <c r="Q63" s="34"/>
      <c r="R63" s="34"/>
      <c r="S63" s="35"/>
      <c r="T63" s="35"/>
      <c r="U63" s="35"/>
      <c r="V63" s="35"/>
      <c r="W63" s="35">
        <v>187.5</v>
      </c>
      <c r="X63" s="34"/>
      <c r="Y63" s="34"/>
      <c r="Z63" s="34"/>
      <c r="AA63" s="34"/>
      <c r="AB63" s="35"/>
      <c r="AC63" s="35"/>
      <c r="AD63" s="34"/>
      <c r="AE63" s="34"/>
      <c r="AF63" s="27">
        <f t="shared" si="3"/>
        <v>-210</v>
      </c>
      <c r="AG63" s="28">
        <f t="shared" si="4"/>
        <v>0</v>
      </c>
      <c r="AH63" s="60">
        <f t="shared" si="5"/>
        <v>210</v>
      </c>
    </row>
    <row r="64" spans="1:34" s="12" customFormat="1" ht="23.25" hidden="1" customHeight="1" x14ac:dyDescent="0.2">
      <c r="A64" s="30">
        <v>44004</v>
      </c>
      <c r="B64" s="31"/>
      <c r="C64" s="25" t="s">
        <v>143</v>
      </c>
      <c r="D64" s="25" t="s">
        <v>144</v>
      </c>
      <c r="E64" s="25" t="s">
        <v>37</v>
      </c>
      <c r="F64" s="26">
        <v>2768891</v>
      </c>
      <c r="G64" s="26" t="s">
        <v>40</v>
      </c>
      <c r="H64" s="32"/>
      <c r="I64" s="32"/>
      <c r="J64" s="32"/>
      <c r="K64" s="32">
        <v>24</v>
      </c>
      <c r="L64" s="33"/>
      <c r="M64" s="27">
        <f t="shared" si="0"/>
        <v>21.428571428571427</v>
      </c>
      <c r="N64" s="27">
        <f t="shared" si="1"/>
        <v>2.5714285714285712</v>
      </c>
      <c r="O64" s="27">
        <f t="shared" si="2"/>
        <v>0</v>
      </c>
      <c r="P64" s="27"/>
      <c r="Q64" s="34">
        <v>21.43</v>
      </c>
      <c r="R64" s="34"/>
      <c r="S64" s="35"/>
      <c r="T64" s="35"/>
      <c r="U64" s="35"/>
      <c r="V64" s="35"/>
      <c r="W64" s="35"/>
      <c r="X64" s="34"/>
      <c r="Y64" s="34"/>
      <c r="Z64" s="34"/>
      <c r="AA64" s="34"/>
      <c r="AB64" s="35"/>
      <c r="AC64" s="35"/>
      <c r="AD64" s="34"/>
      <c r="AE64" s="34"/>
      <c r="AF64" s="27">
        <f t="shared" si="3"/>
        <v>-24.001428571428569</v>
      </c>
      <c r="AG64" s="28">
        <f t="shared" si="4"/>
        <v>-1.4285714285691142E-3</v>
      </c>
      <c r="AH64" s="60">
        <f t="shared" si="5"/>
        <v>24.001428571428569</v>
      </c>
    </row>
    <row r="65" spans="1:34" s="12" customFormat="1" ht="23.25" hidden="1" customHeight="1" x14ac:dyDescent="0.2">
      <c r="A65" s="30">
        <v>44005</v>
      </c>
      <c r="B65" s="31"/>
      <c r="C65" s="25" t="s">
        <v>55</v>
      </c>
      <c r="D65" s="25"/>
      <c r="E65" s="25"/>
      <c r="F65" s="26"/>
      <c r="G65" s="26" t="s">
        <v>132</v>
      </c>
      <c r="H65" s="32">
        <v>267</v>
      </c>
      <c r="I65" s="32"/>
      <c r="J65" s="32"/>
      <c r="K65" s="32"/>
      <c r="L65" s="33"/>
      <c r="M65" s="27">
        <f t="shared" si="0"/>
        <v>267</v>
      </c>
      <c r="N65" s="27">
        <f t="shared" si="1"/>
        <v>0</v>
      </c>
      <c r="O65" s="27">
        <f t="shared" si="2"/>
        <v>0</v>
      </c>
      <c r="P65" s="27"/>
      <c r="Q65" s="34"/>
      <c r="R65" s="34"/>
      <c r="S65" s="35"/>
      <c r="T65" s="35"/>
      <c r="U65" s="35"/>
      <c r="V65" s="35"/>
      <c r="W65" s="35"/>
      <c r="X65" s="34"/>
      <c r="Y65" s="34"/>
      <c r="Z65" s="34"/>
      <c r="AA65" s="34">
        <v>267</v>
      </c>
      <c r="AB65" s="35"/>
      <c r="AC65" s="35"/>
      <c r="AD65" s="34"/>
      <c r="AE65" s="34"/>
      <c r="AF65" s="27">
        <f t="shared" si="3"/>
        <v>-267</v>
      </c>
      <c r="AG65" s="28">
        <f t="shared" si="4"/>
        <v>0</v>
      </c>
      <c r="AH65" s="60">
        <f t="shared" si="5"/>
        <v>267</v>
      </c>
    </row>
    <row r="66" spans="1:34" s="12" customFormat="1" ht="23.25" hidden="1" customHeight="1" x14ac:dyDescent="0.2">
      <c r="A66" s="30">
        <v>44005</v>
      </c>
      <c r="B66" s="31"/>
      <c r="C66" s="25" t="s">
        <v>41</v>
      </c>
      <c r="D66" s="25" t="s">
        <v>42</v>
      </c>
      <c r="E66" s="25" t="s">
        <v>37</v>
      </c>
      <c r="F66" s="26">
        <v>38409</v>
      </c>
      <c r="G66" s="26" t="s">
        <v>133</v>
      </c>
      <c r="H66" s="32"/>
      <c r="I66" s="32"/>
      <c r="J66" s="32"/>
      <c r="K66" s="32">
        <v>592.5</v>
      </c>
      <c r="L66" s="33"/>
      <c r="M66" s="27">
        <f t="shared" si="0"/>
        <v>529.01785714285711</v>
      </c>
      <c r="N66" s="27">
        <f t="shared" si="1"/>
        <v>63.482142857142854</v>
      </c>
      <c r="O66" s="27">
        <f t="shared" si="2"/>
        <v>0</v>
      </c>
      <c r="P66" s="27">
        <v>529.02</v>
      </c>
      <c r="Q66" s="34"/>
      <c r="R66" s="34"/>
      <c r="S66" s="35"/>
      <c r="T66" s="35"/>
      <c r="U66" s="35"/>
      <c r="V66" s="35"/>
      <c r="W66" s="35"/>
      <c r="X66" s="34"/>
      <c r="Y66" s="34"/>
      <c r="Z66" s="34"/>
      <c r="AA66" s="34"/>
      <c r="AB66" s="35"/>
      <c r="AC66" s="35"/>
      <c r="AD66" s="34"/>
      <c r="AE66" s="34"/>
      <c r="AF66" s="27">
        <f t="shared" si="3"/>
        <v>-592.50214285714287</v>
      </c>
      <c r="AG66" s="28">
        <f t="shared" si="4"/>
        <v>-2.1428571428714349E-3</v>
      </c>
      <c r="AH66" s="60">
        <f t="shared" si="5"/>
        <v>592.50214285714287</v>
      </c>
    </row>
    <row r="67" spans="1:34" s="12" customFormat="1" ht="23.25" hidden="1" customHeight="1" x14ac:dyDescent="0.2">
      <c r="A67" s="30">
        <v>44006</v>
      </c>
      <c r="B67" s="31"/>
      <c r="C67" s="25" t="s">
        <v>143</v>
      </c>
      <c r="D67" s="25" t="s">
        <v>144</v>
      </c>
      <c r="E67" s="25" t="s">
        <v>37</v>
      </c>
      <c r="F67" s="26">
        <v>2770218</v>
      </c>
      <c r="G67" s="26" t="s">
        <v>40</v>
      </c>
      <c r="H67" s="32"/>
      <c r="I67" s="32"/>
      <c r="J67" s="32"/>
      <c r="K67" s="32">
        <v>24</v>
      </c>
      <c r="L67" s="33"/>
      <c r="M67" s="27">
        <f t="shared" si="0"/>
        <v>21.428571428571427</v>
      </c>
      <c r="N67" s="27">
        <f t="shared" si="1"/>
        <v>2.5714285714285712</v>
      </c>
      <c r="O67" s="27">
        <f t="shared" si="2"/>
        <v>0</v>
      </c>
      <c r="P67" s="27"/>
      <c r="Q67" s="34">
        <v>21.43</v>
      </c>
      <c r="R67" s="34"/>
      <c r="S67" s="35"/>
      <c r="T67" s="35"/>
      <c r="U67" s="35"/>
      <c r="V67" s="35"/>
      <c r="W67" s="35"/>
      <c r="X67" s="34"/>
      <c r="Y67" s="34"/>
      <c r="Z67" s="34"/>
      <c r="AA67" s="34"/>
      <c r="AB67" s="35"/>
      <c r="AC67" s="35"/>
      <c r="AD67" s="34"/>
      <c r="AE67" s="34"/>
      <c r="AF67" s="27">
        <f t="shared" si="3"/>
        <v>-24.001428571428569</v>
      </c>
      <c r="AG67" s="28">
        <f t="shared" si="4"/>
        <v>-1.4285714285691142E-3</v>
      </c>
      <c r="AH67" s="60">
        <f t="shared" si="5"/>
        <v>24.001428571428569</v>
      </c>
    </row>
    <row r="68" spans="1:34" s="12" customFormat="1" ht="27.75" hidden="1" customHeight="1" x14ac:dyDescent="0.2">
      <c r="A68" s="30">
        <v>44006</v>
      </c>
      <c r="B68" s="31"/>
      <c r="C68" s="25" t="s">
        <v>134</v>
      </c>
      <c r="D68" s="25" t="s">
        <v>114</v>
      </c>
      <c r="E68" s="25" t="s">
        <v>115</v>
      </c>
      <c r="F68" s="26">
        <v>6216</v>
      </c>
      <c r="G68" s="29" t="s">
        <v>135</v>
      </c>
      <c r="H68" s="32"/>
      <c r="I68" s="32"/>
      <c r="J68" s="32">
        <v>320</v>
      </c>
      <c r="K68" s="32"/>
      <c r="L68" s="33"/>
      <c r="M68" s="27">
        <f t="shared" si="0"/>
        <v>320</v>
      </c>
      <c r="N68" s="27">
        <f t="shared" si="1"/>
        <v>0</v>
      </c>
      <c r="O68" s="27">
        <f t="shared" si="2"/>
        <v>0</v>
      </c>
      <c r="P68" s="27">
        <v>320</v>
      </c>
      <c r="Q68" s="34"/>
      <c r="R68" s="34"/>
      <c r="S68" s="35"/>
      <c r="T68" s="35"/>
      <c r="U68" s="35"/>
      <c r="V68" s="35"/>
      <c r="W68" s="35"/>
      <c r="X68" s="34"/>
      <c r="Y68" s="34"/>
      <c r="Z68" s="34"/>
      <c r="AA68" s="34"/>
      <c r="AB68" s="35"/>
      <c r="AC68" s="35"/>
      <c r="AD68" s="34"/>
      <c r="AE68" s="34"/>
      <c r="AF68" s="27">
        <f t="shared" si="3"/>
        <v>-320</v>
      </c>
      <c r="AG68" s="28">
        <f t="shared" si="4"/>
        <v>0</v>
      </c>
      <c r="AH68" s="60">
        <f t="shared" si="5"/>
        <v>320</v>
      </c>
    </row>
    <row r="69" spans="1:34" s="12" customFormat="1" ht="23.25" hidden="1" customHeight="1" x14ac:dyDescent="0.2">
      <c r="A69" s="30">
        <v>44007</v>
      </c>
      <c r="B69" s="31"/>
      <c r="C69" s="25" t="s">
        <v>143</v>
      </c>
      <c r="D69" s="25" t="s">
        <v>144</v>
      </c>
      <c r="E69" s="25" t="s">
        <v>37</v>
      </c>
      <c r="F69" s="26">
        <v>2770588</v>
      </c>
      <c r="G69" s="26" t="s">
        <v>40</v>
      </c>
      <c r="H69" s="32"/>
      <c r="I69" s="32"/>
      <c r="J69" s="32"/>
      <c r="K69" s="32">
        <v>24</v>
      </c>
      <c r="L69" s="33"/>
      <c r="M69" s="27">
        <f t="shared" si="0"/>
        <v>21.428571428571427</v>
      </c>
      <c r="N69" s="27">
        <f t="shared" si="1"/>
        <v>2.5714285714285712</v>
      </c>
      <c r="O69" s="27">
        <f t="shared" si="2"/>
        <v>0</v>
      </c>
      <c r="P69" s="27"/>
      <c r="Q69" s="34">
        <v>21.43</v>
      </c>
      <c r="R69" s="34"/>
      <c r="S69" s="35"/>
      <c r="T69" s="35"/>
      <c r="U69" s="35"/>
      <c r="V69" s="35"/>
      <c r="W69" s="35"/>
      <c r="X69" s="34"/>
      <c r="Y69" s="34"/>
      <c r="Z69" s="34"/>
      <c r="AA69" s="34"/>
      <c r="AB69" s="35"/>
      <c r="AC69" s="35"/>
      <c r="AD69" s="34"/>
      <c r="AE69" s="34"/>
      <c r="AF69" s="27">
        <f t="shared" ref="AF69:AF82" si="6">-SUM(N69:AE69)</f>
        <v>-24.001428571428569</v>
      </c>
      <c r="AG69" s="28">
        <f t="shared" ref="AG69:AG82" si="7">SUM(H69:K69)+AF69+O69</f>
        <v>-1.4285714285691142E-3</v>
      </c>
      <c r="AH69" s="60">
        <f t="shared" si="5"/>
        <v>24.001428571428569</v>
      </c>
    </row>
    <row r="70" spans="1:34" s="12" customFormat="1" ht="23.25" hidden="1" customHeight="1" x14ac:dyDescent="0.2">
      <c r="A70" s="30">
        <v>44008</v>
      </c>
      <c r="B70" s="31"/>
      <c r="C70" s="25" t="s">
        <v>143</v>
      </c>
      <c r="D70" s="25" t="s">
        <v>144</v>
      </c>
      <c r="E70" s="25" t="s">
        <v>37</v>
      </c>
      <c r="F70" s="26">
        <v>2076070</v>
      </c>
      <c r="G70" s="26" t="s">
        <v>136</v>
      </c>
      <c r="H70" s="32"/>
      <c r="I70" s="32"/>
      <c r="J70" s="32"/>
      <c r="K70" s="32">
        <v>40</v>
      </c>
      <c r="L70" s="33"/>
      <c r="M70" s="27">
        <f t="shared" si="0"/>
        <v>35.714285714285708</v>
      </c>
      <c r="N70" s="27">
        <f t="shared" si="1"/>
        <v>4.2857142857142847</v>
      </c>
      <c r="O70" s="27">
        <f t="shared" si="2"/>
        <v>0</v>
      </c>
      <c r="P70" s="34"/>
      <c r="Q70" s="34"/>
      <c r="R70" s="34"/>
      <c r="S70" s="35"/>
      <c r="T70" s="35"/>
      <c r="U70" s="35"/>
      <c r="V70" s="35"/>
      <c r="W70" s="35"/>
      <c r="X70" s="34"/>
      <c r="Y70" s="34"/>
      <c r="Z70" s="34"/>
      <c r="AA70" s="34"/>
      <c r="AB70" s="35"/>
      <c r="AC70" s="35"/>
      <c r="AD70" s="34">
        <v>35.71</v>
      </c>
      <c r="AE70" s="34"/>
      <c r="AF70" s="27">
        <f t="shared" si="6"/>
        <v>-39.995714285714286</v>
      </c>
      <c r="AG70" s="28">
        <f t="shared" si="7"/>
        <v>4.2857142857144481E-3</v>
      </c>
      <c r="AH70" s="60">
        <f t="shared" ref="AH70:AH82" si="8">-AF70</f>
        <v>39.995714285714286</v>
      </c>
    </row>
    <row r="71" spans="1:34" s="12" customFormat="1" ht="23.25" hidden="1" customHeight="1" x14ac:dyDescent="0.2">
      <c r="A71" s="30">
        <v>44008</v>
      </c>
      <c r="B71" s="31"/>
      <c r="C71" s="25" t="s">
        <v>143</v>
      </c>
      <c r="D71" s="25" t="s">
        <v>144</v>
      </c>
      <c r="E71" s="25" t="s">
        <v>37</v>
      </c>
      <c r="F71" s="26">
        <v>27771093</v>
      </c>
      <c r="G71" s="26" t="s">
        <v>40</v>
      </c>
      <c r="H71" s="32"/>
      <c r="I71" s="32"/>
      <c r="J71" s="32"/>
      <c r="K71" s="32">
        <v>24</v>
      </c>
      <c r="L71" s="33"/>
      <c r="M71" s="27">
        <f t="shared" si="0"/>
        <v>21.428571428571427</v>
      </c>
      <c r="N71" s="27">
        <f t="shared" si="1"/>
        <v>2.5714285714285712</v>
      </c>
      <c r="O71" s="27">
        <f t="shared" si="2"/>
        <v>0</v>
      </c>
      <c r="P71" s="27"/>
      <c r="Q71" s="34">
        <v>21.43</v>
      </c>
      <c r="R71" s="34"/>
      <c r="S71" s="35"/>
      <c r="T71" s="35"/>
      <c r="U71" s="35"/>
      <c r="V71" s="35"/>
      <c r="W71" s="35"/>
      <c r="X71" s="34"/>
      <c r="Y71" s="34"/>
      <c r="Z71" s="34"/>
      <c r="AA71" s="34"/>
      <c r="AB71" s="35"/>
      <c r="AC71" s="35"/>
      <c r="AD71" s="34"/>
      <c r="AE71" s="34"/>
      <c r="AF71" s="27">
        <f t="shared" si="6"/>
        <v>-24.001428571428569</v>
      </c>
      <c r="AG71" s="28">
        <f t="shared" si="7"/>
        <v>-1.4285714285691142E-3</v>
      </c>
      <c r="AH71" s="60">
        <f t="shared" si="8"/>
        <v>24.001428571428569</v>
      </c>
    </row>
    <row r="72" spans="1:34" s="12" customFormat="1" ht="23.25" hidden="1" customHeight="1" x14ac:dyDescent="0.2">
      <c r="A72" s="30">
        <v>44008</v>
      </c>
      <c r="B72" s="31"/>
      <c r="C72" s="25" t="s">
        <v>137</v>
      </c>
      <c r="D72" s="25" t="s">
        <v>57</v>
      </c>
      <c r="E72" s="25" t="s">
        <v>78</v>
      </c>
      <c r="F72" s="26">
        <v>200041</v>
      </c>
      <c r="G72" s="26" t="s">
        <v>138</v>
      </c>
      <c r="H72" s="32"/>
      <c r="I72" s="32"/>
      <c r="J72" s="32"/>
      <c r="K72" s="32">
        <v>435</v>
      </c>
      <c r="L72" s="33"/>
      <c r="M72" s="27">
        <f t="shared" si="0"/>
        <v>388.39285714285711</v>
      </c>
      <c r="N72" s="27">
        <f t="shared" si="1"/>
        <v>46.607142857142854</v>
      </c>
      <c r="O72" s="27">
        <f t="shared" si="2"/>
        <v>0</v>
      </c>
      <c r="P72" s="27"/>
      <c r="Q72" s="34"/>
      <c r="R72" s="34"/>
      <c r="S72" s="35">
        <v>388.39</v>
      </c>
      <c r="T72" s="35"/>
      <c r="U72" s="35"/>
      <c r="V72" s="35"/>
      <c r="W72" s="35"/>
      <c r="X72" s="34"/>
      <c r="Y72" s="34"/>
      <c r="Z72" s="34"/>
      <c r="AA72" s="34"/>
      <c r="AB72" s="35"/>
      <c r="AC72" s="35"/>
      <c r="AD72" s="34"/>
      <c r="AE72" s="34"/>
      <c r="AF72" s="27">
        <f t="shared" si="6"/>
        <v>-434.99714285714282</v>
      </c>
      <c r="AG72" s="28">
        <f t="shared" si="7"/>
        <v>2.857142857180861E-3</v>
      </c>
      <c r="AH72" s="60">
        <f t="shared" si="8"/>
        <v>434.99714285714282</v>
      </c>
    </row>
    <row r="73" spans="1:34" s="12" customFormat="1" ht="23.25" hidden="1" customHeight="1" x14ac:dyDescent="0.2">
      <c r="A73" s="30">
        <v>44008</v>
      </c>
      <c r="B73" s="31"/>
      <c r="C73" s="25" t="s">
        <v>41</v>
      </c>
      <c r="D73" s="25" t="s">
        <v>42</v>
      </c>
      <c r="E73" s="25" t="s">
        <v>37</v>
      </c>
      <c r="F73" s="26">
        <v>185409</v>
      </c>
      <c r="G73" s="26" t="s">
        <v>139</v>
      </c>
      <c r="H73" s="32"/>
      <c r="I73" s="32"/>
      <c r="J73" s="32"/>
      <c r="K73" s="32">
        <v>265.5</v>
      </c>
      <c r="L73" s="33"/>
      <c r="M73" s="27">
        <f t="shared" si="0"/>
        <v>237.05357142857142</v>
      </c>
      <c r="N73" s="27">
        <f t="shared" si="1"/>
        <v>28.446428571428569</v>
      </c>
      <c r="O73" s="27">
        <f t="shared" si="2"/>
        <v>0</v>
      </c>
      <c r="P73" s="27"/>
      <c r="Q73" s="34">
        <v>237.05</v>
      </c>
      <c r="R73" s="34"/>
      <c r="S73" s="35"/>
      <c r="T73" s="35"/>
      <c r="U73" s="35"/>
      <c r="V73" s="35"/>
      <c r="W73" s="35"/>
      <c r="X73" s="34"/>
      <c r="Y73" s="34"/>
      <c r="Z73" s="34"/>
      <c r="AA73" s="34"/>
      <c r="AB73" s="35"/>
      <c r="AC73" s="35"/>
      <c r="AD73" s="34"/>
      <c r="AE73" s="34"/>
      <c r="AF73" s="27">
        <f t="shared" si="6"/>
        <v>-265.49642857142857</v>
      </c>
      <c r="AG73" s="28">
        <f t="shared" si="7"/>
        <v>3.5714285714334437E-3</v>
      </c>
      <c r="AH73" s="60">
        <f t="shared" si="8"/>
        <v>265.49642857142857</v>
      </c>
    </row>
    <row r="74" spans="1:34" s="12" customFormat="1" ht="23.25" hidden="1" customHeight="1" x14ac:dyDescent="0.2">
      <c r="A74" s="30">
        <v>44008</v>
      </c>
      <c r="B74" s="31"/>
      <c r="C74" s="25" t="s">
        <v>39</v>
      </c>
      <c r="D74" s="25"/>
      <c r="E74" s="25"/>
      <c r="F74" s="26"/>
      <c r="G74" s="26" t="s">
        <v>140</v>
      </c>
      <c r="H74" s="32">
        <v>50</v>
      </c>
      <c r="I74" s="32"/>
      <c r="J74" s="32"/>
      <c r="K74" s="32"/>
      <c r="L74" s="33"/>
      <c r="M74" s="27">
        <f>SUM(H74:J74,K74/1.12)</f>
        <v>50</v>
      </c>
      <c r="N74" s="27">
        <f>K74/1.12*0.12</f>
        <v>0</v>
      </c>
      <c r="O74" s="27">
        <f>-SUM(I74:J74,K74/1.12)*L74</f>
        <v>0</v>
      </c>
      <c r="P74" s="27"/>
      <c r="Q74" s="34"/>
      <c r="R74" s="34"/>
      <c r="S74" s="35"/>
      <c r="T74" s="35"/>
      <c r="U74" s="35"/>
      <c r="V74" s="35"/>
      <c r="W74" s="35"/>
      <c r="X74" s="34"/>
      <c r="Y74" s="34"/>
      <c r="Z74" s="34"/>
      <c r="AA74" s="34">
        <v>50</v>
      </c>
      <c r="AB74" s="35"/>
      <c r="AC74" s="35"/>
      <c r="AD74" s="34"/>
      <c r="AE74" s="34"/>
      <c r="AF74" s="27">
        <f>-SUM(N74:AE74)</f>
        <v>-50</v>
      </c>
      <c r="AG74" s="28">
        <f>SUM(H74:K74)+AF74+O74</f>
        <v>0</v>
      </c>
      <c r="AH74" s="60">
        <f t="shared" si="8"/>
        <v>50</v>
      </c>
    </row>
    <row r="75" spans="1:34" s="12" customFormat="1" ht="23.25" hidden="1" customHeight="1" x14ac:dyDescent="0.2">
      <c r="A75" s="30">
        <v>44008</v>
      </c>
      <c r="B75" s="31"/>
      <c r="C75" s="25" t="s">
        <v>141</v>
      </c>
      <c r="D75" s="25"/>
      <c r="E75" s="25"/>
      <c r="F75" s="26"/>
      <c r="G75" s="26" t="s">
        <v>142</v>
      </c>
      <c r="H75" s="32"/>
      <c r="I75" s="32"/>
      <c r="J75" s="32">
        <v>600</v>
      </c>
      <c r="K75" s="32"/>
      <c r="L75" s="33"/>
      <c r="M75" s="27">
        <f>SUM(H75:J75,K75/1.12)</f>
        <v>600</v>
      </c>
      <c r="N75" s="27">
        <f>K75/1.12*0.12</f>
        <v>0</v>
      </c>
      <c r="O75" s="27">
        <f>-SUM(I75:J75,K75/1.12)*L75</f>
        <v>0</v>
      </c>
      <c r="P75" s="27"/>
      <c r="Q75" s="34"/>
      <c r="R75" s="34"/>
      <c r="S75" s="35"/>
      <c r="T75" s="35"/>
      <c r="U75" s="35"/>
      <c r="V75" s="35"/>
      <c r="W75" s="35">
        <v>600</v>
      </c>
      <c r="X75" s="34"/>
      <c r="Y75" s="34"/>
      <c r="Z75" s="34"/>
      <c r="AA75" s="34"/>
      <c r="AB75" s="35"/>
      <c r="AC75" s="35"/>
      <c r="AD75" s="34"/>
      <c r="AE75" s="34"/>
      <c r="AF75" s="27">
        <f>-SUM(N75:AE75)</f>
        <v>-600</v>
      </c>
      <c r="AG75" s="28">
        <f>SUM(H75:K75)+AF75+O75</f>
        <v>0</v>
      </c>
      <c r="AH75" s="60">
        <f t="shared" si="8"/>
        <v>600</v>
      </c>
    </row>
    <row r="76" spans="1:34" s="12" customFormat="1" ht="23.25" hidden="1" customHeight="1" x14ac:dyDescent="0.2">
      <c r="A76" s="30">
        <v>44011</v>
      </c>
      <c r="B76" s="31"/>
      <c r="C76" s="25" t="s">
        <v>143</v>
      </c>
      <c r="D76" s="25" t="s">
        <v>144</v>
      </c>
      <c r="E76" s="25" t="s">
        <v>37</v>
      </c>
      <c r="F76" s="26">
        <v>1496943</v>
      </c>
      <c r="G76" s="26" t="s">
        <v>40</v>
      </c>
      <c r="H76" s="32"/>
      <c r="I76" s="32"/>
      <c r="J76" s="32"/>
      <c r="K76" s="32">
        <v>24</v>
      </c>
      <c r="L76" s="33"/>
      <c r="M76" s="27">
        <f>SUM(H76:J76,K76/1.12)</f>
        <v>21.428571428571427</v>
      </c>
      <c r="N76" s="27">
        <f>K76/1.12*0.12</f>
        <v>2.5714285714285712</v>
      </c>
      <c r="O76" s="27">
        <f>-SUM(I76:J76,K76/1.12)*L76</f>
        <v>0</v>
      </c>
      <c r="P76" s="27"/>
      <c r="Q76" s="34">
        <v>21.43</v>
      </c>
      <c r="R76" s="34"/>
      <c r="S76" s="35"/>
      <c r="T76" s="35"/>
      <c r="U76" s="35"/>
      <c r="V76" s="35"/>
      <c r="W76" s="35"/>
      <c r="X76" s="34"/>
      <c r="Y76" s="34"/>
      <c r="Z76" s="34"/>
      <c r="AA76" s="34"/>
      <c r="AB76" s="35"/>
      <c r="AC76" s="35"/>
      <c r="AD76" s="34"/>
      <c r="AE76" s="34"/>
      <c r="AF76" s="27">
        <f>-SUM(N76:AE76)</f>
        <v>-24.001428571428569</v>
      </c>
      <c r="AG76" s="28">
        <f>SUM(H76:K76)+AF76+O76</f>
        <v>-1.4285714285691142E-3</v>
      </c>
      <c r="AH76" s="60">
        <f t="shared" si="8"/>
        <v>24.001428571428569</v>
      </c>
    </row>
    <row r="77" spans="1:34" s="12" customFormat="1" ht="23.25" hidden="1" customHeight="1" x14ac:dyDescent="0.2">
      <c r="A77" s="30">
        <v>44011</v>
      </c>
      <c r="B77" s="31"/>
      <c r="C77" s="25" t="s">
        <v>41</v>
      </c>
      <c r="D77" s="25" t="s">
        <v>42</v>
      </c>
      <c r="E77" s="25" t="s">
        <v>37</v>
      </c>
      <c r="F77" s="26">
        <v>111687</v>
      </c>
      <c r="G77" s="26" t="s">
        <v>139</v>
      </c>
      <c r="H77" s="32"/>
      <c r="I77" s="32"/>
      <c r="J77" s="32"/>
      <c r="K77" s="32">
        <v>325</v>
      </c>
      <c r="L77" s="33"/>
      <c r="M77" s="27">
        <f t="shared" si="0"/>
        <v>290.17857142857139</v>
      </c>
      <c r="N77" s="27">
        <f t="shared" si="1"/>
        <v>34.821428571428562</v>
      </c>
      <c r="O77" s="27">
        <f t="shared" si="2"/>
        <v>0</v>
      </c>
      <c r="P77" s="27"/>
      <c r="Q77" s="34">
        <v>290.18</v>
      </c>
      <c r="R77" s="34"/>
      <c r="S77" s="35"/>
      <c r="T77" s="35"/>
      <c r="U77" s="35"/>
      <c r="V77" s="35"/>
      <c r="W77" s="35"/>
      <c r="X77" s="34"/>
      <c r="Y77" s="34"/>
      <c r="Z77" s="34"/>
      <c r="AA77" s="34"/>
      <c r="AB77" s="35"/>
      <c r="AC77" s="35"/>
      <c r="AD77" s="34"/>
      <c r="AE77" s="34"/>
      <c r="AF77" s="27">
        <f t="shared" si="6"/>
        <v>-325.00142857142856</v>
      </c>
      <c r="AG77" s="28">
        <f t="shared" si="7"/>
        <v>-1.4285714285620088E-3</v>
      </c>
      <c r="AH77" s="60">
        <f t="shared" si="8"/>
        <v>325.00142857142856</v>
      </c>
    </row>
    <row r="78" spans="1:34" s="12" customFormat="1" ht="23.25" hidden="1" customHeight="1" x14ac:dyDescent="0.2">
      <c r="A78" s="30">
        <v>44011</v>
      </c>
      <c r="B78" s="31"/>
      <c r="C78" s="25" t="s">
        <v>41</v>
      </c>
      <c r="D78" s="25" t="s">
        <v>42</v>
      </c>
      <c r="E78" s="25" t="s">
        <v>37</v>
      </c>
      <c r="F78" s="26">
        <v>111687</v>
      </c>
      <c r="G78" s="26" t="s">
        <v>145</v>
      </c>
      <c r="H78" s="32"/>
      <c r="I78" s="32"/>
      <c r="J78" s="32">
        <v>198</v>
      </c>
      <c r="K78" s="32"/>
      <c r="L78" s="33"/>
      <c r="M78" s="27">
        <f t="shared" si="0"/>
        <v>198</v>
      </c>
      <c r="N78" s="27">
        <f t="shared" si="1"/>
        <v>0</v>
      </c>
      <c r="O78" s="27">
        <f t="shared" si="2"/>
        <v>0</v>
      </c>
      <c r="P78" s="27">
        <v>198</v>
      </c>
      <c r="Q78" s="34"/>
      <c r="R78" s="34"/>
      <c r="S78" s="35"/>
      <c r="T78" s="35"/>
      <c r="U78" s="35"/>
      <c r="V78" s="35"/>
      <c r="W78" s="35"/>
      <c r="X78" s="34"/>
      <c r="Y78" s="34"/>
      <c r="Z78" s="34"/>
      <c r="AA78" s="34"/>
      <c r="AB78" s="35"/>
      <c r="AC78" s="35"/>
      <c r="AD78" s="34"/>
      <c r="AE78" s="34"/>
      <c r="AF78" s="27">
        <f t="shared" si="6"/>
        <v>-198</v>
      </c>
      <c r="AG78" s="28">
        <f t="shared" si="7"/>
        <v>0</v>
      </c>
      <c r="AH78" s="60">
        <f t="shared" si="8"/>
        <v>198</v>
      </c>
    </row>
    <row r="79" spans="1:34" s="12" customFormat="1" ht="23.25" hidden="1" customHeight="1" x14ac:dyDescent="0.2">
      <c r="A79" s="30">
        <v>44011</v>
      </c>
      <c r="B79" s="31"/>
      <c r="C79" s="25" t="s">
        <v>41</v>
      </c>
      <c r="D79" s="25" t="s">
        <v>42</v>
      </c>
      <c r="E79" s="25" t="s">
        <v>37</v>
      </c>
      <c r="F79" s="26">
        <v>156489</v>
      </c>
      <c r="G79" s="26" t="s">
        <v>146</v>
      </c>
      <c r="H79" s="32"/>
      <c r="I79" s="32"/>
      <c r="J79" s="32"/>
      <c r="K79" s="32">
        <v>117.5</v>
      </c>
      <c r="L79" s="33"/>
      <c r="M79" s="27">
        <f t="shared" si="0"/>
        <v>104.91071428571428</v>
      </c>
      <c r="N79" s="27">
        <f t="shared" si="1"/>
        <v>12.589285714285714</v>
      </c>
      <c r="O79" s="27">
        <f t="shared" si="2"/>
        <v>0</v>
      </c>
      <c r="P79" s="27">
        <v>104.91</v>
      </c>
      <c r="Q79" s="34"/>
      <c r="R79" s="34"/>
      <c r="S79" s="35"/>
      <c r="T79" s="35"/>
      <c r="U79" s="35"/>
      <c r="V79" s="35"/>
      <c r="W79" s="35"/>
      <c r="X79" s="34"/>
      <c r="Y79" s="34"/>
      <c r="Z79" s="34"/>
      <c r="AA79" s="34"/>
      <c r="AB79" s="35"/>
      <c r="AC79" s="35"/>
      <c r="AD79" s="34"/>
      <c r="AE79" s="34"/>
      <c r="AF79" s="27">
        <f t="shared" si="6"/>
        <v>-117.4992857142857</v>
      </c>
      <c r="AG79" s="28">
        <f t="shared" si="7"/>
        <v>7.1428571429521526E-4</v>
      </c>
      <c r="AH79" s="60">
        <f t="shared" si="8"/>
        <v>117.4992857142857</v>
      </c>
    </row>
    <row r="80" spans="1:34" s="12" customFormat="1" ht="23.25" hidden="1" customHeight="1" x14ac:dyDescent="0.2">
      <c r="A80" s="30">
        <v>44011</v>
      </c>
      <c r="B80" s="31"/>
      <c r="C80" s="25" t="s">
        <v>41</v>
      </c>
      <c r="D80" s="25" t="s">
        <v>42</v>
      </c>
      <c r="E80" s="25" t="s">
        <v>37</v>
      </c>
      <c r="F80" s="26">
        <v>111564</v>
      </c>
      <c r="G80" s="26" t="s">
        <v>147</v>
      </c>
      <c r="H80" s="32"/>
      <c r="I80" s="32"/>
      <c r="J80" s="32">
        <v>19.899999999999999</v>
      </c>
      <c r="K80" s="32"/>
      <c r="L80" s="33"/>
      <c r="M80" s="27">
        <f t="shared" si="0"/>
        <v>19.899999999999999</v>
      </c>
      <c r="N80" s="27">
        <f t="shared" si="1"/>
        <v>0</v>
      </c>
      <c r="O80" s="27">
        <f t="shared" si="2"/>
        <v>0</v>
      </c>
      <c r="P80" s="27">
        <v>19.899999999999999</v>
      </c>
      <c r="Q80" s="34"/>
      <c r="R80" s="34"/>
      <c r="S80" s="35"/>
      <c r="T80" s="35"/>
      <c r="U80" s="35"/>
      <c r="V80" s="35"/>
      <c r="W80" s="35"/>
      <c r="X80" s="34"/>
      <c r="Y80" s="34"/>
      <c r="Z80" s="34"/>
      <c r="AA80" s="34"/>
      <c r="AB80" s="35"/>
      <c r="AC80" s="35"/>
      <c r="AD80" s="34"/>
      <c r="AE80" s="34"/>
      <c r="AF80" s="27">
        <f t="shared" si="6"/>
        <v>-19.899999999999999</v>
      </c>
      <c r="AG80" s="28">
        <f t="shared" si="7"/>
        <v>0</v>
      </c>
      <c r="AH80" s="60">
        <f t="shared" si="8"/>
        <v>19.899999999999999</v>
      </c>
    </row>
    <row r="81" spans="1:34" s="12" customFormat="1" ht="23.25" hidden="1" customHeight="1" x14ac:dyDescent="0.2">
      <c r="A81" s="30">
        <v>44010</v>
      </c>
      <c r="B81" s="31"/>
      <c r="C81" s="25" t="s">
        <v>154</v>
      </c>
      <c r="D81" s="25" t="s">
        <v>155</v>
      </c>
      <c r="E81" s="25" t="s">
        <v>38</v>
      </c>
      <c r="F81" s="26">
        <v>16458</v>
      </c>
      <c r="G81" s="26" t="s">
        <v>156</v>
      </c>
      <c r="H81" s="32"/>
      <c r="I81" s="32"/>
      <c r="J81" s="32">
        <v>2180.42</v>
      </c>
      <c r="K81" s="32"/>
      <c r="L81" s="33"/>
      <c r="M81" s="27">
        <f t="shared" si="0"/>
        <v>2180.42</v>
      </c>
      <c r="N81" s="27">
        <f t="shared" si="1"/>
        <v>0</v>
      </c>
      <c r="O81" s="27">
        <f t="shared" si="2"/>
        <v>0</v>
      </c>
      <c r="P81" s="27"/>
      <c r="Q81" s="34">
        <v>2180.42</v>
      </c>
      <c r="R81" s="34"/>
      <c r="S81" s="35"/>
      <c r="T81" s="35"/>
      <c r="U81" s="35"/>
      <c r="V81" s="35"/>
      <c r="W81" s="35"/>
      <c r="X81" s="34"/>
      <c r="Y81" s="34"/>
      <c r="Z81" s="34"/>
      <c r="AA81" s="34"/>
      <c r="AB81" s="35"/>
      <c r="AC81" s="35"/>
      <c r="AD81" s="34"/>
      <c r="AE81" s="34"/>
      <c r="AF81" s="27">
        <f t="shared" si="6"/>
        <v>-2180.42</v>
      </c>
      <c r="AG81" s="28">
        <f t="shared" si="7"/>
        <v>0</v>
      </c>
      <c r="AH81" s="60">
        <f t="shared" si="8"/>
        <v>2180.42</v>
      </c>
    </row>
    <row r="82" spans="1:34" s="12" customFormat="1" ht="23.25" customHeight="1" x14ac:dyDescent="0.2">
      <c r="A82" s="30">
        <v>44010</v>
      </c>
      <c r="B82" s="31"/>
      <c r="C82" s="25" t="s">
        <v>157</v>
      </c>
      <c r="D82" s="25"/>
      <c r="E82" s="25"/>
      <c r="F82" s="26"/>
      <c r="G82" s="26" t="s">
        <v>158</v>
      </c>
      <c r="H82" s="32">
        <v>100</v>
      </c>
      <c r="I82" s="32"/>
      <c r="J82" s="32"/>
      <c r="K82" s="32"/>
      <c r="L82" s="33"/>
      <c r="M82" s="27">
        <f t="shared" si="0"/>
        <v>100</v>
      </c>
      <c r="N82" s="27">
        <f t="shared" si="1"/>
        <v>0</v>
      </c>
      <c r="O82" s="27">
        <f t="shared" si="2"/>
        <v>0</v>
      </c>
      <c r="P82" s="27"/>
      <c r="Q82" s="34"/>
      <c r="R82" s="34"/>
      <c r="S82" s="35"/>
      <c r="T82" s="35"/>
      <c r="U82" s="35"/>
      <c r="V82" s="35"/>
      <c r="W82" s="35"/>
      <c r="X82" s="34"/>
      <c r="Y82" s="34"/>
      <c r="Z82" s="34"/>
      <c r="AA82" s="34">
        <v>100</v>
      </c>
      <c r="AB82" s="35"/>
      <c r="AC82" s="35"/>
      <c r="AD82" s="34"/>
      <c r="AE82" s="34"/>
      <c r="AF82" s="27">
        <f t="shared" si="6"/>
        <v>-100</v>
      </c>
      <c r="AG82" s="28">
        <f t="shared" si="7"/>
        <v>0</v>
      </c>
      <c r="AH82" s="60">
        <f t="shared" si="8"/>
        <v>100</v>
      </c>
    </row>
    <row r="83" spans="1:34" s="12" customFormat="1" ht="23.25" customHeight="1" x14ac:dyDescent="0.2">
      <c r="A83" s="30"/>
      <c r="B83" s="31"/>
      <c r="C83" s="25"/>
      <c r="D83" s="25"/>
      <c r="E83" s="25"/>
      <c r="F83" s="26"/>
      <c r="G83" s="26"/>
      <c r="H83" s="32"/>
      <c r="I83" s="32"/>
      <c r="J83" s="32"/>
      <c r="K83" s="32"/>
      <c r="L83" s="33"/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34"/>
      <c r="R83" s="34"/>
      <c r="S83" s="35"/>
      <c r="T83" s="35"/>
      <c r="U83" s="35"/>
      <c r="V83" s="35"/>
      <c r="W83" s="35"/>
      <c r="X83" s="34"/>
      <c r="Y83" s="34"/>
      <c r="Z83" s="34"/>
      <c r="AA83" s="34"/>
      <c r="AB83" s="35"/>
      <c r="AC83" s="35"/>
      <c r="AD83" s="34"/>
      <c r="AE83" s="34"/>
      <c r="AF83" s="27">
        <f t="shared" ref="AF83:AF85" si="9">-SUM(N83:AE83)</f>
        <v>0</v>
      </c>
      <c r="AG83" s="28">
        <f t="shared" ref="AG83:AG85" si="10">SUM(H83:K83)+AF83+O83</f>
        <v>0</v>
      </c>
    </row>
    <row r="84" spans="1:34" s="12" customFormat="1" ht="23.25" customHeight="1" x14ac:dyDescent="0.2">
      <c r="A84" s="30"/>
      <c r="B84" s="31"/>
      <c r="C84" s="25"/>
      <c r="D84" s="25"/>
      <c r="E84" s="25"/>
      <c r="F84" s="26"/>
      <c r="G84" s="26"/>
      <c r="H84" s="32"/>
      <c r="I84" s="32"/>
      <c r="J84" s="32"/>
      <c r="K84" s="32"/>
      <c r="L84" s="33"/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34"/>
      <c r="R84" s="34"/>
      <c r="S84" s="35"/>
      <c r="T84" s="35"/>
      <c r="U84" s="35"/>
      <c r="V84" s="35"/>
      <c r="W84" s="35"/>
      <c r="X84" s="34"/>
      <c r="Y84" s="34"/>
      <c r="Z84" s="34"/>
      <c r="AA84" s="34"/>
      <c r="AB84" s="35"/>
      <c r="AC84" s="35"/>
      <c r="AD84" s="34"/>
      <c r="AE84" s="34"/>
      <c r="AF84" s="27">
        <f t="shared" si="9"/>
        <v>0</v>
      </c>
      <c r="AG84" s="28">
        <f t="shared" si="10"/>
        <v>0</v>
      </c>
    </row>
    <row r="85" spans="1:34" s="12" customFormat="1" x14ac:dyDescent="0.2">
      <c r="A85" s="30"/>
      <c r="B85" s="31"/>
      <c r="C85" s="36"/>
      <c r="D85" s="36"/>
      <c r="E85" s="36"/>
      <c r="F85" s="26"/>
      <c r="G85" s="29"/>
      <c r="H85" s="32"/>
      <c r="I85" s="32"/>
      <c r="J85" s="32"/>
      <c r="K85" s="32"/>
      <c r="L85" s="33"/>
      <c r="M85" s="34">
        <f>SUM(H85:J85,K85/1.12)</f>
        <v>0</v>
      </c>
      <c r="N85" s="34">
        <f>K85/1.12*0.12</f>
        <v>0</v>
      </c>
      <c r="O85" s="34">
        <f>-SUM(I85:J85,K85/1.12)*L85</f>
        <v>0</v>
      </c>
      <c r="P85" s="34"/>
      <c r="Q85" s="34"/>
      <c r="R85" s="34"/>
      <c r="S85" s="34"/>
      <c r="T85" s="35"/>
      <c r="U85" s="35"/>
      <c r="V85" s="35"/>
      <c r="W85" s="35"/>
      <c r="X85" s="35"/>
      <c r="Y85" s="37"/>
      <c r="Z85" s="34"/>
      <c r="AA85" s="34"/>
      <c r="AB85" s="34"/>
      <c r="AC85" s="35"/>
      <c r="AD85" s="35"/>
      <c r="AE85" s="38"/>
      <c r="AF85" s="27">
        <f t="shared" si="9"/>
        <v>0</v>
      </c>
      <c r="AG85" s="28">
        <f t="shared" si="10"/>
        <v>0</v>
      </c>
    </row>
    <row r="86" spans="1:34" s="10" customFormat="1" ht="12" thickBot="1" x14ac:dyDescent="0.25">
      <c r="A86" s="39"/>
      <c r="B86" s="40"/>
      <c r="C86" s="41"/>
      <c r="D86" s="42"/>
      <c r="E86" s="42"/>
      <c r="F86" s="43"/>
      <c r="G86" s="41"/>
      <c r="H86" s="44">
        <f t="shared" ref="H86:AG86" si="11">SUM(H5:H85)</f>
        <v>2276</v>
      </c>
      <c r="I86" s="44">
        <f t="shared" si="11"/>
        <v>0</v>
      </c>
      <c r="J86" s="44">
        <f t="shared" si="11"/>
        <v>18029.14</v>
      </c>
      <c r="K86" s="44">
        <f t="shared" si="11"/>
        <v>7645.44</v>
      </c>
      <c r="L86" s="44">
        <f t="shared" si="11"/>
        <v>0</v>
      </c>
      <c r="M86" s="44">
        <f t="shared" si="11"/>
        <v>27131.425714285731</v>
      </c>
      <c r="N86" s="44">
        <f t="shared" si="11"/>
        <v>819.15428571428561</v>
      </c>
      <c r="O86" s="44">
        <f t="shared" si="11"/>
        <v>0</v>
      </c>
      <c r="P86" s="44">
        <f t="shared" si="11"/>
        <v>18770.610000000004</v>
      </c>
      <c r="Q86" s="44">
        <f t="shared" si="11"/>
        <v>3120.16</v>
      </c>
      <c r="R86" s="44">
        <f t="shared" si="11"/>
        <v>0</v>
      </c>
      <c r="S86" s="44">
        <f t="shared" si="11"/>
        <v>1004.46</v>
      </c>
      <c r="T86" s="44">
        <f t="shared" si="11"/>
        <v>496.83</v>
      </c>
      <c r="U86" s="44">
        <f t="shared" si="11"/>
        <v>211.61</v>
      </c>
      <c r="V86" s="44">
        <f t="shared" si="11"/>
        <v>0</v>
      </c>
      <c r="W86" s="44">
        <f t="shared" si="11"/>
        <v>1100</v>
      </c>
      <c r="X86" s="44">
        <f t="shared" si="11"/>
        <v>0</v>
      </c>
      <c r="Y86" s="44">
        <f t="shared" si="11"/>
        <v>0</v>
      </c>
      <c r="Z86" s="44">
        <f t="shared" si="11"/>
        <v>24</v>
      </c>
      <c r="AA86" s="44">
        <f t="shared" si="11"/>
        <v>1865.2800000000002</v>
      </c>
      <c r="AB86" s="44">
        <f t="shared" si="11"/>
        <v>0</v>
      </c>
      <c r="AC86" s="44">
        <f t="shared" si="11"/>
        <v>0</v>
      </c>
      <c r="AD86" s="44">
        <f t="shared" si="11"/>
        <v>538.5</v>
      </c>
      <c r="AE86" s="44">
        <f t="shared" si="11"/>
        <v>0</v>
      </c>
      <c r="AF86" s="44">
        <f t="shared" si="11"/>
        <v>-27950.604285714275</v>
      </c>
      <c r="AG86" s="44">
        <f t="shared" si="11"/>
        <v>-2.4285714285561255E-2</v>
      </c>
    </row>
    <row r="87" spans="1:34" ht="12" thickTop="1" x14ac:dyDescent="0.2"/>
    <row r="88" spans="1:34" ht="12" x14ac:dyDescent="0.2">
      <c r="K88" s="45">
        <f>H86+I86+J86+K86</f>
        <v>27950.579999999998</v>
      </c>
      <c r="L88" s="9"/>
      <c r="M88" s="8"/>
      <c r="AF88" s="46">
        <f>+AF86</f>
        <v>-27950.604285714275</v>
      </c>
    </row>
    <row r="89" spans="1:34" x14ac:dyDescent="0.2">
      <c r="K89" s="8"/>
      <c r="L89" s="9"/>
      <c r="M89" s="8"/>
    </row>
    <row r="90" spans="1:34" ht="12" x14ac:dyDescent="0.2">
      <c r="C90" s="47" t="s">
        <v>33</v>
      </c>
      <c r="G90" s="10"/>
      <c r="K90" s="59"/>
      <c r="L90" s="59"/>
      <c r="M90" s="59"/>
    </row>
    <row r="91" spans="1:34" x14ac:dyDescent="0.2">
      <c r="K91" s="8"/>
      <c r="L91" s="9"/>
      <c r="M91" s="8"/>
    </row>
    <row r="92" spans="1:34" x14ac:dyDescent="0.2">
      <c r="K92" s="8"/>
      <c r="L92" s="9"/>
      <c r="M92" s="8"/>
    </row>
    <row r="93" spans="1:34" x14ac:dyDescent="0.2">
      <c r="A93" s="1"/>
      <c r="B93" s="1"/>
      <c r="D93" s="1"/>
      <c r="E93" s="1"/>
      <c r="F93" s="1"/>
      <c r="H93" s="1"/>
      <c r="I93" s="1"/>
      <c r="J93" s="1"/>
      <c r="K93" s="8"/>
      <c r="L93" s="9"/>
      <c r="M93" s="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Z93" s="1"/>
      <c r="AA93" s="1"/>
      <c r="AB93" s="1"/>
      <c r="AC93" s="1"/>
      <c r="AD93" s="1"/>
      <c r="AE93" s="1"/>
      <c r="AF93" s="1"/>
    </row>
    <row r="100" spans="1:32" x14ac:dyDescent="0.2">
      <c r="Q100" s="2">
        <v>0</v>
      </c>
    </row>
    <row r="101" spans="1:32" x14ac:dyDescent="0.2">
      <c r="A101" s="1"/>
      <c r="B101" s="1"/>
      <c r="D101" s="1"/>
      <c r="E101" s="1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Z101" s="1"/>
      <c r="AA101" s="1"/>
      <c r="AB101" s="1"/>
      <c r="AC101" s="1"/>
      <c r="AD101" s="1"/>
      <c r="AE101" s="1"/>
      <c r="AF101" s="1"/>
    </row>
  </sheetData>
  <mergeCells count="1">
    <mergeCell ref="K90:M90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5"/>
  <sheetViews>
    <sheetView workbookViewId="0">
      <pane ySplit="4" topLeftCell="A8" activePane="bottomLeft" state="frozen"/>
      <selection pane="bottomLeft" activeCell="E22" sqref="E22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64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43985</v>
      </c>
      <c r="B5" s="31"/>
      <c r="C5" s="25" t="s">
        <v>65</v>
      </c>
      <c r="D5" s="25" t="s">
        <v>66</v>
      </c>
      <c r="E5" s="25" t="s">
        <v>67</v>
      </c>
      <c r="F5" s="26">
        <v>631</v>
      </c>
      <c r="G5" s="26" t="s">
        <v>63</v>
      </c>
      <c r="H5" s="32"/>
      <c r="I5" s="32"/>
      <c r="J5" s="32">
        <v>7371</v>
      </c>
      <c r="K5" s="32"/>
      <c r="L5" s="33"/>
      <c r="M5" s="27">
        <f t="shared" ref="M5:M16" si="0">SUM(H5:J5,K5/1.12)</f>
        <v>7371</v>
      </c>
      <c r="N5" s="27">
        <f t="shared" ref="N5:N16" si="1">K5/1.12*0.12</f>
        <v>0</v>
      </c>
      <c r="O5" s="27">
        <f t="shared" ref="O5:O16" si="2">-SUM(I5:J5,K5/1.12)*L5</f>
        <v>0</v>
      </c>
      <c r="P5" s="27">
        <v>7371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8" si="3">-SUM(N5:AE5)</f>
        <v>-7371</v>
      </c>
      <c r="AG5" s="28">
        <f t="shared" ref="AG5:AG8" si="4">SUM(H5:K5)+AF5+O5</f>
        <v>0</v>
      </c>
    </row>
    <row r="6" spans="1:33" s="12" customFormat="1" ht="23.25" customHeight="1" x14ac:dyDescent="0.2">
      <c r="A6" s="30">
        <v>43986</v>
      </c>
      <c r="B6" s="31"/>
      <c r="C6" s="25" t="s">
        <v>58</v>
      </c>
      <c r="D6" s="25" t="s">
        <v>59</v>
      </c>
      <c r="E6" s="25" t="s">
        <v>68</v>
      </c>
      <c r="F6" s="26">
        <v>6489</v>
      </c>
      <c r="G6" s="26" t="s">
        <v>69</v>
      </c>
      <c r="H6" s="32"/>
      <c r="I6" s="32"/>
      <c r="J6" s="32"/>
      <c r="K6" s="32">
        <v>170</v>
      </c>
      <c r="L6" s="33"/>
      <c r="M6" s="27">
        <f t="shared" si="0"/>
        <v>151.78571428571428</v>
      </c>
      <c r="N6" s="27">
        <f t="shared" si="1"/>
        <v>18.214285714285712</v>
      </c>
      <c r="O6" s="27">
        <f t="shared" si="2"/>
        <v>0</v>
      </c>
      <c r="P6" s="27">
        <v>151.79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-170.00428571428571</v>
      </c>
      <c r="AG6" s="28">
        <f t="shared" si="4"/>
        <v>-4.2857142857144481E-3</v>
      </c>
    </row>
    <row r="7" spans="1:33" s="12" customFormat="1" ht="23.25" customHeight="1" x14ac:dyDescent="0.2">
      <c r="A7" s="30">
        <v>43986</v>
      </c>
      <c r="B7" s="31"/>
      <c r="C7" s="25" t="s">
        <v>41</v>
      </c>
      <c r="D7" s="25" t="s">
        <v>42</v>
      </c>
      <c r="E7" s="25" t="s">
        <v>37</v>
      </c>
      <c r="F7" s="26">
        <v>38356</v>
      </c>
      <c r="G7" s="26" t="s">
        <v>70</v>
      </c>
      <c r="H7" s="32"/>
      <c r="I7" s="32"/>
      <c r="J7" s="32"/>
      <c r="K7" s="32">
        <v>644.75</v>
      </c>
      <c r="L7" s="33"/>
      <c r="M7" s="27">
        <f t="shared" si="0"/>
        <v>575.66964285714278</v>
      </c>
      <c r="N7" s="27">
        <f t="shared" si="1"/>
        <v>69.080357142857125</v>
      </c>
      <c r="O7" s="27">
        <f t="shared" si="2"/>
        <v>0</v>
      </c>
      <c r="P7" s="27">
        <v>575.66999999999996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-644.75035714285707</v>
      </c>
      <c r="AG7" s="28">
        <f t="shared" si="4"/>
        <v>-3.5714285706944793E-4</v>
      </c>
    </row>
    <row r="8" spans="1:33" s="12" customFormat="1" ht="23.25" customHeight="1" x14ac:dyDescent="0.2">
      <c r="A8" s="30">
        <v>43987</v>
      </c>
      <c r="B8" s="31"/>
      <c r="C8" s="25" t="s">
        <v>43</v>
      </c>
      <c r="D8" s="25"/>
      <c r="E8" s="25"/>
      <c r="F8" s="26"/>
      <c r="G8" s="26" t="s">
        <v>71</v>
      </c>
      <c r="H8" s="32"/>
      <c r="I8" s="32"/>
      <c r="J8" s="32">
        <v>200</v>
      </c>
      <c r="K8" s="32"/>
      <c r="L8" s="33"/>
      <c r="M8" s="27">
        <f t="shared" si="0"/>
        <v>200</v>
      </c>
      <c r="N8" s="27">
        <f t="shared" si="1"/>
        <v>0</v>
      </c>
      <c r="O8" s="27">
        <f t="shared" si="2"/>
        <v>0</v>
      </c>
      <c r="P8" s="27">
        <v>200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-200</v>
      </c>
      <c r="AG8" s="28">
        <f t="shared" si="4"/>
        <v>0</v>
      </c>
    </row>
    <row r="9" spans="1:33" s="12" customFormat="1" ht="23.25" customHeight="1" x14ac:dyDescent="0.2">
      <c r="A9" s="30">
        <v>43956</v>
      </c>
      <c r="B9" s="31"/>
      <c r="C9" s="25" t="s">
        <v>72</v>
      </c>
      <c r="D9" s="25" t="s">
        <v>73</v>
      </c>
      <c r="E9" s="25" t="s">
        <v>37</v>
      </c>
      <c r="F9" s="26">
        <v>348731</v>
      </c>
      <c r="G9" s="26" t="s">
        <v>40</v>
      </c>
      <c r="H9" s="32"/>
      <c r="I9" s="32"/>
      <c r="J9" s="32"/>
      <c r="K9" s="32">
        <v>42</v>
      </c>
      <c r="L9" s="33"/>
      <c r="M9" s="27">
        <f t="shared" si="0"/>
        <v>37.499999999999993</v>
      </c>
      <c r="N9" s="27">
        <f t="shared" si="1"/>
        <v>4.4999999999999991</v>
      </c>
      <c r="O9" s="27">
        <f t="shared" si="2"/>
        <v>0</v>
      </c>
      <c r="P9" s="27"/>
      <c r="Q9" s="34">
        <v>37.5</v>
      </c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" si="5">-SUM(N9:AE9)</f>
        <v>-42</v>
      </c>
      <c r="AG9" s="28">
        <f t="shared" ref="AG9" si="6">SUM(H9:K9)+AF9+O9</f>
        <v>0</v>
      </c>
    </row>
    <row r="10" spans="1:33" s="12" customFormat="1" ht="27.75" customHeight="1" x14ac:dyDescent="0.2">
      <c r="A10" s="30">
        <v>43956</v>
      </c>
      <c r="B10" s="31"/>
      <c r="C10" s="25" t="s">
        <v>41</v>
      </c>
      <c r="D10" s="25" t="s">
        <v>42</v>
      </c>
      <c r="E10" s="25" t="s">
        <v>37</v>
      </c>
      <c r="F10" s="26">
        <v>38362</v>
      </c>
      <c r="G10" s="29" t="s">
        <v>56</v>
      </c>
      <c r="H10" s="32"/>
      <c r="I10" s="32"/>
      <c r="J10" s="32"/>
      <c r="K10" s="32">
        <v>195</v>
      </c>
      <c r="L10" s="33"/>
      <c r="M10" s="27">
        <f t="shared" si="0"/>
        <v>174.10714285714283</v>
      </c>
      <c r="N10" s="27">
        <f t="shared" si="1"/>
        <v>20.892857142857139</v>
      </c>
      <c r="O10" s="27">
        <f t="shared" si="2"/>
        <v>0</v>
      </c>
      <c r="P10" s="27">
        <v>174.11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ref="AF10" si="7">-SUM(N10:AE10)</f>
        <v>-195.00285714285715</v>
      </c>
      <c r="AG10" s="28">
        <f t="shared" ref="AG10" si="8">SUM(H10:K10)+AF10+O10</f>
        <v>-2.8571428571524393E-3</v>
      </c>
    </row>
    <row r="11" spans="1:33" s="12" customFormat="1" ht="23.25" customHeight="1" x14ac:dyDescent="0.2">
      <c r="A11" s="30">
        <v>43990</v>
      </c>
      <c r="B11" s="31"/>
      <c r="C11" s="25" t="s">
        <v>50</v>
      </c>
      <c r="D11" s="25" t="s">
        <v>49</v>
      </c>
      <c r="E11" s="25" t="s">
        <v>44</v>
      </c>
      <c r="F11" s="26">
        <v>24070</v>
      </c>
      <c r="G11" s="26" t="s">
        <v>54</v>
      </c>
      <c r="H11" s="32"/>
      <c r="I11" s="32"/>
      <c r="J11" s="32">
        <v>250</v>
      </c>
      <c r="K11" s="32"/>
      <c r="L11" s="33"/>
      <c r="M11" s="27">
        <f t="shared" si="0"/>
        <v>250</v>
      </c>
      <c r="N11" s="27">
        <f t="shared" si="1"/>
        <v>0</v>
      </c>
      <c r="O11" s="27">
        <f t="shared" si="2"/>
        <v>0</v>
      </c>
      <c r="P11" s="27">
        <v>250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ref="AF11:AF16" si="9">-SUM(N11:AE11)</f>
        <v>-250</v>
      </c>
      <c r="AG11" s="28">
        <f t="shared" ref="AG11:AG16" si="10">SUM(H11:K11)+AF11+O11</f>
        <v>0</v>
      </c>
    </row>
    <row r="12" spans="1:33" s="12" customFormat="1" ht="23.25" customHeight="1" x14ac:dyDescent="0.2">
      <c r="A12" s="30">
        <v>43990</v>
      </c>
      <c r="B12" s="31"/>
      <c r="C12" s="25" t="s">
        <v>55</v>
      </c>
      <c r="D12" s="25"/>
      <c r="E12" s="25"/>
      <c r="F12" s="26"/>
      <c r="G12" s="26" t="s">
        <v>74</v>
      </c>
      <c r="H12" s="32">
        <v>20</v>
      </c>
      <c r="I12" s="32"/>
      <c r="J12" s="32"/>
      <c r="K12" s="32"/>
      <c r="L12" s="33"/>
      <c r="M12" s="27">
        <f t="shared" si="0"/>
        <v>20</v>
      </c>
      <c r="N12" s="27">
        <f t="shared" si="1"/>
        <v>0</v>
      </c>
      <c r="O12" s="27">
        <f t="shared" si="2"/>
        <v>0</v>
      </c>
      <c r="P12" s="34"/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>
        <v>20</v>
      </c>
      <c r="AB12" s="35"/>
      <c r="AC12" s="35"/>
      <c r="AD12" s="34"/>
      <c r="AE12" s="34"/>
      <c r="AF12" s="27">
        <f t="shared" si="9"/>
        <v>-20</v>
      </c>
      <c r="AG12" s="28">
        <f t="shared" si="10"/>
        <v>0</v>
      </c>
    </row>
    <row r="13" spans="1:33" s="12" customFormat="1" ht="23.25" customHeight="1" x14ac:dyDescent="0.2">
      <c r="A13" s="30">
        <v>43991</v>
      </c>
      <c r="B13" s="31"/>
      <c r="C13" s="25" t="s">
        <v>41</v>
      </c>
      <c r="D13" s="25" t="s">
        <v>42</v>
      </c>
      <c r="E13" s="25" t="s">
        <v>37</v>
      </c>
      <c r="F13" s="26">
        <v>38369</v>
      </c>
      <c r="G13" s="26" t="s">
        <v>75</v>
      </c>
      <c r="H13" s="32"/>
      <c r="I13" s="32"/>
      <c r="J13" s="32">
        <v>304.01</v>
      </c>
      <c r="K13" s="32"/>
      <c r="L13" s="33"/>
      <c r="M13" s="27">
        <f t="shared" si="0"/>
        <v>304.01</v>
      </c>
      <c r="N13" s="27">
        <f t="shared" si="1"/>
        <v>0</v>
      </c>
      <c r="O13" s="27">
        <f t="shared" si="2"/>
        <v>0</v>
      </c>
      <c r="P13" s="27">
        <v>304.01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9"/>
        <v>-304.01</v>
      </c>
      <c r="AG13" s="28">
        <f t="shared" si="10"/>
        <v>0</v>
      </c>
    </row>
    <row r="14" spans="1:33" s="12" customFormat="1" ht="23.25" customHeight="1" x14ac:dyDescent="0.2">
      <c r="A14" s="30">
        <v>43992</v>
      </c>
      <c r="B14" s="31"/>
      <c r="C14" s="25" t="s">
        <v>39</v>
      </c>
      <c r="D14" s="25"/>
      <c r="E14" s="25"/>
      <c r="F14" s="26"/>
      <c r="G14" s="26" t="s">
        <v>76</v>
      </c>
      <c r="H14" s="32">
        <v>40</v>
      </c>
      <c r="I14" s="32"/>
      <c r="J14" s="32"/>
      <c r="K14" s="32"/>
      <c r="L14" s="33"/>
      <c r="M14" s="27">
        <f t="shared" si="0"/>
        <v>40</v>
      </c>
      <c r="N14" s="27">
        <f t="shared" si="1"/>
        <v>0</v>
      </c>
      <c r="O14" s="27">
        <f t="shared" si="2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>
        <v>40</v>
      </c>
      <c r="AB14" s="35"/>
      <c r="AC14" s="35"/>
      <c r="AD14" s="34"/>
      <c r="AE14" s="34"/>
      <c r="AF14" s="27">
        <f t="shared" si="9"/>
        <v>-40</v>
      </c>
      <c r="AG14" s="28">
        <f t="shared" si="10"/>
        <v>0</v>
      </c>
    </row>
    <row r="15" spans="1:33" s="12" customFormat="1" ht="23.25" customHeight="1" x14ac:dyDescent="0.2">
      <c r="A15" s="30">
        <v>43992</v>
      </c>
      <c r="B15" s="31"/>
      <c r="C15" s="25" t="s">
        <v>77</v>
      </c>
      <c r="D15" s="25" t="s">
        <v>57</v>
      </c>
      <c r="E15" s="25" t="s">
        <v>78</v>
      </c>
      <c r="F15" s="26">
        <v>199444</v>
      </c>
      <c r="G15" s="26" t="s">
        <v>79</v>
      </c>
      <c r="H15" s="32"/>
      <c r="I15" s="32"/>
      <c r="J15" s="32"/>
      <c r="K15" s="32">
        <v>690</v>
      </c>
      <c r="L15" s="33"/>
      <c r="M15" s="27">
        <f t="shared" si="0"/>
        <v>616.07142857142856</v>
      </c>
      <c r="N15" s="27">
        <f t="shared" si="1"/>
        <v>73.928571428571431</v>
      </c>
      <c r="O15" s="27">
        <f t="shared" si="2"/>
        <v>0</v>
      </c>
      <c r="P15" s="27"/>
      <c r="Q15" s="34"/>
      <c r="R15" s="34"/>
      <c r="S15" s="35">
        <v>616.07000000000005</v>
      </c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9"/>
        <v>-689.99857142857149</v>
      </c>
      <c r="AG15" s="28">
        <f t="shared" si="10"/>
        <v>1.4285714285051654E-3</v>
      </c>
    </row>
    <row r="16" spans="1:33" s="12" customFormat="1" ht="23.25" customHeight="1" x14ac:dyDescent="0.2">
      <c r="A16" s="30">
        <v>43992</v>
      </c>
      <c r="B16" s="31"/>
      <c r="C16" s="25" t="s">
        <v>80</v>
      </c>
      <c r="D16" s="25" t="s">
        <v>81</v>
      </c>
      <c r="E16" s="25" t="s">
        <v>78</v>
      </c>
      <c r="F16" s="26">
        <v>705</v>
      </c>
      <c r="G16" s="26" t="s">
        <v>82</v>
      </c>
      <c r="H16" s="32"/>
      <c r="I16" s="32"/>
      <c r="J16" s="32">
        <v>300</v>
      </c>
      <c r="K16" s="32"/>
      <c r="L16" s="33"/>
      <c r="M16" s="27">
        <f t="shared" si="0"/>
        <v>300</v>
      </c>
      <c r="N16" s="27">
        <f t="shared" si="1"/>
        <v>0</v>
      </c>
      <c r="O16" s="27">
        <f t="shared" si="2"/>
        <v>0</v>
      </c>
      <c r="P16" s="27">
        <v>300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9"/>
        <v>-300</v>
      </c>
      <c r="AG16" s="28">
        <f t="shared" si="10"/>
        <v>0</v>
      </c>
    </row>
    <row r="17" spans="1:33" s="12" customFormat="1" ht="23.25" customHeight="1" x14ac:dyDescent="0.2">
      <c r="A17" s="30"/>
      <c r="B17" s="31"/>
      <c r="C17" s="25"/>
      <c r="D17" s="25"/>
      <c r="E17" s="25"/>
      <c r="F17" s="26"/>
      <c r="G17" s="26"/>
      <c r="H17" s="32"/>
      <c r="I17" s="32"/>
      <c r="J17" s="32"/>
      <c r="K17" s="32"/>
      <c r="L17" s="33"/>
      <c r="M17" s="27">
        <f t="shared" ref="M17:M18" si="11">SUM(H17:J17,K17/1.12)</f>
        <v>0</v>
      </c>
      <c r="N17" s="27">
        <f t="shared" ref="N17:N18" si="12">K17/1.12*0.12</f>
        <v>0</v>
      </c>
      <c r="O17" s="27">
        <f t="shared" ref="O17:O18" si="13">-SUM(I17:J17,K17/1.12)*L17</f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ref="AF17:AF18" si="14">-SUM(N17:AE17)</f>
        <v>0</v>
      </c>
      <c r="AG17" s="28">
        <f t="shared" ref="AG17:AG18" si="15">SUM(H17:K17)+AF17+O17</f>
        <v>0</v>
      </c>
    </row>
    <row r="18" spans="1:33" s="12" customFormat="1" ht="23.25" customHeight="1" x14ac:dyDescent="0.2">
      <c r="A18" s="30"/>
      <c r="B18" s="31"/>
      <c r="C18" s="25"/>
      <c r="D18" s="25"/>
      <c r="E18" s="25"/>
      <c r="F18" s="26"/>
      <c r="G18" s="26"/>
      <c r="H18" s="32"/>
      <c r="I18" s="32"/>
      <c r="J18" s="32"/>
      <c r="K18" s="32"/>
      <c r="L18" s="33"/>
      <c r="M18" s="27">
        <f t="shared" si="11"/>
        <v>0</v>
      </c>
      <c r="N18" s="27">
        <f t="shared" si="12"/>
        <v>0</v>
      </c>
      <c r="O18" s="27">
        <f t="shared" si="13"/>
        <v>0</v>
      </c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14"/>
        <v>0</v>
      </c>
      <c r="AG18" s="28">
        <f t="shared" si="15"/>
        <v>0</v>
      </c>
    </row>
    <row r="19" spans="1:33" s="12" customFormat="1" x14ac:dyDescent="0.2">
      <c r="A19" s="30"/>
      <c r="B19" s="31"/>
      <c r="C19" s="36"/>
      <c r="D19" s="36"/>
      <c r="E19" s="36"/>
      <c r="F19" s="26"/>
      <c r="G19" s="29"/>
      <c r="H19" s="32"/>
      <c r="I19" s="32"/>
      <c r="J19" s="32"/>
      <c r="K19" s="32"/>
      <c r="L19" s="33"/>
      <c r="M19" s="34">
        <f>SUM(H19:J19,K19/1.12)</f>
        <v>0</v>
      </c>
      <c r="N19" s="34">
        <f>K19/1.12*0.12</f>
        <v>0</v>
      </c>
      <c r="O19" s="34">
        <f>-SUM(I19:J19,K19/1.12)*L19</f>
        <v>0</v>
      </c>
      <c r="P19" s="34"/>
      <c r="Q19" s="34"/>
      <c r="R19" s="34"/>
      <c r="S19" s="34"/>
      <c r="T19" s="35"/>
      <c r="U19" s="35"/>
      <c r="V19" s="35"/>
      <c r="W19" s="35"/>
      <c r="X19" s="35"/>
      <c r="Y19" s="37"/>
      <c r="Z19" s="34"/>
      <c r="AA19" s="34"/>
      <c r="AB19" s="34"/>
      <c r="AC19" s="35"/>
      <c r="AD19" s="35"/>
      <c r="AE19" s="38"/>
      <c r="AF19" s="27">
        <f t="shared" ref="AF19" si="16">-SUM(N19:AE19)</f>
        <v>0</v>
      </c>
      <c r="AG19" s="28">
        <f t="shared" ref="AG19" si="17">SUM(H19:K19)+AF19+O19</f>
        <v>0</v>
      </c>
    </row>
    <row r="20" spans="1:33" s="10" customFormat="1" ht="12" thickBot="1" x14ac:dyDescent="0.25">
      <c r="A20" s="39"/>
      <c r="B20" s="40"/>
      <c r="C20" s="41"/>
      <c r="D20" s="42"/>
      <c r="E20" s="42"/>
      <c r="F20" s="43"/>
      <c r="G20" s="41"/>
      <c r="H20" s="44">
        <f t="shared" ref="H20:AG20" si="18">SUM(H5:H19)</f>
        <v>60</v>
      </c>
      <c r="I20" s="44">
        <f t="shared" si="18"/>
        <v>0</v>
      </c>
      <c r="J20" s="44">
        <f t="shared" si="18"/>
        <v>8425.01</v>
      </c>
      <c r="K20" s="44">
        <f t="shared" si="18"/>
        <v>1741.75</v>
      </c>
      <c r="L20" s="44">
        <f t="shared" si="18"/>
        <v>0</v>
      </c>
      <c r="M20" s="44">
        <f t="shared" si="18"/>
        <v>10040.143928571431</v>
      </c>
      <c r="N20" s="44">
        <f t="shared" si="18"/>
        <v>186.61607142857139</v>
      </c>
      <c r="O20" s="44">
        <f t="shared" si="18"/>
        <v>0</v>
      </c>
      <c r="P20" s="44">
        <f t="shared" si="18"/>
        <v>9326.58</v>
      </c>
      <c r="Q20" s="44">
        <f t="shared" si="18"/>
        <v>37.5</v>
      </c>
      <c r="R20" s="44">
        <f t="shared" si="18"/>
        <v>0</v>
      </c>
      <c r="S20" s="44">
        <f t="shared" si="18"/>
        <v>616.07000000000005</v>
      </c>
      <c r="T20" s="44">
        <f t="shared" si="18"/>
        <v>0</v>
      </c>
      <c r="U20" s="44">
        <f t="shared" si="18"/>
        <v>0</v>
      </c>
      <c r="V20" s="44">
        <f t="shared" si="18"/>
        <v>0</v>
      </c>
      <c r="W20" s="44">
        <f t="shared" si="18"/>
        <v>0</v>
      </c>
      <c r="X20" s="44">
        <f t="shared" si="18"/>
        <v>0</v>
      </c>
      <c r="Y20" s="44">
        <f t="shared" si="18"/>
        <v>0</v>
      </c>
      <c r="Z20" s="44">
        <f t="shared" si="18"/>
        <v>0</v>
      </c>
      <c r="AA20" s="44">
        <f t="shared" si="18"/>
        <v>60</v>
      </c>
      <c r="AB20" s="44">
        <f t="shared" si="18"/>
        <v>0</v>
      </c>
      <c r="AC20" s="44">
        <f t="shared" si="18"/>
        <v>0</v>
      </c>
      <c r="AD20" s="44">
        <f t="shared" si="18"/>
        <v>0</v>
      </c>
      <c r="AE20" s="44">
        <f t="shared" si="18"/>
        <v>0</v>
      </c>
      <c r="AF20" s="44">
        <f t="shared" si="18"/>
        <v>-10226.766071428572</v>
      </c>
      <c r="AG20" s="44">
        <f t="shared" si="18"/>
        <v>-6.07142857143117E-3</v>
      </c>
    </row>
    <row r="21" spans="1:33" ht="12" thickTop="1" x14ac:dyDescent="0.2"/>
    <row r="22" spans="1:33" ht="12" x14ac:dyDescent="0.2">
      <c r="K22" s="45">
        <f>H20+I20+J20+K20</f>
        <v>10226.76</v>
      </c>
      <c r="L22" s="9"/>
      <c r="M22" s="8"/>
      <c r="AF22" s="46">
        <f>+AF20</f>
        <v>-10226.766071428572</v>
      </c>
    </row>
    <row r="23" spans="1:33" x14ac:dyDescent="0.2">
      <c r="K23" s="8"/>
      <c r="L23" s="9"/>
      <c r="M23" s="8"/>
    </row>
    <row r="24" spans="1:33" ht="12" x14ac:dyDescent="0.2">
      <c r="C24" s="47" t="s">
        <v>33</v>
      </c>
      <c r="G24" s="10"/>
      <c r="K24" s="59"/>
      <c r="L24" s="59"/>
      <c r="M24" s="59"/>
    </row>
    <row r="25" spans="1:33" x14ac:dyDescent="0.2">
      <c r="K25" s="8"/>
      <c r="L25" s="9"/>
      <c r="M25" s="8"/>
    </row>
    <row r="26" spans="1:33" x14ac:dyDescent="0.2">
      <c r="K26" s="8"/>
      <c r="L26" s="9"/>
      <c r="M26" s="8"/>
    </row>
    <row r="27" spans="1:33" x14ac:dyDescent="0.2">
      <c r="A27" s="1"/>
      <c r="B27" s="1"/>
      <c r="D27" s="1"/>
      <c r="E27" s="1"/>
      <c r="F27" s="1"/>
      <c r="H27" s="1"/>
      <c r="I27" s="1"/>
      <c r="J27" s="1"/>
      <c r="K27" s="8"/>
      <c r="L27" s="9"/>
      <c r="M27" s="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Z27" s="1"/>
      <c r="AA27" s="1"/>
      <c r="AB27" s="1"/>
      <c r="AC27" s="1"/>
      <c r="AD27" s="1"/>
      <c r="AE27" s="1"/>
      <c r="AF27" s="1"/>
    </row>
    <row r="34" spans="1:32" x14ac:dyDescent="0.2">
      <c r="Q34" s="2">
        <v>0</v>
      </c>
    </row>
    <row r="35" spans="1:32" x14ac:dyDescent="0.2">
      <c r="A35" s="1"/>
      <c r="B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Z35" s="1"/>
      <c r="AA35" s="1"/>
      <c r="AB35" s="1"/>
      <c r="AC35" s="1"/>
      <c r="AD35" s="1"/>
      <c r="AE35" s="1"/>
      <c r="AF35" s="1"/>
    </row>
  </sheetData>
  <mergeCells count="1">
    <mergeCell ref="K24:M24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2"/>
  <sheetViews>
    <sheetView topLeftCell="N1" workbookViewId="0">
      <pane ySplit="4" topLeftCell="A34" activePane="bottomLeft" state="frozen"/>
      <selection pane="bottomLeft" activeCell="U49" sqref="U49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64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44001</v>
      </c>
      <c r="B5" s="31"/>
      <c r="C5" s="25" t="s">
        <v>117</v>
      </c>
      <c r="D5" s="25" t="s">
        <v>118</v>
      </c>
      <c r="E5" s="25" t="s">
        <v>119</v>
      </c>
      <c r="F5" s="26">
        <v>151957</v>
      </c>
      <c r="G5" s="26" t="s">
        <v>124</v>
      </c>
      <c r="H5" s="32"/>
      <c r="I5" s="32"/>
      <c r="J5" s="32"/>
      <c r="K5" s="32">
        <v>50</v>
      </c>
      <c r="L5" s="33"/>
      <c r="M5" s="27">
        <f t="shared" ref="M5:M35" si="0">SUM(H5:J5,K5/1.12)</f>
        <v>44.642857142857139</v>
      </c>
      <c r="N5" s="27">
        <f t="shared" ref="N5:N35" si="1">K5/1.12*0.12</f>
        <v>5.3571428571428568</v>
      </c>
      <c r="O5" s="27">
        <f t="shared" ref="O5:O35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>
        <v>44.64</v>
      </c>
      <c r="AB5" s="35"/>
      <c r="AC5" s="35"/>
      <c r="AD5" s="34"/>
      <c r="AE5" s="34"/>
      <c r="AF5" s="27">
        <f t="shared" ref="AF5:AF33" si="3">-SUM(N5:AE5)</f>
        <v>-49.997142857142855</v>
      </c>
      <c r="AG5" s="28">
        <f t="shared" ref="AG5:AG33" si="4">SUM(H5:K5)+AF5+O5</f>
        <v>2.8571428571453339E-3</v>
      </c>
    </row>
    <row r="6" spans="1:33" s="12" customFormat="1" ht="23.25" customHeight="1" x14ac:dyDescent="0.2">
      <c r="A6" s="30">
        <v>44001</v>
      </c>
      <c r="B6" s="31"/>
      <c r="C6" s="25" t="s">
        <v>120</v>
      </c>
      <c r="D6" s="25" t="s">
        <v>121</v>
      </c>
      <c r="E6" s="25" t="s">
        <v>122</v>
      </c>
      <c r="F6" s="26">
        <v>5057788</v>
      </c>
      <c r="G6" s="26" t="s">
        <v>123</v>
      </c>
      <c r="H6" s="32"/>
      <c r="I6" s="32"/>
      <c r="J6" s="32"/>
      <c r="K6" s="32">
        <v>50</v>
      </c>
      <c r="L6" s="33"/>
      <c r="M6" s="27">
        <f t="shared" si="0"/>
        <v>44.642857142857139</v>
      </c>
      <c r="N6" s="27">
        <f t="shared" si="1"/>
        <v>5.3571428571428568</v>
      </c>
      <c r="O6" s="27">
        <f t="shared" si="2"/>
        <v>0</v>
      </c>
      <c r="P6" s="27"/>
      <c r="Q6" s="34"/>
      <c r="R6" s="34"/>
      <c r="S6" s="35"/>
      <c r="T6" s="35"/>
      <c r="U6" s="35"/>
      <c r="V6" s="35"/>
      <c r="W6" s="35"/>
      <c r="X6" s="34"/>
      <c r="Y6" s="34"/>
      <c r="Z6" s="34"/>
      <c r="AA6" s="34">
        <v>44.64</v>
      </c>
      <c r="AB6" s="35"/>
      <c r="AC6" s="35"/>
      <c r="AD6" s="34"/>
      <c r="AE6" s="34"/>
      <c r="AF6" s="27">
        <f t="shared" si="3"/>
        <v>-49.997142857142855</v>
      </c>
      <c r="AG6" s="28">
        <f t="shared" si="4"/>
        <v>2.8571428571453339E-3</v>
      </c>
    </row>
    <row r="7" spans="1:33" s="12" customFormat="1" ht="23.25" customHeight="1" x14ac:dyDescent="0.2">
      <c r="A7" s="30">
        <v>44002</v>
      </c>
      <c r="B7" s="31"/>
      <c r="C7" s="25" t="s">
        <v>125</v>
      </c>
      <c r="D7" s="25" t="s">
        <v>49</v>
      </c>
      <c r="E7" s="25" t="s">
        <v>44</v>
      </c>
      <c r="F7" s="26">
        <v>22893</v>
      </c>
      <c r="G7" s="26" t="s">
        <v>54</v>
      </c>
      <c r="H7" s="32"/>
      <c r="I7" s="32"/>
      <c r="J7" s="32">
        <v>500</v>
      </c>
      <c r="K7" s="32"/>
      <c r="L7" s="33"/>
      <c r="M7" s="27">
        <f t="shared" si="0"/>
        <v>500</v>
      </c>
      <c r="N7" s="27">
        <f t="shared" si="1"/>
        <v>0</v>
      </c>
      <c r="O7" s="27">
        <f t="shared" si="2"/>
        <v>0</v>
      </c>
      <c r="P7" s="27">
        <v>500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-500</v>
      </c>
      <c r="AG7" s="28">
        <f t="shared" si="4"/>
        <v>0</v>
      </c>
    </row>
    <row r="8" spans="1:33" s="12" customFormat="1" ht="23.25" customHeight="1" x14ac:dyDescent="0.2">
      <c r="A8" s="30">
        <v>44004</v>
      </c>
      <c r="B8" s="31"/>
      <c r="C8" s="25" t="s">
        <v>143</v>
      </c>
      <c r="D8" s="25" t="s">
        <v>144</v>
      </c>
      <c r="E8" s="25" t="s">
        <v>37</v>
      </c>
      <c r="F8" s="26">
        <v>2769038</v>
      </c>
      <c r="G8" s="26" t="s">
        <v>126</v>
      </c>
      <c r="H8" s="32"/>
      <c r="I8" s="32"/>
      <c r="J8" s="32"/>
      <c r="K8" s="32">
        <v>70</v>
      </c>
      <c r="L8" s="33"/>
      <c r="M8" s="27">
        <f t="shared" si="0"/>
        <v>62.499999999999993</v>
      </c>
      <c r="N8" s="27">
        <f t="shared" si="1"/>
        <v>7.4999999999999991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5">
        <v>62.5</v>
      </c>
      <c r="X8" s="34"/>
      <c r="Y8" s="34"/>
      <c r="Z8" s="34"/>
      <c r="AA8" s="34"/>
      <c r="AB8" s="35"/>
      <c r="AC8" s="35"/>
      <c r="AD8" s="34"/>
      <c r="AE8" s="34"/>
      <c r="AF8" s="27">
        <f t="shared" si="3"/>
        <v>-70</v>
      </c>
      <c r="AG8" s="28">
        <f t="shared" si="4"/>
        <v>0</v>
      </c>
    </row>
    <row r="9" spans="1:33" s="12" customFormat="1" ht="23.25" customHeight="1" x14ac:dyDescent="0.2">
      <c r="A9" s="30">
        <v>44004</v>
      </c>
      <c r="B9" s="31"/>
      <c r="C9" s="25" t="s">
        <v>125</v>
      </c>
      <c r="D9" s="25" t="s">
        <v>49</v>
      </c>
      <c r="E9" s="25" t="s">
        <v>44</v>
      </c>
      <c r="F9" s="26">
        <v>34543</v>
      </c>
      <c r="G9" s="26" t="s">
        <v>127</v>
      </c>
      <c r="H9" s="32"/>
      <c r="I9" s="32"/>
      <c r="J9" s="32">
        <v>450</v>
      </c>
      <c r="K9" s="32"/>
      <c r="L9" s="33"/>
      <c r="M9" s="27">
        <f t="shared" si="0"/>
        <v>450</v>
      </c>
      <c r="N9" s="27">
        <f t="shared" si="1"/>
        <v>0</v>
      </c>
      <c r="O9" s="27">
        <f t="shared" si="2"/>
        <v>0</v>
      </c>
      <c r="P9" s="27">
        <v>450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-450</v>
      </c>
      <c r="AG9" s="28">
        <f t="shared" si="4"/>
        <v>0</v>
      </c>
    </row>
    <row r="10" spans="1:33" s="12" customFormat="1" ht="23.25" customHeight="1" x14ac:dyDescent="0.2">
      <c r="A10" s="30">
        <v>44004</v>
      </c>
      <c r="B10" s="31"/>
      <c r="C10" s="25" t="s">
        <v>43</v>
      </c>
      <c r="D10" s="25"/>
      <c r="E10" s="25"/>
      <c r="F10" s="26"/>
      <c r="G10" s="26" t="s">
        <v>128</v>
      </c>
      <c r="H10" s="32">
        <v>50</v>
      </c>
      <c r="I10" s="32"/>
      <c r="J10" s="32"/>
      <c r="K10" s="32"/>
      <c r="L10" s="33"/>
      <c r="M10" s="27">
        <f t="shared" si="0"/>
        <v>50</v>
      </c>
      <c r="N10" s="27">
        <f t="shared" si="1"/>
        <v>0</v>
      </c>
      <c r="O10" s="27">
        <f t="shared" si="2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>
        <v>50</v>
      </c>
      <c r="AB10" s="35"/>
      <c r="AC10" s="35"/>
      <c r="AD10" s="34"/>
      <c r="AE10" s="34"/>
      <c r="AF10" s="27">
        <f t="shared" si="3"/>
        <v>-50</v>
      </c>
      <c r="AG10" s="28">
        <f t="shared" si="4"/>
        <v>0</v>
      </c>
    </row>
    <row r="11" spans="1:33" s="12" customFormat="1" ht="23.25" customHeight="1" x14ac:dyDescent="0.2">
      <c r="A11" s="30">
        <v>44004</v>
      </c>
      <c r="B11" s="31"/>
      <c r="C11" s="25" t="s">
        <v>129</v>
      </c>
      <c r="D11" s="25" t="s">
        <v>130</v>
      </c>
      <c r="E11" s="25" t="s">
        <v>38</v>
      </c>
      <c r="F11" s="26">
        <v>37611</v>
      </c>
      <c r="G11" s="26" t="s">
        <v>131</v>
      </c>
      <c r="H11" s="32"/>
      <c r="I11" s="32"/>
      <c r="J11" s="32"/>
      <c r="K11" s="32">
        <v>210</v>
      </c>
      <c r="L11" s="33"/>
      <c r="M11" s="27">
        <f t="shared" si="0"/>
        <v>187.49999999999997</v>
      </c>
      <c r="N11" s="27">
        <f t="shared" si="1"/>
        <v>22.499999999999996</v>
      </c>
      <c r="O11" s="27">
        <f t="shared" si="2"/>
        <v>0</v>
      </c>
      <c r="P11" s="27"/>
      <c r="Q11" s="34"/>
      <c r="R11" s="34"/>
      <c r="S11" s="35"/>
      <c r="T11" s="35"/>
      <c r="U11" s="35"/>
      <c r="V11" s="35"/>
      <c r="W11" s="35">
        <v>187.5</v>
      </c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-210</v>
      </c>
      <c r="AG11" s="28">
        <f t="shared" si="4"/>
        <v>0</v>
      </c>
    </row>
    <row r="12" spans="1:33" s="12" customFormat="1" ht="23.25" customHeight="1" x14ac:dyDescent="0.2">
      <c r="A12" s="30">
        <v>44004</v>
      </c>
      <c r="B12" s="31"/>
      <c r="C12" s="25" t="s">
        <v>143</v>
      </c>
      <c r="D12" s="25" t="s">
        <v>144</v>
      </c>
      <c r="E12" s="25" t="s">
        <v>37</v>
      </c>
      <c r="F12" s="26">
        <v>2768891</v>
      </c>
      <c r="G12" s="26" t="s">
        <v>40</v>
      </c>
      <c r="H12" s="32"/>
      <c r="I12" s="32"/>
      <c r="J12" s="32"/>
      <c r="K12" s="32">
        <v>24</v>
      </c>
      <c r="L12" s="33"/>
      <c r="M12" s="27">
        <f t="shared" si="0"/>
        <v>21.428571428571427</v>
      </c>
      <c r="N12" s="27">
        <f t="shared" si="1"/>
        <v>2.5714285714285712</v>
      </c>
      <c r="O12" s="27">
        <f t="shared" si="2"/>
        <v>0</v>
      </c>
      <c r="P12" s="27"/>
      <c r="Q12" s="34">
        <v>21.43</v>
      </c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-24.001428571428569</v>
      </c>
      <c r="AG12" s="28">
        <f t="shared" si="4"/>
        <v>-1.4285714285691142E-3</v>
      </c>
    </row>
    <row r="13" spans="1:33" s="12" customFormat="1" ht="23.25" customHeight="1" x14ac:dyDescent="0.2">
      <c r="A13" s="30">
        <v>44005</v>
      </c>
      <c r="B13" s="31"/>
      <c r="C13" s="25" t="s">
        <v>55</v>
      </c>
      <c r="D13" s="25"/>
      <c r="E13" s="25"/>
      <c r="F13" s="26"/>
      <c r="G13" s="26" t="s">
        <v>132</v>
      </c>
      <c r="H13" s="32">
        <v>267</v>
      </c>
      <c r="I13" s="32"/>
      <c r="J13" s="32"/>
      <c r="K13" s="32"/>
      <c r="L13" s="33"/>
      <c r="M13" s="27">
        <f t="shared" si="0"/>
        <v>267</v>
      </c>
      <c r="N13" s="27">
        <f t="shared" si="1"/>
        <v>0</v>
      </c>
      <c r="O13" s="27">
        <f t="shared" si="2"/>
        <v>0</v>
      </c>
      <c r="P13" s="27"/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>
        <v>267</v>
      </c>
      <c r="AB13" s="35"/>
      <c r="AC13" s="35"/>
      <c r="AD13" s="34"/>
      <c r="AE13" s="34"/>
      <c r="AF13" s="27">
        <f t="shared" si="3"/>
        <v>-267</v>
      </c>
      <c r="AG13" s="28">
        <f t="shared" si="4"/>
        <v>0</v>
      </c>
    </row>
    <row r="14" spans="1:33" s="12" customFormat="1" ht="23.25" customHeight="1" x14ac:dyDescent="0.2">
      <c r="A14" s="30">
        <v>44005</v>
      </c>
      <c r="B14" s="31"/>
      <c r="C14" s="25" t="s">
        <v>41</v>
      </c>
      <c r="D14" s="25" t="s">
        <v>42</v>
      </c>
      <c r="E14" s="25" t="s">
        <v>37</v>
      </c>
      <c r="F14" s="26">
        <v>38409</v>
      </c>
      <c r="G14" s="26" t="s">
        <v>133</v>
      </c>
      <c r="H14" s="32"/>
      <c r="I14" s="32"/>
      <c r="J14" s="32"/>
      <c r="K14" s="32">
        <v>592.5</v>
      </c>
      <c r="L14" s="33"/>
      <c r="M14" s="27">
        <f t="shared" si="0"/>
        <v>529.01785714285711</v>
      </c>
      <c r="N14" s="27">
        <f t="shared" si="1"/>
        <v>63.482142857142854</v>
      </c>
      <c r="O14" s="27">
        <f t="shared" si="2"/>
        <v>0</v>
      </c>
      <c r="P14" s="27">
        <v>529.02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-592.50214285714287</v>
      </c>
      <c r="AG14" s="28">
        <f t="shared" si="4"/>
        <v>-2.1428571428714349E-3</v>
      </c>
    </row>
    <row r="15" spans="1:33" s="12" customFormat="1" ht="23.25" customHeight="1" x14ac:dyDescent="0.2">
      <c r="A15" s="30">
        <v>44006</v>
      </c>
      <c r="B15" s="31"/>
      <c r="C15" s="25" t="s">
        <v>143</v>
      </c>
      <c r="D15" s="25" t="s">
        <v>144</v>
      </c>
      <c r="E15" s="25" t="s">
        <v>37</v>
      </c>
      <c r="F15" s="26">
        <v>2770218</v>
      </c>
      <c r="G15" s="26" t="s">
        <v>40</v>
      </c>
      <c r="H15" s="32"/>
      <c r="I15" s="32"/>
      <c r="J15" s="32"/>
      <c r="K15" s="32">
        <v>24</v>
      </c>
      <c r="L15" s="33"/>
      <c r="M15" s="27">
        <f t="shared" si="0"/>
        <v>21.428571428571427</v>
      </c>
      <c r="N15" s="27">
        <f t="shared" si="1"/>
        <v>2.5714285714285712</v>
      </c>
      <c r="O15" s="27">
        <f t="shared" si="2"/>
        <v>0</v>
      </c>
      <c r="P15" s="27"/>
      <c r="Q15" s="34">
        <v>21.43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-24.001428571428569</v>
      </c>
      <c r="AG15" s="28">
        <f t="shared" si="4"/>
        <v>-1.4285714285691142E-3</v>
      </c>
    </row>
    <row r="16" spans="1:33" s="12" customFormat="1" ht="27.75" customHeight="1" x14ac:dyDescent="0.2">
      <c r="A16" s="30">
        <v>44006</v>
      </c>
      <c r="B16" s="31"/>
      <c r="C16" s="25" t="s">
        <v>134</v>
      </c>
      <c r="D16" s="25" t="s">
        <v>114</v>
      </c>
      <c r="E16" s="25" t="s">
        <v>115</v>
      </c>
      <c r="F16" s="26">
        <v>6216</v>
      </c>
      <c r="G16" s="29" t="s">
        <v>135</v>
      </c>
      <c r="H16" s="32"/>
      <c r="I16" s="32"/>
      <c r="J16" s="32">
        <v>320</v>
      </c>
      <c r="K16" s="32"/>
      <c r="L16" s="33"/>
      <c r="M16" s="27">
        <f t="shared" si="0"/>
        <v>320</v>
      </c>
      <c r="N16" s="27">
        <f t="shared" si="1"/>
        <v>0</v>
      </c>
      <c r="O16" s="27">
        <f t="shared" si="2"/>
        <v>0</v>
      </c>
      <c r="P16" s="27">
        <v>320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-320</v>
      </c>
      <c r="AG16" s="28">
        <f t="shared" si="4"/>
        <v>0</v>
      </c>
    </row>
    <row r="17" spans="1:33" s="12" customFormat="1" ht="23.25" customHeight="1" x14ac:dyDescent="0.2">
      <c r="A17" s="30">
        <v>44007</v>
      </c>
      <c r="B17" s="31"/>
      <c r="C17" s="25" t="s">
        <v>143</v>
      </c>
      <c r="D17" s="25" t="s">
        <v>144</v>
      </c>
      <c r="E17" s="25" t="s">
        <v>37</v>
      </c>
      <c r="F17" s="26">
        <v>2770588</v>
      </c>
      <c r="G17" s="26" t="s">
        <v>40</v>
      </c>
      <c r="H17" s="32"/>
      <c r="I17" s="32"/>
      <c r="J17" s="32"/>
      <c r="K17" s="32">
        <v>24</v>
      </c>
      <c r="L17" s="33"/>
      <c r="M17" s="27">
        <f t="shared" si="0"/>
        <v>21.428571428571427</v>
      </c>
      <c r="N17" s="27">
        <f t="shared" si="1"/>
        <v>2.5714285714285712</v>
      </c>
      <c r="O17" s="27">
        <f t="shared" si="2"/>
        <v>0</v>
      </c>
      <c r="P17" s="27"/>
      <c r="Q17" s="34">
        <v>21.43</v>
      </c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-24.001428571428569</v>
      </c>
      <c r="AG17" s="28">
        <f t="shared" si="4"/>
        <v>-1.4285714285691142E-3</v>
      </c>
    </row>
    <row r="18" spans="1:33" s="12" customFormat="1" ht="23.25" customHeight="1" x14ac:dyDescent="0.2">
      <c r="A18" s="30">
        <v>44008</v>
      </c>
      <c r="B18" s="31"/>
      <c r="C18" s="25" t="s">
        <v>143</v>
      </c>
      <c r="D18" s="25" t="s">
        <v>144</v>
      </c>
      <c r="E18" s="25" t="s">
        <v>37</v>
      </c>
      <c r="F18" s="26">
        <v>2076070</v>
      </c>
      <c r="G18" s="26" t="s">
        <v>136</v>
      </c>
      <c r="H18" s="32"/>
      <c r="I18" s="32"/>
      <c r="J18" s="32"/>
      <c r="K18" s="32">
        <v>40</v>
      </c>
      <c r="L18" s="33"/>
      <c r="M18" s="27">
        <f t="shared" si="0"/>
        <v>35.714285714285708</v>
      </c>
      <c r="N18" s="27">
        <f t="shared" si="1"/>
        <v>4.2857142857142847</v>
      </c>
      <c r="O18" s="27">
        <f t="shared" si="2"/>
        <v>0</v>
      </c>
      <c r="P18" s="34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>
        <v>35.71</v>
      </c>
      <c r="AE18" s="34"/>
      <c r="AF18" s="27">
        <f t="shared" si="3"/>
        <v>-39.995714285714286</v>
      </c>
      <c r="AG18" s="28">
        <f t="shared" si="4"/>
        <v>4.2857142857144481E-3</v>
      </c>
    </row>
    <row r="19" spans="1:33" s="12" customFormat="1" ht="23.25" customHeight="1" x14ac:dyDescent="0.2">
      <c r="A19" s="30">
        <v>44008</v>
      </c>
      <c r="B19" s="31"/>
      <c r="C19" s="25" t="s">
        <v>143</v>
      </c>
      <c r="D19" s="25" t="s">
        <v>144</v>
      </c>
      <c r="E19" s="25" t="s">
        <v>37</v>
      </c>
      <c r="F19" s="26">
        <v>27771093</v>
      </c>
      <c r="G19" s="26" t="s">
        <v>40</v>
      </c>
      <c r="H19" s="32"/>
      <c r="I19" s="32"/>
      <c r="J19" s="32"/>
      <c r="K19" s="32">
        <v>24</v>
      </c>
      <c r="L19" s="33"/>
      <c r="M19" s="27">
        <f t="shared" si="0"/>
        <v>21.428571428571427</v>
      </c>
      <c r="N19" s="27">
        <f t="shared" si="1"/>
        <v>2.5714285714285712</v>
      </c>
      <c r="O19" s="27">
        <f t="shared" si="2"/>
        <v>0</v>
      </c>
      <c r="P19" s="27"/>
      <c r="Q19" s="34">
        <v>21.43</v>
      </c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3"/>
        <v>-24.001428571428569</v>
      </c>
      <c r="AG19" s="28">
        <f t="shared" si="4"/>
        <v>-1.4285714285691142E-3</v>
      </c>
    </row>
    <row r="20" spans="1:33" s="12" customFormat="1" ht="23.25" customHeight="1" x14ac:dyDescent="0.2">
      <c r="A20" s="30">
        <v>44008</v>
      </c>
      <c r="B20" s="31"/>
      <c r="C20" s="25" t="s">
        <v>137</v>
      </c>
      <c r="D20" s="25" t="s">
        <v>57</v>
      </c>
      <c r="E20" s="25" t="s">
        <v>78</v>
      </c>
      <c r="F20" s="26">
        <v>200041</v>
      </c>
      <c r="G20" s="26" t="s">
        <v>138</v>
      </c>
      <c r="H20" s="32"/>
      <c r="I20" s="32"/>
      <c r="J20" s="32"/>
      <c r="K20" s="32">
        <v>435</v>
      </c>
      <c r="L20" s="33"/>
      <c r="M20" s="27">
        <f t="shared" si="0"/>
        <v>388.39285714285711</v>
      </c>
      <c r="N20" s="27">
        <f t="shared" si="1"/>
        <v>46.607142857142854</v>
      </c>
      <c r="O20" s="27">
        <f t="shared" si="2"/>
        <v>0</v>
      </c>
      <c r="P20" s="27"/>
      <c r="Q20" s="34"/>
      <c r="R20" s="34"/>
      <c r="S20" s="35">
        <v>388.39</v>
      </c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3"/>
        <v>-434.99714285714282</v>
      </c>
      <c r="AG20" s="28">
        <f t="shared" si="4"/>
        <v>2.857142857180861E-3</v>
      </c>
    </row>
    <row r="21" spans="1:33" s="12" customFormat="1" ht="23.25" customHeight="1" x14ac:dyDescent="0.2">
      <c r="A21" s="30">
        <v>44008</v>
      </c>
      <c r="B21" s="31"/>
      <c r="C21" s="25" t="s">
        <v>41</v>
      </c>
      <c r="D21" s="25" t="s">
        <v>42</v>
      </c>
      <c r="E21" s="25" t="s">
        <v>37</v>
      </c>
      <c r="F21" s="26">
        <v>185409</v>
      </c>
      <c r="G21" s="26" t="s">
        <v>139</v>
      </c>
      <c r="H21" s="32"/>
      <c r="I21" s="32"/>
      <c r="J21" s="32"/>
      <c r="K21" s="32">
        <v>265.5</v>
      </c>
      <c r="L21" s="33"/>
      <c r="M21" s="27">
        <f t="shared" si="0"/>
        <v>237.05357142857142</v>
      </c>
      <c r="N21" s="27">
        <f t="shared" si="1"/>
        <v>28.446428571428569</v>
      </c>
      <c r="O21" s="27">
        <f t="shared" si="2"/>
        <v>0</v>
      </c>
      <c r="P21" s="27"/>
      <c r="Q21" s="34">
        <v>237.05</v>
      </c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3"/>
        <v>-265.49642857142857</v>
      </c>
      <c r="AG21" s="28">
        <f t="shared" si="4"/>
        <v>3.5714285714334437E-3</v>
      </c>
    </row>
    <row r="22" spans="1:33" s="12" customFormat="1" ht="23.25" customHeight="1" x14ac:dyDescent="0.2">
      <c r="A22" s="30">
        <v>44008</v>
      </c>
      <c r="B22" s="31"/>
      <c r="C22" s="25" t="s">
        <v>39</v>
      </c>
      <c r="D22" s="25"/>
      <c r="E22" s="25"/>
      <c r="F22" s="26"/>
      <c r="G22" s="26" t="s">
        <v>140</v>
      </c>
      <c r="H22" s="32">
        <v>50</v>
      </c>
      <c r="I22" s="32"/>
      <c r="J22" s="32"/>
      <c r="K22" s="32"/>
      <c r="L22" s="33"/>
      <c r="M22" s="27">
        <f>SUM(H22:J22,K22/1.12)</f>
        <v>50</v>
      </c>
      <c r="N22" s="27">
        <f>K22/1.12*0.12</f>
        <v>0</v>
      </c>
      <c r="O22" s="27">
        <f>-SUM(I22:J22,K22/1.12)*L22</f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>
        <v>50</v>
      </c>
      <c r="AB22" s="35"/>
      <c r="AC22" s="35"/>
      <c r="AD22" s="34"/>
      <c r="AE22" s="34"/>
      <c r="AF22" s="27">
        <f>-SUM(N22:AE22)</f>
        <v>-50</v>
      </c>
      <c r="AG22" s="28">
        <f>SUM(H22:K22)+AF22+O22</f>
        <v>0</v>
      </c>
    </row>
    <row r="23" spans="1:33" s="12" customFormat="1" ht="23.25" customHeight="1" x14ac:dyDescent="0.2">
      <c r="A23" s="30">
        <v>44008</v>
      </c>
      <c r="B23" s="31"/>
      <c r="C23" s="25" t="s">
        <v>141</v>
      </c>
      <c r="D23" s="25"/>
      <c r="E23" s="25"/>
      <c r="F23" s="26"/>
      <c r="G23" s="26" t="s">
        <v>142</v>
      </c>
      <c r="H23" s="32"/>
      <c r="I23" s="32"/>
      <c r="J23" s="32">
        <v>600</v>
      </c>
      <c r="K23" s="32"/>
      <c r="L23" s="33"/>
      <c r="M23" s="27">
        <f>SUM(H23:J23,K23/1.12)</f>
        <v>600</v>
      </c>
      <c r="N23" s="27">
        <f>K23/1.12*0.12</f>
        <v>0</v>
      </c>
      <c r="O23" s="27">
        <f>-SUM(I23:J23,K23/1.12)*L23</f>
        <v>0</v>
      </c>
      <c r="P23" s="27"/>
      <c r="Q23" s="34"/>
      <c r="R23" s="34"/>
      <c r="S23" s="35"/>
      <c r="T23" s="35"/>
      <c r="U23" s="35"/>
      <c r="V23" s="35"/>
      <c r="W23" s="35">
        <v>600</v>
      </c>
      <c r="X23" s="34"/>
      <c r="Y23" s="34"/>
      <c r="Z23" s="34"/>
      <c r="AA23" s="34"/>
      <c r="AB23" s="35"/>
      <c r="AC23" s="35"/>
      <c r="AD23" s="34"/>
      <c r="AE23" s="34"/>
      <c r="AF23" s="27">
        <f>-SUM(N23:AE23)</f>
        <v>-600</v>
      </c>
      <c r="AG23" s="28">
        <f>SUM(H23:K23)+AF23+O23</f>
        <v>0</v>
      </c>
    </row>
    <row r="24" spans="1:33" s="12" customFormat="1" ht="23.25" customHeight="1" x14ac:dyDescent="0.2">
      <c r="A24" s="30">
        <v>44011</v>
      </c>
      <c r="B24" s="31"/>
      <c r="C24" s="25" t="s">
        <v>143</v>
      </c>
      <c r="D24" s="25" t="s">
        <v>144</v>
      </c>
      <c r="E24" s="25" t="s">
        <v>37</v>
      </c>
      <c r="F24" s="26">
        <v>1496943</v>
      </c>
      <c r="G24" s="26" t="s">
        <v>40</v>
      </c>
      <c r="H24" s="32"/>
      <c r="I24" s="32"/>
      <c r="J24" s="32"/>
      <c r="K24" s="32">
        <v>24</v>
      </c>
      <c r="L24" s="33"/>
      <c r="M24" s="27">
        <f>SUM(H24:J24,K24/1.12)</f>
        <v>21.428571428571427</v>
      </c>
      <c r="N24" s="27">
        <f>K24/1.12*0.12</f>
        <v>2.5714285714285712</v>
      </c>
      <c r="O24" s="27">
        <f>-SUM(I24:J24,K24/1.12)*L24</f>
        <v>0</v>
      </c>
      <c r="P24" s="27"/>
      <c r="Q24" s="34">
        <v>21.43</v>
      </c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>-SUM(N24:AE24)</f>
        <v>-24.001428571428569</v>
      </c>
      <c r="AG24" s="28">
        <f>SUM(H24:K24)+AF24+O24</f>
        <v>-1.4285714285691142E-3</v>
      </c>
    </row>
    <row r="25" spans="1:33" s="12" customFormat="1" ht="23.25" customHeight="1" x14ac:dyDescent="0.2">
      <c r="A25" s="30">
        <v>44011</v>
      </c>
      <c r="B25" s="31"/>
      <c r="C25" s="25" t="s">
        <v>41</v>
      </c>
      <c r="D25" s="25" t="s">
        <v>42</v>
      </c>
      <c r="E25" s="25" t="s">
        <v>37</v>
      </c>
      <c r="F25" s="26">
        <v>111687</v>
      </c>
      <c r="G25" s="26" t="s">
        <v>139</v>
      </c>
      <c r="H25" s="32"/>
      <c r="I25" s="32"/>
      <c r="J25" s="32"/>
      <c r="K25" s="32">
        <v>325</v>
      </c>
      <c r="L25" s="33"/>
      <c r="M25" s="27">
        <f t="shared" si="0"/>
        <v>290.17857142857139</v>
      </c>
      <c r="N25" s="27">
        <f t="shared" si="1"/>
        <v>34.821428571428562</v>
      </c>
      <c r="O25" s="27">
        <f t="shared" si="2"/>
        <v>0</v>
      </c>
      <c r="P25" s="27"/>
      <c r="Q25" s="34">
        <v>290.18</v>
      </c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3"/>
        <v>-325.00142857142856</v>
      </c>
      <c r="AG25" s="28">
        <f t="shared" si="4"/>
        <v>-1.4285714285620088E-3</v>
      </c>
    </row>
    <row r="26" spans="1:33" s="12" customFormat="1" ht="23.25" customHeight="1" x14ac:dyDescent="0.2">
      <c r="A26" s="30">
        <v>44011</v>
      </c>
      <c r="B26" s="31"/>
      <c r="C26" s="25" t="s">
        <v>41</v>
      </c>
      <c r="D26" s="25" t="s">
        <v>42</v>
      </c>
      <c r="E26" s="25" t="s">
        <v>37</v>
      </c>
      <c r="F26" s="26">
        <v>111687</v>
      </c>
      <c r="G26" s="26" t="s">
        <v>145</v>
      </c>
      <c r="H26" s="32"/>
      <c r="I26" s="32"/>
      <c r="J26" s="32">
        <v>198</v>
      </c>
      <c r="K26" s="32"/>
      <c r="L26" s="33"/>
      <c r="M26" s="27">
        <f t="shared" si="0"/>
        <v>198</v>
      </c>
      <c r="N26" s="27">
        <f t="shared" si="1"/>
        <v>0</v>
      </c>
      <c r="O26" s="27">
        <f t="shared" si="2"/>
        <v>0</v>
      </c>
      <c r="P26" s="27">
        <v>198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3"/>
        <v>-198</v>
      </c>
      <c r="AG26" s="28">
        <f t="shared" si="4"/>
        <v>0</v>
      </c>
    </row>
    <row r="27" spans="1:33" s="12" customFormat="1" ht="23.25" customHeight="1" x14ac:dyDescent="0.2">
      <c r="A27" s="30">
        <v>44011</v>
      </c>
      <c r="B27" s="31"/>
      <c r="C27" s="25" t="s">
        <v>41</v>
      </c>
      <c r="D27" s="25" t="s">
        <v>42</v>
      </c>
      <c r="E27" s="25" t="s">
        <v>37</v>
      </c>
      <c r="F27" s="26">
        <v>156489</v>
      </c>
      <c r="G27" s="26" t="s">
        <v>146</v>
      </c>
      <c r="H27" s="32"/>
      <c r="I27" s="32"/>
      <c r="J27" s="32"/>
      <c r="K27" s="32">
        <v>117.5</v>
      </c>
      <c r="L27" s="33"/>
      <c r="M27" s="27">
        <f t="shared" si="0"/>
        <v>104.91071428571428</v>
      </c>
      <c r="N27" s="27">
        <f t="shared" si="1"/>
        <v>12.589285714285714</v>
      </c>
      <c r="O27" s="27">
        <f t="shared" si="2"/>
        <v>0</v>
      </c>
      <c r="P27" s="27">
        <v>104.91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3"/>
        <v>-117.4992857142857</v>
      </c>
      <c r="AG27" s="28">
        <f t="shared" si="4"/>
        <v>7.1428571429521526E-4</v>
      </c>
    </row>
    <row r="28" spans="1:33" s="12" customFormat="1" ht="23.25" customHeight="1" x14ac:dyDescent="0.2">
      <c r="A28" s="30">
        <v>44011</v>
      </c>
      <c r="B28" s="31"/>
      <c r="C28" s="25" t="s">
        <v>41</v>
      </c>
      <c r="D28" s="25" t="s">
        <v>42</v>
      </c>
      <c r="E28" s="25" t="s">
        <v>37</v>
      </c>
      <c r="F28" s="26">
        <v>111564</v>
      </c>
      <c r="G28" s="26" t="s">
        <v>147</v>
      </c>
      <c r="H28" s="32"/>
      <c r="I28" s="32"/>
      <c r="J28" s="32">
        <v>19.899999999999999</v>
      </c>
      <c r="K28" s="32"/>
      <c r="L28" s="33"/>
      <c r="M28" s="27">
        <f t="shared" si="0"/>
        <v>19.899999999999999</v>
      </c>
      <c r="N28" s="27">
        <f t="shared" si="1"/>
        <v>0</v>
      </c>
      <c r="O28" s="27">
        <f t="shared" si="2"/>
        <v>0</v>
      </c>
      <c r="P28" s="27">
        <v>19.899999999999999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3"/>
        <v>-19.899999999999999</v>
      </c>
      <c r="AG28" s="28">
        <f t="shared" si="4"/>
        <v>0</v>
      </c>
    </row>
    <row r="29" spans="1:33" s="12" customFormat="1" ht="27.75" customHeight="1" x14ac:dyDescent="0.2">
      <c r="A29" s="30">
        <v>44015</v>
      </c>
      <c r="B29" s="31"/>
      <c r="C29" s="25" t="s">
        <v>41</v>
      </c>
      <c r="D29" s="25" t="s">
        <v>42</v>
      </c>
      <c r="E29" s="25" t="s">
        <v>37</v>
      </c>
      <c r="F29" s="26">
        <v>157350</v>
      </c>
      <c r="G29" s="29" t="s">
        <v>148</v>
      </c>
      <c r="H29" s="32"/>
      <c r="I29" s="32"/>
      <c r="J29" s="32">
        <v>69.12</v>
      </c>
      <c r="K29" s="32"/>
      <c r="L29" s="33"/>
      <c r="M29" s="27">
        <f t="shared" si="0"/>
        <v>69.12</v>
      </c>
      <c r="N29" s="27">
        <f t="shared" si="1"/>
        <v>0</v>
      </c>
      <c r="O29" s="27">
        <f t="shared" si="2"/>
        <v>0</v>
      </c>
      <c r="P29" s="27">
        <v>69.12</v>
      </c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3"/>
        <v>-69.12</v>
      </c>
      <c r="AG29" s="28">
        <f t="shared" si="4"/>
        <v>0</v>
      </c>
    </row>
    <row r="30" spans="1:33" s="12" customFormat="1" ht="23.25" customHeight="1" x14ac:dyDescent="0.2">
      <c r="A30" s="30">
        <v>44015</v>
      </c>
      <c r="B30" s="31"/>
      <c r="C30" s="25" t="s">
        <v>149</v>
      </c>
      <c r="D30" s="25" t="s">
        <v>150</v>
      </c>
      <c r="E30" s="25" t="s">
        <v>37</v>
      </c>
      <c r="F30" s="26">
        <v>140313</v>
      </c>
      <c r="G30" s="26" t="s">
        <v>40</v>
      </c>
      <c r="H30" s="32"/>
      <c r="I30" s="32"/>
      <c r="J30" s="32"/>
      <c r="K30" s="32">
        <v>42</v>
      </c>
      <c r="L30" s="33"/>
      <c r="M30" s="27">
        <f t="shared" si="0"/>
        <v>37.499999999999993</v>
      </c>
      <c r="N30" s="27">
        <f t="shared" si="1"/>
        <v>4.4999999999999991</v>
      </c>
      <c r="O30" s="27">
        <f t="shared" si="2"/>
        <v>0</v>
      </c>
      <c r="P30" s="27"/>
      <c r="Q30" s="34">
        <v>37.5</v>
      </c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3"/>
        <v>-42</v>
      </c>
      <c r="AG30" s="28">
        <f t="shared" si="4"/>
        <v>0</v>
      </c>
    </row>
    <row r="31" spans="1:33" s="12" customFormat="1" ht="23.25" customHeight="1" x14ac:dyDescent="0.2">
      <c r="A31" s="30">
        <v>44015</v>
      </c>
      <c r="B31" s="31"/>
      <c r="C31" s="25" t="s">
        <v>149</v>
      </c>
      <c r="D31" s="25" t="s">
        <v>150</v>
      </c>
      <c r="E31" s="25" t="s">
        <v>37</v>
      </c>
      <c r="F31" s="26">
        <v>178409</v>
      </c>
      <c r="G31" s="26" t="s">
        <v>151</v>
      </c>
      <c r="H31" s="32"/>
      <c r="I31" s="32"/>
      <c r="J31" s="32"/>
      <c r="K31" s="32">
        <v>20</v>
      </c>
      <c r="L31" s="33"/>
      <c r="M31" s="27">
        <f t="shared" si="0"/>
        <v>17.857142857142854</v>
      </c>
      <c r="N31" s="27">
        <f t="shared" si="1"/>
        <v>2.1428571428571423</v>
      </c>
      <c r="O31" s="27">
        <f t="shared" si="2"/>
        <v>0</v>
      </c>
      <c r="P31" s="34">
        <v>17.760000000000002</v>
      </c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3"/>
        <v>-19.902857142857144</v>
      </c>
      <c r="AG31" s="28">
        <f t="shared" si="4"/>
        <v>9.7142857142856087E-2</v>
      </c>
    </row>
    <row r="32" spans="1:33" s="12" customFormat="1" ht="23.25" customHeight="1" x14ac:dyDescent="0.2">
      <c r="A32" s="30">
        <v>44015</v>
      </c>
      <c r="B32" s="31"/>
      <c r="C32" s="25" t="s">
        <v>149</v>
      </c>
      <c r="D32" s="25" t="s">
        <v>150</v>
      </c>
      <c r="E32" s="25" t="s">
        <v>37</v>
      </c>
      <c r="F32" s="26">
        <v>139533</v>
      </c>
      <c r="G32" s="26" t="s">
        <v>40</v>
      </c>
      <c r="H32" s="32"/>
      <c r="I32" s="32"/>
      <c r="J32" s="32"/>
      <c r="K32" s="32">
        <v>42</v>
      </c>
      <c r="L32" s="33"/>
      <c r="M32" s="27">
        <f t="shared" si="0"/>
        <v>37.499999999999993</v>
      </c>
      <c r="N32" s="27">
        <f t="shared" si="1"/>
        <v>4.4999999999999991</v>
      </c>
      <c r="O32" s="27">
        <f t="shared" si="2"/>
        <v>0</v>
      </c>
      <c r="P32" s="27"/>
      <c r="Q32" s="34">
        <v>37.5</v>
      </c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3"/>
        <v>-42</v>
      </c>
      <c r="AG32" s="28">
        <f t="shared" si="4"/>
        <v>0</v>
      </c>
    </row>
    <row r="33" spans="1:33" s="12" customFormat="1" ht="23.25" customHeight="1" x14ac:dyDescent="0.2">
      <c r="A33" s="30">
        <v>44042</v>
      </c>
      <c r="B33" s="31"/>
      <c r="C33" s="25" t="s">
        <v>45</v>
      </c>
      <c r="D33" s="25" t="s">
        <v>46</v>
      </c>
      <c r="E33" s="25" t="s">
        <v>38</v>
      </c>
      <c r="F33" s="26">
        <v>811008</v>
      </c>
      <c r="G33" s="26" t="s">
        <v>152</v>
      </c>
      <c r="H33" s="32"/>
      <c r="I33" s="32"/>
      <c r="J33" s="32"/>
      <c r="K33" s="32">
        <v>90</v>
      </c>
      <c r="L33" s="33"/>
      <c r="M33" s="27">
        <f t="shared" si="0"/>
        <v>80.357142857142847</v>
      </c>
      <c r="N33" s="27">
        <f t="shared" si="1"/>
        <v>9.6428571428571406</v>
      </c>
      <c r="O33" s="27">
        <f t="shared" si="2"/>
        <v>0</v>
      </c>
      <c r="P33" s="27"/>
      <c r="Q33" s="34"/>
      <c r="R33" s="34"/>
      <c r="S33" s="35"/>
      <c r="T33" s="35">
        <v>80.36</v>
      </c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3"/>
        <v>-90.002857142857138</v>
      </c>
      <c r="AG33" s="28">
        <f t="shared" si="4"/>
        <v>-2.8571428571382285E-3</v>
      </c>
    </row>
    <row r="34" spans="1:33" s="12" customFormat="1" ht="23.25" customHeight="1" x14ac:dyDescent="0.2">
      <c r="A34" s="30"/>
      <c r="B34" s="31"/>
      <c r="C34" s="25"/>
      <c r="D34" s="25"/>
      <c r="E34" s="25"/>
      <c r="F34" s="26"/>
      <c r="G34" s="26"/>
      <c r="H34" s="32"/>
      <c r="I34" s="32"/>
      <c r="J34" s="32"/>
      <c r="K34" s="32"/>
      <c r="L34" s="33"/>
      <c r="M34" s="27">
        <f t="shared" si="0"/>
        <v>0</v>
      </c>
      <c r="N34" s="27">
        <f t="shared" si="1"/>
        <v>0</v>
      </c>
      <c r="O34" s="27">
        <f t="shared" si="2"/>
        <v>0</v>
      </c>
      <c r="P34" s="27"/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ref="AF34:AF36" si="5">-SUM(N34:AE34)</f>
        <v>0</v>
      </c>
      <c r="AG34" s="28">
        <f t="shared" ref="AG34:AG36" si="6">SUM(H34:K34)+AF34+O34</f>
        <v>0</v>
      </c>
    </row>
    <row r="35" spans="1:33" s="12" customFormat="1" ht="23.25" customHeight="1" x14ac:dyDescent="0.2">
      <c r="A35" s="30"/>
      <c r="B35" s="31"/>
      <c r="C35" s="25"/>
      <c r="D35" s="25"/>
      <c r="E35" s="25"/>
      <c r="F35" s="26"/>
      <c r="G35" s="26"/>
      <c r="H35" s="32"/>
      <c r="I35" s="32"/>
      <c r="J35" s="32"/>
      <c r="K35" s="32"/>
      <c r="L35" s="33"/>
      <c r="M35" s="27">
        <f t="shared" si="0"/>
        <v>0</v>
      </c>
      <c r="N35" s="27">
        <f t="shared" si="1"/>
        <v>0</v>
      </c>
      <c r="O35" s="27">
        <f t="shared" si="2"/>
        <v>0</v>
      </c>
      <c r="P35" s="27"/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5"/>
        <v>0</v>
      </c>
      <c r="AG35" s="28">
        <f t="shared" si="6"/>
        <v>0</v>
      </c>
    </row>
    <row r="36" spans="1:33" s="12" customFormat="1" x14ac:dyDescent="0.2">
      <c r="A36" s="30"/>
      <c r="B36" s="31"/>
      <c r="C36" s="36"/>
      <c r="D36" s="36"/>
      <c r="E36" s="36"/>
      <c r="F36" s="26"/>
      <c r="G36" s="29"/>
      <c r="H36" s="32"/>
      <c r="I36" s="32"/>
      <c r="J36" s="32"/>
      <c r="K36" s="32"/>
      <c r="L36" s="33"/>
      <c r="M36" s="34">
        <f>SUM(H36:J36,K36/1.12)</f>
        <v>0</v>
      </c>
      <c r="N36" s="34">
        <f>K36/1.12*0.12</f>
        <v>0</v>
      </c>
      <c r="O36" s="34">
        <f>-SUM(I36:J36,K36/1.12)*L36</f>
        <v>0</v>
      </c>
      <c r="P36" s="34"/>
      <c r="Q36" s="34"/>
      <c r="R36" s="34"/>
      <c r="S36" s="34"/>
      <c r="T36" s="35"/>
      <c r="U36" s="35"/>
      <c r="V36" s="35"/>
      <c r="W36" s="35"/>
      <c r="X36" s="35"/>
      <c r="Y36" s="37"/>
      <c r="Z36" s="34"/>
      <c r="AA36" s="34"/>
      <c r="AB36" s="34"/>
      <c r="AC36" s="35"/>
      <c r="AD36" s="35"/>
      <c r="AE36" s="38"/>
      <c r="AF36" s="27">
        <f t="shared" si="5"/>
        <v>0</v>
      </c>
      <c r="AG36" s="28">
        <f t="shared" si="6"/>
        <v>0</v>
      </c>
    </row>
    <row r="37" spans="1:33" s="10" customFormat="1" ht="12" thickBot="1" x14ac:dyDescent="0.25">
      <c r="A37" s="39"/>
      <c r="B37" s="40"/>
      <c r="C37" s="41"/>
      <c r="D37" s="42"/>
      <c r="E37" s="42"/>
      <c r="F37" s="43"/>
      <c r="G37" s="41"/>
      <c r="H37" s="44">
        <f t="shared" ref="H37:AG37" si="7">SUM(H5:H36)</f>
        <v>367</v>
      </c>
      <c r="I37" s="44">
        <f t="shared" si="7"/>
        <v>0</v>
      </c>
      <c r="J37" s="44">
        <f t="shared" si="7"/>
        <v>2157.02</v>
      </c>
      <c r="K37" s="44">
        <f t="shared" si="7"/>
        <v>2469.5</v>
      </c>
      <c r="L37" s="44">
        <f t="shared" si="7"/>
        <v>0</v>
      </c>
      <c r="M37" s="44">
        <f t="shared" si="7"/>
        <v>4728.9307142857151</v>
      </c>
      <c r="N37" s="44">
        <f t="shared" si="7"/>
        <v>264.58928571428572</v>
      </c>
      <c r="O37" s="44">
        <f t="shared" si="7"/>
        <v>0</v>
      </c>
      <c r="P37" s="44">
        <f t="shared" si="7"/>
        <v>2208.71</v>
      </c>
      <c r="Q37" s="44">
        <f t="shared" si="7"/>
        <v>709.38</v>
      </c>
      <c r="R37" s="44">
        <f t="shared" si="7"/>
        <v>0</v>
      </c>
      <c r="S37" s="44">
        <f t="shared" si="7"/>
        <v>388.39</v>
      </c>
      <c r="T37" s="44">
        <f t="shared" si="7"/>
        <v>80.36</v>
      </c>
      <c r="U37" s="44">
        <f t="shared" si="7"/>
        <v>0</v>
      </c>
      <c r="V37" s="44">
        <f t="shared" si="7"/>
        <v>0</v>
      </c>
      <c r="W37" s="44">
        <f t="shared" si="7"/>
        <v>850</v>
      </c>
      <c r="X37" s="44">
        <f t="shared" si="7"/>
        <v>0</v>
      </c>
      <c r="Y37" s="44">
        <f t="shared" si="7"/>
        <v>0</v>
      </c>
      <c r="Z37" s="44">
        <f t="shared" si="7"/>
        <v>0</v>
      </c>
      <c r="AA37" s="44">
        <f t="shared" si="7"/>
        <v>456.28</v>
      </c>
      <c r="AB37" s="44">
        <f t="shared" si="7"/>
        <v>0</v>
      </c>
      <c r="AC37" s="44">
        <f t="shared" si="7"/>
        <v>0</v>
      </c>
      <c r="AD37" s="44">
        <f t="shared" si="7"/>
        <v>35.71</v>
      </c>
      <c r="AE37" s="44">
        <f t="shared" si="7"/>
        <v>0</v>
      </c>
      <c r="AF37" s="44">
        <f t="shared" si="7"/>
        <v>-4993.4192857142871</v>
      </c>
      <c r="AG37" s="44">
        <f t="shared" si="7"/>
        <v>0.10071428571435348</v>
      </c>
    </row>
    <row r="38" spans="1:33" ht="12" thickTop="1" x14ac:dyDescent="0.2"/>
    <row r="39" spans="1:33" ht="12" x14ac:dyDescent="0.2">
      <c r="K39" s="45">
        <f>H37+I37+J37+K37</f>
        <v>4993.5200000000004</v>
      </c>
      <c r="L39" s="9"/>
      <c r="M39" s="8"/>
      <c r="AF39" s="46">
        <f>+AF37</f>
        <v>-4993.4192857142871</v>
      </c>
    </row>
    <row r="40" spans="1:33" x14ac:dyDescent="0.2">
      <c r="K40" s="8"/>
      <c r="L40" s="9"/>
      <c r="M40" s="8"/>
    </row>
    <row r="41" spans="1:33" ht="12" x14ac:dyDescent="0.2">
      <c r="C41" s="47" t="s">
        <v>33</v>
      </c>
      <c r="G41" s="10"/>
      <c r="K41" s="59"/>
      <c r="L41" s="59"/>
      <c r="M41" s="59"/>
    </row>
    <row r="42" spans="1:33" x14ac:dyDescent="0.2">
      <c r="K42" s="8"/>
      <c r="L42" s="9"/>
      <c r="M42" s="8"/>
    </row>
    <row r="43" spans="1:33" x14ac:dyDescent="0.2">
      <c r="K43" s="8"/>
      <c r="L43" s="9"/>
      <c r="M43" s="8"/>
    </row>
    <row r="44" spans="1:33" x14ac:dyDescent="0.2">
      <c r="A44" s="1"/>
      <c r="B44" s="1"/>
      <c r="D44" s="1"/>
      <c r="E44" s="1"/>
      <c r="F44" s="1"/>
      <c r="H44" s="1"/>
      <c r="I44" s="1"/>
      <c r="J44" s="1"/>
      <c r="K44" s="8"/>
      <c r="L44" s="9"/>
      <c r="M44" s="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Z44" s="1"/>
      <c r="AA44" s="1"/>
      <c r="AB44" s="1"/>
      <c r="AC44" s="1"/>
      <c r="AD44" s="1"/>
      <c r="AE44" s="1"/>
      <c r="AF44" s="1"/>
    </row>
    <row r="51" spans="1:32" x14ac:dyDescent="0.2">
      <c r="Q51" s="2">
        <v>0</v>
      </c>
    </row>
    <row r="52" spans="1:32" x14ac:dyDescent="0.2">
      <c r="A52" s="1"/>
      <c r="B52" s="1"/>
      <c r="D52" s="1"/>
      <c r="E52" s="1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Z52" s="1"/>
      <c r="AA52" s="1"/>
      <c r="AB52" s="1"/>
      <c r="AC52" s="1"/>
      <c r="AD52" s="1"/>
      <c r="AE52" s="1"/>
      <c r="AF52" s="1"/>
    </row>
  </sheetData>
  <mergeCells count="1">
    <mergeCell ref="K41:M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5"/>
  <sheetViews>
    <sheetView topLeftCell="N13" workbookViewId="0">
      <selection activeCell="J6" sqref="J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64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44010</v>
      </c>
      <c r="B5" s="31"/>
      <c r="C5" s="25" t="s">
        <v>154</v>
      </c>
      <c r="D5" s="25" t="s">
        <v>155</v>
      </c>
      <c r="E5" s="25" t="s">
        <v>38</v>
      </c>
      <c r="F5" s="26">
        <v>16458</v>
      </c>
      <c r="G5" s="26" t="s">
        <v>156</v>
      </c>
      <c r="H5" s="32"/>
      <c r="I5" s="32"/>
      <c r="J5" s="32">
        <v>2180.42</v>
      </c>
      <c r="K5" s="32"/>
      <c r="L5" s="33"/>
      <c r="M5" s="27">
        <f t="shared" ref="M5:M18" si="0">SUM(H5:J5,K5/1.12)</f>
        <v>2180.42</v>
      </c>
      <c r="N5" s="27">
        <f t="shared" ref="N5:N18" si="1">K5/1.12*0.12</f>
        <v>0</v>
      </c>
      <c r="O5" s="27">
        <f t="shared" ref="O5:O18" si="2">-SUM(I5:J5,K5/1.12)*L5</f>
        <v>0</v>
      </c>
      <c r="P5" s="27">
        <v>2180.42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16" si="3">-SUM(N5:AE5)</f>
        <v>-2180.42</v>
      </c>
      <c r="AG5" s="28">
        <f t="shared" ref="AG5:AG16" si="4">SUM(H5:K5)+AF5+O5</f>
        <v>0</v>
      </c>
    </row>
    <row r="6" spans="1:33" s="12" customFormat="1" ht="23.25" customHeight="1" x14ac:dyDescent="0.2">
      <c r="A6" s="30">
        <v>44010</v>
      </c>
      <c r="B6" s="31"/>
      <c r="C6" s="25" t="s">
        <v>157</v>
      </c>
      <c r="D6" s="25"/>
      <c r="E6" s="25"/>
      <c r="F6" s="26"/>
      <c r="G6" s="26" t="s">
        <v>158</v>
      </c>
      <c r="H6" s="32">
        <v>100</v>
      </c>
      <c r="I6" s="32"/>
      <c r="J6" s="32"/>
      <c r="K6" s="32"/>
      <c r="L6" s="33"/>
      <c r="M6" s="27">
        <f t="shared" si="0"/>
        <v>100</v>
      </c>
      <c r="N6" s="27">
        <f t="shared" si="1"/>
        <v>0</v>
      </c>
      <c r="O6" s="27">
        <f t="shared" si="2"/>
        <v>0</v>
      </c>
      <c r="P6" s="27"/>
      <c r="Q6" s="34"/>
      <c r="R6" s="34"/>
      <c r="S6" s="35"/>
      <c r="T6" s="35"/>
      <c r="U6" s="35"/>
      <c r="V6" s="35"/>
      <c r="W6" s="35"/>
      <c r="X6" s="34"/>
      <c r="Y6" s="34"/>
      <c r="Z6" s="34"/>
      <c r="AA6" s="34">
        <v>100</v>
      </c>
      <c r="AB6" s="35"/>
      <c r="AC6" s="35"/>
      <c r="AD6" s="34"/>
      <c r="AE6" s="34"/>
      <c r="AF6" s="27">
        <f t="shared" si="3"/>
        <v>-100</v>
      </c>
      <c r="AG6" s="28">
        <f t="shared" si="4"/>
        <v>0</v>
      </c>
    </row>
    <row r="7" spans="1:33" s="12" customFormat="1" ht="23.25" customHeight="1" x14ac:dyDescent="0.2">
      <c r="A7" s="30">
        <v>44013</v>
      </c>
      <c r="B7" s="31"/>
      <c r="C7" s="25" t="s">
        <v>159</v>
      </c>
      <c r="D7" s="25"/>
      <c r="E7" s="25"/>
      <c r="F7" s="26"/>
      <c r="G7" s="26" t="s">
        <v>160</v>
      </c>
      <c r="H7" s="32">
        <v>80</v>
      </c>
      <c r="I7" s="32"/>
      <c r="J7" s="32"/>
      <c r="K7" s="32"/>
      <c r="L7" s="33"/>
      <c r="M7" s="27">
        <f t="shared" si="0"/>
        <v>80</v>
      </c>
      <c r="N7" s="27">
        <f t="shared" si="1"/>
        <v>0</v>
      </c>
      <c r="O7" s="27">
        <f t="shared" si="2"/>
        <v>0</v>
      </c>
      <c r="P7" s="27"/>
      <c r="Q7" s="34"/>
      <c r="R7" s="34"/>
      <c r="S7" s="35"/>
      <c r="T7" s="35"/>
      <c r="U7" s="35"/>
      <c r="V7" s="35"/>
      <c r="W7" s="35"/>
      <c r="X7" s="34"/>
      <c r="Y7" s="34"/>
      <c r="Z7" s="34"/>
      <c r="AA7" s="34">
        <v>80</v>
      </c>
      <c r="AB7" s="35"/>
      <c r="AC7" s="35"/>
      <c r="AD7" s="34"/>
      <c r="AE7" s="34"/>
      <c r="AF7" s="27">
        <f t="shared" si="3"/>
        <v>-80</v>
      </c>
      <c r="AG7" s="28">
        <f t="shared" si="4"/>
        <v>0</v>
      </c>
    </row>
    <row r="8" spans="1:33" s="12" customFormat="1" ht="23.25" customHeight="1" x14ac:dyDescent="0.2">
      <c r="A8" s="30">
        <v>44013</v>
      </c>
      <c r="B8" s="31"/>
      <c r="C8" s="25" t="s">
        <v>161</v>
      </c>
      <c r="D8" s="25" t="s">
        <v>162</v>
      </c>
      <c r="E8" s="25" t="s">
        <v>38</v>
      </c>
      <c r="F8" s="26">
        <v>87225</v>
      </c>
      <c r="G8" s="26" t="s">
        <v>163</v>
      </c>
      <c r="H8" s="32"/>
      <c r="I8" s="32"/>
      <c r="J8" s="32"/>
      <c r="K8" s="32">
        <v>195</v>
      </c>
      <c r="L8" s="33"/>
      <c r="M8" s="27">
        <f t="shared" si="0"/>
        <v>174.10714285714283</v>
      </c>
      <c r="N8" s="27">
        <f t="shared" si="1"/>
        <v>20.892857142857139</v>
      </c>
      <c r="O8" s="27">
        <f t="shared" si="2"/>
        <v>0</v>
      </c>
      <c r="P8" s="27">
        <v>174.11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-195.00285714285715</v>
      </c>
      <c r="AG8" s="28">
        <f t="shared" si="4"/>
        <v>-2.8571428571524393E-3</v>
      </c>
    </row>
    <row r="9" spans="1:33" s="12" customFormat="1" ht="23.25" customHeight="1" x14ac:dyDescent="0.2">
      <c r="A9" s="30">
        <v>44013</v>
      </c>
      <c r="B9" s="31"/>
      <c r="C9" s="25" t="s">
        <v>161</v>
      </c>
      <c r="D9" s="25" t="s">
        <v>162</v>
      </c>
      <c r="E9" s="25" t="s">
        <v>38</v>
      </c>
      <c r="F9" s="26">
        <v>87225</v>
      </c>
      <c r="G9" s="26" t="s">
        <v>164</v>
      </c>
      <c r="H9" s="32"/>
      <c r="I9" s="32"/>
      <c r="J9" s="32"/>
      <c r="K9" s="32">
        <f>205*2</f>
        <v>410</v>
      </c>
      <c r="L9" s="33"/>
      <c r="M9" s="27">
        <f t="shared" si="0"/>
        <v>366.07142857142856</v>
      </c>
      <c r="N9" s="27">
        <f t="shared" si="1"/>
        <v>43.928571428571423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>
        <v>366.07</v>
      </c>
      <c r="Z9" s="34"/>
      <c r="AA9" s="34"/>
      <c r="AB9" s="35"/>
      <c r="AC9" s="35"/>
      <c r="AD9" s="34"/>
      <c r="AE9" s="34"/>
      <c r="AF9" s="27">
        <f t="shared" si="3"/>
        <v>-409.99857142857144</v>
      </c>
      <c r="AG9" s="28">
        <f t="shared" si="4"/>
        <v>1.4285714285620088E-3</v>
      </c>
    </row>
    <row r="10" spans="1:33" s="12" customFormat="1" ht="23.25" customHeight="1" x14ac:dyDescent="0.2">
      <c r="A10" s="30">
        <v>44014</v>
      </c>
      <c r="B10" s="31"/>
      <c r="C10" s="25" t="s">
        <v>165</v>
      </c>
      <c r="D10" s="25" t="s">
        <v>166</v>
      </c>
      <c r="E10" s="25" t="s">
        <v>38</v>
      </c>
      <c r="F10" s="26">
        <v>197288</v>
      </c>
      <c r="G10" s="26" t="s">
        <v>167</v>
      </c>
      <c r="H10" s="32"/>
      <c r="I10" s="32"/>
      <c r="J10" s="32">
        <v>125.9</v>
      </c>
      <c r="K10" s="32"/>
      <c r="L10" s="33"/>
      <c r="M10" s="27">
        <f t="shared" si="0"/>
        <v>125.9</v>
      </c>
      <c r="N10" s="27">
        <f t="shared" si="1"/>
        <v>0</v>
      </c>
      <c r="O10" s="27">
        <f t="shared" si="2"/>
        <v>0</v>
      </c>
      <c r="P10" s="27">
        <v>125.9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-125.9</v>
      </c>
      <c r="AG10" s="28">
        <f t="shared" si="4"/>
        <v>0</v>
      </c>
    </row>
    <row r="11" spans="1:33" s="12" customFormat="1" ht="23.25" customHeight="1" x14ac:dyDescent="0.2">
      <c r="A11" s="30">
        <v>44014</v>
      </c>
      <c r="B11" s="31"/>
      <c r="C11" s="25" t="s">
        <v>165</v>
      </c>
      <c r="D11" s="25" t="s">
        <v>166</v>
      </c>
      <c r="E11" s="25" t="s">
        <v>38</v>
      </c>
      <c r="F11" s="26">
        <v>197288</v>
      </c>
      <c r="G11" s="26" t="s">
        <v>168</v>
      </c>
      <c r="H11" s="32"/>
      <c r="I11" s="32"/>
      <c r="J11" s="32"/>
      <c r="K11" s="32">
        <f>66.4*2</f>
        <v>132.80000000000001</v>
      </c>
      <c r="L11" s="33"/>
      <c r="M11" s="27">
        <f t="shared" si="0"/>
        <v>118.57142857142857</v>
      </c>
      <c r="N11" s="27">
        <f t="shared" si="1"/>
        <v>14.228571428571428</v>
      </c>
      <c r="O11" s="27">
        <f t="shared" si="2"/>
        <v>0</v>
      </c>
      <c r="P11" s="27">
        <v>118.57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-132.79857142857142</v>
      </c>
      <c r="AG11" s="28">
        <f t="shared" si="4"/>
        <v>1.4285714285904305E-3</v>
      </c>
    </row>
    <row r="12" spans="1:33" s="12" customFormat="1" ht="23.25" customHeight="1" x14ac:dyDescent="0.2">
      <c r="A12" s="30">
        <v>44014</v>
      </c>
      <c r="B12" s="31"/>
      <c r="C12" s="25" t="s">
        <v>165</v>
      </c>
      <c r="D12" s="25" t="s">
        <v>166</v>
      </c>
      <c r="E12" s="25" t="s">
        <v>38</v>
      </c>
      <c r="F12" s="26">
        <v>197288</v>
      </c>
      <c r="G12" s="26" t="s">
        <v>169</v>
      </c>
      <c r="H12" s="32"/>
      <c r="I12" s="32"/>
      <c r="J12" s="32"/>
      <c r="K12" s="32">
        <f>15.6*2</f>
        <v>31.2</v>
      </c>
      <c r="L12" s="33"/>
      <c r="M12" s="27">
        <f t="shared" si="0"/>
        <v>27.857142857142854</v>
      </c>
      <c r="N12" s="27">
        <f t="shared" si="1"/>
        <v>3.3428571428571425</v>
      </c>
      <c r="O12" s="27">
        <f t="shared" si="2"/>
        <v>0</v>
      </c>
      <c r="P12" s="27"/>
      <c r="Q12" s="34"/>
      <c r="R12" s="34"/>
      <c r="S12" s="35">
        <v>27.86</v>
      </c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-31.202857142857141</v>
      </c>
      <c r="AG12" s="28">
        <f t="shared" si="4"/>
        <v>-2.8571428571417812E-3</v>
      </c>
    </row>
    <row r="13" spans="1:33" s="12" customFormat="1" ht="23.25" customHeight="1" x14ac:dyDescent="0.2">
      <c r="A13" s="30">
        <v>44014</v>
      </c>
      <c r="B13" s="31"/>
      <c r="C13" s="25" t="s">
        <v>41</v>
      </c>
      <c r="D13" s="25" t="s">
        <v>42</v>
      </c>
      <c r="E13" s="25" t="s">
        <v>37</v>
      </c>
      <c r="F13" s="26">
        <v>186722</v>
      </c>
      <c r="G13" s="26" t="s">
        <v>170</v>
      </c>
      <c r="H13" s="32"/>
      <c r="I13" s="32"/>
      <c r="J13" s="32"/>
      <c r="K13" s="32">
        <v>392.5</v>
      </c>
      <c r="L13" s="33"/>
      <c r="M13" s="27">
        <f t="shared" si="0"/>
        <v>350.44642857142856</v>
      </c>
      <c r="N13" s="27">
        <f t="shared" si="1"/>
        <v>42.053571428571423</v>
      </c>
      <c r="O13" s="27">
        <f t="shared" si="2"/>
        <v>0</v>
      </c>
      <c r="P13" s="27">
        <v>350.45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-392.50357142857143</v>
      </c>
      <c r="AG13" s="28">
        <f t="shared" si="4"/>
        <v>-3.5714285714334437E-3</v>
      </c>
    </row>
    <row r="14" spans="1:33" s="12" customFormat="1" ht="23.25" customHeight="1" x14ac:dyDescent="0.2">
      <c r="A14" s="30">
        <v>44014</v>
      </c>
      <c r="B14" s="31"/>
      <c r="C14" s="25" t="s">
        <v>165</v>
      </c>
      <c r="D14" s="25" t="s">
        <v>166</v>
      </c>
      <c r="E14" s="25" t="s">
        <v>38</v>
      </c>
      <c r="F14" s="26">
        <v>195949</v>
      </c>
      <c r="G14" s="26" t="s">
        <v>171</v>
      </c>
      <c r="H14" s="32"/>
      <c r="I14" s="32"/>
      <c r="J14" s="32"/>
      <c r="K14" s="32">
        <v>843</v>
      </c>
      <c r="L14" s="33"/>
      <c r="M14" s="27">
        <f t="shared" si="0"/>
        <v>752.67857142857133</v>
      </c>
      <c r="N14" s="27">
        <f t="shared" si="1"/>
        <v>90.321428571428555</v>
      </c>
      <c r="O14" s="27">
        <f t="shared" si="2"/>
        <v>0</v>
      </c>
      <c r="P14" s="27">
        <v>752.68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-843.00142857142851</v>
      </c>
      <c r="AG14" s="28">
        <f t="shared" si="4"/>
        <v>-1.4285714285051654E-3</v>
      </c>
    </row>
    <row r="15" spans="1:33" s="12" customFormat="1" ht="23.25" customHeight="1" x14ac:dyDescent="0.2">
      <c r="A15" s="30">
        <v>44015</v>
      </c>
      <c r="B15" s="31"/>
      <c r="C15" s="25" t="s">
        <v>45</v>
      </c>
      <c r="D15" s="25" t="s">
        <v>46</v>
      </c>
      <c r="E15" s="25" t="s">
        <v>38</v>
      </c>
      <c r="F15" s="26">
        <v>811007</v>
      </c>
      <c r="G15" s="26" t="s">
        <v>153</v>
      </c>
      <c r="H15" s="32"/>
      <c r="I15" s="32"/>
      <c r="J15" s="32"/>
      <c r="K15" s="32">
        <v>475</v>
      </c>
      <c r="L15" s="33"/>
      <c r="M15" s="27">
        <f t="shared" ref="M15" si="5">SUM(H15:J15,K15/1.12)</f>
        <v>424.10714285714283</v>
      </c>
      <c r="N15" s="27">
        <f t="shared" ref="N15" si="6">K15/1.12*0.12</f>
        <v>50.892857142857139</v>
      </c>
      <c r="O15" s="27">
        <f t="shared" ref="O15" si="7">-SUM(I15:J15,K15/1.12)*L15</f>
        <v>0</v>
      </c>
      <c r="P15" s="27"/>
      <c r="Q15" s="34"/>
      <c r="R15" s="34"/>
      <c r="S15" s="35"/>
      <c r="T15" s="35">
        <v>424.11</v>
      </c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" si="8">-SUM(N15:AE15)</f>
        <v>-475.00285714285712</v>
      </c>
      <c r="AG15" s="28">
        <f t="shared" ref="AG15" si="9">SUM(H15:K15)+AF15+O15</f>
        <v>-2.8571428571240176E-3</v>
      </c>
    </row>
    <row r="16" spans="1:33" s="12" customFormat="1" ht="23.25" customHeight="1" x14ac:dyDescent="0.2">
      <c r="A16" s="30"/>
      <c r="B16" s="31"/>
      <c r="C16" s="25"/>
      <c r="D16" s="25"/>
      <c r="E16" s="25"/>
      <c r="F16" s="26"/>
      <c r="G16" s="26"/>
      <c r="H16" s="32"/>
      <c r="I16" s="32"/>
      <c r="J16" s="32"/>
      <c r="K16" s="32"/>
      <c r="L16" s="33"/>
      <c r="M16" s="27">
        <f t="shared" si="0"/>
        <v>0</v>
      </c>
      <c r="N16" s="27">
        <f t="shared" si="1"/>
        <v>0</v>
      </c>
      <c r="O16" s="27">
        <f t="shared" si="2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0</v>
      </c>
      <c r="AG16" s="28">
        <f t="shared" si="4"/>
        <v>0</v>
      </c>
    </row>
    <row r="17" spans="1:33" s="12" customFormat="1" ht="23.25" customHeight="1" x14ac:dyDescent="0.2">
      <c r="A17" s="30"/>
      <c r="B17" s="31"/>
      <c r="C17" s="25"/>
      <c r="D17" s="25"/>
      <c r="E17" s="25"/>
      <c r="F17" s="26"/>
      <c r="G17" s="26"/>
      <c r="H17" s="32"/>
      <c r="I17" s="32"/>
      <c r="J17" s="32"/>
      <c r="K17" s="32"/>
      <c r="L17" s="33"/>
      <c r="M17" s="27">
        <f t="shared" si="0"/>
        <v>0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ref="AF17:AF19" si="10">-SUM(N17:AE17)</f>
        <v>0</v>
      </c>
      <c r="AG17" s="28">
        <f t="shared" ref="AG17:AG19" si="11">SUM(H17:K17)+AF17+O17</f>
        <v>0</v>
      </c>
    </row>
    <row r="18" spans="1:33" s="12" customFormat="1" ht="23.25" customHeight="1" x14ac:dyDescent="0.2">
      <c r="A18" s="30"/>
      <c r="B18" s="31"/>
      <c r="C18" s="25"/>
      <c r="D18" s="25"/>
      <c r="E18" s="25"/>
      <c r="F18" s="26"/>
      <c r="G18" s="26"/>
      <c r="H18" s="32"/>
      <c r="I18" s="32"/>
      <c r="J18" s="32"/>
      <c r="K18" s="32"/>
      <c r="L18" s="33"/>
      <c r="M18" s="27">
        <f t="shared" si="0"/>
        <v>0</v>
      </c>
      <c r="N18" s="27">
        <f t="shared" si="1"/>
        <v>0</v>
      </c>
      <c r="O18" s="27">
        <f t="shared" si="2"/>
        <v>0</v>
      </c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10"/>
        <v>0</v>
      </c>
      <c r="AG18" s="28">
        <f t="shared" si="11"/>
        <v>0</v>
      </c>
    </row>
    <row r="19" spans="1:33" s="12" customFormat="1" x14ac:dyDescent="0.2">
      <c r="A19" s="30"/>
      <c r="B19" s="31"/>
      <c r="C19" s="36"/>
      <c r="D19" s="36"/>
      <c r="E19" s="36"/>
      <c r="F19" s="26"/>
      <c r="G19" s="29"/>
      <c r="H19" s="32"/>
      <c r="I19" s="32"/>
      <c r="J19" s="32"/>
      <c r="K19" s="32"/>
      <c r="L19" s="33"/>
      <c r="M19" s="34">
        <f>SUM(H19:J19,K19/1.12)</f>
        <v>0</v>
      </c>
      <c r="N19" s="34">
        <f>K19/1.12*0.12</f>
        <v>0</v>
      </c>
      <c r="O19" s="34">
        <f>-SUM(I19:J19,K19/1.12)*L19</f>
        <v>0</v>
      </c>
      <c r="P19" s="34"/>
      <c r="Q19" s="34"/>
      <c r="R19" s="34"/>
      <c r="S19" s="34"/>
      <c r="T19" s="35"/>
      <c r="U19" s="35"/>
      <c r="V19" s="35"/>
      <c r="W19" s="35"/>
      <c r="X19" s="35"/>
      <c r="Y19" s="37"/>
      <c r="Z19" s="34"/>
      <c r="AA19" s="34"/>
      <c r="AB19" s="34"/>
      <c r="AC19" s="35"/>
      <c r="AD19" s="35"/>
      <c r="AE19" s="38"/>
      <c r="AF19" s="27">
        <f t="shared" si="10"/>
        <v>0</v>
      </c>
      <c r="AG19" s="28">
        <f t="shared" si="11"/>
        <v>0</v>
      </c>
    </row>
    <row r="20" spans="1:33" s="10" customFormat="1" ht="12" thickBot="1" x14ac:dyDescent="0.25">
      <c r="A20" s="39"/>
      <c r="B20" s="40"/>
      <c r="C20" s="41"/>
      <c r="D20" s="42"/>
      <c r="E20" s="42"/>
      <c r="F20" s="43"/>
      <c r="G20" s="41"/>
      <c r="H20" s="44">
        <f t="shared" ref="H20:AG20" si="12">SUM(H5:H19)</f>
        <v>180</v>
      </c>
      <c r="I20" s="44">
        <f t="shared" si="12"/>
        <v>0</v>
      </c>
      <c r="J20" s="44">
        <f t="shared" si="12"/>
        <v>2306.3200000000002</v>
      </c>
      <c r="K20" s="44">
        <f t="shared" si="12"/>
        <v>2479.5</v>
      </c>
      <c r="L20" s="44">
        <f t="shared" si="12"/>
        <v>0</v>
      </c>
      <c r="M20" s="44">
        <f t="shared" si="12"/>
        <v>4700.159285714285</v>
      </c>
      <c r="N20" s="44">
        <f t="shared" si="12"/>
        <v>265.66071428571422</v>
      </c>
      <c r="O20" s="44">
        <f t="shared" si="12"/>
        <v>0</v>
      </c>
      <c r="P20" s="44">
        <f t="shared" si="12"/>
        <v>3702.13</v>
      </c>
      <c r="Q20" s="44">
        <f t="shared" si="12"/>
        <v>0</v>
      </c>
      <c r="R20" s="44">
        <f t="shared" si="12"/>
        <v>0</v>
      </c>
      <c r="S20" s="44">
        <f t="shared" si="12"/>
        <v>27.86</v>
      </c>
      <c r="T20" s="44">
        <f t="shared" si="12"/>
        <v>424.11</v>
      </c>
      <c r="U20" s="44">
        <f t="shared" si="12"/>
        <v>0</v>
      </c>
      <c r="V20" s="44">
        <f t="shared" si="12"/>
        <v>0</v>
      </c>
      <c r="W20" s="44">
        <f t="shared" si="12"/>
        <v>0</v>
      </c>
      <c r="X20" s="44">
        <f t="shared" si="12"/>
        <v>0</v>
      </c>
      <c r="Y20" s="44">
        <f t="shared" si="12"/>
        <v>366.07</v>
      </c>
      <c r="Z20" s="44">
        <f t="shared" si="12"/>
        <v>0</v>
      </c>
      <c r="AA20" s="44">
        <f t="shared" si="12"/>
        <v>180</v>
      </c>
      <c r="AB20" s="44">
        <f t="shared" si="12"/>
        <v>0</v>
      </c>
      <c r="AC20" s="44">
        <f t="shared" si="12"/>
        <v>0</v>
      </c>
      <c r="AD20" s="44">
        <f t="shared" si="12"/>
        <v>0</v>
      </c>
      <c r="AE20" s="44">
        <f t="shared" si="12"/>
        <v>0</v>
      </c>
      <c r="AF20" s="44">
        <f t="shared" si="12"/>
        <v>-4965.8307142857147</v>
      </c>
      <c r="AG20" s="44">
        <f t="shared" si="12"/>
        <v>-1.0714285714204408E-2</v>
      </c>
    </row>
    <row r="21" spans="1:33" ht="12" thickTop="1" x14ac:dyDescent="0.2"/>
    <row r="22" spans="1:33" ht="12" x14ac:dyDescent="0.2">
      <c r="K22" s="45">
        <f>H20+I20+J20+K20</f>
        <v>4965.82</v>
      </c>
      <c r="L22" s="9"/>
      <c r="M22" s="8"/>
      <c r="AF22" s="46">
        <f>+AF20</f>
        <v>-4965.8307142857147</v>
      </c>
    </row>
    <row r="23" spans="1:33" x14ac:dyDescent="0.2">
      <c r="K23" s="8"/>
      <c r="L23" s="9"/>
      <c r="M23" s="8"/>
    </row>
    <row r="24" spans="1:33" ht="12" x14ac:dyDescent="0.2">
      <c r="C24" s="47" t="s">
        <v>33</v>
      </c>
      <c r="G24" s="10"/>
      <c r="K24" s="59"/>
      <c r="L24" s="59"/>
      <c r="M24" s="59"/>
    </row>
    <row r="25" spans="1:33" x14ac:dyDescent="0.2">
      <c r="K25" s="8"/>
      <c r="L25" s="9"/>
      <c r="M25" s="8"/>
    </row>
    <row r="26" spans="1:33" x14ac:dyDescent="0.2">
      <c r="K26" s="8"/>
      <c r="L26" s="9"/>
      <c r="M26" s="8"/>
    </row>
    <row r="27" spans="1:33" x14ac:dyDescent="0.2">
      <c r="A27" s="1"/>
      <c r="B27" s="1"/>
      <c r="D27" s="1"/>
      <c r="E27" s="1"/>
      <c r="F27" s="1"/>
      <c r="H27" s="1"/>
      <c r="I27" s="1"/>
      <c r="J27" s="1"/>
      <c r="K27" s="8"/>
      <c r="L27" s="9"/>
      <c r="M27" s="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Z27" s="1"/>
      <c r="AA27" s="1"/>
      <c r="AB27" s="1"/>
      <c r="AC27" s="1"/>
      <c r="AD27" s="1"/>
      <c r="AE27" s="1"/>
      <c r="AF27" s="1"/>
    </row>
    <row r="34" spans="1:32" x14ac:dyDescent="0.2">
      <c r="Q34" s="2">
        <v>0</v>
      </c>
    </row>
    <row r="35" spans="1:32" x14ac:dyDescent="0.2">
      <c r="A35" s="1"/>
      <c r="B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Z35" s="1"/>
      <c r="AA35" s="1"/>
      <c r="AB35" s="1"/>
      <c r="AC35" s="1"/>
      <c r="AD35" s="1"/>
      <c r="AE35" s="1"/>
      <c r="AF35" s="1"/>
    </row>
  </sheetData>
  <mergeCells count="1">
    <mergeCell ref="K24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June1-10(10k)</vt:lpstr>
      <vt:lpstr>June 22-27(5k fund)</vt:lpstr>
      <vt:lpstr>June 29-July4(5k fund)</vt:lpstr>
      <vt:lpstr>'June1-10(10k)'!Print_Area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2020-06-10T02:38:31Z</cp:lastPrinted>
  <dcterms:created xsi:type="dcterms:W3CDTF">2014-11-05T03:52:28Z</dcterms:created>
  <dcterms:modified xsi:type="dcterms:W3CDTF">2020-07-21T21:21:02Z</dcterms:modified>
</cp:coreProperties>
</file>