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Petty Cash\"/>
    </mc:Choice>
  </mc:AlternateContent>
  <bookViews>
    <workbookView xWindow="360" yWindow="1140" windowWidth="15015" windowHeight="6870"/>
  </bookViews>
  <sheets>
    <sheet name="Summary" sheetId="58" r:id="rId1"/>
    <sheet name="July6-11" sheetId="63" r:id="rId2"/>
    <sheet name="July 13-18" sheetId="64" r:id="rId3"/>
    <sheet name="July 20-25" sheetId="66" r:id="rId4"/>
    <sheet name="July25-31" sheetId="67" r:id="rId5"/>
  </sheets>
  <externalReferences>
    <externalReference r:id="rId6"/>
    <externalReference r:id="rId7"/>
    <externalReference r:id="rId8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2">'July 13-18'!$A$1:$AG$20</definedName>
    <definedName name="_xlnm.Print_Area" localSheetId="1">'July6-11'!$A$1:$AG$24</definedName>
    <definedName name="_xlnm.Print_Area" localSheetId="0">Summary!#REF!</definedName>
  </definedNames>
  <calcPr calcId="152511" concurrentCalc="0"/>
</workbook>
</file>

<file path=xl/calcChain.xml><?xml version="1.0" encoding="utf-8"?>
<calcChain xmlns="http://schemas.openxmlformats.org/spreadsheetml/2006/main">
  <c r="N54" i="58" l="1"/>
  <c r="O54" i="58"/>
  <c r="AF54" i="58"/>
  <c r="AG54" i="58"/>
  <c r="M54" i="58"/>
  <c r="N53" i="58"/>
  <c r="O53" i="58"/>
  <c r="AF53" i="58"/>
  <c r="AG53" i="58"/>
  <c r="M53" i="58"/>
  <c r="N52" i="58"/>
  <c r="O52" i="58"/>
  <c r="AF52" i="58"/>
  <c r="AG52" i="58"/>
  <c r="M52" i="58"/>
  <c r="N51" i="58"/>
  <c r="O51" i="58"/>
  <c r="AF51" i="58"/>
  <c r="AG51" i="58"/>
  <c r="M51" i="58"/>
  <c r="N50" i="58"/>
  <c r="O50" i="58"/>
  <c r="AF50" i="58"/>
  <c r="AG50" i="58"/>
  <c r="M50" i="58"/>
  <c r="N49" i="58"/>
  <c r="O49" i="58"/>
  <c r="AF49" i="58"/>
  <c r="AG49" i="58"/>
  <c r="M49" i="58"/>
  <c r="N48" i="58"/>
  <c r="O48" i="58"/>
  <c r="AF48" i="58"/>
  <c r="AG48" i="58"/>
  <c r="M48" i="58"/>
  <c r="N47" i="58"/>
  <c r="O47" i="58"/>
  <c r="AF47" i="58"/>
  <c r="AG47" i="58"/>
  <c r="M47" i="58"/>
  <c r="N46" i="58"/>
  <c r="O46" i="58"/>
  <c r="AF46" i="58"/>
  <c r="AG46" i="58"/>
  <c r="M46" i="58"/>
  <c r="N45" i="58"/>
  <c r="O45" i="58"/>
  <c r="AF45" i="58"/>
  <c r="AG45" i="58"/>
  <c r="M45" i="58"/>
  <c r="N44" i="58"/>
  <c r="O44" i="58"/>
  <c r="AF44" i="58"/>
  <c r="AG44" i="58"/>
  <c r="M44" i="58"/>
  <c r="N43" i="58"/>
  <c r="O43" i="58"/>
  <c r="AF43" i="58"/>
  <c r="AG43" i="58"/>
  <c r="M43" i="58"/>
  <c r="N42" i="58"/>
  <c r="O42" i="58"/>
  <c r="AF42" i="58"/>
  <c r="AG42" i="58"/>
  <c r="M42" i="58"/>
  <c r="N41" i="58"/>
  <c r="O41" i="58"/>
  <c r="AF41" i="58"/>
  <c r="AG41" i="58"/>
  <c r="M41" i="58"/>
  <c r="N40" i="58"/>
  <c r="O40" i="58"/>
  <c r="AF40" i="58"/>
  <c r="AG40" i="58"/>
  <c r="M40" i="58"/>
  <c r="N39" i="58"/>
  <c r="O39" i="58"/>
  <c r="AF39" i="58"/>
  <c r="AG39" i="58"/>
  <c r="M39" i="58"/>
  <c r="N38" i="58"/>
  <c r="O38" i="58"/>
  <c r="AF38" i="58"/>
  <c r="AG38" i="58"/>
  <c r="M38" i="58"/>
  <c r="N37" i="58"/>
  <c r="O37" i="58"/>
  <c r="AF37" i="58"/>
  <c r="AG37" i="58"/>
  <c r="M37" i="58"/>
  <c r="N36" i="58"/>
  <c r="AF36" i="58"/>
  <c r="AG36" i="58"/>
  <c r="M36" i="58"/>
  <c r="K35" i="58"/>
  <c r="N35" i="58"/>
  <c r="O35" i="58"/>
  <c r="AF35" i="58"/>
  <c r="AG35" i="58"/>
  <c r="M35" i="58"/>
  <c r="N34" i="58"/>
  <c r="O34" i="58"/>
  <c r="AF34" i="58"/>
  <c r="AG34" i="58"/>
  <c r="M34" i="58"/>
  <c r="N33" i="58"/>
  <c r="O33" i="58"/>
  <c r="AF33" i="58"/>
  <c r="AG33" i="58"/>
  <c r="M33" i="58"/>
  <c r="N32" i="58"/>
  <c r="O32" i="58"/>
  <c r="AF32" i="58"/>
  <c r="AG32" i="58"/>
  <c r="M32" i="58"/>
  <c r="N31" i="58"/>
  <c r="O31" i="58"/>
  <c r="AF31" i="58"/>
  <c r="AG31" i="58"/>
  <c r="M31" i="58"/>
  <c r="N30" i="58"/>
  <c r="O30" i="58"/>
  <c r="AF30" i="58"/>
  <c r="AG30" i="58"/>
  <c r="M30" i="58"/>
  <c r="N29" i="58"/>
  <c r="O29" i="58"/>
  <c r="AF29" i="58"/>
  <c r="AG29" i="58"/>
  <c r="M29" i="58"/>
  <c r="N28" i="58"/>
  <c r="O28" i="58"/>
  <c r="AF28" i="58"/>
  <c r="AG28" i="58"/>
  <c r="M28" i="58"/>
  <c r="N27" i="58"/>
  <c r="O27" i="58"/>
  <c r="AF27" i="58"/>
  <c r="AG27" i="58"/>
  <c r="M27" i="58"/>
  <c r="N26" i="58"/>
  <c r="O26" i="58"/>
  <c r="AF26" i="58"/>
  <c r="AG26" i="58"/>
  <c r="M26" i="58"/>
  <c r="N25" i="58"/>
  <c r="O25" i="58"/>
  <c r="AF25" i="58"/>
  <c r="AG25" i="58"/>
  <c r="M25" i="58"/>
  <c r="K24" i="58"/>
  <c r="N24" i="58"/>
  <c r="O24" i="58"/>
  <c r="AF24" i="58"/>
  <c r="AG24" i="58"/>
  <c r="M24" i="58"/>
  <c r="N23" i="58"/>
  <c r="O23" i="58"/>
  <c r="AF23" i="58"/>
  <c r="AG23" i="58"/>
  <c r="M23" i="58"/>
  <c r="N22" i="58"/>
  <c r="O22" i="58"/>
  <c r="AF22" i="58"/>
  <c r="AG22" i="58"/>
  <c r="M22" i="58"/>
  <c r="N21" i="58"/>
  <c r="O21" i="58"/>
  <c r="AF21" i="58"/>
  <c r="AG21" i="58"/>
  <c r="M21" i="58"/>
  <c r="N20" i="58"/>
  <c r="O20" i="58"/>
  <c r="AF20" i="58"/>
  <c r="AG20" i="58"/>
  <c r="M20" i="58"/>
  <c r="N19" i="58"/>
  <c r="O19" i="58"/>
  <c r="AF19" i="58"/>
  <c r="AG19" i="58"/>
  <c r="M19" i="58"/>
  <c r="N18" i="58"/>
  <c r="O18" i="58"/>
  <c r="AF18" i="58"/>
  <c r="AG18" i="58"/>
  <c r="M18" i="58"/>
  <c r="N17" i="58"/>
  <c r="O17" i="58"/>
  <c r="AF17" i="58"/>
  <c r="AG17" i="58"/>
  <c r="M17" i="58"/>
  <c r="N16" i="58"/>
  <c r="O16" i="58"/>
  <c r="AF16" i="58"/>
  <c r="AG16" i="58"/>
  <c r="M16" i="58"/>
  <c r="N15" i="58"/>
  <c r="O15" i="58"/>
  <c r="AF15" i="58"/>
  <c r="AG15" i="58"/>
  <c r="M15" i="58"/>
  <c r="N14" i="58"/>
  <c r="O14" i="58"/>
  <c r="AF14" i="58"/>
  <c r="AG14" i="58"/>
  <c r="M14" i="58"/>
  <c r="N13" i="58"/>
  <c r="O13" i="58"/>
  <c r="AF13" i="58"/>
  <c r="AG13" i="58"/>
  <c r="M13" i="58"/>
  <c r="N12" i="58"/>
  <c r="O12" i="58"/>
  <c r="AF12" i="58"/>
  <c r="AG12" i="58"/>
  <c r="M12" i="58"/>
  <c r="K11" i="58"/>
  <c r="N11" i="58"/>
  <c r="O11" i="58"/>
  <c r="AF11" i="58"/>
  <c r="AG11" i="58"/>
  <c r="M11" i="58"/>
  <c r="N10" i="58"/>
  <c r="O10" i="58"/>
  <c r="AF10" i="58"/>
  <c r="AG10" i="58"/>
  <c r="M10" i="58"/>
  <c r="N9" i="58"/>
  <c r="O9" i="58"/>
  <c r="AF9" i="58"/>
  <c r="AG9" i="58"/>
  <c r="M9" i="58"/>
  <c r="N8" i="58"/>
  <c r="O8" i="58"/>
  <c r="AF8" i="58"/>
  <c r="AG8" i="58"/>
  <c r="M8" i="58"/>
  <c r="N7" i="58"/>
  <c r="O7" i="58"/>
  <c r="AF7" i="58"/>
  <c r="AG7" i="58"/>
  <c r="M7" i="58"/>
  <c r="N6" i="58"/>
  <c r="O6" i="58"/>
  <c r="AF6" i="58"/>
  <c r="AG6" i="58"/>
  <c r="M6" i="58"/>
  <c r="N5" i="58"/>
  <c r="O5" i="58"/>
  <c r="AF5" i="58"/>
  <c r="AG5" i="58"/>
  <c r="M5" i="58"/>
  <c r="J24" i="67"/>
  <c r="K26" i="67"/>
  <c r="K29" i="67"/>
  <c r="O20" i="67"/>
  <c r="AF20" i="67"/>
  <c r="AG20" i="67"/>
  <c r="N19" i="67"/>
  <c r="O19" i="67"/>
  <c r="AF19" i="67"/>
  <c r="AG19" i="67"/>
  <c r="N20" i="67"/>
  <c r="M20" i="67"/>
  <c r="M19" i="67"/>
  <c r="N21" i="67"/>
  <c r="O21" i="67"/>
  <c r="AF21" i="67"/>
  <c r="AG21" i="67"/>
  <c r="M21" i="67"/>
  <c r="K30" i="67"/>
  <c r="N5" i="67"/>
  <c r="O5" i="67"/>
  <c r="AF5" i="67"/>
  <c r="N6" i="67"/>
  <c r="O6" i="67"/>
  <c r="AF6" i="67"/>
  <c r="N7" i="67"/>
  <c r="O7" i="67"/>
  <c r="AF7" i="67"/>
  <c r="N8" i="67"/>
  <c r="O8" i="67"/>
  <c r="AF8" i="67"/>
  <c r="N9" i="67"/>
  <c r="O9" i="67"/>
  <c r="AF9" i="67"/>
  <c r="N10" i="67"/>
  <c r="O10" i="67"/>
  <c r="AF10" i="67"/>
  <c r="N11" i="67"/>
  <c r="O11" i="67"/>
  <c r="AF11" i="67"/>
  <c r="N12" i="67"/>
  <c r="O12" i="67"/>
  <c r="AF12" i="67"/>
  <c r="N13" i="67"/>
  <c r="O13" i="67"/>
  <c r="AF13" i="67"/>
  <c r="N14" i="67"/>
  <c r="O14" i="67"/>
  <c r="AF14" i="67"/>
  <c r="N15" i="67"/>
  <c r="O15" i="67"/>
  <c r="AF15" i="67"/>
  <c r="N16" i="67"/>
  <c r="O16" i="67"/>
  <c r="AF16" i="67"/>
  <c r="N17" i="67"/>
  <c r="O17" i="67"/>
  <c r="AF17" i="67"/>
  <c r="N18" i="67"/>
  <c r="O18" i="67"/>
  <c r="AF18" i="67"/>
  <c r="N22" i="67"/>
  <c r="O22" i="67"/>
  <c r="AF22" i="67"/>
  <c r="N23" i="67"/>
  <c r="O23" i="67"/>
  <c r="AF23" i="67"/>
  <c r="AF24" i="67"/>
  <c r="AF26" i="67"/>
  <c r="H24" i="67"/>
  <c r="I24" i="67"/>
  <c r="K24" i="67"/>
  <c r="AG5" i="67"/>
  <c r="AG6" i="67"/>
  <c r="AG7" i="67"/>
  <c r="AG8" i="67"/>
  <c r="AG9" i="67"/>
  <c r="AG10" i="67"/>
  <c r="AG11" i="67"/>
  <c r="AG12" i="67"/>
  <c r="AG13" i="67"/>
  <c r="AG14" i="67"/>
  <c r="AG15" i="67"/>
  <c r="AG16" i="67"/>
  <c r="AG17" i="67"/>
  <c r="AG18" i="67"/>
  <c r="AG22" i="67"/>
  <c r="AG23" i="67"/>
  <c r="AG24" i="67"/>
  <c r="AE24" i="67"/>
  <c r="AD24" i="67"/>
  <c r="AC24" i="67"/>
  <c r="AB24" i="67"/>
  <c r="AA24" i="67"/>
  <c r="Z24" i="67"/>
  <c r="Y24" i="67"/>
  <c r="X24" i="67"/>
  <c r="W24" i="67"/>
  <c r="V24" i="67"/>
  <c r="U24" i="67"/>
  <c r="T24" i="67"/>
  <c r="S24" i="67"/>
  <c r="R24" i="67"/>
  <c r="Q24" i="67"/>
  <c r="P24" i="67"/>
  <c r="O24" i="67"/>
  <c r="N24" i="67"/>
  <c r="M5" i="67"/>
  <c r="M6" i="67"/>
  <c r="M7" i="67"/>
  <c r="M8" i="67"/>
  <c r="M9" i="67"/>
  <c r="M10" i="67"/>
  <c r="M11" i="67"/>
  <c r="M12" i="67"/>
  <c r="M13" i="67"/>
  <c r="M14" i="67"/>
  <c r="M15" i="67"/>
  <c r="M16" i="67"/>
  <c r="M17" i="67"/>
  <c r="M18" i="67"/>
  <c r="M22" i="67"/>
  <c r="M23" i="67"/>
  <c r="M24" i="67"/>
  <c r="L24" i="67"/>
  <c r="AF24" i="66"/>
  <c r="H20" i="66"/>
  <c r="I20" i="66"/>
  <c r="J20" i="66"/>
  <c r="K14" i="66"/>
  <c r="K20" i="66"/>
  <c r="K22" i="66"/>
  <c r="K24" i="66"/>
  <c r="N5" i="66"/>
  <c r="O5" i="66"/>
  <c r="AF5" i="66"/>
  <c r="N6" i="66"/>
  <c r="O6" i="66"/>
  <c r="AF6" i="66"/>
  <c r="N7" i="66"/>
  <c r="O7" i="66"/>
  <c r="AF7" i="66"/>
  <c r="N8" i="66"/>
  <c r="O8" i="66"/>
  <c r="AF8" i="66"/>
  <c r="N9" i="66"/>
  <c r="O9" i="66"/>
  <c r="AF9" i="66"/>
  <c r="N10" i="66"/>
  <c r="O10" i="66"/>
  <c r="AF10" i="66"/>
  <c r="N11" i="66"/>
  <c r="O11" i="66"/>
  <c r="AF11" i="66"/>
  <c r="N12" i="66"/>
  <c r="O12" i="66"/>
  <c r="AF12" i="66"/>
  <c r="N13" i="66"/>
  <c r="O13" i="66"/>
  <c r="AF13" i="66"/>
  <c r="N14" i="66"/>
  <c r="O14" i="66"/>
  <c r="AF14" i="66"/>
  <c r="N15" i="66"/>
  <c r="AF15" i="66"/>
  <c r="N16" i="66"/>
  <c r="O16" i="66"/>
  <c r="AF16" i="66"/>
  <c r="N17" i="66"/>
  <c r="O17" i="66"/>
  <c r="AF17" i="66"/>
  <c r="N18" i="66"/>
  <c r="O18" i="66"/>
  <c r="AF18" i="66"/>
  <c r="N19" i="66"/>
  <c r="O19" i="66"/>
  <c r="AF19" i="66"/>
  <c r="AF20" i="66"/>
  <c r="AF22" i="66"/>
  <c r="AG5" i="66"/>
  <c r="AG6" i="66"/>
  <c r="AG7" i="66"/>
  <c r="AG8" i="66"/>
  <c r="AG9" i="66"/>
  <c r="AG10" i="66"/>
  <c r="AG11" i="66"/>
  <c r="AG12" i="66"/>
  <c r="AG13" i="66"/>
  <c r="AG14" i="66"/>
  <c r="AG15" i="66"/>
  <c r="AG16" i="66"/>
  <c r="AG17" i="66"/>
  <c r="AG18" i="66"/>
  <c r="AG19" i="66"/>
  <c r="AG20" i="66"/>
  <c r="AE20" i="66"/>
  <c r="AD20" i="66"/>
  <c r="AC20" i="66"/>
  <c r="AB20" i="66"/>
  <c r="AA20" i="66"/>
  <c r="Z20" i="66"/>
  <c r="Y20" i="66"/>
  <c r="X20" i="66"/>
  <c r="W20" i="66"/>
  <c r="V20" i="66"/>
  <c r="U20" i="66"/>
  <c r="T20" i="66"/>
  <c r="S20" i="66"/>
  <c r="R20" i="66"/>
  <c r="Q20" i="66"/>
  <c r="P20" i="66"/>
  <c r="O20" i="66"/>
  <c r="N20" i="66"/>
  <c r="M5" i="66"/>
  <c r="M6" i="66"/>
  <c r="M7" i="66"/>
  <c r="M8" i="66"/>
  <c r="M9" i="66"/>
  <c r="M10" i="66"/>
  <c r="M11" i="66"/>
  <c r="M12" i="66"/>
  <c r="M13" i="66"/>
  <c r="M14" i="66"/>
  <c r="M15" i="66"/>
  <c r="M16" i="66"/>
  <c r="M17" i="66"/>
  <c r="M18" i="66"/>
  <c r="M19" i="66"/>
  <c r="M20" i="66"/>
  <c r="L20" i="66"/>
  <c r="H16" i="64"/>
  <c r="I16" i="64"/>
  <c r="J16" i="64"/>
  <c r="K12" i="64"/>
  <c r="K16" i="64"/>
  <c r="K18" i="64"/>
  <c r="K20" i="64"/>
  <c r="N11" i="64"/>
  <c r="O11" i="64"/>
  <c r="AF11" i="64"/>
  <c r="AG11" i="64"/>
  <c r="M11" i="64"/>
  <c r="N5" i="64"/>
  <c r="O5" i="64"/>
  <c r="AF5" i="64"/>
  <c r="N6" i="64"/>
  <c r="O6" i="64"/>
  <c r="AF6" i="64"/>
  <c r="N7" i="64"/>
  <c r="O7" i="64"/>
  <c r="AF7" i="64"/>
  <c r="N8" i="64"/>
  <c r="O8" i="64"/>
  <c r="AF8" i="64"/>
  <c r="N9" i="64"/>
  <c r="O9" i="64"/>
  <c r="AF9" i="64"/>
  <c r="N10" i="64"/>
  <c r="O10" i="64"/>
  <c r="AF10" i="64"/>
  <c r="N12" i="64"/>
  <c r="O12" i="64"/>
  <c r="AF12" i="64"/>
  <c r="N13" i="64"/>
  <c r="O13" i="64"/>
  <c r="AF13" i="64"/>
  <c r="N14" i="64"/>
  <c r="O14" i="64"/>
  <c r="AF14" i="64"/>
  <c r="N15" i="64"/>
  <c r="O15" i="64"/>
  <c r="AF15" i="64"/>
  <c r="AF16" i="64"/>
  <c r="AF18" i="64"/>
  <c r="AG5" i="64"/>
  <c r="AG6" i="64"/>
  <c r="AG7" i="64"/>
  <c r="AG8" i="64"/>
  <c r="AG9" i="64"/>
  <c r="AG10" i="64"/>
  <c r="AG12" i="64"/>
  <c r="AG13" i="64"/>
  <c r="AG14" i="64"/>
  <c r="AG15" i="64"/>
  <c r="AG16" i="64"/>
  <c r="AE16" i="64"/>
  <c r="AD16" i="64"/>
  <c r="AC16" i="64"/>
  <c r="AB16" i="64"/>
  <c r="AA16" i="64"/>
  <c r="Z16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5" i="64"/>
  <c r="M6" i="64"/>
  <c r="M7" i="64"/>
  <c r="M8" i="64"/>
  <c r="M9" i="64"/>
  <c r="M10" i="64"/>
  <c r="M12" i="64"/>
  <c r="M13" i="64"/>
  <c r="M14" i="64"/>
  <c r="M15" i="64"/>
  <c r="M16" i="64"/>
  <c r="L16" i="64"/>
  <c r="N17" i="63"/>
  <c r="O17" i="63"/>
  <c r="AF17" i="63"/>
  <c r="AG17" i="63"/>
  <c r="M17" i="63"/>
  <c r="N16" i="63"/>
  <c r="O16" i="63"/>
  <c r="AF16" i="63"/>
  <c r="AG16" i="63"/>
  <c r="M16" i="63"/>
  <c r="N18" i="63"/>
  <c r="O18" i="63"/>
  <c r="AF18" i="63"/>
  <c r="AG18" i="63"/>
  <c r="M18" i="63"/>
  <c r="N15" i="63"/>
  <c r="O15" i="63"/>
  <c r="AF15" i="63"/>
  <c r="AG15" i="63"/>
  <c r="M15" i="63"/>
  <c r="N14" i="63"/>
  <c r="O14" i="63"/>
  <c r="AF14" i="63"/>
  <c r="AG14" i="63"/>
  <c r="M14" i="63"/>
  <c r="K11" i="63"/>
  <c r="K20" i="63"/>
  <c r="H20" i="63"/>
  <c r="I20" i="63"/>
  <c r="J20" i="63"/>
  <c r="K22" i="63"/>
  <c r="AF24" i="63"/>
  <c r="N13" i="63"/>
  <c r="O13" i="63"/>
  <c r="AF13" i="63"/>
  <c r="AG13" i="63"/>
  <c r="M13" i="63"/>
  <c r="N12" i="63"/>
  <c r="O12" i="63"/>
  <c r="AF12" i="63"/>
  <c r="AG12" i="63"/>
  <c r="M12" i="63"/>
  <c r="N11" i="63"/>
  <c r="O11" i="63"/>
  <c r="AF11" i="63"/>
  <c r="AG11" i="63"/>
  <c r="M11" i="63"/>
  <c r="N8" i="63"/>
  <c r="O8" i="63"/>
  <c r="AF8" i="63"/>
  <c r="AG8" i="63"/>
  <c r="M8" i="63"/>
  <c r="N56" i="58"/>
  <c r="O56" i="58"/>
  <c r="AF56" i="58"/>
  <c r="AF57" i="58"/>
  <c r="AF59" i="58"/>
  <c r="H57" i="58"/>
  <c r="I57" i="58"/>
  <c r="J57" i="58"/>
  <c r="K57" i="58"/>
  <c r="K59" i="58"/>
  <c r="AG56" i="58"/>
  <c r="AG57" i="58"/>
  <c r="AE57" i="58"/>
  <c r="AD57" i="58"/>
  <c r="AC57" i="58"/>
  <c r="AB57" i="58"/>
  <c r="AA57" i="58"/>
  <c r="Z57" i="58"/>
  <c r="Y57" i="58"/>
  <c r="X57" i="58"/>
  <c r="W57" i="58"/>
  <c r="V57" i="58"/>
  <c r="U57" i="58"/>
  <c r="T57" i="58"/>
  <c r="S57" i="58"/>
  <c r="R57" i="58"/>
  <c r="Q57" i="58"/>
  <c r="P57" i="58"/>
  <c r="O57" i="58"/>
  <c r="N57" i="58"/>
  <c r="M56" i="58"/>
  <c r="M57" i="58"/>
  <c r="L57" i="58"/>
  <c r="M19" i="63"/>
  <c r="N19" i="63"/>
  <c r="O19" i="63"/>
  <c r="AF19" i="63"/>
  <c r="AG19" i="63"/>
  <c r="L20" i="63"/>
  <c r="M5" i="63"/>
  <c r="M6" i="63"/>
  <c r="M7" i="63"/>
  <c r="M9" i="63"/>
  <c r="M10" i="63"/>
  <c r="M20" i="63"/>
  <c r="N5" i="63"/>
  <c r="N6" i="63"/>
  <c r="N7" i="63"/>
  <c r="N9" i="63"/>
  <c r="N10" i="63"/>
  <c r="N20" i="63"/>
  <c r="O5" i="63"/>
  <c r="O6" i="63"/>
  <c r="O7" i="63"/>
  <c r="O9" i="63"/>
  <c r="O10" i="63"/>
  <c r="O20" i="63"/>
  <c r="P20" i="63"/>
  <c r="Q20" i="63"/>
  <c r="R20" i="63"/>
  <c r="S20" i="63"/>
  <c r="T20" i="63"/>
  <c r="U20" i="63"/>
  <c r="V20" i="63"/>
  <c r="W20" i="63"/>
  <c r="X20" i="63"/>
  <c r="Y20" i="63"/>
  <c r="Z20" i="63"/>
  <c r="AA20" i="63"/>
  <c r="AB20" i="63"/>
  <c r="AC20" i="63"/>
  <c r="AD20" i="63"/>
  <c r="AE20" i="63"/>
  <c r="AF5" i="63"/>
  <c r="AF6" i="63"/>
  <c r="AF7" i="63"/>
  <c r="AF9" i="63"/>
  <c r="AF10" i="63"/>
  <c r="AF20" i="63"/>
  <c r="AG5" i="63"/>
  <c r="AG6" i="63"/>
  <c r="AG7" i="63"/>
  <c r="AG9" i="63"/>
  <c r="AG10" i="63"/>
  <c r="AG20" i="63"/>
  <c r="AF22" i="63"/>
</calcChain>
</file>

<file path=xl/sharedStrings.xml><?xml version="1.0" encoding="utf-8"?>
<sst xmlns="http://schemas.openxmlformats.org/spreadsheetml/2006/main" count="576" uniqueCount="130">
  <si>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</si>
  <si>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</si>
  <si>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</si>
  <si>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</si>
  <si>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</si>
  <si>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</si>
  <si>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</si>
  <si>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</si>
  <si>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</si>
  <si>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</si>
  <si>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</si>
  <si>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</si>
  <si>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</si>
  <si>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</si>
  <si>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</si>
  <si>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</si>
  <si>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</si>
  <si>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</si>
  <si>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</si>
  <si>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</si>
  <si>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</si>
  <si>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</si>
  <si>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</si>
  <si>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</si>
  <si>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</si>
  <si>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</si>
  <si>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</si>
  <si>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</si>
  <si>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</si>
  <si>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</si>
  <si>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</si>
  <si>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</si>
  <si>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</si>
  <si>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</si>
  <si>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</si>
  <si>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</si>
  <si>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</si>
  <si>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</si>
  <si>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Makati City</t>
  </si>
  <si>
    <t>Tube Ice</t>
  </si>
  <si>
    <t>Rustans Supercenters Inc</t>
  </si>
  <si>
    <t>201-160-401-002</t>
  </si>
  <si>
    <t>Angelo Sanchez</t>
  </si>
  <si>
    <t>Marikina City</t>
  </si>
  <si>
    <t>Office Warehouse Inc</t>
  </si>
  <si>
    <t>200-492-462-008</t>
  </si>
  <si>
    <t>235-048-461-000</t>
  </si>
  <si>
    <t>French Fries</t>
  </si>
  <si>
    <t>Lalamove</t>
  </si>
  <si>
    <t>Baguette Bread</t>
  </si>
  <si>
    <t>Mejora Ferro Corporation</t>
  </si>
  <si>
    <t>477-928-673-004</t>
  </si>
  <si>
    <t>Lettuce</t>
  </si>
  <si>
    <t>Almas Cold Cuts Store</t>
  </si>
  <si>
    <t>Jongong Enterprise</t>
  </si>
  <si>
    <t>236-638-638-000</t>
  </si>
  <si>
    <t>Landmark Supermart</t>
  </si>
  <si>
    <t>000-148-285-000</t>
  </si>
  <si>
    <t>Fresh Milk,Spaghetti,Tomato Sauce,Che Vital Cheese,Sugar,Oreo Vanilla</t>
  </si>
  <si>
    <t xml:space="preserve">POS Ribbon </t>
  </si>
  <si>
    <t>Super Shopping Market Inc</t>
  </si>
  <si>
    <t>209-608-195-000</t>
  </si>
  <si>
    <t>Broas,Molo Wrapper &amp; Butter</t>
  </si>
  <si>
    <t>Baguette Bread,Kraft Cheese</t>
  </si>
  <si>
    <t>Delivery Charge c/o Sampaga check payment</t>
  </si>
  <si>
    <t>Baguette Bread,Fiesta Oil</t>
  </si>
  <si>
    <t>Corn oil,Oyster Sauce,Queensland Cheese</t>
  </si>
  <si>
    <t>PMKS</t>
  </si>
  <si>
    <t>Additional payment for whole chicken</t>
  </si>
  <si>
    <t>COH</t>
  </si>
  <si>
    <t>Bean &amp; Barley Manila Corp.</t>
  </si>
  <si>
    <t>009117-802-000</t>
  </si>
  <si>
    <t>Coffee Beans</t>
  </si>
  <si>
    <t>Coffee Beans Delivery Charged</t>
  </si>
  <si>
    <t>Grab</t>
  </si>
  <si>
    <t>Check Delivery Charged (F.Sampaga Check)</t>
  </si>
  <si>
    <t>Bacon Bits &amp; Sausage</t>
  </si>
  <si>
    <t>Judith Meat Products</t>
  </si>
  <si>
    <t>241-803-874-000</t>
  </si>
  <si>
    <t>Transpo purchased Kitchen Stocks</t>
  </si>
  <si>
    <t>French Baguette Bread,Heritage Cheese,Green Beans</t>
  </si>
  <si>
    <t>Anchovies</t>
  </si>
  <si>
    <t>Fiesta Vegetable Oil,AP Cream,Fresh Milk,Spaghetti,Linguine,Elbow Macaroni</t>
  </si>
  <si>
    <t>Lettuce &amp; Tomato</t>
  </si>
  <si>
    <t>For the Month Ended:  July 20-25, 2020 (6k Budget)</t>
  </si>
  <si>
    <t>Fresh milk &amp; Eggs</t>
  </si>
  <si>
    <t>Table Napkin</t>
  </si>
  <si>
    <t>For the Month Ended:  July 6-11,2020 (4,300 Budget)</t>
  </si>
  <si>
    <t>For the Month Ended:  July 13-18 (2,700 Budget)</t>
  </si>
  <si>
    <t>Loaf Bread</t>
  </si>
  <si>
    <t>Fresh Milk,Eggs,Baguette Bread</t>
  </si>
  <si>
    <t>Fly Paper</t>
  </si>
  <si>
    <t>Funsize Cheese, Brown Cocktail</t>
  </si>
  <si>
    <t>Elbow Macaroni,Penne,Fresh Milk,Spaghetti,Olive Oil</t>
  </si>
  <si>
    <t>Brown Sugar,Bell Pepper</t>
  </si>
  <si>
    <t>For the Month Ended:  July 2020</t>
  </si>
  <si>
    <t>ABB Baking Goods And Supplies Inc.</t>
  </si>
  <si>
    <t>008-196-741-009</t>
  </si>
  <si>
    <t>SM City Dasmarinas Cavite</t>
  </si>
  <si>
    <t>Corn Meal</t>
  </si>
  <si>
    <t>The Landmark Corporation</t>
  </si>
  <si>
    <t>Ayala, Makati City</t>
  </si>
  <si>
    <t>Whole peeled tomato, olive oil, corn kernel &amp; etc</t>
  </si>
  <si>
    <t>Romaine lettuce</t>
  </si>
  <si>
    <t>Mejora Ferro Corp. (Ministop)</t>
  </si>
  <si>
    <t>G/F Valero Car Park Bldg. Velero Makati</t>
  </si>
  <si>
    <t>Grenadine</t>
  </si>
  <si>
    <t>Potato</t>
  </si>
  <si>
    <t>Cooks Exchange Inc.</t>
  </si>
  <si>
    <t>001-925-221-002</t>
  </si>
  <si>
    <t>Glassine paper</t>
  </si>
  <si>
    <t>Vanilla ice cream</t>
  </si>
  <si>
    <t xml:space="preserve">Brown Sugar </t>
  </si>
  <si>
    <t>Chili rojo hot sauce</t>
  </si>
  <si>
    <t>Office Warehouse Inc.</t>
  </si>
  <si>
    <t>Sticker paper</t>
  </si>
  <si>
    <t>Pag-Ibig Fund (HDMF)</t>
  </si>
  <si>
    <t>000-530-703-000</t>
  </si>
  <si>
    <t>358 Sen Gil Puyat Ave. Makati City</t>
  </si>
  <si>
    <t>Penalty payment for contribution and loan payment</t>
  </si>
  <si>
    <t>Fresh Milk, Magnolia</t>
  </si>
  <si>
    <t>Prepared by: Joyce Dino</t>
  </si>
  <si>
    <t>PCF</t>
  </si>
  <si>
    <t>PCV</t>
  </si>
  <si>
    <t>For the Month Ended:  July 23-29, 2020 (3,500 Budget)</t>
  </si>
  <si>
    <t>Del Monte Pineapple Chunk</t>
  </si>
  <si>
    <t>Universal Finest Product</t>
  </si>
  <si>
    <t>009-804-586-000</t>
  </si>
  <si>
    <t>Pinagbuhatan Pasig City</t>
  </si>
  <si>
    <t>Cash Payment Difference for Shortplate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</si>
</sst>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9" fontId="2" fillId="3" borderId="2" xfId="15" applyNumberFormat="1" applyFont="1" applyFill="1" applyBorder="1" applyAlignment="1">
      <alignment horizontal="center" vertical="center"/>
    </xf>
    <xf numFmtId="164" fontId="9" fillId="0" borderId="0" xfId="15" applyNumberFormat="1" applyFont="1" applyFill="1" applyAlignment="1">
      <alignment horizontal="left"/>
    </xf>
    <xf numFmtId="0" fontId="8" fillId="0" borderId="0" xfId="15" applyNumberFormat="1" applyFont="1" applyFill="1" applyAlignment="1">
      <alignment horizontal="center"/>
    </xf>
    <xf numFmtId="0" fontId="9" fillId="0" borderId="0" xfId="15" applyNumberFormat="1" applyFont="1" applyFill="1" applyAlignment="1">
      <alignment horizontal="left"/>
    </xf>
    <xf numFmtId="0" fontId="8" fillId="0" borderId="0" xfId="15" applyFont="1" applyFill="1" applyAlignment="1">
      <alignment horizontal="left"/>
    </xf>
    <xf numFmtId="0" fontId="8" fillId="0" borderId="0" xfId="15" applyFont="1" applyFill="1" applyAlignment="1">
      <alignment horizontal="center"/>
    </xf>
    <xf numFmtId="0" fontId="8" fillId="0" borderId="0" xfId="15" applyFont="1" applyFill="1"/>
    <xf numFmtId="49" fontId="9" fillId="0" borderId="0" xfId="15" applyNumberFormat="1" applyFont="1" applyFill="1"/>
    <xf numFmtId="13" fontId="2" fillId="2" borderId="2" xfId="2" applyNumberFormat="1" applyFont="1" applyFill="1" applyBorder="1" applyAlignment="1">
      <alignment wrapText="1"/>
    </xf>
    <xf numFmtId="43" fontId="3" fillId="0" borderId="0" xfId="2" applyFont="1" applyFill="1" applyBorder="1" applyAlignment="1">
      <alignment horizontal="center"/>
    </xf>
    <xf numFmtId="43" fontId="3" fillId="0" borderId="0" xfId="2" applyFont="1" applyFill="1" applyBorder="1" applyAlignment="1"/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"/>
  <sheetViews>
    <sheetView tabSelected="1" workbookViewId="0">
      <pane ySplit="1" topLeftCell="A2" activePane="bottomLeft" state="frozen"/>
      <selection activeCell="D1" sqref="D1"/>
      <selection pane="bottomLeft" activeCell="A25" sqref="A25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95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44018</v>
      </c>
      <c r="B5" s="31"/>
      <c r="C5" s="25" t="s">
        <v>44</v>
      </c>
      <c r="D5" s="25" t="s">
        <v>45</v>
      </c>
      <c r="E5" s="25" t="s">
        <v>38</v>
      </c>
      <c r="F5" s="26">
        <v>811365</v>
      </c>
      <c r="G5" s="26" t="s">
        <v>59</v>
      </c>
      <c r="H5" s="32"/>
      <c r="I5" s="32"/>
      <c r="J5" s="32"/>
      <c r="K5" s="32">
        <v>260</v>
      </c>
      <c r="L5" s="33"/>
      <c r="M5" s="27">
        <f t="shared" ref="M5:M54" si="0">SUM(H5:J5,K5/1.12)</f>
        <v>232.14285714285711</v>
      </c>
      <c r="N5" s="27">
        <f t="shared" ref="N5:N54" si="1">K5/1.12*0.12</f>
        <v>27.857142857142851</v>
      </c>
      <c r="O5" s="27">
        <f t="shared" ref="O5:O54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>
        <v>232.14</v>
      </c>
      <c r="Z5" s="34"/>
      <c r="AA5" s="34"/>
      <c r="AB5" s="35"/>
      <c r="AC5" s="35"/>
      <c r="AD5" s="34"/>
      <c r="AE5" s="34"/>
      <c r="AF5" s="27">
        <f t="shared" ref="AF5:AF8" si="3">-SUM(N5:AE5)</f>
        <v>-259.99714285714282</v>
      </c>
      <c r="AG5" s="28">
        <f t="shared" ref="AG5:AG8" si="4">SUM(H5:K5)+AF5+O5</f>
        <v>2.857142857180861E-3</v>
      </c>
    </row>
    <row r="6" spans="1:33" s="12" customFormat="1" ht="23.25" customHeight="1" x14ac:dyDescent="0.2">
      <c r="A6" s="30">
        <v>44018</v>
      </c>
      <c r="B6" s="31"/>
      <c r="C6" s="25" t="s">
        <v>60</v>
      </c>
      <c r="D6" s="25" t="s">
        <v>61</v>
      </c>
      <c r="E6" s="25" t="s">
        <v>38</v>
      </c>
      <c r="F6" s="26">
        <v>154162</v>
      </c>
      <c r="G6" s="26" t="s">
        <v>62</v>
      </c>
      <c r="H6" s="32"/>
      <c r="I6" s="32"/>
      <c r="J6" s="32"/>
      <c r="K6" s="32">
        <v>557.5</v>
      </c>
      <c r="L6" s="33"/>
      <c r="M6" s="27">
        <f t="shared" si="0"/>
        <v>497.76785714285711</v>
      </c>
      <c r="N6" s="27">
        <f t="shared" si="1"/>
        <v>59.732142857142854</v>
      </c>
      <c r="O6" s="27">
        <f t="shared" si="2"/>
        <v>0</v>
      </c>
      <c r="P6" s="27">
        <v>497.77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-557.50214285714287</v>
      </c>
      <c r="AG6" s="28">
        <f t="shared" si="4"/>
        <v>-2.1428571428714349E-3</v>
      </c>
    </row>
    <row r="7" spans="1:33" s="12" customFormat="1" ht="23.25" customHeight="1" x14ac:dyDescent="0.2">
      <c r="A7" s="30">
        <v>44018</v>
      </c>
      <c r="B7" s="31"/>
      <c r="C7" s="25" t="s">
        <v>40</v>
      </c>
      <c r="D7" s="25" t="s">
        <v>41</v>
      </c>
      <c r="E7" s="25" t="s">
        <v>37</v>
      </c>
      <c r="F7" s="26">
        <v>38457</v>
      </c>
      <c r="G7" s="26" t="s">
        <v>63</v>
      </c>
      <c r="H7" s="32"/>
      <c r="I7" s="32"/>
      <c r="J7" s="32"/>
      <c r="K7" s="32">
        <v>357</v>
      </c>
      <c r="L7" s="33"/>
      <c r="M7" s="27">
        <f t="shared" si="0"/>
        <v>318.74999999999994</v>
      </c>
      <c r="N7" s="27">
        <f t="shared" si="1"/>
        <v>38.249999999999993</v>
      </c>
      <c r="O7" s="27">
        <f t="shared" si="2"/>
        <v>0</v>
      </c>
      <c r="P7" s="27">
        <v>318.75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-357</v>
      </c>
      <c r="AG7" s="28">
        <f t="shared" si="4"/>
        <v>0</v>
      </c>
    </row>
    <row r="8" spans="1:33" s="12" customFormat="1" ht="23.25" customHeight="1" x14ac:dyDescent="0.2">
      <c r="A8" s="30">
        <v>44019</v>
      </c>
      <c r="B8" s="31"/>
      <c r="C8" s="25" t="s">
        <v>56</v>
      </c>
      <c r="D8" s="25" t="s">
        <v>57</v>
      </c>
      <c r="E8" s="25" t="s">
        <v>38</v>
      </c>
      <c r="F8" s="26">
        <v>236240</v>
      </c>
      <c r="G8" s="26" t="s">
        <v>58</v>
      </c>
      <c r="H8" s="32"/>
      <c r="I8" s="32"/>
      <c r="J8" s="32"/>
      <c r="K8" s="32">
        <v>1312.8</v>
      </c>
      <c r="L8" s="33"/>
      <c r="M8" s="27">
        <f t="shared" si="0"/>
        <v>1172.1428571428569</v>
      </c>
      <c r="N8" s="27">
        <f t="shared" si="1"/>
        <v>140.65714285714282</v>
      </c>
      <c r="O8" s="27">
        <f t="shared" si="2"/>
        <v>0</v>
      </c>
      <c r="P8" s="27">
        <v>1172.1400000000001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-1312.7971428571429</v>
      </c>
      <c r="AG8" s="28">
        <f t="shared" si="4"/>
        <v>2.8571428570103308E-3</v>
      </c>
    </row>
    <row r="9" spans="1:33" s="12" customFormat="1" ht="27.75" customHeight="1" x14ac:dyDescent="0.2">
      <c r="A9" s="30">
        <v>44019</v>
      </c>
      <c r="B9" s="31"/>
      <c r="C9" s="25" t="s">
        <v>48</v>
      </c>
      <c r="D9" s="25"/>
      <c r="E9" s="25"/>
      <c r="F9" s="26"/>
      <c r="G9" s="29" t="s">
        <v>64</v>
      </c>
      <c r="H9" s="32">
        <v>180</v>
      </c>
      <c r="I9" s="32"/>
      <c r="J9" s="32"/>
      <c r="K9" s="32"/>
      <c r="L9" s="33"/>
      <c r="M9" s="27">
        <f t="shared" si="0"/>
        <v>180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180</v>
      </c>
      <c r="AB9" s="35"/>
      <c r="AC9" s="35"/>
      <c r="AD9" s="34"/>
      <c r="AE9" s="34"/>
      <c r="AF9" s="27">
        <f t="shared" ref="AF9:AF13" si="5">-SUM(N9:AE9)</f>
        <v>-180</v>
      </c>
      <c r="AG9" s="28">
        <f t="shared" ref="AG9:AG13" si="6">SUM(H9:K9)+AF9+O9</f>
        <v>0</v>
      </c>
    </row>
    <row r="10" spans="1:33" s="12" customFormat="1" ht="23.25" customHeight="1" x14ac:dyDescent="0.2">
      <c r="A10" s="30">
        <v>44021</v>
      </c>
      <c r="B10" s="31"/>
      <c r="C10" s="25" t="s">
        <v>40</v>
      </c>
      <c r="D10" s="25" t="s">
        <v>41</v>
      </c>
      <c r="E10" s="25" t="s">
        <v>37</v>
      </c>
      <c r="F10" s="26">
        <v>38468</v>
      </c>
      <c r="G10" s="26" t="s">
        <v>65</v>
      </c>
      <c r="H10" s="32"/>
      <c r="I10" s="32"/>
      <c r="J10" s="32"/>
      <c r="K10" s="32">
        <v>254</v>
      </c>
      <c r="L10" s="33"/>
      <c r="M10" s="27">
        <f t="shared" si="0"/>
        <v>226.78571428571428</v>
      </c>
      <c r="N10" s="27">
        <f t="shared" si="1"/>
        <v>27.214285714285712</v>
      </c>
      <c r="O10" s="27">
        <f t="shared" si="2"/>
        <v>0</v>
      </c>
      <c r="P10" s="27">
        <v>226.79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5"/>
        <v>-254.00428571428571</v>
      </c>
      <c r="AG10" s="28">
        <f t="shared" si="6"/>
        <v>-4.2857142857144481E-3</v>
      </c>
    </row>
    <row r="11" spans="1:33" s="12" customFormat="1" ht="23.25" customHeight="1" x14ac:dyDescent="0.2">
      <c r="A11" s="30">
        <v>58632</v>
      </c>
      <c r="B11" s="31"/>
      <c r="C11" s="25" t="s">
        <v>56</v>
      </c>
      <c r="D11" s="25" t="s">
        <v>57</v>
      </c>
      <c r="E11" s="25" t="s">
        <v>38</v>
      </c>
      <c r="F11" s="26">
        <v>232038</v>
      </c>
      <c r="G11" s="26" t="s">
        <v>66</v>
      </c>
      <c r="H11" s="32"/>
      <c r="I11" s="32"/>
      <c r="J11" s="32"/>
      <c r="K11" s="32">
        <f>448.26+53.79</f>
        <v>502.05</v>
      </c>
      <c r="L11" s="33"/>
      <c r="M11" s="27">
        <f t="shared" si="0"/>
        <v>448.25892857142856</v>
      </c>
      <c r="N11" s="27">
        <f t="shared" si="1"/>
        <v>53.791071428571428</v>
      </c>
      <c r="O11" s="27">
        <f t="shared" si="2"/>
        <v>0</v>
      </c>
      <c r="P11" s="27">
        <v>448.26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5"/>
        <v>-502.05107142857139</v>
      </c>
      <c r="AG11" s="28">
        <f t="shared" si="6"/>
        <v>-1.071428571378874E-3</v>
      </c>
    </row>
    <row r="12" spans="1:33" s="12" customFormat="1" ht="23.25" customHeight="1" x14ac:dyDescent="0.2">
      <c r="A12" s="30">
        <v>58632</v>
      </c>
      <c r="B12" s="31"/>
      <c r="C12" s="25" t="s">
        <v>56</v>
      </c>
      <c r="D12" s="25" t="s">
        <v>57</v>
      </c>
      <c r="E12" s="25" t="s">
        <v>38</v>
      </c>
      <c r="F12" s="26">
        <v>232038</v>
      </c>
      <c r="G12" s="26" t="s">
        <v>52</v>
      </c>
      <c r="H12" s="32"/>
      <c r="I12" s="32"/>
      <c r="J12" s="32">
        <v>248.2</v>
      </c>
      <c r="K12" s="32"/>
      <c r="L12" s="33"/>
      <c r="M12" s="27">
        <f t="shared" si="0"/>
        <v>248.2</v>
      </c>
      <c r="N12" s="27">
        <f t="shared" si="1"/>
        <v>0</v>
      </c>
      <c r="O12" s="27">
        <f t="shared" si="2"/>
        <v>0</v>
      </c>
      <c r="P12" s="27">
        <v>248.2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5"/>
        <v>-248.2</v>
      </c>
      <c r="AG12" s="28">
        <f t="shared" si="6"/>
        <v>0</v>
      </c>
    </row>
    <row r="13" spans="1:33" s="12" customFormat="1" ht="23.25" customHeight="1" x14ac:dyDescent="0.2">
      <c r="A13" s="30">
        <v>58626</v>
      </c>
      <c r="B13" s="31"/>
      <c r="C13" s="25" t="s">
        <v>67</v>
      </c>
      <c r="D13" s="25"/>
      <c r="E13" s="25"/>
      <c r="F13" s="26"/>
      <c r="G13" s="26" t="s">
        <v>68</v>
      </c>
      <c r="H13" s="32"/>
      <c r="I13" s="32"/>
      <c r="J13" s="32">
        <v>300</v>
      </c>
      <c r="K13" s="32"/>
      <c r="L13" s="33"/>
      <c r="M13" s="27">
        <f t="shared" si="0"/>
        <v>300</v>
      </c>
      <c r="N13" s="27">
        <f t="shared" si="1"/>
        <v>0</v>
      </c>
      <c r="O13" s="27">
        <f t="shared" si="2"/>
        <v>0</v>
      </c>
      <c r="P13" s="27">
        <v>300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5"/>
        <v>-300</v>
      </c>
      <c r="AG13" s="28">
        <f t="shared" si="6"/>
        <v>0</v>
      </c>
    </row>
    <row r="14" spans="1:33" s="12" customFormat="1" ht="23.25" customHeight="1" x14ac:dyDescent="0.2">
      <c r="A14" s="30">
        <v>44023</v>
      </c>
      <c r="B14" s="31"/>
      <c r="C14" s="25" t="s">
        <v>40</v>
      </c>
      <c r="D14" s="25" t="s">
        <v>41</v>
      </c>
      <c r="E14" s="25" t="s">
        <v>37</v>
      </c>
      <c r="F14" s="26">
        <v>3478</v>
      </c>
      <c r="G14" s="26" t="s">
        <v>85</v>
      </c>
      <c r="H14" s="32"/>
      <c r="I14" s="32"/>
      <c r="J14" s="32"/>
      <c r="K14" s="32">
        <v>182.75</v>
      </c>
      <c r="L14" s="33"/>
      <c r="M14" s="27">
        <f t="shared" si="0"/>
        <v>163.16964285714283</v>
      </c>
      <c r="N14" s="27">
        <f t="shared" si="1"/>
        <v>19.580357142857139</v>
      </c>
      <c r="O14" s="27">
        <f t="shared" si="2"/>
        <v>0</v>
      </c>
      <c r="P14" s="27">
        <v>163.16999999999999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:AF20" si="7">-SUM(N14:AE14)</f>
        <v>-182.75035714285713</v>
      </c>
      <c r="AG14" s="28">
        <f t="shared" ref="AG14:AG20" si="8">SUM(H14:K14)+AF14+O14</f>
        <v>-3.5714285712629135E-4</v>
      </c>
    </row>
    <row r="15" spans="1:33" s="12" customFormat="1" ht="23.25" customHeight="1" x14ac:dyDescent="0.2">
      <c r="A15" s="30">
        <v>44022</v>
      </c>
      <c r="B15" s="31"/>
      <c r="C15" s="25" t="s">
        <v>54</v>
      </c>
      <c r="D15" s="25" t="s">
        <v>55</v>
      </c>
      <c r="E15" s="25" t="s">
        <v>37</v>
      </c>
      <c r="F15" s="26">
        <v>2778648</v>
      </c>
      <c r="G15" s="26" t="s">
        <v>39</v>
      </c>
      <c r="H15" s="32"/>
      <c r="I15" s="32"/>
      <c r="J15" s="32"/>
      <c r="K15" s="32">
        <v>24</v>
      </c>
      <c r="L15" s="33"/>
      <c r="M15" s="27">
        <f t="shared" si="0"/>
        <v>21.428571428571427</v>
      </c>
      <c r="N15" s="27">
        <f t="shared" si="1"/>
        <v>2.5714285714285712</v>
      </c>
      <c r="O15" s="27">
        <f t="shared" si="2"/>
        <v>0</v>
      </c>
      <c r="P15" s="27"/>
      <c r="Q15" s="34">
        <v>21.43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7"/>
        <v>-24.001428571428569</v>
      </c>
      <c r="AG15" s="28">
        <f t="shared" si="8"/>
        <v>-1.4285714285691142E-3</v>
      </c>
    </row>
    <row r="16" spans="1:33" s="57" customFormat="1" ht="23.25" customHeight="1" x14ac:dyDescent="0.2">
      <c r="A16" s="48">
        <v>44023</v>
      </c>
      <c r="B16" s="58"/>
      <c r="C16" s="49" t="s">
        <v>40</v>
      </c>
      <c r="D16" s="49" t="s">
        <v>41</v>
      </c>
      <c r="E16" s="49" t="s">
        <v>37</v>
      </c>
      <c r="F16" s="50">
        <v>159113</v>
      </c>
      <c r="G16" s="50" t="s">
        <v>86</v>
      </c>
      <c r="H16" s="51"/>
      <c r="I16" s="51"/>
      <c r="J16" s="51"/>
      <c r="K16" s="51">
        <v>105</v>
      </c>
      <c r="L16" s="52"/>
      <c r="M16" s="53">
        <f t="shared" si="0"/>
        <v>93.749999999999986</v>
      </c>
      <c r="N16" s="53">
        <f t="shared" si="1"/>
        <v>11.249999999999998</v>
      </c>
      <c r="O16" s="53">
        <f t="shared" si="2"/>
        <v>0</v>
      </c>
      <c r="P16" s="53"/>
      <c r="Q16" s="54"/>
      <c r="R16" s="54"/>
      <c r="S16" s="55"/>
      <c r="T16" s="55"/>
      <c r="U16" s="55">
        <v>93.75</v>
      </c>
      <c r="V16" s="55"/>
      <c r="W16" s="55"/>
      <c r="X16" s="54"/>
      <c r="Y16" s="54"/>
      <c r="Z16" s="54"/>
      <c r="AA16" s="54"/>
      <c r="AB16" s="55"/>
      <c r="AC16" s="55"/>
      <c r="AD16" s="54"/>
      <c r="AE16" s="54"/>
      <c r="AF16" s="53">
        <f t="shared" si="7"/>
        <v>-105</v>
      </c>
      <c r="AG16" s="56">
        <f t="shared" si="8"/>
        <v>0</v>
      </c>
    </row>
    <row r="17" spans="1:33" s="12" customFormat="1" ht="23.25" customHeight="1" x14ac:dyDescent="0.2">
      <c r="A17" s="30">
        <v>44029</v>
      </c>
      <c r="B17" s="31"/>
      <c r="C17" s="25" t="s">
        <v>40</v>
      </c>
      <c r="D17" s="25" t="s">
        <v>41</v>
      </c>
      <c r="E17" s="25" t="s">
        <v>37</v>
      </c>
      <c r="F17" s="26">
        <v>189887</v>
      </c>
      <c r="G17" s="26" t="s">
        <v>89</v>
      </c>
      <c r="H17" s="32"/>
      <c r="I17" s="32"/>
      <c r="J17" s="32"/>
      <c r="K17" s="32">
        <v>82</v>
      </c>
      <c r="L17" s="33"/>
      <c r="M17" s="27">
        <f t="shared" si="0"/>
        <v>73.214285714285708</v>
      </c>
      <c r="N17" s="27">
        <f t="shared" si="1"/>
        <v>8.7857142857142847</v>
      </c>
      <c r="O17" s="27">
        <f t="shared" si="2"/>
        <v>0</v>
      </c>
      <c r="P17" s="27">
        <v>73.209999999999994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7"/>
        <v>-81.995714285714286</v>
      </c>
      <c r="AG17" s="28">
        <f t="shared" si="8"/>
        <v>4.2857142857144481E-3</v>
      </c>
    </row>
    <row r="18" spans="1:33" s="12" customFormat="1" ht="23.25" customHeight="1" x14ac:dyDescent="0.2">
      <c r="A18" s="30">
        <v>44026</v>
      </c>
      <c r="B18" s="31"/>
      <c r="C18" s="25" t="s">
        <v>54</v>
      </c>
      <c r="D18" s="25" t="s">
        <v>55</v>
      </c>
      <c r="E18" s="25" t="s">
        <v>37</v>
      </c>
      <c r="F18" s="26">
        <v>26566</v>
      </c>
      <c r="G18" s="26" t="s">
        <v>39</v>
      </c>
      <c r="H18" s="32"/>
      <c r="I18" s="32"/>
      <c r="J18" s="32"/>
      <c r="K18" s="32">
        <v>42</v>
      </c>
      <c r="L18" s="33"/>
      <c r="M18" s="27">
        <f t="shared" si="0"/>
        <v>37.499999999999993</v>
      </c>
      <c r="N18" s="27">
        <f t="shared" si="1"/>
        <v>4.4999999999999991</v>
      </c>
      <c r="O18" s="27">
        <f t="shared" si="2"/>
        <v>0</v>
      </c>
      <c r="P18" s="27"/>
      <c r="Q18" s="34">
        <v>37.5</v>
      </c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7"/>
        <v>-42</v>
      </c>
      <c r="AG18" s="28">
        <f t="shared" si="8"/>
        <v>0</v>
      </c>
    </row>
    <row r="19" spans="1:33" s="12" customFormat="1" ht="23.25" customHeight="1" x14ac:dyDescent="0.2">
      <c r="A19" s="30">
        <v>44026</v>
      </c>
      <c r="B19" s="31"/>
      <c r="C19" s="25" t="s">
        <v>40</v>
      </c>
      <c r="D19" s="25" t="s">
        <v>41</v>
      </c>
      <c r="E19" s="25" t="s">
        <v>37</v>
      </c>
      <c r="F19" s="26">
        <v>38488</v>
      </c>
      <c r="G19" s="26" t="s">
        <v>90</v>
      </c>
      <c r="H19" s="32"/>
      <c r="I19" s="32"/>
      <c r="J19" s="32"/>
      <c r="K19" s="32">
        <v>519</v>
      </c>
      <c r="L19" s="33"/>
      <c r="M19" s="27">
        <f t="shared" si="0"/>
        <v>463.39285714285711</v>
      </c>
      <c r="N19" s="27">
        <f t="shared" si="1"/>
        <v>55.607142857142854</v>
      </c>
      <c r="O19" s="27">
        <f t="shared" si="2"/>
        <v>0</v>
      </c>
      <c r="P19" s="27">
        <v>463.39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7"/>
        <v>-518.99714285714288</v>
      </c>
      <c r="AG19" s="28">
        <f t="shared" si="8"/>
        <v>2.8571428571240176E-3</v>
      </c>
    </row>
    <row r="20" spans="1:33" s="12" customFormat="1" ht="23.25" customHeight="1" x14ac:dyDescent="0.2">
      <c r="A20" s="30">
        <v>44026</v>
      </c>
      <c r="B20" s="31"/>
      <c r="C20" s="25" t="s">
        <v>40</v>
      </c>
      <c r="D20" s="25" t="s">
        <v>41</v>
      </c>
      <c r="E20" s="25" t="s">
        <v>37</v>
      </c>
      <c r="F20" s="26">
        <v>159679</v>
      </c>
      <c r="G20" s="26" t="s">
        <v>91</v>
      </c>
      <c r="H20" s="32"/>
      <c r="I20" s="32"/>
      <c r="J20" s="32"/>
      <c r="K20" s="32">
        <v>76.5</v>
      </c>
      <c r="L20" s="33"/>
      <c r="M20" s="27">
        <f t="shared" si="0"/>
        <v>68.303571428571416</v>
      </c>
      <c r="N20" s="27">
        <f t="shared" si="1"/>
        <v>8.1964285714285694</v>
      </c>
      <c r="O20" s="27">
        <f t="shared" si="2"/>
        <v>0</v>
      </c>
      <c r="P20" s="66"/>
      <c r="Q20" s="34"/>
      <c r="R20" s="34">
        <v>68.3</v>
      </c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7"/>
        <v>-76.496428571428567</v>
      </c>
      <c r="AG20" s="28">
        <f t="shared" si="8"/>
        <v>3.5714285714334437E-3</v>
      </c>
    </row>
    <row r="21" spans="1:33" s="12" customFormat="1" ht="27.75" customHeight="1" x14ac:dyDescent="0.2">
      <c r="A21" s="30">
        <v>44029</v>
      </c>
      <c r="B21" s="31"/>
      <c r="C21" s="25" t="s">
        <v>40</v>
      </c>
      <c r="D21" s="25" t="s">
        <v>41</v>
      </c>
      <c r="E21" s="25" t="s">
        <v>37</v>
      </c>
      <c r="F21" s="26">
        <v>189805</v>
      </c>
      <c r="G21" s="25" t="s">
        <v>92</v>
      </c>
      <c r="H21" s="32"/>
      <c r="I21" s="32"/>
      <c r="J21" s="32"/>
      <c r="K21" s="32">
        <v>179</v>
      </c>
      <c r="L21" s="33"/>
      <c r="M21" s="27">
        <f t="shared" si="0"/>
        <v>159.82142857142856</v>
      </c>
      <c r="N21" s="27">
        <f t="shared" si="1"/>
        <v>19.178571428571427</v>
      </c>
      <c r="O21" s="27">
        <f t="shared" si="2"/>
        <v>0</v>
      </c>
      <c r="P21" s="27">
        <v>159.82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ref="AF21:AF25" si="9">-SUM(N21:AE21)</f>
        <v>-178.99857142857141</v>
      </c>
      <c r="AG21" s="28">
        <f t="shared" ref="AG21:AG25" si="10">SUM(H21:K21)+AF21+O21</f>
        <v>1.4285714285904305E-3</v>
      </c>
    </row>
    <row r="22" spans="1:33" s="12" customFormat="1" ht="23.25" customHeight="1" x14ac:dyDescent="0.2">
      <c r="A22" s="30">
        <v>44029</v>
      </c>
      <c r="B22" s="31"/>
      <c r="C22" s="25" t="s">
        <v>40</v>
      </c>
      <c r="D22" s="25" t="s">
        <v>41</v>
      </c>
      <c r="E22" s="25" t="s">
        <v>37</v>
      </c>
      <c r="F22" s="26">
        <v>112689</v>
      </c>
      <c r="G22" s="26" t="s">
        <v>49</v>
      </c>
      <c r="H22" s="32"/>
      <c r="I22" s="32"/>
      <c r="J22" s="32"/>
      <c r="K22" s="32">
        <v>117</v>
      </c>
      <c r="L22" s="33"/>
      <c r="M22" s="27">
        <f t="shared" si="0"/>
        <v>104.46428571428571</v>
      </c>
      <c r="N22" s="27">
        <f t="shared" si="1"/>
        <v>12.535714285714285</v>
      </c>
      <c r="O22" s="27">
        <f t="shared" si="2"/>
        <v>0</v>
      </c>
      <c r="P22" s="27">
        <v>104.46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9"/>
        <v>-116.99571428571429</v>
      </c>
      <c r="AG22" s="28">
        <f t="shared" si="10"/>
        <v>4.2857142857144481E-3</v>
      </c>
    </row>
    <row r="23" spans="1:33" s="12" customFormat="1" ht="23.25" customHeight="1" x14ac:dyDescent="0.2">
      <c r="A23" s="30">
        <v>44029</v>
      </c>
      <c r="B23" s="31"/>
      <c r="C23" s="25" t="s">
        <v>54</v>
      </c>
      <c r="D23" s="25" t="s">
        <v>55</v>
      </c>
      <c r="E23" s="25" t="s">
        <v>37</v>
      </c>
      <c r="F23" s="26">
        <v>365321</v>
      </c>
      <c r="G23" s="26" t="s">
        <v>39</v>
      </c>
      <c r="H23" s="32"/>
      <c r="I23" s="32"/>
      <c r="J23" s="32"/>
      <c r="K23" s="32">
        <v>42</v>
      </c>
      <c r="L23" s="33"/>
      <c r="M23" s="27">
        <f t="shared" si="0"/>
        <v>37.499999999999993</v>
      </c>
      <c r="N23" s="27">
        <f t="shared" si="1"/>
        <v>4.4999999999999991</v>
      </c>
      <c r="O23" s="27">
        <f t="shared" si="2"/>
        <v>0</v>
      </c>
      <c r="P23" s="27"/>
      <c r="Q23" s="34">
        <v>37.5</v>
      </c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9"/>
        <v>-42</v>
      </c>
      <c r="AG23" s="28">
        <f t="shared" si="10"/>
        <v>0</v>
      </c>
    </row>
    <row r="24" spans="1:33" s="12" customFormat="1" ht="23.25" customHeight="1" x14ac:dyDescent="0.2">
      <c r="A24" s="30">
        <v>44029</v>
      </c>
      <c r="B24" s="31"/>
      <c r="C24" s="25" t="s">
        <v>56</v>
      </c>
      <c r="D24" s="25" t="s">
        <v>57</v>
      </c>
      <c r="E24" s="25" t="s">
        <v>38</v>
      </c>
      <c r="F24" s="26">
        <v>247090</v>
      </c>
      <c r="G24" s="26" t="s">
        <v>93</v>
      </c>
      <c r="H24" s="32"/>
      <c r="I24" s="32"/>
      <c r="J24" s="32"/>
      <c r="K24" s="32">
        <f>1198.39+143.81</f>
        <v>1342.2</v>
      </c>
      <c r="L24" s="33"/>
      <c r="M24" s="27">
        <f t="shared" si="0"/>
        <v>1198.3928571428571</v>
      </c>
      <c r="N24" s="27">
        <f t="shared" si="1"/>
        <v>143.80714285714285</v>
      </c>
      <c r="O24" s="27">
        <f t="shared" si="2"/>
        <v>0</v>
      </c>
      <c r="P24" s="27">
        <v>1198.3900000000001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9"/>
        <v>-1342.197142857143</v>
      </c>
      <c r="AG24" s="28">
        <f t="shared" si="10"/>
        <v>2.8571428570103308E-3</v>
      </c>
    </row>
    <row r="25" spans="1:33" s="57" customFormat="1" ht="23.25" customHeight="1" x14ac:dyDescent="0.2">
      <c r="A25" s="48">
        <v>44029</v>
      </c>
      <c r="B25" s="58"/>
      <c r="C25" s="49" t="s">
        <v>56</v>
      </c>
      <c r="D25" s="49" t="s">
        <v>57</v>
      </c>
      <c r="E25" s="49" t="s">
        <v>38</v>
      </c>
      <c r="F25" s="50">
        <v>247090</v>
      </c>
      <c r="G25" s="50" t="s">
        <v>94</v>
      </c>
      <c r="H25" s="51"/>
      <c r="I25" s="51"/>
      <c r="J25" s="51">
        <v>90</v>
      </c>
      <c r="K25" s="51"/>
      <c r="L25" s="52"/>
      <c r="M25" s="53">
        <f t="shared" si="0"/>
        <v>90</v>
      </c>
      <c r="N25" s="53">
        <f t="shared" si="1"/>
        <v>0</v>
      </c>
      <c r="O25" s="53">
        <f t="shared" si="2"/>
        <v>0</v>
      </c>
      <c r="P25" s="53">
        <v>90</v>
      </c>
      <c r="Q25" s="54"/>
      <c r="R25" s="54"/>
      <c r="S25" s="55"/>
      <c r="T25" s="55"/>
      <c r="U25" s="55"/>
      <c r="V25" s="55"/>
      <c r="W25" s="55"/>
      <c r="X25" s="54"/>
      <c r="Y25" s="54"/>
      <c r="Z25" s="54"/>
      <c r="AA25" s="54"/>
      <c r="AB25" s="55"/>
      <c r="AC25" s="55"/>
      <c r="AD25" s="54"/>
      <c r="AE25" s="54"/>
      <c r="AF25" s="53">
        <f t="shared" si="9"/>
        <v>-90</v>
      </c>
      <c r="AG25" s="56">
        <f t="shared" si="10"/>
        <v>0</v>
      </c>
    </row>
    <row r="26" spans="1:33" s="12" customFormat="1" ht="23.25" customHeight="1" x14ac:dyDescent="0.2">
      <c r="A26" s="30">
        <v>44032</v>
      </c>
      <c r="B26" s="31"/>
      <c r="C26" s="25" t="s">
        <v>74</v>
      </c>
      <c r="D26" s="25"/>
      <c r="E26" s="25"/>
      <c r="F26" s="26"/>
      <c r="G26" s="26" t="s">
        <v>75</v>
      </c>
      <c r="H26" s="32">
        <v>175</v>
      </c>
      <c r="I26" s="32"/>
      <c r="J26" s="32"/>
      <c r="K26" s="32"/>
      <c r="L26" s="33"/>
      <c r="M26" s="27">
        <f t="shared" si="0"/>
        <v>175</v>
      </c>
      <c r="N26" s="27">
        <f t="shared" si="1"/>
        <v>0</v>
      </c>
      <c r="O26" s="27">
        <f t="shared" si="2"/>
        <v>0</v>
      </c>
      <c r="P26" s="27"/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>
        <v>175</v>
      </c>
      <c r="AB26" s="35"/>
      <c r="AC26" s="35"/>
      <c r="AD26" s="34"/>
      <c r="AE26" s="34"/>
      <c r="AF26" s="27">
        <f t="shared" ref="AF26:AF34" si="11">-SUM(N26:AE26)</f>
        <v>-175</v>
      </c>
      <c r="AG26" s="28">
        <f t="shared" ref="AG26:AG34" si="12">SUM(H26:K26)+AF26+O26</f>
        <v>0</v>
      </c>
    </row>
    <row r="27" spans="1:33" s="12" customFormat="1" ht="23.25" customHeight="1" x14ac:dyDescent="0.2">
      <c r="A27" s="30">
        <v>44032</v>
      </c>
      <c r="B27" s="31"/>
      <c r="C27" s="25" t="s">
        <v>53</v>
      </c>
      <c r="D27" s="25" t="s">
        <v>46</v>
      </c>
      <c r="E27" s="25" t="s">
        <v>43</v>
      </c>
      <c r="F27" s="26">
        <v>24422</v>
      </c>
      <c r="G27" s="26" t="s">
        <v>76</v>
      </c>
      <c r="H27" s="32"/>
      <c r="I27" s="32"/>
      <c r="J27" s="32">
        <v>720</v>
      </c>
      <c r="K27" s="32"/>
      <c r="L27" s="33"/>
      <c r="M27" s="27">
        <f t="shared" si="0"/>
        <v>720</v>
      </c>
      <c r="N27" s="27">
        <f t="shared" si="1"/>
        <v>0</v>
      </c>
      <c r="O27" s="27">
        <f t="shared" si="2"/>
        <v>0</v>
      </c>
      <c r="P27" s="27">
        <v>720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11"/>
        <v>-720</v>
      </c>
      <c r="AG27" s="28">
        <f t="shared" si="12"/>
        <v>0</v>
      </c>
    </row>
    <row r="28" spans="1:33" s="12" customFormat="1" ht="23.25" customHeight="1" x14ac:dyDescent="0.2">
      <c r="A28" s="30">
        <v>44032</v>
      </c>
      <c r="B28" s="31"/>
      <c r="C28" s="25" t="s">
        <v>77</v>
      </c>
      <c r="D28" s="25" t="s">
        <v>78</v>
      </c>
      <c r="E28" s="25" t="s">
        <v>43</v>
      </c>
      <c r="F28" s="26">
        <v>2116</v>
      </c>
      <c r="G28" s="26" t="s">
        <v>47</v>
      </c>
      <c r="H28" s="32"/>
      <c r="I28" s="32"/>
      <c r="J28" s="32">
        <v>340</v>
      </c>
      <c r="K28" s="32"/>
      <c r="L28" s="33"/>
      <c r="M28" s="27">
        <f t="shared" si="0"/>
        <v>340</v>
      </c>
      <c r="N28" s="27">
        <f t="shared" si="1"/>
        <v>0</v>
      </c>
      <c r="O28" s="27">
        <f t="shared" si="2"/>
        <v>0</v>
      </c>
      <c r="P28" s="27">
        <v>340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11"/>
        <v>-340</v>
      </c>
      <c r="AG28" s="28">
        <f t="shared" si="12"/>
        <v>0</v>
      </c>
    </row>
    <row r="29" spans="1:33" s="12" customFormat="1" ht="23.25" customHeight="1" x14ac:dyDescent="0.2">
      <c r="A29" s="30">
        <v>44032</v>
      </c>
      <c r="B29" s="31"/>
      <c r="C29" s="25" t="s">
        <v>42</v>
      </c>
      <c r="D29" s="25"/>
      <c r="E29" s="25"/>
      <c r="F29" s="26"/>
      <c r="G29" s="26" t="s">
        <v>79</v>
      </c>
      <c r="H29" s="32">
        <v>100</v>
      </c>
      <c r="I29" s="32"/>
      <c r="J29" s="32"/>
      <c r="K29" s="32"/>
      <c r="L29" s="33"/>
      <c r="M29" s="27">
        <f t="shared" si="0"/>
        <v>100</v>
      </c>
      <c r="N29" s="27">
        <f t="shared" si="1"/>
        <v>0</v>
      </c>
      <c r="O29" s="27">
        <f t="shared" si="2"/>
        <v>0</v>
      </c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>
        <v>100</v>
      </c>
      <c r="AB29" s="35"/>
      <c r="AC29" s="35"/>
      <c r="AD29" s="34"/>
      <c r="AE29" s="34"/>
      <c r="AF29" s="27">
        <f t="shared" si="11"/>
        <v>-100</v>
      </c>
      <c r="AG29" s="28">
        <f t="shared" si="12"/>
        <v>0</v>
      </c>
    </row>
    <row r="30" spans="1:33" s="12" customFormat="1" ht="23.25" customHeight="1" x14ac:dyDescent="0.2">
      <c r="A30" s="30">
        <v>44033</v>
      </c>
      <c r="B30" s="31"/>
      <c r="C30" s="25" t="s">
        <v>70</v>
      </c>
      <c r="D30" s="25" t="s">
        <v>71</v>
      </c>
      <c r="E30" s="25" t="s">
        <v>38</v>
      </c>
      <c r="F30" s="26">
        <v>2424</v>
      </c>
      <c r="G30" s="26" t="s">
        <v>72</v>
      </c>
      <c r="H30" s="32"/>
      <c r="I30" s="32"/>
      <c r="J30" s="32"/>
      <c r="K30" s="32">
        <v>1600</v>
      </c>
      <c r="L30" s="33"/>
      <c r="M30" s="27">
        <f t="shared" si="0"/>
        <v>1428.5714285714284</v>
      </c>
      <c r="N30" s="27">
        <f t="shared" si="1"/>
        <v>171.42857142857142</v>
      </c>
      <c r="O30" s="27">
        <f t="shared" si="2"/>
        <v>0</v>
      </c>
      <c r="P30" s="27"/>
      <c r="Q30" s="34">
        <v>1428.57</v>
      </c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11"/>
        <v>-1599.9985714285713</v>
      </c>
      <c r="AG30" s="28">
        <f t="shared" si="12"/>
        <v>1.4285714287325391E-3</v>
      </c>
    </row>
    <row r="31" spans="1:33" s="12" customFormat="1" ht="23.25" customHeight="1" x14ac:dyDescent="0.2">
      <c r="A31" s="30">
        <v>44033</v>
      </c>
      <c r="B31" s="31"/>
      <c r="C31" s="25" t="s">
        <v>70</v>
      </c>
      <c r="D31" s="25"/>
      <c r="E31" s="25"/>
      <c r="F31" s="26"/>
      <c r="G31" s="26" t="s">
        <v>73</v>
      </c>
      <c r="H31" s="32">
        <v>131</v>
      </c>
      <c r="I31" s="32"/>
      <c r="J31" s="32"/>
      <c r="K31" s="32"/>
      <c r="L31" s="33"/>
      <c r="M31" s="27">
        <f t="shared" si="0"/>
        <v>131</v>
      </c>
      <c r="N31" s="27">
        <f t="shared" si="1"/>
        <v>0</v>
      </c>
      <c r="O31" s="27">
        <f t="shared" si="2"/>
        <v>0</v>
      </c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>
        <v>131</v>
      </c>
      <c r="AB31" s="35"/>
      <c r="AC31" s="35"/>
      <c r="AD31" s="34"/>
      <c r="AE31" s="34"/>
      <c r="AF31" s="27">
        <f t="shared" si="11"/>
        <v>-131</v>
      </c>
      <c r="AG31" s="28">
        <f t="shared" si="12"/>
        <v>0</v>
      </c>
    </row>
    <row r="32" spans="1:33" s="12" customFormat="1" ht="23.25" customHeight="1" x14ac:dyDescent="0.2">
      <c r="A32" s="30">
        <v>44034</v>
      </c>
      <c r="B32" s="31"/>
      <c r="C32" s="25" t="s">
        <v>50</v>
      </c>
      <c r="D32" s="25" t="s">
        <v>51</v>
      </c>
      <c r="E32" s="25" t="s">
        <v>38</v>
      </c>
      <c r="F32" s="26">
        <v>166091</v>
      </c>
      <c r="G32" s="26" t="s">
        <v>39</v>
      </c>
      <c r="H32" s="32"/>
      <c r="I32" s="32"/>
      <c r="J32" s="32"/>
      <c r="K32" s="32">
        <v>42</v>
      </c>
      <c r="L32" s="33"/>
      <c r="M32" s="27">
        <f t="shared" si="0"/>
        <v>37.499999999999993</v>
      </c>
      <c r="N32" s="27">
        <f t="shared" si="1"/>
        <v>4.4999999999999991</v>
      </c>
      <c r="O32" s="27">
        <f t="shared" si="2"/>
        <v>0</v>
      </c>
      <c r="P32" s="27"/>
      <c r="Q32" s="34">
        <v>37.5</v>
      </c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11"/>
        <v>-42</v>
      </c>
      <c r="AG32" s="28">
        <f t="shared" si="12"/>
        <v>0</v>
      </c>
    </row>
    <row r="33" spans="1:33" s="12" customFormat="1" ht="23.25" customHeight="1" x14ac:dyDescent="0.2">
      <c r="A33" s="30">
        <v>44034</v>
      </c>
      <c r="B33" s="31"/>
      <c r="C33" s="25" t="s">
        <v>40</v>
      </c>
      <c r="D33" s="25" t="s">
        <v>41</v>
      </c>
      <c r="E33" s="25" t="s">
        <v>37</v>
      </c>
      <c r="F33" s="26">
        <v>38507</v>
      </c>
      <c r="G33" s="26" t="s">
        <v>80</v>
      </c>
      <c r="H33" s="32"/>
      <c r="I33" s="32"/>
      <c r="J33" s="32"/>
      <c r="K33" s="32">
        <v>441</v>
      </c>
      <c r="L33" s="33"/>
      <c r="M33" s="27">
        <f t="shared" si="0"/>
        <v>393.74999999999994</v>
      </c>
      <c r="N33" s="27">
        <f t="shared" si="1"/>
        <v>47.249999999999993</v>
      </c>
      <c r="O33" s="27">
        <f t="shared" si="2"/>
        <v>0</v>
      </c>
      <c r="P33" s="27">
        <v>393.75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11"/>
        <v>-441</v>
      </c>
      <c r="AG33" s="28">
        <f t="shared" si="12"/>
        <v>0</v>
      </c>
    </row>
    <row r="34" spans="1:33" s="12" customFormat="1" ht="23.25" customHeight="1" x14ac:dyDescent="0.2">
      <c r="A34" s="30">
        <v>44035</v>
      </c>
      <c r="B34" s="31"/>
      <c r="C34" s="25" t="s">
        <v>56</v>
      </c>
      <c r="D34" s="25" t="s">
        <v>57</v>
      </c>
      <c r="E34" s="25" t="s">
        <v>38</v>
      </c>
      <c r="F34" s="26">
        <v>268895</v>
      </c>
      <c r="G34" s="26" t="s">
        <v>81</v>
      </c>
      <c r="H34" s="32"/>
      <c r="I34" s="32"/>
      <c r="J34" s="32"/>
      <c r="K34" s="32">
        <v>332.55</v>
      </c>
      <c r="L34" s="33"/>
      <c r="M34" s="27">
        <f t="shared" si="0"/>
        <v>296.91964285714283</v>
      </c>
      <c r="N34" s="27">
        <f t="shared" si="1"/>
        <v>35.630357142857136</v>
      </c>
      <c r="O34" s="27">
        <f t="shared" si="2"/>
        <v>0</v>
      </c>
      <c r="P34" s="27">
        <v>296.92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11"/>
        <v>-332.55035714285714</v>
      </c>
      <c r="AG34" s="28">
        <f t="shared" si="12"/>
        <v>-3.5714285712629135E-4</v>
      </c>
    </row>
    <row r="35" spans="1:33" s="12" customFormat="1" ht="27.75" customHeight="1" x14ac:dyDescent="0.2">
      <c r="A35" s="30">
        <v>44035</v>
      </c>
      <c r="B35" s="31"/>
      <c r="C35" s="25" t="s">
        <v>56</v>
      </c>
      <c r="D35" s="25" t="s">
        <v>57</v>
      </c>
      <c r="E35" s="25" t="s">
        <v>38</v>
      </c>
      <c r="F35" s="26">
        <v>26881</v>
      </c>
      <c r="G35" s="29" t="s">
        <v>82</v>
      </c>
      <c r="H35" s="32"/>
      <c r="I35" s="32"/>
      <c r="J35" s="32"/>
      <c r="K35" s="32">
        <f>1447.41+173.69</f>
        <v>1621.1000000000001</v>
      </c>
      <c r="L35" s="33"/>
      <c r="M35" s="27">
        <f t="shared" si="0"/>
        <v>1447.4107142857142</v>
      </c>
      <c r="N35" s="27">
        <f t="shared" si="1"/>
        <v>173.68928571428569</v>
      </c>
      <c r="O35" s="27">
        <f t="shared" si="2"/>
        <v>0</v>
      </c>
      <c r="P35" s="27">
        <v>1447.41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ref="AF35" si="13">-SUM(N35:AE35)</f>
        <v>-1621.0992857142858</v>
      </c>
      <c r="AG35" s="28">
        <f t="shared" ref="AG35" si="14">SUM(H35:K35)+AF35+O35</f>
        <v>7.1428571436626953E-4</v>
      </c>
    </row>
    <row r="36" spans="1:33" s="12" customFormat="1" ht="23.25" customHeight="1" x14ac:dyDescent="0.2">
      <c r="A36" s="30">
        <v>44035</v>
      </c>
      <c r="B36" s="31"/>
      <c r="C36" s="25" t="s">
        <v>56</v>
      </c>
      <c r="D36" s="25" t="s">
        <v>57</v>
      </c>
      <c r="E36" s="25" t="s">
        <v>38</v>
      </c>
      <c r="F36" s="26">
        <v>26881</v>
      </c>
      <c r="G36" s="26" t="s">
        <v>83</v>
      </c>
      <c r="H36" s="32"/>
      <c r="I36" s="32"/>
      <c r="J36" s="32">
        <v>231.2</v>
      </c>
      <c r="K36" s="32"/>
      <c r="L36" s="33"/>
      <c r="M36" s="27">
        <f t="shared" si="0"/>
        <v>231.2</v>
      </c>
      <c r="N36" s="27">
        <f t="shared" si="1"/>
        <v>0</v>
      </c>
      <c r="O36" s="27">
        <v>0</v>
      </c>
      <c r="P36" s="27">
        <v>231.2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ref="AF36:AF37" si="15">-SUM(N36:AE36)</f>
        <v>-231.2</v>
      </c>
      <c r="AG36" s="28">
        <f t="shared" ref="AG36:AG37" si="16">SUM(H36:K36)+AF36+O36</f>
        <v>0</v>
      </c>
    </row>
    <row r="37" spans="1:33" s="57" customFormat="1" ht="23.25" customHeight="1" x14ac:dyDescent="0.2">
      <c r="A37" s="48">
        <v>44035</v>
      </c>
      <c r="B37" s="58"/>
      <c r="C37" s="49" t="s">
        <v>50</v>
      </c>
      <c r="D37" s="49" t="s">
        <v>51</v>
      </c>
      <c r="E37" s="49" t="s">
        <v>38</v>
      </c>
      <c r="F37" s="50">
        <v>182160</v>
      </c>
      <c r="G37" s="50" t="s">
        <v>39</v>
      </c>
      <c r="H37" s="51"/>
      <c r="I37" s="51"/>
      <c r="J37" s="51"/>
      <c r="K37" s="51">
        <v>42</v>
      </c>
      <c r="L37" s="52"/>
      <c r="M37" s="53">
        <f t="shared" si="0"/>
        <v>37.499999999999993</v>
      </c>
      <c r="N37" s="53">
        <f t="shared" si="1"/>
        <v>4.4999999999999991</v>
      </c>
      <c r="O37" s="53">
        <f t="shared" si="2"/>
        <v>0</v>
      </c>
      <c r="P37" s="53"/>
      <c r="Q37" s="54">
        <v>37.5</v>
      </c>
      <c r="R37" s="54"/>
      <c r="S37" s="55"/>
      <c r="T37" s="55"/>
      <c r="U37" s="55"/>
      <c r="V37" s="55"/>
      <c r="W37" s="55"/>
      <c r="X37" s="54"/>
      <c r="Y37" s="54"/>
      <c r="Z37" s="54"/>
      <c r="AA37" s="54"/>
      <c r="AB37" s="55"/>
      <c r="AC37" s="55"/>
      <c r="AD37" s="54"/>
      <c r="AE37" s="54"/>
      <c r="AF37" s="53">
        <f t="shared" si="15"/>
        <v>-42</v>
      </c>
      <c r="AG37" s="56">
        <f t="shared" si="16"/>
        <v>0</v>
      </c>
    </row>
    <row r="38" spans="1:33" s="12" customFormat="1" ht="23.25" customHeight="1" x14ac:dyDescent="0.2">
      <c r="A38" s="30">
        <v>44035</v>
      </c>
      <c r="B38" s="31"/>
      <c r="C38" s="25" t="s">
        <v>96</v>
      </c>
      <c r="D38" s="25" t="s">
        <v>97</v>
      </c>
      <c r="E38" s="25" t="s">
        <v>98</v>
      </c>
      <c r="F38" s="26">
        <v>149581</v>
      </c>
      <c r="G38" s="26" t="s">
        <v>99</v>
      </c>
      <c r="H38" s="32"/>
      <c r="I38" s="32"/>
      <c r="J38" s="32"/>
      <c r="K38" s="32">
        <v>130</v>
      </c>
      <c r="L38" s="33"/>
      <c r="M38" s="27">
        <f t="shared" si="0"/>
        <v>116.07142857142856</v>
      </c>
      <c r="N38" s="27">
        <f t="shared" si="1"/>
        <v>13.928571428571425</v>
      </c>
      <c r="O38" s="27">
        <f t="shared" si="2"/>
        <v>0</v>
      </c>
      <c r="P38" s="27">
        <v>116.07</v>
      </c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ref="AF38:AF42" si="17">-SUM(N38:AE38)</f>
        <v>-129.99857142857141</v>
      </c>
      <c r="AG38" s="28">
        <f t="shared" ref="AG38:AG42" si="18">SUM(H38:K38)+AF38+O38</f>
        <v>1.4285714285904305E-3</v>
      </c>
    </row>
    <row r="39" spans="1:33" s="12" customFormat="1" ht="23.25" customHeight="1" x14ac:dyDescent="0.2">
      <c r="A39" s="30">
        <v>44037</v>
      </c>
      <c r="B39" s="31"/>
      <c r="C39" s="25" t="s">
        <v>100</v>
      </c>
      <c r="D39" s="25" t="s">
        <v>57</v>
      </c>
      <c r="E39" s="25" t="s">
        <v>101</v>
      </c>
      <c r="F39" s="26"/>
      <c r="G39" s="26" t="s">
        <v>102</v>
      </c>
      <c r="H39" s="32"/>
      <c r="I39" s="32"/>
      <c r="J39" s="32"/>
      <c r="K39" s="32">
        <v>1522.75</v>
      </c>
      <c r="L39" s="33"/>
      <c r="M39" s="27">
        <f t="shared" si="0"/>
        <v>1359.5982142857142</v>
      </c>
      <c r="N39" s="27">
        <f t="shared" si="1"/>
        <v>163.15178571428569</v>
      </c>
      <c r="O39" s="27">
        <f t="shared" si="2"/>
        <v>0</v>
      </c>
      <c r="P39" s="27">
        <v>1359.6</v>
      </c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17"/>
        <v>-1522.7517857142857</v>
      </c>
      <c r="AG39" s="28">
        <f t="shared" si="18"/>
        <v>-1.7857142856883002E-3</v>
      </c>
    </row>
    <row r="40" spans="1:33" s="12" customFormat="1" ht="23.25" customHeight="1" x14ac:dyDescent="0.2">
      <c r="A40" s="30">
        <v>44037</v>
      </c>
      <c r="B40" s="31"/>
      <c r="C40" s="25" t="s">
        <v>100</v>
      </c>
      <c r="D40" s="25" t="s">
        <v>57</v>
      </c>
      <c r="E40" s="25" t="s">
        <v>101</v>
      </c>
      <c r="F40" s="26"/>
      <c r="G40" s="26" t="s">
        <v>103</v>
      </c>
      <c r="H40" s="32"/>
      <c r="I40" s="32"/>
      <c r="J40" s="32">
        <v>172.38</v>
      </c>
      <c r="K40" s="32"/>
      <c r="L40" s="33"/>
      <c r="M40" s="27">
        <f t="shared" si="0"/>
        <v>172.38</v>
      </c>
      <c r="N40" s="27">
        <f t="shared" si="1"/>
        <v>0</v>
      </c>
      <c r="O40" s="27">
        <f t="shared" si="2"/>
        <v>0</v>
      </c>
      <c r="P40" s="27">
        <v>172.38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17"/>
        <v>-172.38</v>
      </c>
      <c r="AG40" s="28">
        <f t="shared" si="18"/>
        <v>0</v>
      </c>
    </row>
    <row r="41" spans="1:33" s="12" customFormat="1" ht="23.25" customHeight="1" x14ac:dyDescent="0.2">
      <c r="A41" s="30">
        <v>44037</v>
      </c>
      <c r="B41" s="31"/>
      <c r="C41" s="25" t="s">
        <v>104</v>
      </c>
      <c r="D41" s="25" t="s">
        <v>51</v>
      </c>
      <c r="E41" s="25" t="s">
        <v>105</v>
      </c>
      <c r="F41" s="26"/>
      <c r="G41" s="26" t="s">
        <v>39</v>
      </c>
      <c r="H41" s="32"/>
      <c r="I41" s="32"/>
      <c r="J41" s="32"/>
      <c r="K41" s="32">
        <v>42</v>
      </c>
      <c r="L41" s="33"/>
      <c r="M41" s="27">
        <f t="shared" si="0"/>
        <v>37.499999999999993</v>
      </c>
      <c r="N41" s="27">
        <f t="shared" si="1"/>
        <v>4.4999999999999991</v>
      </c>
      <c r="O41" s="27">
        <f t="shared" si="2"/>
        <v>0</v>
      </c>
      <c r="P41" s="27"/>
      <c r="Q41" s="34">
        <v>37.5</v>
      </c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17"/>
        <v>-42</v>
      </c>
      <c r="AG41" s="28">
        <f t="shared" si="18"/>
        <v>0</v>
      </c>
    </row>
    <row r="42" spans="1:33" s="12" customFormat="1" ht="23.25" customHeight="1" x14ac:dyDescent="0.2">
      <c r="A42" s="30">
        <v>44037</v>
      </c>
      <c r="B42" s="31"/>
      <c r="C42" s="25" t="s">
        <v>100</v>
      </c>
      <c r="D42" s="25" t="s">
        <v>57</v>
      </c>
      <c r="E42" s="25" t="s">
        <v>101</v>
      </c>
      <c r="F42" s="26"/>
      <c r="G42" s="26" t="s">
        <v>106</v>
      </c>
      <c r="H42" s="32"/>
      <c r="I42" s="32"/>
      <c r="J42" s="32"/>
      <c r="K42" s="32">
        <v>155.25</v>
      </c>
      <c r="L42" s="33"/>
      <c r="M42" s="27">
        <f t="shared" si="0"/>
        <v>138.61607142857142</v>
      </c>
      <c r="N42" s="27">
        <f t="shared" si="1"/>
        <v>16.633928571428569</v>
      </c>
      <c r="O42" s="27">
        <f t="shared" si="2"/>
        <v>0</v>
      </c>
      <c r="P42" s="27"/>
      <c r="Q42" s="34">
        <v>138.62</v>
      </c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17"/>
        <v>-155.25392857142856</v>
      </c>
      <c r="AG42" s="28">
        <f t="shared" si="18"/>
        <v>-3.9285714285597351E-3</v>
      </c>
    </row>
    <row r="43" spans="1:33" s="12" customFormat="1" ht="27.75" customHeight="1" x14ac:dyDescent="0.2">
      <c r="A43" s="30">
        <v>44037</v>
      </c>
      <c r="B43" s="31"/>
      <c r="C43" s="25" t="s">
        <v>40</v>
      </c>
      <c r="D43" s="25" t="s">
        <v>41</v>
      </c>
      <c r="E43" s="25" t="s">
        <v>37</v>
      </c>
      <c r="F43" s="26"/>
      <c r="G43" s="26" t="s">
        <v>107</v>
      </c>
      <c r="H43" s="32"/>
      <c r="I43" s="32"/>
      <c r="J43" s="32">
        <v>127.6</v>
      </c>
      <c r="K43" s="32"/>
      <c r="L43" s="33"/>
      <c r="M43" s="27">
        <f t="shared" si="0"/>
        <v>127.6</v>
      </c>
      <c r="N43" s="27">
        <f t="shared" si="1"/>
        <v>0</v>
      </c>
      <c r="O43" s="27">
        <f t="shared" si="2"/>
        <v>0</v>
      </c>
      <c r="P43" s="27">
        <v>127.6</v>
      </c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ref="AF43:AF54" si="19">-SUM(N43:AE43)</f>
        <v>-127.6</v>
      </c>
      <c r="AG43" s="28">
        <f t="shared" ref="AG43:AG54" si="20">SUM(H43:K43)+AF43+O43</f>
        <v>0</v>
      </c>
    </row>
    <row r="44" spans="1:33" s="12" customFormat="1" ht="23.25" customHeight="1" x14ac:dyDescent="0.2">
      <c r="A44" s="30">
        <v>44040</v>
      </c>
      <c r="B44" s="31"/>
      <c r="C44" s="25" t="s">
        <v>108</v>
      </c>
      <c r="D44" s="25" t="s">
        <v>109</v>
      </c>
      <c r="E44" s="25" t="s">
        <v>101</v>
      </c>
      <c r="F44" s="26"/>
      <c r="G44" s="26" t="s">
        <v>110</v>
      </c>
      <c r="H44" s="32"/>
      <c r="I44" s="32"/>
      <c r="J44" s="32"/>
      <c r="K44" s="32">
        <v>130</v>
      </c>
      <c r="L44" s="33"/>
      <c r="M44" s="27">
        <f t="shared" si="0"/>
        <v>116.07142857142856</v>
      </c>
      <c r="N44" s="27">
        <f t="shared" si="1"/>
        <v>13.928571428571425</v>
      </c>
      <c r="O44" s="27">
        <f t="shared" si="2"/>
        <v>0</v>
      </c>
      <c r="P44" s="27"/>
      <c r="Q44" s="34"/>
      <c r="R44" s="34">
        <v>116.07</v>
      </c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19"/>
        <v>-129.99857142857141</v>
      </c>
      <c r="AG44" s="28">
        <f t="shared" si="20"/>
        <v>1.4285714285904305E-3</v>
      </c>
    </row>
    <row r="45" spans="1:33" s="12" customFormat="1" ht="23.25" customHeight="1" x14ac:dyDescent="0.2">
      <c r="A45" s="30">
        <v>44040</v>
      </c>
      <c r="B45" s="31"/>
      <c r="C45" s="25" t="s">
        <v>104</v>
      </c>
      <c r="D45" s="25" t="s">
        <v>51</v>
      </c>
      <c r="E45" s="25" t="s">
        <v>105</v>
      </c>
      <c r="F45" s="26"/>
      <c r="G45" s="26" t="s">
        <v>111</v>
      </c>
      <c r="H45" s="32"/>
      <c r="I45" s="32"/>
      <c r="J45" s="32"/>
      <c r="K45" s="32">
        <v>15</v>
      </c>
      <c r="L45" s="33"/>
      <c r="M45" s="27">
        <f t="shared" si="0"/>
        <v>13.392857142857142</v>
      </c>
      <c r="N45" s="27">
        <f t="shared" si="1"/>
        <v>1.607142857142857</v>
      </c>
      <c r="O45" s="27">
        <f t="shared" si="2"/>
        <v>0</v>
      </c>
      <c r="P45" s="34"/>
      <c r="Q45" s="34">
        <v>13.39</v>
      </c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19"/>
        <v>-14.997142857142858</v>
      </c>
      <c r="AG45" s="28">
        <f t="shared" si="20"/>
        <v>2.8571428571417812E-3</v>
      </c>
    </row>
    <row r="46" spans="1:33" s="12" customFormat="1" ht="23.25" customHeight="1" x14ac:dyDescent="0.2">
      <c r="A46" s="30">
        <v>44040</v>
      </c>
      <c r="B46" s="31"/>
      <c r="C46" s="25" t="s">
        <v>40</v>
      </c>
      <c r="D46" s="25" t="s">
        <v>41</v>
      </c>
      <c r="E46" s="25" t="s">
        <v>37</v>
      </c>
      <c r="F46" s="26"/>
      <c r="G46" s="26" t="s">
        <v>112</v>
      </c>
      <c r="H46" s="32"/>
      <c r="I46" s="32"/>
      <c r="J46" s="32"/>
      <c r="K46" s="32">
        <v>122</v>
      </c>
      <c r="L46" s="33"/>
      <c r="M46" s="27">
        <f t="shared" si="0"/>
        <v>108.92857142857142</v>
      </c>
      <c r="N46" s="27">
        <f t="shared" si="1"/>
        <v>13.071428571428569</v>
      </c>
      <c r="O46" s="27">
        <f t="shared" si="2"/>
        <v>0</v>
      </c>
      <c r="P46" s="27"/>
      <c r="Q46" s="34">
        <v>108.93</v>
      </c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19"/>
        <v>-122.00142857142858</v>
      </c>
      <c r="AG46" s="28">
        <f t="shared" si="20"/>
        <v>-1.4285714285762197E-3</v>
      </c>
    </row>
    <row r="47" spans="1:33" s="12" customFormat="1" ht="23.25" customHeight="1" x14ac:dyDescent="0.2">
      <c r="A47" s="30">
        <v>44040</v>
      </c>
      <c r="B47" s="31"/>
      <c r="C47" s="25" t="s">
        <v>40</v>
      </c>
      <c r="D47" s="25" t="s">
        <v>41</v>
      </c>
      <c r="E47" s="25" t="s">
        <v>37</v>
      </c>
      <c r="F47" s="26"/>
      <c r="G47" s="26" t="s">
        <v>86</v>
      </c>
      <c r="H47" s="32"/>
      <c r="I47" s="32"/>
      <c r="J47" s="32"/>
      <c r="K47" s="32">
        <v>158</v>
      </c>
      <c r="L47" s="33"/>
      <c r="M47" s="27">
        <f t="shared" si="0"/>
        <v>141.07142857142856</v>
      </c>
      <c r="N47" s="27">
        <f t="shared" si="1"/>
        <v>16.928571428571427</v>
      </c>
      <c r="O47" s="27">
        <f t="shared" si="2"/>
        <v>0</v>
      </c>
      <c r="P47" s="27"/>
      <c r="Q47" s="34"/>
      <c r="R47" s="34"/>
      <c r="S47" s="35"/>
      <c r="T47" s="35"/>
      <c r="U47" s="35">
        <v>141.07</v>
      </c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19"/>
        <v>-157.99857142857141</v>
      </c>
      <c r="AG47" s="28">
        <f t="shared" si="20"/>
        <v>1.4285714285904305E-3</v>
      </c>
    </row>
    <row r="48" spans="1:33" s="12" customFormat="1" ht="23.25" customHeight="1" x14ac:dyDescent="0.2">
      <c r="A48" s="30">
        <v>44040</v>
      </c>
      <c r="B48" s="31"/>
      <c r="C48" s="25" t="s">
        <v>100</v>
      </c>
      <c r="D48" s="25" t="s">
        <v>57</v>
      </c>
      <c r="E48" s="25" t="s">
        <v>101</v>
      </c>
      <c r="F48" s="26"/>
      <c r="G48" s="26" t="s">
        <v>113</v>
      </c>
      <c r="H48" s="32"/>
      <c r="I48" s="32"/>
      <c r="J48" s="32"/>
      <c r="K48" s="32">
        <v>179.55</v>
      </c>
      <c r="L48" s="33"/>
      <c r="M48" s="27">
        <f t="shared" si="0"/>
        <v>160.3125</v>
      </c>
      <c r="N48" s="27">
        <f t="shared" si="1"/>
        <v>19.237500000000001</v>
      </c>
      <c r="O48" s="27">
        <f t="shared" si="2"/>
        <v>0</v>
      </c>
      <c r="P48" s="27">
        <v>160.31</v>
      </c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si="19"/>
        <v>-179.54750000000001</v>
      </c>
      <c r="AG48" s="28">
        <f t="shared" si="20"/>
        <v>2.4999999999977263E-3</v>
      </c>
    </row>
    <row r="49" spans="1:33" s="12" customFormat="1" ht="23.25" customHeight="1" x14ac:dyDescent="0.2">
      <c r="A49" s="30">
        <v>44040</v>
      </c>
      <c r="B49" s="31"/>
      <c r="C49" s="25" t="s">
        <v>114</v>
      </c>
      <c r="D49" s="25" t="s">
        <v>45</v>
      </c>
      <c r="E49" s="25" t="s">
        <v>37</v>
      </c>
      <c r="F49" s="26"/>
      <c r="G49" s="26" t="s">
        <v>115</v>
      </c>
      <c r="H49" s="32"/>
      <c r="I49" s="32"/>
      <c r="J49" s="32"/>
      <c r="K49" s="32">
        <v>45</v>
      </c>
      <c r="L49" s="33"/>
      <c r="M49" s="27">
        <f t="shared" si="0"/>
        <v>40.178571428571423</v>
      </c>
      <c r="N49" s="27">
        <f t="shared" si="1"/>
        <v>4.8214285714285703</v>
      </c>
      <c r="O49" s="27">
        <f t="shared" si="2"/>
        <v>0</v>
      </c>
      <c r="P49" s="27"/>
      <c r="Q49" s="34"/>
      <c r="R49" s="34">
        <v>40.18</v>
      </c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ref="AF49" si="21">-SUM(N49:AE49)</f>
        <v>-45.001428571428569</v>
      </c>
      <c r="AG49" s="28">
        <f t="shared" ref="AG49" si="22">SUM(H49:K49)+AF49+O49</f>
        <v>-1.4285714285691142E-3</v>
      </c>
    </row>
    <row r="50" spans="1:33" s="12" customFormat="1" ht="23.25" customHeight="1" x14ac:dyDescent="0.2">
      <c r="A50" s="30">
        <v>44040</v>
      </c>
      <c r="B50" s="31"/>
      <c r="C50" s="25" t="s">
        <v>116</v>
      </c>
      <c r="D50" s="25" t="s">
        <v>117</v>
      </c>
      <c r="E50" s="25" t="s">
        <v>118</v>
      </c>
      <c r="F50" s="26"/>
      <c r="G50" s="26" t="s">
        <v>119</v>
      </c>
      <c r="H50" s="32"/>
      <c r="I50" s="32"/>
      <c r="J50" s="32">
        <v>265.17</v>
      </c>
      <c r="K50" s="32"/>
      <c r="L50" s="33"/>
      <c r="M50" s="27">
        <f t="shared" si="0"/>
        <v>265.17</v>
      </c>
      <c r="N50" s="27">
        <f t="shared" si="1"/>
        <v>0</v>
      </c>
      <c r="O50" s="27">
        <f t="shared" si="2"/>
        <v>0</v>
      </c>
      <c r="P50" s="27"/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>
        <v>265.17</v>
      </c>
      <c r="AE50" s="34"/>
      <c r="AF50" s="27">
        <f t="shared" si="19"/>
        <v>-265.17</v>
      </c>
      <c r="AG50" s="28">
        <f t="shared" si="20"/>
        <v>0</v>
      </c>
    </row>
    <row r="51" spans="1:33" s="12" customFormat="1" ht="23.25" customHeight="1" x14ac:dyDescent="0.2">
      <c r="A51" s="30">
        <v>44041</v>
      </c>
      <c r="B51" s="31"/>
      <c r="C51" s="25" t="s">
        <v>40</v>
      </c>
      <c r="D51" s="25" t="s">
        <v>41</v>
      </c>
      <c r="E51" s="25" t="s">
        <v>37</v>
      </c>
      <c r="F51" s="26"/>
      <c r="G51" s="26" t="s">
        <v>120</v>
      </c>
      <c r="H51" s="32"/>
      <c r="I51" s="32"/>
      <c r="J51" s="32"/>
      <c r="K51" s="32">
        <v>169.5</v>
      </c>
      <c r="L51" s="33"/>
      <c r="M51" s="27">
        <f t="shared" si="0"/>
        <v>151.33928571428569</v>
      </c>
      <c r="N51" s="27">
        <f t="shared" si="1"/>
        <v>18.160714285714281</v>
      </c>
      <c r="O51" s="27">
        <f t="shared" si="2"/>
        <v>0</v>
      </c>
      <c r="P51" s="27">
        <v>151.34</v>
      </c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/>
      <c r="AB51" s="35"/>
      <c r="AC51" s="35"/>
      <c r="AD51" s="34"/>
      <c r="AE51" s="34"/>
      <c r="AF51" s="27">
        <f t="shared" si="19"/>
        <v>-169.50071428571428</v>
      </c>
      <c r="AG51" s="28">
        <f t="shared" si="20"/>
        <v>-7.142857142810044E-4</v>
      </c>
    </row>
    <row r="52" spans="1:33" s="12" customFormat="1" ht="23.25" customHeight="1" x14ac:dyDescent="0.2">
      <c r="A52" s="30">
        <v>44042</v>
      </c>
      <c r="B52" s="31"/>
      <c r="C52" s="25" t="s">
        <v>40</v>
      </c>
      <c r="D52" s="25" t="s">
        <v>41</v>
      </c>
      <c r="E52" s="25" t="s">
        <v>37</v>
      </c>
      <c r="F52" s="26"/>
      <c r="G52" s="26" t="s">
        <v>125</v>
      </c>
      <c r="H52" s="32"/>
      <c r="I52" s="32"/>
      <c r="J52" s="32"/>
      <c r="K52" s="32">
        <v>26.5</v>
      </c>
      <c r="L52" s="33"/>
      <c r="M52" s="27">
        <f t="shared" si="0"/>
        <v>23.660714285714285</v>
      </c>
      <c r="N52" s="27">
        <f t="shared" si="1"/>
        <v>2.839285714285714</v>
      </c>
      <c r="O52" s="27">
        <f t="shared" si="2"/>
        <v>0</v>
      </c>
      <c r="P52" s="27">
        <v>23.66</v>
      </c>
      <c r="Q52" s="34"/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si="19"/>
        <v>-26.499285714285715</v>
      </c>
      <c r="AG52" s="28">
        <f t="shared" si="20"/>
        <v>7.1428571428455712E-4</v>
      </c>
    </row>
    <row r="53" spans="1:33" s="12" customFormat="1" ht="23.25" customHeight="1" x14ac:dyDescent="0.2">
      <c r="A53" s="30">
        <v>44041</v>
      </c>
      <c r="B53" s="31"/>
      <c r="C53" s="25" t="s">
        <v>126</v>
      </c>
      <c r="D53" s="25" t="s">
        <v>127</v>
      </c>
      <c r="E53" s="25" t="s">
        <v>128</v>
      </c>
      <c r="F53" s="26"/>
      <c r="G53" s="26" t="s">
        <v>129</v>
      </c>
      <c r="H53" s="32"/>
      <c r="I53" s="32"/>
      <c r="J53" s="32">
        <v>178.6</v>
      </c>
      <c r="K53" s="32"/>
      <c r="L53" s="33"/>
      <c r="M53" s="27">
        <f t="shared" si="0"/>
        <v>178.6</v>
      </c>
      <c r="N53" s="27">
        <f t="shared" si="1"/>
        <v>0</v>
      </c>
      <c r="O53" s="27">
        <f t="shared" si="2"/>
        <v>0</v>
      </c>
      <c r="P53" s="27">
        <v>178.6</v>
      </c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/>
      <c r="AB53" s="35"/>
      <c r="AC53" s="35"/>
      <c r="AD53" s="34"/>
      <c r="AE53" s="34"/>
      <c r="AF53" s="27">
        <f t="shared" si="19"/>
        <v>-178.6</v>
      </c>
      <c r="AG53" s="28">
        <f t="shared" si="20"/>
        <v>0</v>
      </c>
    </row>
    <row r="54" spans="1:33" s="12" customFormat="1" ht="23.25" customHeight="1" x14ac:dyDescent="0.2">
      <c r="A54" s="30">
        <v>44043</v>
      </c>
      <c r="B54" s="31"/>
      <c r="C54" s="25" t="s">
        <v>104</v>
      </c>
      <c r="D54" s="25" t="s">
        <v>51</v>
      </c>
      <c r="E54" s="25" t="s">
        <v>105</v>
      </c>
      <c r="F54" s="26"/>
      <c r="G54" s="26" t="s">
        <v>39</v>
      </c>
      <c r="H54" s="32"/>
      <c r="I54" s="32"/>
      <c r="J54" s="32"/>
      <c r="K54" s="32">
        <v>42</v>
      </c>
      <c r="L54" s="33"/>
      <c r="M54" s="27">
        <f t="shared" si="0"/>
        <v>37.499999999999993</v>
      </c>
      <c r="N54" s="27">
        <f t="shared" si="1"/>
        <v>4.4999999999999991</v>
      </c>
      <c r="O54" s="27">
        <f t="shared" si="2"/>
        <v>0</v>
      </c>
      <c r="P54" s="27"/>
      <c r="Q54" s="34">
        <v>37.5</v>
      </c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ref="AF54" si="23">-SUM(N54:AE54)</f>
        <v>-42</v>
      </c>
      <c r="AG54" s="28">
        <f t="shared" ref="AG54" si="24">SUM(H54:K54)+AF54+O54</f>
        <v>0</v>
      </c>
    </row>
    <row r="55" spans="1:33" s="12" customFormat="1" ht="23.25" customHeight="1" x14ac:dyDescent="0.2">
      <c r="A55" s="30"/>
      <c r="B55" s="31"/>
      <c r="C55" s="25"/>
      <c r="D55" s="25"/>
      <c r="E55" s="25"/>
      <c r="F55" s="26"/>
      <c r="G55" s="26"/>
      <c r="H55" s="32"/>
      <c r="I55" s="32"/>
      <c r="J55" s="32"/>
      <c r="K55" s="32"/>
      <c r="L55" s="33"/>
      <c r="M55" s="27"/>
      <c r="N55" s="27"/>
      <c r="O55" s="27"/>
      <c r="P55" s="27"/>
      <c r="Q55" s="34"/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/>
      <c r="AG55" s="28"/>
    </row>
    <row r="56" spans="1:33" s="12" customFormat="1" x14ac:dyDescent="0.2">
      <c r="A56" s="30"/>
      <c r="B56" s="31"/>
      <c r="C56" s="36"/>
      <c r="D56" s="36"/>
      <c r="E56" s="36"/>
      <c r="F56" s="26"/>
      <c r="G56" s="29"/>
      <c r="H56" s="32"/>
      <c r="I56" s="32"/>
      <c r="J56" s="32"/>
      <c r="K56" s="32"/>
      <c r="L56" s="33"/>
      <c r="M56" s="34">
        <f>SUM(H56:J56,K56/1.12)</f>
        <v>0</v>
      </c>
      <c r="N56" s="34">
        <f>K56/1.12*0.12</f>
        <v>0</v>
      </c>
      <c r="O56" s="34">
        <f>-SUM(I56:J56,K56/1.12)*L56</f>
        <v>0</v>
      </c>
      <c r="P56" s="34"/>
      <c r="Q56" s="34"/>
      <c r="R56" s="34"/>
      <c r="S56" s="34"/>
      <c r="T56" s="35"/>
      <c r="U56" s="35"/>
      <c r="V56" s="35"/>
      <c r="W56" s="35"/>
      <c r="X56" s="35"/>
      <c r="Y56" s="37"/>
      <c r="Z56" s="34"/>
      <c r="AA56" s="34"/>
      <c r="AB56" s="34"/>
      <c r="AC56" s="35"/>
      <c r="AD56" s="35"/>
      <c r="AE56" s="38"/>
      <c r="AF56" s="27">
        <f t="shared" ref="AF56" si="25">-SUM(N56:AE56)</f>
        <v>0</v>
      </c>
      <c r="AG56" s="28">
        <f t="shared" ref="AG56" si="26">SUM(H56:K56)+AF56+O56</f>
        <v>0</v>
      </c>
    </row>
    <row r="57" spans="1:33" s="10" customFormat="1" ht="12" thickBot="1" x14ac:dyDescent="0.25">
      <c r="A57" s="39"/>
      <c r="B57" s="40"/>
      <c r="C57" s="41"/>
      <c r="D57" s="42"/>
      <c r="E57" s="42"/>
      <c r="F57" s="43"/>
      <c r="G57" s="41"/>
      <c r="H57" s="44">
        <f>SUM(H5:H56)</f>
        <v>586</v>
      </c>
      <c r="I57" s="44">
        <f>SUM(I5:I56)</f>
        <v>0</v>
      </c>
      <c r="J57" s="44">
        <f>SUM(J5:J56)</f>
        <v>2673.15</v>
      </c>
      <c r="K57" s="44">
        <f>SUM(K5:K56)</f>
        <v>12771</v>
      </c>
      <c r="L57" s="44">
        <f>SUM(L5:L56)</f>
        <v>0</v>
      </c>
      <c r="M57" s="44">
        <f>SUM(M5:M56)</f>
        <v>14661.82857142857</v>
      </c>
      <c r="N57" s="44">
        <f>SUM(N5:N56)</f>
        <v>1368.3214285714284</v>
      </c>
      <c r="O57" s="44">
        <f>SUM(O5:O56)</f>
        <v>0</v>
      </c>
      <c r="P57" s="44">
        <f>SUM(P5:P56)</f>
        <v>11183.19</v>
      </c>
      <c r="Q57" s="44">
        <f>SUM(Q5:Q56)</f>
        <v>1935.94</v>
      </c>
      <c r="R57" s="44">
        <f>SUM(R5:R56)</f>
        <v>224.55</v>
      </c>
      <c r="S57" s="44">
        <f>SUM(S5:S56)</f>
        <v>0</v>
      </c>
      <c r="T57" s="44">
        <f>SUM(T5:T56)</f>
        <v>0</v>
      </c>
      <c r="U57" s="44">
        <f>SUM(U5:U56)</f>
        <v>234.82</v>
      </c>
      <c r="V57" s="44">
        <f>SUM(V5:V56)</f>
        <v>0</v>
      </c>
      <c r="W57" s="44">
        <f>SUM(W5:W56)</f>
        <v>0</v>
      </c>
      <c r="X57" s="44">
        <f>SUM(X5:X56)</f>
        <v>0</v>
      </c>
      <c r="Y57" s="44">
        <f>SUM(Y5:Y56)</f>
        <v>232.14</v>
      </c>
      <c r="Z57" s="44">
        <f>SUM(Z5:Z56)</f>
        <v>0</v>
      </c>
      <c r="AA57" s="44">
        <f>SUM(AA5:AA56)</f>
        <v>586</v>
      </c>
      <c r="AB57" s="44">
        <f>SUM(AB5:AB56)</f>
        <v>0</v>
      </c>
      <c r="AC57" s="44">
        <f>SUM(AC5:AC56)</f>
        <v>0</v>
      </c>
      <c r="AD57" s="44">
        <f>SUM(AD5:AD56)</f>
        <v>265.17</v>
      </c>
      <c r="AE57" s="44">
        <f>SUM(AE5:AE56)</f>
        <v>0</v>
      </c>
      <c r="AF57" s="44">
        <f>SUM(AF5:AF56)</f>
        <v>-16030.131428571432</v>
      </c>
      <c r="AG57" s="44">
        <f>SUM(AG5:AG56)</f>
        <v>1.8571428571611648E-2</v>
      </c>
    </row>
    <row r="58" spans="1:33" ht="12" thickTop="1" x14ac:dyDescent="0.2"/>
    <row r="59" spans="1:33" ht="12" x14ac:dyDescent="0.2">
      <c r="K59" s="45">
        <f>H57+I57+J57+K57</f>
        <v>16030.15</v>
      </c>
      <c r="L59" s="9"/>
      <c r="M59" s="8"/>
      <c r="AF59" s="46">
        <f>+AF57</f>
        <v>-16030.131428571432</v>
      </c>
    </row>
    <row r="60" spans="1:33" x14ac:dyDescent="0.2">
      <c r="K60" s="8"/>
      <c r="L60" s="9"/>
      <c r="M60" s="8"/>
    </row>
    <row r="61" spans="1:33" ht="12" x14ac:dyDescent="0.2">
      <c r="C61" s="47" t="s">
        <v>33</v>
      </c>
      <c r="G61" s="10"/>
      <c r="K61" s="67"/>
      <c r="L61" s="67"/>
      <c r="M61" s="67"/>
    </row>
    <row r="62" spans="1:33" x14ac:dyDescent="0.2">
      <c r="K62" s="8"/>
      <c r="L62" s="9"/>
      <c r="M62" s="8"/>
    </row>
    <row r="63" spans="1:33" x14ac:dyDescent="0.2">
      <c r="K63" s="8"/>
      <c r="L63" s="9"/>
      <c r="M63" s="8"/>
    </row>
    <row r="64" spans="1:33" x14ac:dyDescent="0.2">
      <c r="A64" s="1"/>
      <c r="B64" s="1"/>
      <c r="D64" s="1"/>
      <c r="E64" s="1"/>
      <c r="F64" s="1"/>
      <c r="H64" s="1"/>
      <c r="I64" s="1"/>
      <c r="J64" s="1"/>
      <c r="K64" s="8"/>
      <c r="L64" s="9"/>
      <c r="M64" s="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Z64" s="1"/>
      <c r="AA64" s="1"/>
      <c r="AB64" s="1"/>
      <c r="AC64" s="1"/>
      <c r="AD64" s="1"/>
      <c r="AE64" s="1"/>
      <c r="AF64" s="1"/>
    </row>
    <row r="71" spans="1:32" x14ac:dyDescent="0.2">
      <c r="Q71" s="2">
        <v>0</v>
      </c>
    </row>
    <row r="72" spans="1:32" x14ac:dyDescent="0.2">
      <c r="A72" s="1"/>
      <c r="B72" s="1"/>
      <c r="D72" s="1"/>
      <c r="E72" s="1"/>
      <c r="F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Z72" s="1"/>
      <c r="AA72" s="1"/>
      <c r="AB72" s="1"/>
      <c r="AC72" s="1"/>
      <c r="AD72" s="1"/>
      <c r="AE72" s="1"/>
      <c r="AF72" s="1"/>
    </row>
  </sheetData>
  <mergeCells count="1">
    <mergeCell ref="K61:M61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pane ySplit="4" topLeftCell="A9" activePane="bottomLeft" state="frozen"/>
      <selection pane="bottomLeft" activeCell="A5" sqref="A5:XFD1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hidden="1" customWidth="1"/>
    <col min="10" max="10" width="9.7109375" style="2" customWidth="1"/>
    <col min="11" max="11" width="10.42578125" style="2" customWidth="1"/>
    <col min="12" max="12" width="7.85546875" style="3" hidden="1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59" t="s">
        <v>30</v>
      </c>
      <c r="B1" s="60"/>
      <c r="C1" s="61"/>
      <c r="D1" s="62"/>
    </row>
    <row r="2" spans="1:33" ht="12" customHeight="1" x14ac:dyDescent="0.2">
      <c r="A2" s="59" t="s">
        <v>26</v>
      </c>
      <c r="B2" s="60"/>
      <c r="C2" s="64"/>
      <c r="D2" s="62"/>
    </row>
    <row r="3" spans="1:33" ht="12" customHeight="1" x14ac:dyDescent="0.2">
      <c r="A3" s="59" t="s">
        <v>87</v>
      </c>
      <c r="B3" s="61"/>
      <c r="C3" s="65"/>
      <c r="D3" s="62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44018</v>
      </c>
      <c r="B5" s="31"/>
      <c r="C5" s="25" t="s">
        <v>44</v>
      </c>
      <c r="D5" s="25" t="s">
        <v>45</v>
      </c>
      <c r="E5" s="25" t="s">
        <v>38</v>
      </c>
      <c r="F5" s="26">
        <v>811365</v>
      </c>
      <c r="G5" s="26" t="s">
        <v>59</v>
      </c>
      <c r="H5" s="32"/>
      <c r="I5" s="32"/>
      <c r="J5" s="32"/>
      <c r="K5" s="32">
        <v>260</v>
      </c>
      <c r="L5" s="33"/>
      <c r="M5" s="27">
        <f t="shared" ref="M5:M13" si="0">SUM(H5:J5,K5/1.12)</f>
        <v>232.14285714285711</v>
      </c>
      <c r="N5" s="27">
        <f t="shared" ref="N5:N13" si="1">K5/1.12*0.12</f>
        <v>27.857142857142851</v>
      </c>
      <c r="O5" s="27">
        <f t="shared" ref="O5:O13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>
        <v>232.14</v>
      </c>
      <c r="Z5" s="34"/>
      <c r="AA5" s="34"/>
      <c r="AB5" s="35"/>
      <c r="AC5" s="35"/>
      <c r="AD5" s="34"/>
      <c r="AE5" s="34"/>
      <c r="AF5" s="27">
        <f t="shared" ref="AF5:AF7" si="3">-SUM(N5:AE5)</f>
        <v>-259.99714285714282</v>
      </c>
      <c r="AG5" s="28">
        <f t="shared" ref="AG5:AG7" si="4">SUM(H5:K5)+AF5+O5</f>
        <v>2.857142857180861E-3</v>
      </c>
    </row>
    <row r="6" spans="1:33" s="12" customFormat="1" ht="23.25" customHeight="1" x14ac:dyDescent="0.2">
      <c r="A6" s="30">
        <v>44018</v>
      </c>
      <c r="B6" s="31"/>
      <c r="C6" s="25" t="s">
        <v>60</v>
      </c>
      <c r="D6" s="25" t="s">
        <v>61</v>
      </c>
      <c r="E6" s="25" t="s">
        <v>38</v>
      </c>
      <c r="F6" s="26">
        <v>154162</v>
      </c>
      <c r="G6" s="26" t="s">
        <v>62</v>
      </c>
      <c r="H6" s="32"/>
      <c r="I6" s="32"/>
      <c r="J6" s="32"/>
      <c r="K6" s="32">
        <v>557.5</v>
      </c>
      <c r="L6" s="33"/>
      <c r="M6" s="27">
        <f t="shared" si="0"/>
        <v>497.76785714285711</v>
      </c>
      <c r="N6" s="27">
        <f t="shared" si="1"/>
        <v>59.732142857142854</v>
      </c>
      <c r="O6" s="27">
        <f t="shared" si="2"/>
        <v>0</v>
      </c>
      <c r="P6" s="27">
        <v>497.77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-557.50214285714287</v>
      </c>
      <c r="AG6" s="28">
        <f t="shared" si="4"/>
        <v>-2.1428571428714349E-3</v>
      </c>
    </row>
    <row r="7" spans="1:33" s="12" customFormat="1" ht="23.25" customHeight="1" x14ac:dyDescent="0.2">
      <c r="A7" s="30">
        <v>44018</v>
      </c>
      <c r="B7" s="31"/>
      <c r="C7" s="25" t="s">
        <v>40</v>
      </c>
      <c r="D7" s="25" t="s">
        <v>41</v>
      </c>
      <c r="E7" s="25" t="s">
        <v>37</v>
      </c>
      <c r="F7" s="26">
        <v>38457</v>
      </c>
      <c r="G7" s="26" t="s">
        <v>63</v>
      </c>
      <c r="H7" s="32"/>
      <c r="I7" s="32"/>
      <c r="J7" s="32"/>
      <c r="K7" s="32">
        <v>357</v>
      </c>
      <c r="L7" s="33"/>
      <c r="M7" s="27">
        <f t="shared" si="0"/>
        <v>318.74999999999994</v>
      </c>
      <c r="N7" s="27">
        <f t="shared" si="1"/>
        <v>38.249999999999993</v>
      </c>
      <c r="O7" s="27">
        <f t="shared" si="2"/>
        <v>0</v>
      </c>
      <c r="P7" s="27">
        <v>318.75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-357</v>
      </c>
      <c r="AG7" s="28">
        <f t="shared" si="4"/>
        <v>0</v>
      </c>
    </row>
    <row r="8" spans="1:33" s="12" customFormat="1" ht="23.25" customHeight="1" x14ac:dyDescent="0.2">
      <c r="A8" s="30">
        <v>44019</v>
      </c>
      <c r="B8" s="31"/>
      <c r="C8" s="25" t="s">
        <v>56</v>
      </c>
      <c r="D8" s="25" t="s">
        <v>57</v>
      </c>
      <c r="E8" s="25" t="s">
        <v>38</v>
      </c>
      <c r="F8" s="26">
        <v>236240</v>
      </c>
      <c r="G8" s="26" t="s">
        <v>58</v>
      </c>
      <c r="H8" s="32"/>
      <c r="I8" s="32"/>
      <c r="J8" s="32"/>
      <c r="K8" s="32">
        <v>1312.8</v>
      </c>
      <c r="L8" s="33"/>
      <c r="M8" s="27">
        <f t="shared" ref="M8" si="5">SUM(H8:J8,K8/1.12)</f>
        <v>1172.1428571428569</v>
      </c>
      <c r="N8" s="27">
        <f t="shared" ref="N8" si="6">K8/1.12*0.12</f>
        <v>140.65714285714282</v>
      </c>
      <c r="O8" s="27">
        <f t="shared" ref="O8" si="7">-SUM(I8:J8,K8/1.12)*L8</f>
        <v>0</v>
      </c>
      <c r="P8" s="27">
        <v>1172.1400000000001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ref="AF8" si="8">-SUM(N8:AE8)</f>
        <v>-1312.7971428571429</v>
      </c>
      <c r="AG8" s="28">
        <f t="shared" ref="AG8" si="9">SUM(H8:K8)+AF8+O8</f>
        <v>2.8571428570103308E-3</v>
      </c>
    </row>
    <row r="9" spans="1:33" s="12" customFormat="1" ht="27.75" customHeight="1" x14ac:dyDescent="0.2">
      <c r="A9" s="30">
        <v>44019</v>
      </c>
      <c r="B9" s="31"/>
      <c r="C9" s="25" t="s">
        <v>48</v>
      </c>
      <c r="D9" s="25"/>
      <c r="E9" s="25"/>
      <c r="F9" s="26"/>
      <c r="G9" s="29" t="s">
        <v>64</v>
      </c>
      <c r="H9" s="32">
        <v>180</v>
      </c>
      <c r="I9" s="32"/>
      <c r="J9" s="32"/>
      <c r="K9" s="32"/>
      <c r="L9" s="33"/>
      <c r="M9" s="27">
        <f t="shared" si="0"/>
        <v>180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180</v>
      </c>
      <c r="AB9" s="35"/>
      <c r="AC9" s="35"/>
      <c r="AD9" s="34"/>
      <c r="AE9" s="34"/>
      <c r="AF9" s="27">
        <f t="shared" ref="AF9" si="10">-SUM(N9:AE9)</f>
        <v>-180</v>
      </c>
      <c r="AG9" s="28">
        <f t="shared" ref="AG9" si="11">SUM(H9:K9)+AF9+O9</f>
        <v>0</v>
      </c>
    </row>
    <row r="10" spans="1:33" s="12" customFormat="1" ht="23.25" customHeight="1" x14ac:dyDescent="0.2">
      <c r="A10" s="30">
        <v>44021</v>
      </c>
      <c r="B10" s="31"/>
      <c r="C10" s="25" t="s">
        <v>40</v>
      </c>
      <c r="D10" s="25" t="s">
        <v>41</v>
      </c>
      <c r="E10" s="25" t="s">
        <v>37</v>
      </c>
      <c r="F10" s="26">
        <v>38468</v>
      </c>
      <c r="G10" s="26" t="s">
        <v>65</v>
      </c>
      <c r="H10" s="32"/>
      <c r="I10" s="32"/>
      <c r="J10" s="32"/>
      <c r="K10" s="32">
        <v>254</v>
      </c>
      <c r="L10" s="33"/>
      <c r="M10" s="27">
        <f t="shared" si="0"/>
        <v>226.78571428571428</v>
      </c>
      <c r="N10" s="27">
        <f t="shared" si="1"/>
        <v>27.214285714285712</v>
      </c>
      <c r="O10" s="27">
        <f t="shared" si="2"/>
        <v>0</v>
      </c>
      <c r="P10" s="27">
        <v>226.79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ref="AF10:AF13" si="12">-SUM(N10:AE10)</f>
        <v>-254.00428571428571</v>
      </c>
      <c r="AG10" s="28">
        <f t="shared" ref="AG10:AG13" si="13">SUM(H10:K10)+AF10+O10</f>
        <v>-4.2857142857144481E-3</v>
      </c>
    </row>
    <row r="11" spans="1:33" s="12" customFormat="1" ht="23.25" customHeight="1" x14ac:dyDescent="0.2">
      <c r="A11" s="30">
        <v>58632</v>
      </c>
      <c r="B11" s="31"/>
      <c r="C11" s="25" t="s">
        <v>56</v>
      </c>
      <c r="D11" s="25" t="s">
        <v>57</v>
      </c>
      <c r="E11" s="25" t="s">
        <v>38</v>
      </c>
      <c r="F11" s="26">
        <v>232038</v>
      </c>
      <c r="G11" s="26" t="s">
        <v>66</v>
      </c>
      <c r="H11" s="32"/>
      <c r="I11" s="32"/>
      <c r="J11" s="32"/>
      <c r="K11" s="32">
        <f>448.26+53.79</f>
        <v>502.05</v>
      </c>
      <c r="L11" s="33"/>
      <c r="M11" s="27">
        <f t="shared" si="0"/>
        <v>448.25892857142856</v>
      </c>
      <c r="N11" s="27">
        <f t="shared" si="1"/>
        <v>53.791071428571428</v>
      </c>
      <c r="O11" s="27">
        <f t="shared" si="2"/>
        <v>0</v>
      </c>
      <c r="P11" s="27">
        <v>448.26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12"/>
        <v>-502.05107142857139</v>
      </c>
      <c r="AG11" s="28">
        <f t="shared" si="13"/>
        <v>-1.071428571378874E-3</v>
      </c>
    </row>
    <row r="12" spans="1:33" s="12" customFormat="1" ht="23.25" customHeight="1" x14ac:dyDescent="0.2">
      <c r="A12" s="30">
        <v>58632</v>
      </c>
      <c r="B12" s="31"/>
      <c r="C12" s="25" t="s">
        <v>56</v>
      </c>
      <c r="D12" s="25" t="s">
        <v>57</v>
      </c>
      <c r="E12" s="25" t="s">
        <v>38</v>
      </c>
      <c r="F12" s="26">
        <v>232038</v>
      </c>
      <c r="G12" s="26" t="s">
        <v>52</v>
      </c>
      <c r="H12" s="32"/>
      <c r="I12" s="32"/>
      <c r="J12" s="32">
        <v>248.2</v>
      </c>
      <c r="K12" s="32"/>
      <c r="L12" s="33"/>
      <c r="M12" s="27">
        <f t="shared" si="0"/>
        <v>248.2</v>
      </c>
      <c r="N12" s="27">
        <f t="shared" si="1"/>
        <v>0</v>
      </c>
      <c r="O12" s="27">
        <f t="shared" si="2"/>
        <v>0</v>
      </c>
      <c r="P12" s="27">
        <v>248.2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12"/>
        <v>-248.2</v>
      </c>
      <c r="AG12" s="28">
        <f t="shared" si="13"/>
        <v>0</v>
      </c>
    </row>
    <row r="13" spans="1:33" s="12" customFormat="1" ht="23.25" customHeight="1" x14ac:dyDescent="0.2">
      <c r="A13" s="30">
        <v>58626</v>
      </c>
      <c r="B13" s="31"/>
      <c r="C13" s="25" t="s">
        <v>67</v>
      </c>
      <c r="D13" s="25"/>
      <c r="E13" s="25"/>
      <c r="F13" s="26"/>
      <c r="G13" s="26" t="s">
        <v>68</v>
      </c>
      <c r="H13" s="32"/>
      <c r="I13" s="32"/>
      <c r="J13" s="32">
        <v>300</v>
      </c>
      <c r="K13" s="32"/>
      <c r="L13" s="33"/>
      <c r="M13" s="27">
        <f t="shared" si="0"/>
        <v>300</v>
      </c>
      <c r="N13" s="27">
        <f t="shared" si="1"/>
        <v>0</v>
      </c>
      <c r="O13" s="27">
        <f t="shared" si="2"/>
        <v>0</v>
      </c>
      <c r="P13" s="27">
        <v>300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12"/>
        <v>-300</v>
      </c>
      <c r="AG13" s="28">
        <f t="shared" si="13"/>
        <v>0</v>
      </c>
    </row>
    <row r="14" spans="1:33" s="12" customFormat="1" ht="23.25" customHeight="1" x14ac:dyDescent="0.2">
      <c r="A14" s="30">
        <v>44023</v>
      </c>
      <c r="B14" s="31"/>
      <c r="C14" s="25" t="s">
        <v>40</v>
      </c>
      <c r="D14" s="25" t="s">
        <v>41</v>
      </c>
      <c r="E14" s="25" t="s">
        <v>37</v>
      </c>
      <c r="F14" s="26">
        <v>3478</v>
      </c>
      <c r="G14" s="26" t="s">
        <v>85</v>
      </c>
      <c r="H14" s="32"/>
      <c r="I14" s="32"/>
      <c r="J14" s="32"/>
      <c r="K14" s="32">
        <v>182.75</v>
      </c>
      <c r="L14" s="33"/>
      <c r="M14" s="27">
        <f t="shared" ref="M14" si="14">SUM(H14:J14,K14/1.12)</f>
        <v>163.16964285714283</v>
      </c>
      <c r="N14" s="27">
        <f t="shared" ref="N14" si="15">K14/1.12*0.12</f>
        <v>19.580357142857139</v>
      </c>
      <c r="O14" s="27">
        <f t="shared" ref="O14" si="16">-SUM(I14:J14,K14/1.12)*L14</f>
        <v>0</v>
      </c>
      <c r="P14" s="27">
        <v>163.16999999999999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" si="17">-SUM(N14:AE14)</f>
        <v>-182.75035714285713</v>
      </c>
      <c r="AG14" s="28">
        <f t="shared" ref="AG14" si="18">SUM(H14:K14)+AF14+O14</f>
        <v>-3.5714285712629135E-4</v>
      </c>
    </row>
    <row r="15" spans="1:33" s="12" customFormat="1" ht="23.25" customHeight="1" x14ac:dyDescent="0.2">
      <c r="A15" s="30">
        <v>44022</v>
      </c>
      <c r="B15" s="31"/>
      <c r="C15" s="25" t="s">
        <v>54</v>
      </c>
      <c r="D15" s="25" t="s">
        <v>55</v>
      </c>
      <c r="E15" s="25" t="s">
        <v>37</v>
      </c>
      <c r="F15" s="26">
        <v>2778648</v>
      </c>
      <c r="G15" s="26" t="s">
        <v>39</v>
      </c>
      <c r="H15" s="32"/>
      <c r="I15" s="32"/>
      <c r="J15" s="32"/>
      <c r="K15" s="32">
        <v>24</v>
      </c>
      <c r="L15" s="33"/>
      <c r="M15" s="27">
        <f t="shared" ref="M15:M18" si="19">SUM(H15:J15,K15/1.12)</f>
        <v>21.428571428571427</v>
      </c>
      <c r="N15" s="27">
        <f t="shared" ref="N15:N18" si="20">K15/1.12*0.12</f>
        <v>2.5714285714285712</v>
      </c>
      <c r="O15" s="27">
        <f t="shared" ref="O15:O18" si="21">-SUM(I15:J15,K15/1.12)*L15</f>
        <v>0</v>
      </c>
      <c r="P15" s="27"/>
      <c r="Q15" s="34">
        <v>21.43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8" si="22">-SUM(N15:AE15)</f>
        <v>-24.001428571428569</v>
      </c>
      <c r="AG15" s="28">
        <f t="shared" ref="AG15:AG18" si="23">SUM(H15:K15)+AF15+O15</f>
        <v>-1.4285714285691142E-3</v>
      </c>
    </row>
    <row r="16" spans="1:33" s="12" customFormat="1" ht="23.25" customHeight="1" x14ac:dyDescent="0.2">
      <c r="A16" s="30">
        <v>44023</v>
      </c>
      <c r="B16" s="31"/>
      <c r="C16" s="25" t="s">
        <v>40</v>
      </c>
      <c r="D16" s="25" t="s">
        <v>41</v>
      </c>
      <c r="E16" s="25" t="s">
        <v>37</v>
      </c>
      <c r="F16" s="26">
        <v>159113</v>
      </c>
      <c r="G16" s="26" t="s">
        <v>86</v>
      </c>
      <c r="H16" s="32"/>
      <c r="I16" s="32"/>
      <c r="J16" s="32"/>
      <c r="K16" s="32">
        <v>105</v>
      </c>
      <c r="L16" s="33"/>
      <c r="M16" s="27">
        <f t="shared" ref="M16:M17" si="24">SUM(H16:J16,K16/1.12)</f>
        <v>93.749999999999986</v>
      </c>
      <c r="N16" s="27">
        <f t="shared" ref="N16:N17" si="25">K16/1.12*0.12</f>
        <v>11.249999999999998</v>
      </c>
      <c r="O16" s="27">
        <f t="shared" ref="O16:O17" si="26">-SUM(I16:J16,K16/1.12)*L16</f>
        <v>0</v>
      </c>
      <c r="P16" s="27"/>
      <c r="Q16" s="34"/>
      <c r="R16" s="34"/>
      <c r="S16" s="35"/>
      <c r="T16" s="35"/>
      <c r="U16" s="35">
        <v>93.75</v>
      </c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ref="AF16:AF17" si="27">-SUM(N16:AE16)</f>
        <v>-105</v>
      </c>
      <c r="AG16" s="28">
        <f t="shared" ref="AG16:AG17" si="28">SUM(H16:K16)+AF16+O16</f>
        <v>0</v>
      </c>
    </row>
    <row r="17" spans="1:33" s="12" customFormat="1" ht="23.25" customHeight="1" x14ac:dyDescent="0.2">
      <c r="A17" s="30"/>
      <c r="B17" s="31"/>
      <c r="C17" s="25"/>
      <c r="D17" s="25"/>
      <c r="E17" s="25"/>
      <c r="F17" s="26"/>
      <c r="G17" s="26"/>
      <c r="H17" s="32"/>
      <c r="I17" s="32"/>
      <c r="J17" s="32"/>
      <c r="K17" s="32"/>
      <c r="L17" s="33"/>
      <c r="M17" s="27">
        <f t="shared" si="24"/>
        <v>0</v>
      </c>
      <c r="N17" s="27">
        <f t="shared" si="25"/>
        <v>0</v>
      </c>
      <c r="O17" s="27">
        <f t="shared" si="26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27"/>
        <v>0</v>
      </c>
      <c r="AG17" s="28">
        <f t="shared" si="28"/>
        <v>0</v>
      </c>
    </row>
    <row r="18" spans="1:33" s="12" customFormat="1" ht="23.25" customHeight="1" x14ac:dyDescent="0.2">
      <c r="A18" s="30"/>
      <c r="B18" s="31"/>
      <c r="C18" s="25"/>
      <c r="D18" s="25"/>
      <c r="E18" s="25"/>
      <c r="F18" s="26"/>
      <c r="G18" s="26"/>
      <c r="H18" s="32"/>
      <c r="I18" s="32"/>
      <c r="J18" s="32"/>
      <c r="K18" s="32"/>
      <c r="L18" s="33"/>
      <c r="M18" s="27">
        <f t="shared" si="19"/>
        <v>0</v>
      </c>
      <c r="N18" s="27">
        <f t="shared" si="20"/>
        <v>0</v>
      </c>
      <c r="O18" s="27">
        <f t="shared" si="21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22"/>
        <v>0</v>
      </c>
      <c r="AG18" s="28">
        <f t="shared" si="23"/>
        <v>0</v>
      </c>
    </row>
    <row r="19" spans="1:33" s="12" customFormat="1" x14ac:dyDescent="0.2">
      <c r="A19" s="30"/>
      <c r="B19" s="31"/>
      <c r="C19" s="36"/>
      <c r="D19" s="36"/>
      <c r="E19" s="36"/>
      <c r="F19" s="26"/>
      <c r="G19" s="29"/>
      <c r="H19" s="32"/>
      <c r="I19" s="32"/>
      <c r="J19" s="32"/>
      <c r="K19" s="32"/>
      <c r="L19" s="33"/>
      <c r="M19" s="34">
        <f>SUM(H19:J19,K19/1.12)</f>
        <v>0</v>
      </c>
      <c r="N19" s="34">
        <f>K19/1.12*0.12</f>
        <v>0</v>
      </c>
      <c r="O19" s="34">
        <f>-SUM(I19:J19,K19/1.12)*L19</f>
        <v>0</v>
      </c>
      <c r="P19" s="34"/>
      <c r="Q19" s="34"/>
      <c r="R19" s="34"/>
      <c r="S19" s="34"/>
      <c r="T19" s="35"/>
      <c r="U19" s="35"/>
      <c r="V19" s="35"/>
      <c r="W19" s="35"/>
      <c r="X19" s="35"/>
      <c r="Y19" s="37"/>
      <c r="Z19" s="34"/>
      <c r="AA19" s="34"/>
      <c r="AB19" s="34"/>
      <c r="AC19" s="35"/>
      <c r="AD19" s="35"/>
      <c r="AE19" s="38"/>
      <c r="AF19" s="27">
        <f t="shared" ref="AF19" si="29">-SUM(N19:AE19)</f>
        <v>0</v>
      </c>
      <c r="AG19" s="28">
        <f t="shared" ref="AG19" si="30">SUM(H19:K19)+AF19+O19</f>
        <v>0</v>
      </c>
    </row>
    <row r="20" spans="1:33" s="10" customFormat="1" ht="12" thickBot="1" x14ac:dyDescent="0.25">
      <c r="A20" s="39"/>
      <c r="B20" s="40"/>
      <c r="C20" s="41"/>
      <c r="D20" s="42"/>
      <c r="E20" s="42"/>
      <c r="F20" s="43"/>
      <c r="G20" s="41"/>
      <c r="H20" s="44">
        <f t="shared" ref="H20:AG20" si="31">SUM(H5:H19)</f>
        <v>180</v>
      </c>
      <c r="I20" s="44">
        <f t="shared" si="31"/>
        <v>0</v>
      </c>
      <c r="J20" s="44">
        <f t="shared" si="31"/>
        <v>548.20000000000005</v>
      </c>
      <c r="K20" s="44">
        <f t="shared" si="31"/>
        <v>3555.1000000000004</v>
      </c>
      <c r="L20" s="44">
        <f t="shared" si="31"/>
        <v>0</v>
      </c>
      <c r="M20" s="44">
        <f t="shared" si="31"/>
        <v>3902.3964285714278</v>
      </c>
      <c r="N20" s="44">
        <f t="shared" si="31"/>
        <v>380.90357142857135</v>
      </c>
      <c r="O20" s="44">
        <f t="shared" si="31"/>
        <v>0</v>
      </c>
      <c r="P20" s="44">
        <f t="shared" si="31"/>
        <v>3375.08</v>
      </c>
      <c r="Q20" s="44">
        <f t="shared" si="31"/>
        <v>21.43</v>
      </c>
      <c r="R20" s="44">
        <f t="shared" si="31"/>
        <v>0</v>
      </c>
      <c r="S20" s="44">
        <f t="shared" si="31"/>
        <v>0</v>
      </c>
      <c r="T20" s="44">
        <f t="shared" si="31"/>
        <v>0</v>
      </c>
      <c r="U20" s="44">
        <f t="shared" si="31"/>
        <v>93.75</v>
      </c>
      <c r="V20" s="44">
        <f t="shared" si="31"/>
        <v>0</v>
      </c>
      <c r="W20" s="44">
        <f t="shared" si="31"/>
        <v>0</v>
      </c>
      <c r="X20" s="44">
        <f t="shared" si="31"/>
        <v>0</v>
      </c>
      <c r="Y20" s="44">
        <f t="shared" si="31"/>
        <v>232.14</v>
      </c>
      <c r="Z20" s="44">
        <f t="shared" si="31"/>
        <v>0</v>
      </c>
      <c r="AA20" s="44">
        <f t="shared" si="31"/>
        <v>180</v>
      </c>
      <c r="AB20" s="44">
        <f t="shared" si="31"/>
        <v>0</v>
      </c>
      <c r="AC20" s="44">
        <f t="shared" si="31"/>
        <v>0</v>
      </c>
      <c r="AD20" s="44">
        <f t="shared" si="31"/>
        <v>0</v>
      </c>
      <c r="AE20" s="44">
        <f t="shared" si="31"/>
        <v>0</v>
      </c>
      <c r="AF20" s="44">
        <f t="shared" si="31"/>
        <v>-4283.3035714285716</v>
      </c>
      <c r="AG20" s="44">
        <f t="shared" si="31"/>
        <v>-3.5714285714689709E-3</v>
      </c>
    </row>
    <row r="21" spans="1:33" ht="12" thickTop="1" x14ac:dyDescent="0.2"/>
    <row r="22" spans="1:33" ht="12" x14ac:dyDescent="0.2">
      <c r="K22" s="45">
        <f>H20+I20+J20+K20</f>
        <v>4283.3</v>
      </c>
      <c r="L22" s="9"/>
      <c r="M22" s="8"/>
      <c r="AF22" s="46">
        <f>+AF20</f>
        <v>-4283.3035714285716</v>
      </c>
    </row>
    <row r="23" spans="1:33" x14ac:dyDescent="0.2">
      <c r="K23" s="8"/>
      <c r="L23" s="9"/>
      <c r="M23" s="8"/>
    </row>
    <row r="24" spans="1:33" ht="12" x14ac:dyDescent="0.2">
      <c r="C24" s="47" t="s">
        <v>33</v>
      </c>
      <c r="G24" s="10"/>
      <c r="K24" s="67"/>
      <c r="L24" s="67"/>
      <c r="M24" s="67"/>
      <c r="AA24" s="2" t="s">
        <v>69</v>
      </c>
      <c r="AF24" s="2">
        <f>K22-4300</f>
        <v>-16.699999999999818</v>
      </c>
    </row>
    <row r="25" spans="1:33" x14ac:dyDescent="0.2">
      <c r="K25" s="8"/>
      <c r="L25" s="9"/>
      <c r="M25" s="8"/>
    </row>
    <row r="26" spans="1:33" x14ac:dyDescent="0.2">
      <c r="K26" s="8"/>
      <c r="L26" s="9"/>
      <c r="M26" s="8"/>
    </row>
    <row r="27" spans="1:33" x14ac:dyDescent="0.2">
      <c r="A27" s="1"/>
      <c r="B27" s="1"/>
      <c r="D27" s="1"/>
      <c r="E27" s="1"/>
      <c r="F27" s="1"/>
      <c r="H27" s="1"/>
      <c r="I27" s="1"/>
      <c r="J27" s="1"/>
      <c r="K27" s="8"/>
      <c r="L27" s="9"/>
      <c r="M27" s="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Z27" s="1"/>
      <c r="AA27" s="1"/>
      <c r="AB27" s="1"/>
      <c r="AC27" s="1"/>
      <c r="AD27" s="1"/>
      <c r="AE27" s="1"/>
      <c r="AF27" s="1"/>
    </row>
    <row r="34" spans="1:32" x14ac:dyDescent="0.2">
      <c r="Q34" s="2">
        <v>0</v>
      </c>
    </row>
    <row r="35" spans="1:32" x14ac:dyDescent="0.2">
      <c r="A35" s="1"/>
      <c r="B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Z35" s="1"/>
      <c r="AA35" s="1"/>
      <c r="AB35" s="1"/>
      <c r="AC35" s="1"/>
      <c r="AD35" s="1"/>
      <c r="AE35" s="1"/>
      <c r="AF35" s="1"/>
    </row>
  </sheetData>
  <mergeCells count="1">
    <mergeCell ref="K24:M24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A5" sqref="A5:XFD13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59" t="s">
        <v>30</v>
      </c>
      <c r="B1" s="60"/>
      <c r="C1" s="61"/>
    </row>
    <row r="2" spans="1:33" ht="12" customHeight="1" x14ac:dyDescent="0.2">
      <c r="A2" s="59" t="s">
        <v>26</v>
      </c>
      <c r="B2" s="60"/>
      <c r="C2" s="64"/>
    </row>
    <row r="3" spans="1:33" ht="12" customHeight="1" x14ac:dyDescent="0.2">
      <c r="A3" s="59" t="s">
        <v>88</v>
      </c>
      <c r="B3" s="61"/>
      <c r="C3" s="6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44029</v>
      </c>
      <c r="B5" s="31"/>
      <c r="C5" s="25" t="s">
        <v>40</v>
      </c>
      <c r="D5" s="25" t="s">
        <v>41</v>
      </c>
      <c r="E5" s="25" t="s">
        <v>37</v>
      </c>
      <c r="F5" s="26">
        <v>189887</v>
      </c>
      <c r="G5" s="26" t="s">
        <v>89</v>
      </c>
      <c r="H5" s="32"/>
      <c r="I5" s="32"/>
      <c r="J5" s="32"/>
      <c r="K5" s="32">
        <v>82</v>
      </c>
      <c r="L5" s="33"/>
      <c r="M5" s="27">
        <f t="shared" ref="M5:M14" si="0">SUM(H5:J5,K5/1.12)</f>
        <v>73.214285714285708</v>
      </c>
      <c r="N5" s="27">
        <f t="shared" ref="N5:N14" si="1">K5/1.12*0.12</f>
        <v>8.7857142857142847</v>
      </c>
      <c r="O5" s="27">
        <f t="shared" ref="O5:O14" si="2">-SUM(I5:J5,K5/1.12)*L5</f>
        <v>0</v>
      </c>
      <c r="P5" s="27">
        <v>73.209999999999994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8" si="3">-SUM(N5:AE5)</f>
        <v>-81.995714285714286</v>
      </c>
      <c r="AG5" s="28">
        <f t="shared" ref="AG5:AG8" si="4">SUM(H5:K5)+AF5+O5</f>
        <v>4.2857142857144481E-3</v>
      </c>
    </row>
    <row r="6" spans="1:33" s="12" customFormat="1" ht="23.25" customHeight="1" x14ac:dyDescent="0.2">
      <c r="A6" s="30">
        <v>44026</v>
      </c>
      <c r="B6" s="31"/>
      <c r="C6" s="25" t="s">
        <v>54</v>
      </c>
      <c r="D6" s="25" t="s">
        <v>55</v>
      </c>
      <c r="E6" s="25" t="s">
        <v>37</v>
      </c>
      <c r="F6" s="26">
        <v>26566</v>
      </c>
      <c r="G6" s="26" t="s">
        <v>39</v>
      </c>
      <c r="H6" s="32"/>
      <c r="I6" s="32"/>
      <c r="J6" s="32"/>
      <c r="K6" s="32">
        <v>42</v>
      </c>
      <c r="L6" s="33"/>
      <c r="M6" s="27">
        <f t="shared" si="0"/>
        <v>37.499999999999993</v>
      </c>
      <c r="N6" s="27">
        <f t="shared" si="1"/>
        <v>4.4999999999999991</v>
      </c>
      <c r="O6" s="27">
        <f t="shared" si="2"/>
        <v>0</v>
      </c>
      <c r="P6" s="27"/>
      <c r="Q6" s="34">
        <v>37.5</v>
      </c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-42</v>
      </c>
      <c r="AG6" s="28">
        <f t="shared" si="4"/>
        <v>0</v>
      </c>
    </row>
    <row r="7" spans="1:33" s="12" customFormat="1" ht="23.25" customHeight="1" x14ac:dyDescent="0.2">
      <c r="A7" s="30">
        <v>44026</v>
      </c>
      <c r="B7" s="31"/>
      <c r="C7" s="25" t="s">
        <v>40</v>
      </c>
      <c r="D7" s="25" t="s">
        <v>41</v>
      </c>
      <c r="E7" s="25" t="s">
        <v>37</v>
      </c>
      <c r="F7" s="26">
        <v>38488</v>
      </c>
      <c r="G7" s="26" t="s">
        <v>90</v>
      </c>
      <c r="H7" s="32"/>
      <c r="I7" s="32"/>
      <c r="J7" s="32"/>
      <c r="K7" s="32">
        <v>519</v>
      </c>
      <c r="L7" s="33"/>
      <c r="M7" s="27">
        <f t="shared" si="0"/>
        <v>463.39285714285711</v>
      </c>
      <c r="N7" s="27">
        <f t="shared" si="1"/>
        <v>55.607142857142854</v>
      </c>
      <c r="O7" s="27">
        <f t="shared" si="2"/>
        <v>0</v>
      </c>
      <c r="P7" s="27">
        <v>463.39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-518.99714285714288</v>
      </c>
      <c r="AG7" s="28">
        <f t="shared" si="4"/>
        <v>2.8571428571240176E-3</v>
      </c>
    </row>
    <row r="8" spans="1:33" s="12" customFormat="1" ht="23.25" customHeight="1" x14ac:dyDescent="0.2">
      <c r="A8" s="30">
        <v>44026</v>
      </c>
      <c r="B8" s="31"/>
      <c r="C8" s="25" t="s">
        <v>40</v>
      </c>
      <c r="D8" s="25" t="s">
        <v>41</v>
      </c>
      <c r="E8" s="25" t="s">
        <v>37</v>
      </c>
      <c r="F8" s="26">
        <v>159679</v>
      </c>
      <c r="G8" s="26" t="s">
        <v>91</v>
      </c>
      <c r="H8" s="32"/>
      <c r="I8" s="32"/>
      <c r="J8" s="32"/>
      <c r="K8" s="32">
        <v>76.5</v>
      </c>
      <c r="L8" s="33"/>
      <c r="M8" s="27">
        <f t="shared" si="0"/>
        <v>68.303571428571416</v>
      </c>
      <c r="N8" s="27">
        <f t="shared" si="1"/>
        <v>8.1964285714285694</v>
      </c>
      <c r="O8" s="27">
        <f t="shared" si="2"/>
        <v>0</v>
      </c>
      <c r="P8" s="66"/>
      <c r="Q8" s="34"/>
      <c r="R8" s="34">
        <v>68.3</v>
      </c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-76.496428571428567</v>
      </c>
      <c r="AG8" s="28">
        <f t="shared" si="4"/>
        <v>3.5714285714334437E-3</v>
      </c>
    </row>
    <row r="9" spans="1:33" s="12" customFormat="1" ht="27.75" customHeight="1" x14ac:dyDescent="0.2">
      <c r="A9" s="30">
        <v>44029</v>
      </c>
      <c r="B9" s="31"/>
      <c r="C9" s="25" t="s">
        <v>40</v>
      </c>
      <c r="D9" s="25" t="s">
        <v>41</v>
      </c>
      <c r="E9" s="25" t="s">
        <v>37</v>
      </c>
      <c r="F9" s="26">
        <v>189805</v>
      </c>
      <c r="G9" s="25" t="s">
        <v>92</v>
      </c>
      <c r="H9" s="32"/>
      <c r="I9" s="32"/>
      <c r="J9" s="32"/>
      <c r="K9" s="32">
        <v>179</v>
      </c>
      <c r="L9" s="33"/>
      <c r="M9" s="27">
        <f t="shared" si="0"/>
        <v>159.82142857142856</v>
      </c>
      <c r="N9" s="27">
        <f t="shared" si="1"/>
        <v>19.178571428571427</v>
      </c>
      <c r="O9" s="27">
        <f t="shared" si="2"/>
        <v>0</v>
      </c>
      <c r="P9" s="27">
        <v>159.82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" si="5">-SUM(N9:AE9)</f>
        <v>-178.99857142857141</v>
      </c>
      <c r="AG9" s="28">
        <f t="shared" ref="AG9" si="6">SUM(H9:K9)+AF9+O9</f>
        <v>1.4285714285904305E-3</v>
      </c>
    </row>
    <row r="10" spans="1:33" s="12" customFormat="1" ht="23.25" customHeight="1" x14ac:dyDescent="0.2">
      <c r="A10" s="30">
        <v>44029</v>
      </c>
      <c r="B10" s="31"/>
      <c r="C10" s="25" t="s">
        <v>40</v>
      </c>
      <c r="D10" s="25" t="s">
        <v>41</v>
      </c>
      <c r="E10" s="25" t="s">
        <v>37</v>
      </c>
      <c r="F10" s="26">
        <v>112689</v>
      </c>
      <c r="G10" s="26" t="s">
        <v>49</v>
      </c>
      <c r="H10" s="32"/>
      <c r="I10" s="32"/>
      <c r="J10" s="32"/>
      <c r="K10" s="32">
        <v>117</v>
      </c>
      <c r="L10" s="33"/>
      <c r="M10" s="27">
        <f t="shared" si="0"/>
        <v>104.46428571428571</v>
      </c>
      <c r="N10" s="27">
        <f t="shared" si="1"/>
        <v>12.535714285714285</v>
      </c>
      <c r="O10" s="27">
        <f t="shared" si="2"/>
        <v>0</v>
      </c>
      <c r="P10" s="27">
        <v>104.46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ref="AF10:AF15" si="7">-SUM(N10:AE10)</f>
        <v>-116.99571428571429</v>
      </c>
      <c r="AG10" s="28">
        <f t="shared" ref="AG10:AG15" si="8">SUM(H10:K10)+AF10+O10</f>
        <v>4.2857142857144481E-3</v>
      </c>
    </row>
    <row r="11" spans="1:33" s="12" customFormat="1" ht="23.25" customHeight="1" x14ac:dyDescent="0.2">
      <c r="A11" s="30">
        <v>44029</v>
      </c>
      <c r="B11" s="31"/>
      <c r="C11" s="25" t="s">
        <v>54</v>
      </c>
      <c r="D11" s="25" t="s">
        <v>55</v>
      </c>
      <c r="E11" s="25" t="s">
        <v>37</v>
      </c>
      <c r="F11" s="26">
        <v>365321</v>
      </c>
      <c r="G11" s="26" t="s">
        <v>39</v>
      </c>
      <c r="H11" s="32"/>
      <c r="I11" s="32"/>
      <c r="J11" s="32"/>
      <c r="K11" s="32">
        <v>42</v>
      </c>
      <c r="L11" s="33"/>
      <c r="M11" s="27">
        <f t="shared" ref="M11" si="9">SUM(H11:J11,K11/1.12)</f>
        <v>37.499999999999993</v>
      </c>
      <c r="N11" s="27">
        <f t="shared" ref="N11" si="10">K11/1.12*0.12</f>
        <v>4.4999999999999991</v>
      </c>
      <c r="O11" s="27">
        <f t="shared" ref="O11" si="11">-SUM(I11:J11,K11/1.12)*L11</f>
        <v>0</v>
      </c>
      <c r="P11" s="27"/>
      <c r="Q11" s="34">
        <v>37.5</v>
      </c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7"/>
        <v>-42</v>
      </c>
      <c r="AG11" s="28">
        <f t="shared" si="8"/>
        <v>0</v>
      </c>
    </row>
    <row r="12" spans="1:33" s="12" customFormat="1" ht="23.25" customHeight="1" x14ac:dyDescent="0.2">
      <c r="A12" s="30">
        <v>44029</v>
      </c>
      <c r="B12" s="31"/>
      <c r="C12" s="25" t="s">
        <v>56</v>
      </c>
      <c r="D12" s="25" t="s">
        <v>57</v>
      </c>
      <c r="E12" s="25" t="s">
        <v>38</v>
      </c>
      <c r="F12" s="26">
        <v>247090</v>
      </c>
      <c r="G12" s="26" t="s">
        <v>93</v>
      </c>
      <c r="H12" s="32"/>
      <c r="I12" s="32"/>
      <c r="J12" s="32"/>
      <c r="K12" s="32">
        <f>1198.39+143.81</f>
        <v>1342.2</v>
      </c>
      <c r="L12" s="33"/>
      <c r="M12" s="27">
        <f t="shared" si="0"/>
        <v>1198.3928571428571</v>
      </c>
      <c r="N12" s="27">
        <f t="shared" si="1"/>
        <v>143.80714285714285</v>
      </c>
      <c r="O12" s="27">
        <f t="shared" si="2"/>
        <v>0</v>
      </c>
      <c r="P12" s="27">
        <v>1198.3900000000001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7"/>
        <v>-1342.197142857143</v>
      </c>
      <c r="AG12" s="28">
        <f t="shared" si="8"/>
        <v>2.8571428570103308E-3</v>
      </c>
    </row>
    <row r="13" spans="1:33" s="12" customFormat="1" ht="23.25" customHeight="1" x14ac:dyDescent="0.2">
      <c r="A13" s="30">
        <v>44029</v>
      </c>
      <c r="B13" s="31"/>
      <c r="C13" s="25" t="s">
        <v>56</v>
      </c>
      <c r="D13" s="25" t="s">
        <v>57</v>
      </c>
      <c r="E13" s="25" t="s">
        <v>38</v>
      </c>
      <c r="F13" s="26">
        <v>247090</v>
      </c>
      <c r="G13" s="26" t="s">
        <v>94</v>
      </c>
      <c r="H13" s="32"/>
      <c r="I13" s="32"/>
      <c r="J13" s="32">
        <v>90</v>
      </c>
      <c r="K13" s="32"/>
      <c r="L13" s="33"/>
      <c r="M13" s="27">
        <f t="shared" si="0"/>
        <v>90</v>
      </c>
      <c r="N13" s="27">
        <f t="shared" si="1"/>
        <v>0</v>
      </c>
      <c r="O13" s="27">
        <f t="shared" si="2"/>
        <v>0</v>
      </c>
      <c r="P13" s="27">
        <v>90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7"/>
        <v>-90</v>
      </c>
      <c r="AG13" s="28">
        <f t="shared" si="8"/>
        <v>0</v>
      </c>
    </row>
    <row r="14" spans="1:33" s="12" customFormat="1" ht="23.25" customHeight="1" x14ac:dyDescent="0.2">
      <c r="A14" s="30"/>
      <c r="B14" s="31"/>
      <c r="C14" s="25"/>
      <c r="D14" s="25"/>
      <c r="E14" s="25"/>
      <c r="F14" s="26"/>
      <c r="G14" s="26"/>
      <c r="H14" s="32"/>
      <c r="I14" s="32"/>
      <c r="J14" s="32"/>
      <c r="K14" s="32"/>
      <c r="L14" s="33"/>
      <c r="M14" s="27">
        <f t="shared" si="0"/>
        <v>0</v>
      </c>
      <c r="N14" s="27">
        <f t="shared" si="1"/>
        <v>0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7"/>
        <v>0</v>
      </c>
      <c r="AG14" s="28">
        <f t="shared" si="8"/>
        <v>0</v>
      </c>
    </row>
    <row r="15" spans="1:33" s="12" customFormat="1" x14ac:dyDescent="0.2">
      <c r="A15" s="30"/>
      <c r="B15" s="31"/>
      <c r="C15" s="36"/>
      <c r="D15" s="36"/>
      <c r="E15" s="36"/>
      <c r="F15" s="26"/>
      <c r="G15" s="29"/>
      <c r="H15" s="32"/>
      <c r="I15" s="32"/>
      <c r="J15" s="32"/>
      <c r="K15" s="32"/>
      <c r="L15" s="33"/>
      <c r="M15" s="34">
        <f>SUM(H15:J15,K15/1.12)</f>
        <v>0</v>
      </c>
      <c r="N15" s="34">
        <f>K15/1.12*0.12</f>
        <v>0</v>
      </c>
      <c r="O15" s="34">
        <f>-SUM(I15:J15,K15/1.12)*L15</f>
        <v>0</v>
      </c>
      <c r="P15" s="34"/>
      <c r="Q15" s="34"/>
      <c r="R15" s="34"/>
      <c r="S15" s="34"/>
      <c r="T15" s="35"/>
      <c r="U15" s="35"/>
      <c r="V15" s="35"/>
      <c r="W15" s="35"/>
      <c r="X15" s="35"/>
      <c r="Y15" s="37"/>
      <c r="Z15" s="34"/>
      <c r="AA15" s="34"/>
      <c r="AB15" s="34"/>
      <c r="AC15" s="35"/>
      <c r="AD15" s="35"/>
      <c r="AE15" s="38"/>
      <c r="AF15" s="27">
        <f t="shared" si="7"/>
        <v>0</v>
      </c>
      <c r="AG15" s="28">
        <f t="shared" si="8"/>
        <v>0</v>
      </c>
    </row>
    <row r="16" spans="1:33" s="10" customFormat="1" ht="12" thickBot="1" x14ac:dyDescent="0.25">
      <c r="A16" s="39"/>
      <c r="B16" s="40"/>
      <c r="C16" s="41"/>
      <c r="D16" s="42"/>
      <c r="E16" s="42"/>
      <c r="F16" s="43"/>
      <c r="G16" s="41"/>
      <c r="H16" s="44">
        <f t="shared" ref="H16:AG16" si="12">SUM(H5:H15)</f>
        <v>0</v>
      </c>
      <c r="I16" s="44">
        <f t="shared" si="12"/>
        <v>0</v>
      </c>
      <c r="J16" s="44">
        <f t="shared" si="12"/>
        <v>90</v>
      </c>
      <c r="K16" s="44">
        <f t="shared" si="12"/>
        <v>2399.6999999999998</v>
      </c>
      <c r="L16" s="44">
        <f t="shared" si="12"/>
        <v>0</v>
      </c>
      <c r="M16" s="44">
        <f t="shared" si="12"/>
        <v>2232.5892857142853</v>
      </c>
      <c r="N16" s="44">
        <f t="shared" si="12"/>
        <v>257.11071428571427</v>
      </c>
      <c r="O16" s="44">
        <f t="shared" si="12"/>
        <v>0</v>
      </c>
      <c r="P16" s="44">
        <f t="shared" si="12"/>
        <v>2089.2700000000004</v>
      </c>
      <c r="Q16" s="44">
        <f t="shared" si="12"/>
        <v>75</v>
      </c>
      <c r="R16" s="44">
        <f t="shared" si="12"/>
        <v>68.3</v>
      </c>
      <c r="S16" s="44">
        <f t="shared" si="12"/>
        <v>0</v>
      </c>
      <c r="T16" s="44">
        <f t="shared" si="12"/>
        <v>0</v>
      </c>
      <c r="U16" s="44">
        <f t="shared" si="12"/>
        <v>0</v>
      </c>
      <c r="V16" s="44">
        <f t="shared" si="12"/>
        <v>0</v>
      </c>
      <c r="W16" s="44">
        <f t="shared" si="12"/>
        <v>0</v>
      </c>
      <c r="X16" s="44">
        <f t="shared" si="12"/>
        <v>0</v>
      </c>
      <c r="Y16" s="44">
        <f t="shared" si="12"/>
        <v>0</v>
      </c>
      <c r="Z16" s="44">
        <f t="shared" si="12"/>
        <v>0</v>
      </c>
      <c r="AA16" s="44">
        <f t="shared" si="12"/>
        <v>0</v>
      </c>
      <c r="AB16" s="44">
        <f t="shared" si="12"/>
        <v>0</v>
      </c>
      <c r="AC16" s="44">
        <f t="shared" si="12"/>
        <v>0</v>
      </c>
      <c r="AD16" s="44">
        <f t="shared" si="12"/>
        <v>0</v>
      </c>
      <c r="AE16" s="44">
        <f t="shared" si="12"/>
        <v>0</v>
      </c>
      <c r="AF16" s="44">
        <f t="shared" si="12"/>
        <v>-2489.6807142857142</v>
      </c>
      <c r="AG16" s="44">
        <f t="shared" si="12"/>
        <v>1.9285714285587119E-2</v>
      </c>
    </row>
    <row r="17" spans="1:32" ht="12" thickTop="1" x14ac:dyDescent="0.2"/>
    <row r="18" spans="1:32" ht="12" x14ac:dyDescent="0.2">
      <c r="K18" s="45">
        <f>H16+I16+J16+K16</f>
        <v>2489.6999999999998</v>
      </c>
      <c r="L18" s="9"/>
      <c r="M18" s="8"/>
      <c r="AF18" s="46">
        <f>+AF16</f>
        <v>-2489.6807142857142</v>
      </c>
    </row>
    <row r="19" spans="1:32" x14ac:dyDescent="0.2">
      <c r="K19" s="8"/>
      <c r="L19" s="9"/>
      <c r="M19" s="8"/>
    </row>
    <row r="20" spans="1:32" ht="12" x14ac:dyDescent="0.2">
      <c r="C20" s="47" t="s">
        <v>33</v>
      </c>
      <c r="G20" s="10"/>
      <c r="K20" s="67">
        <f>K18-2700</f>
        <v>-210.30000000000018</v>
      </c>
      <c r="L20" s="67"/>
      <c r="M20" s="67"/>
      <c r="AA20" s="2" t="s">
        <v>69</v>
      </c>
      <c r="AF20" s="2">
        <v>0</v>
      </c>
    </row>
    <row r="21" spans="1:32" x14ac:dyDescent="0.2">
      <c r="K21" s="8"/>
      <c r="L21" s="9"/>
      <c r="M21" s="8"/>
    </row>
    <row r="22" spans="1:32" x14ac:dyDescent="0.2">
      <c r="K22" s="8"/>
      <c r="L22" s="9"/>
      <c r="M22" s="8"/>
    </row>
    <row r="23" spans="1:32" x14ac:dyDescent="0.2">
      <c r="A23" s="1"/>
      <c r="B23" s="1"/>
      <c r="D23" s="1"/>
      <c r="E23" s="1"/>
      <c r="F23" s="1"/>
      <c r="H23" s="1"/>
      <c r="I23" s="1"/>
      <c r="J23" s="1"/>
      <c r="K23" s="8"/>
      <c r="L23" s="9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Z23" s="1"/>
      <c r="AA23" s="1"/>
      <c r="AB23" s="1"/>
      <c r="AC23" s="1"/>
      <c r="AD23" s="1"/>
      <c r="AE23" s="1"/>
      <c r="AF23" s="1"/>
    </row>
    <row r="30" spans="1:32" x14ac:dyDescent="0.2">
      <c r="Q30" s="2">
        <v>0</v>
      </c>
    </row>
    <row r="31" spans="1:32" x14ac:dyDescent="0.2">
      <c r="A31" s="1"/>
      <c r="B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Z31" s="1"/>
      <c r="AA31" s="1"/>
      <c r="AB31" s="1"/>
      <c r="AC31" s="1"/>
      <c r="AD31" s="1"/>
      <c r="AE31" s="1"/>
      <c r="AF31" s="1"/>
    </row>
  </sheetData>
  <mergeCells count="1">
    <mergeCell ref="K20:M20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A5" sqref="A5:XFD1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59" t="s">
        <v>30</v>
      </c>
      <c r="B1" s="60"/>
      <c r="C1" s="61"/>
      <c r="D1" s="62"/>
      <c r="E1" s="62"/>
      <c r="F1" s="63"/>
    </row>
    <row r="2" spans="1:33" ht="12" customHeight="1" x14ac:dyDescent="0.2">
      <c r="A2" s="59" t="s">
        <v>26</v>
      </c>
      <c r="B2" s="60"/>
      <c r="C2" s="64"/>
      <c r="D2" s="62"/>
      <c r="E2" s="62"/>
      <c r="F2" s="63"/>
    </row>
    <row r="3" spans="1:33" ht="12" customHeight="1" x14ac:dyDescent="0.2">
      <c r="A3" s="59" t="s">
        <v>84</v>
      </c>
      <c r="B3" s="61"/>
      <c r="C3" s="65"/>
      <c r="D3" s="62"/>
      <c r="E3" s="62"/>
      <c r="F3" s="63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44032</v>
      </c>
      <c r="B5" s="31"/>
      <c r="C5" s="25" t="s">
        <v>74</v>
      </c>
      <c r="D5" s="25"/>
      <c r="E5" s="25"/>
      <c r="F5" s="26"/>
      <c r="G5" s="26" t="s">
        <v>75</v>
      </c>
      <c r="H5" s="32">
        <v>175</v>
      </c>
      <c r="I5" s="32"/>
      <c r="J5" s="32"/>
      <c r="K5" s="32"/>
      <c r="L5" s="33"/>
      <c r="M5" s="27">
        <f t="shared" ref="M5:M18" si="0">SUM(H5:J5,K5/1.12)</f>
        <v>175</v>
      </c>
      <c r="N5" s="27">
        <f t="shared" ref="N5:N18" si="1">K5/1.12*0.12</f>
        <v>0</v>
      </c>
      <c r="O5" s="27">
        <f t="shared" ref="O5:O18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175</v>
      </c>
      <c r="AB5" s="35"/>
      <c r="AC5" s="35"/>
      <c r="AD5" s="34"/>
      <c r="AE5" s="34"/>
      <c r="AF5" s="27">
        <f t="shared" ref="AF5:AF13" si="3">-SUM(N5:AE5)</f>
        <v>-175</v>
      </c>
      <c r="AG5" s="28">
        <f t="shared" ref="AG5:AG13" si="4">SUM(H5:K5)+AF5+O5</f>
        <v>0</v>
      </c>
    </row>
    <row r="6" spans="1:33" s="12" customFormat="1" ht="23.25" customHeight="1" x14ac:dyDescent="0.2">
      <c r="A6" s="30">
        <v>44032</v>
      </c>
      <c r="B6" s="31"/>
      <c r="C6" s="25" t="s">
        <v>53</v>
      </c>
      <c r="D6" s="25" t="s">
        <v>46</v>
      </c>
      <c r="E6" s="25" t="s">
        <v>43</v>
      </c>
      <c r="F6" s="26">
        <v>24422</v>
      </c>
      <c r="G6" s="26" t="s">
        <v>76</v>
      </c>
      <c r="H6" s="32"/>
      <c r="I6" s="32"/>
      <c r="J6" s="32">
        <v>720</v>
      </c>
      <c r="K6" s="32"/>
      <c r="L6" s="33"/>
      <c r="M6" s="27">
        <f t="shared" si="0"/>
        <v>720</v>
      </c>
      <c r="N6" s="27">
        <f t="shared" si="1"/>
        <v>0</v>
      </c>
      <c r="O6" s="27">
        <f t="shared" si="2"/>
        <v>0</v>
      </c>
      <c r="P6" s="27">
        <v>720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-720</v>
      </c>
      <c r="AG6" s="28">
        <f t="shared" si="4"/>
        <v>0</v>
      </c>
    </row>
    <row r="7" spans="1:33" s="12" customFormat="1" ht="23.25" customHeight="1" x14ac:dyDescent="0.2">
      <c r="A7" s="30">
        <v>44032</v>
      </c>
      <c r="B7" s="31"/>
      <c r="C7" s="25" t="s">
        <v>77</v>
      </c>
      <c r="D7" s="25" t="s">
        <v>78</v>
      </c>
      <c r="E7" s="25" t="s">
        <v>43</v>
      </c>
      <c r="F7" s="26">
        <v>2116</v>
      </c>
      <c r="G7" s="26" t="s">
        <v>47</v>
      </c>
      <c r="H7" s="32"/>
      <c r="I7" s="32"/>
      <c r="J7" s="32">
        <v>340</v>
      </c>
      <c r="K7" s="32"/>
      <c r="L7" s="33"/>
      <c r="M7" s="27">
        <f t="shared" si="0"/>
        <v>340</v>
      </c>
      <c r="N7" s="27">
        <f t="shared" si="1"/>
        <v>0</v>
      </c>
      <c r="O7" s="27">
        <f t="shared" si="2"/>
        <v>0</v>
      </c>
      <c r="P7" s="27">
        <v>340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-340</v>
      </c>
      <c r="AG7" s="28">
        <f t="shared" si="4"/>
        <v>0</v>
      </c>
    </row>
    <row r="8" spans="1:33" s="12" customFormat="1" ht="23.25" customHeight="1" x14ac:dyDescent="0.2">
      <c r="A8" s="30">
        <v>44032</v>
      </c>
      <c r="B8" s="31"/>
      <c r="C8" s="25" t="s">
        <v>42</v>
      </c>
      <c r="D8" s="25"/>
      <c r="E8" s="25"/>
      <c r="F8" s="26"/>
      <c r="G8" s="26" t="s">
        <v>79</v>
      </c>
      <c r="H8" s="32">
        <v>100</v>
      </c>
      <c r="I8" s="32"/>
      <c r="J8" s="32"/>
      <c r="K8" s="32"/>
      <c r="L8" s="33"/>
      <c r="M8" s="27">
        <f t="shared" si="0"/>
        <v>100</v>
      </c>
      <c r="N8" s="27">
        <f t="shared" si="1"/>
        <v>0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>
        <v>100</v>
      </c>
      <c r="AB8" s="35"/>
      <c r="AC8" s="35"/>
      <c r="AD8" s="34"/>
      <c r="AE8" s="34"/>
      <c r="AF8" s="27">
        <f t="shared" si="3"/>
        <v>-100</v>
      </c>
      <c r="AG8" s="28">
        <f t="shared" si="4"/>
        <v>0</v>
      </c>
    </row>
    <row r="9" spans="1:33" s="12" customFormat="1" ht="23.25" customHeight="1" x14ac:dyDescent="0.2">
      <c r="A9" s="30">
        <v>44033</v>
      </c>
      <c r="B9" s="31"/>
      <c r="C9" s="25" t="s">
        <v>70</v>
      </c>
      <c r="D9" s="25" t="s">
        <v>71</v>
      </c>
      <c r="E9" s="25" t="s">
        <v>38</v>
      </c>
      <c r="F9" s="26">
        <v>2424</v>
      </c>
      <c r="G9" s="26" t="s">
        <v>72</v>
      </c>
      <c r="H9" s="32"/>
      <c r="I9" s="32"/>
      <c r="J9" s="32"/>
      <c r="K9" s="32">
        <v>1600</v>
      </c>
      <c r="L9" s="33"/>
      <c r="M9" s="27">
        <f t="shared" si="0"/>
        <v>1428.5714285714284</v>
      </c>
      <c r="N9" s="27">
        <f t="shared" si="1"/>
        <v>171.42857142857142</v>
      </c>
      <c r="O9" s="27">
        <f t="shared" si="2"/>
        <v>0</v>
      </c>
      <c r="P9" s="27"/>
      <c r="Q9" s="34">
        <v>1428.57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-1599.9985714285713</v>
      </c>
      <c r="AG9" s="28">
        <f t="shared" si="4"/>
        <v>1.4285714287325391E-3</v>
      </c>
    </row>
    <row r="10" spans="1:33" s="12" customFormat="1" ht="23.25" customHeight="1" x14ac:dyDescent="0.2">
      <c r="A10" s="30">
        <v>44033</v>
      </c>
      <c r="B10" s="31"/>
      <c r="C10" s="25" t="s">
        <v>70</v>
      </c>
      <c r="D10" s="25"/>
      <c r="E10" s="25"/>
      <c r="F10" s="26"/>
      <c r="G10" s="26" t="s">
        <v>73</v>
      </c>
      <c r="H10" s="32">
        <v>131</v>
      </c>
      <c r="I10" s="32"/>
      <c r="J10" s="32"/>
      <c r="K10" s="32"/>
      <c r="L10" s="33"/>
      <c r="M10" s="27">
        <f t="shared" si="0"/>
        <v>131</v>
      </c>
      <c r="N10" s="27">
        <f t="shared" si="1"/>
        <v>0</v>
      </c>
      <c r="O10" s="27">
        <f t="shared" si="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>
        <v>131</v>
      </c>
      <c r="AB10" s="35"/>
      <c r="AC10" s="35"/>
      <c r="AD10" s="34"/>
      <c r="AE10" s="34"/>
      <c r="AF10" s="27">
        <f t="shared" si="3"/>
        <v>-131</v>
      </c>
      <c r="AG10" s="28">
        <f t="shared" si="4"/>
        <v>0</v>
      </c>
    </row>
    <row r="11" spans="1:33" s="12" customFormat="1" ht="23.25" customHeight="1" x14ac:dyDescent="0.2">
      <c r="A11" s="30">
        <v>44034</v>
      </c>
      <c r="B11" s="31"/>
      <c r="C11" s="25" t="s">
        <v>50</v>
      </c>
      <c r="D11" s="25" t="s">
        <v>51</v>
      </c>
      <c r="E11" s="25" t="s">
        <v>38</v>
      </c>
      <c r="F11" s="26">
        <v>166091</v>
      </c>
      <c r="G11" s="26" t="s">
        <v>39</v>
      </c>
      <c r="H11" s="32"/>
      <c r="I11" s="32"/>
      <c r="J11" s="32"/>
      <c r="K11" s="32">
        <v>42</v>
      </c>
      <c r="L11" s="33"/>
      <c r="M11" s="27">
        <f t="shared" si="0"/>
        <v>37.499999999999993</v>
      </c>
      <c r="N11" s="27">
        <f t="shared" si="1"/>
        <v>4.4999999999999991</v>
      </c>
      <c r="O11" s="27">
        <f t="shared" si="2"/>
        <v>0</v>
      </c>
      <c r="P11" s="27"/>
      <c r="Q11" s="34">
        <v>37.5</v>
      </c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-42</v>
      </c>
      <c r="AG11" s="28">
        <f t="shared" si="4"/>
        <v>0</v>
      </c>
    </row>
    <row r="12" spans="1:33" s="12" customFormat="1" ht="23.25" customHeight="1" x14ac:dyDescent="0.2">
      <c r="A12" s="30">
        <v>44034</v>
      </c>
      <c r="B12" s="31"/>
      <c r="C12" s="25" t="s">
        <v>40</v>
      </c>
      <c r="D12" s="25" t="s">
        <v>41</v>
      </c>
      <c r="E12" s="25" t="s">
        <v>37</v>
      </c>
      <c r="F12" s="26">
        <v>38507</v>
      </c>
      <c r="G12" s="26" t="s">
        <v>80</v>
      </c>
      <c r="H12" s="32"/>
      <c r="I12" s="32"/>
      <c r="J12" s="32"/>
      <c r="K12" s="32">
        <v>441</v>
      </c>
      <c r="L12" s="33"/>
      <c r="M12" s="27">
        <f t="shared" si="0"/>
        <v>393.74999999999994</v>
      </c>
      <c r="N12" s="27">
        <f t="shared" si="1"/>
        <v>47.249999999999993</v>
      </c>
      <c r="O12" s="27">
        <f t="shared" si="2"/>
        <v>0</v>
      </c>
      <c r="P12" s="27">
        <v>393.75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-441</v>
      </c>
      <c r="AG12" s="28">
        <f t="shared" si="4"/>
        <v>0</v>
      </c>
    </row>
    <row r="13" spans="1:33" s="12" customFormat="1" ht="23.25" customHeight="1" x14ac:dyDescent="0.2">
      <c r="A13" s="30">
        <v>44035</v>
      </c>
      <c r="B13" s="31"/>
      <c r="C13" s="25" t="s">
        <v>56</v>
      </c>
      <c r="D13" s="25" t="s">
        <v>57</v>
      </c>
      <c r="E13" s="25" t="s">
        <v>38</v>
      </c>
      <c r="F13" s="26">
        <v>268895</v>
      </c>
      <c r="G13" s="26" t="s">
        <v>81</v>
      </c>
      <c r="H13" s="32"/>
      <c r="I13" s="32"/>
      <c r="J13" s="32"/>
      <c r="K13" s="32">
        <v>332.55</v>
      </c>
      <c r="L13" s="33"/>
      <c r="M13" s="27">
        <f t="shared" si="0"/>
        <v>296.91964285714283</v>
      </c>
      <c r="N13" s="27">
        <f t="shared" si="1"/>
        <v>35.630357142857136</v>
      </c>
      <c r="O13" s="27">
        <f t="shared" si="2"/>
        <v>0</v>
      </c>
      <c r="P13" s="27">
        <v>296.92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-332.55035714285714</v>
      </c>
      <c r="AG13" s="28">
        <f t="shared" si="4"/>
        <v>-3.5714285712629135E-4</v>
      </c>
    </row>
    <row r="14" spans="1:33" s="12" customFormat="1" ht="27.75" customHeight="1" x14ac:dyDescent="0.2">
      <c r="A14" s="30">
        <v>44035</v>
      </c>
      <c r="B14" s="31"/>
      <c r="C14" s="25" t="s">
        <v>56</v>
      </c>
      <c r="D14" s="25" t="s">
        <v>57</v>
      </c>
      <c r="E14" s="25" t="s">
        <v>38</v>
      </c>
      <c r="F14" s="26">
        <v>26881</v>
      </c>
      <c r="G14" s="29" t="s">
        <v>82</v>
      </c>
      <c r="H14" s="32"/>
      <c r="I14" s="32"/>
      <c r="J14" s="32"/>
      <c r="K14" s="32">
        <f>1447.41+173.69</f>
        <v>1621.1000000000001</v>
      </c>
      <c r="L14" s="33"/>
      <c r="M14" s="27">
        <f t="shared" si="0"/>
        <v>1447.4107142857142</v>
      </c>
      <c r="N14" s="27">
        <f t="shared" si="1"/>
        <v>173.68928571428569</v>
      </c>
      <c r="O14" s="27">
        <f t="shared" si="2"/>
        <v>0</v>
      </c>
      <c r="P14" s="27">
        <v>1447.41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" si="5">-SUM(N14:AE14)</f>
        <v>-1621.0992857142858</v>
      </c>
      <c r="AG14" s="28">
        <f t="shared" ref="AG14" si="6">SUM(H14:K14)+AF14+O14</f>
        <v>7.1428571436626953E-4</v>
      </c>
    </row>
    <row r="15" spans="1:33" s="12" customFormat="1" ht="23.25" customHeight="1" x14ac:dyDescent="0.2">
      <c r="A15" s="30">
        <v>44035</v>
      </c>
      <c r="B15" s="31"/>
      <c r="C15" s="25" t="s">
        <v>56</v>
      </c>
      <c r="D15" s="25" t="s">
        <v>57</v>
      </c>
      <c r="E15" s="25" t="s">
        <v>38</v>
      </c>
      <c r="F15" s="26">
        <v>26881</v>
      </c>
      <c r="G15" s="26" t="s">
        <v>83</v>
      </c>
      <c r="H15" s="32"/>
      <c r="I15" s="32"/>
      <c r="J15" s="32">
        <v>231.2</v>
      </c>
      <c r="K15" s="32"/>
      <c r="L15" s="33"/>
      <c r="M15" s="27">
        <f t="shared" si="0"/>
        <v>231.2</v>
      </c>
      <c r="N15" s="27">
        <f t="shared" si="1"/>
        <v>0</v>
      </c>
      <c r="O15" s="27">
        <v>0</v>
      </c>
      <c r="P15" s="27">
        <v>231.2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9" si="7">-SUM(N15:AE15)</f>
        <v>-231.2</v>
      </c>
      <c r="AG15" s="28">
        <f t="shared" ref="AG15:AG19" si="8">SUM(H15:K15)+AF15+O15</f>
        <v>0</v>
      </c>
    </row>
    <row r="16" spans="1:33" s="12" customFormat="1" ht="23.25" customHeight="1" x14ac:dyDescent="0.2">
      <c r="A16" s="30">
        <v>44035</v>
      </c>
      <c r="B16" s="31"/>
      <c r="C16" s="25" t="s">
        <v>50</v>
      </c>
      <c r="D16" s="25" t="s">
        <v>51</v>
      </c>
      <c r="E16" s="25" t="s">
        <v>38</v>
      </c>
      <c r="F16" s="26">
        <v>182160</v>
      </c>
      <c r="G16" s="26" t="s">
        <v>39</v>
      </c>
      <c r="H16" s="32"/>
      <c r="I16" s="32"/>
      <c r="J16" s="32"/>
      <c r="K16" s="32">
        <v>42</v>
      </c>
      <c r="L16" s="33"/>
      <c r="M16" s="27">
        <f t="shared" si="0"/>
        <v>37.499999999999993</v>
      </c>
      <c r="N16" s="27">
        <f t="shared" si="1"/>
        <v>4.4999999999999991</v>
      </c>
      <c r="O16" s="27">
        <f t="shared" si="2"/>
        <v>0</v>
      </c>
      <c r="P16" s="27"/>
      <c r="Q16" s="34">
        <v>37.5</v>
      </c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7"/>
        <v>-42</v>
      </c>
      <c r="AG16" s="28">
        <f t="shared" si="8"/>
        <v>0</v>
      </c>
    </row>
    <row r="17" spans="1:33" s="12" customFormat="1" ht="23.25" customHeight="1" x14ac:dyDescent="0.2">
      <c r="A17" s="30"/>
      <c r="B17" s="31"/>
      <c r="C17" s="25"/>
      <c r="D17" s="25"/>
      <c r="E17" s="25"/>
      <c r="F17" s="26"/>
      <c r="G17" s="26"/>
      <c r="H17" s="32"/>
      <c r="I17" s="32"/>
      <c r="J17" s="32"/>
      <c r="K17" s="32"/>
      <c r="L17" s="33"/>
      <c r="M17" s="27">
        <f t="shared" si="0"/>
        <v>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7"/>
        <v>0</v>
      </c>
      <c r="AG17" s="28">
        <f t="shared" si="8"/>
        <v>0</v>
      </c>
    </row>
    <row r="18" spans="1:33" s="12" customFormat="1" ht="23.25" customHeight="1" x14ac:dyDescent="0.2">
      <c r="A18" s="30"/>
      <c r="B18" s="31"/>
      <c r="C18" s="25"/>
      <c r="D18" s="25"/>
      <c r="E18" s="25"/>
      <c r="F18" s="26"/>
      <c r="G18" s="26"/>
      <c r="H18" s="32"/>
      <c r="I18" s="32"/>
      <c r="J18" s="32"/>
      <c r="K18" s="32"/>
      <c r="L18" s="33"/>
      <c r="M18" s="27">
        <f t="shared" si="0"/>
        <v>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7"/>
        <v>0</v>
      </c>
      <c r="AG18" s="28">
        <f t="shared" si="8"/>
        <v>0</v>
      </c>
    </row>
    <row r="19" spans="1:33" s="12" customFormat="1" x14ac:dyDescent="0.2">
      <c r="A19" s="30"/>
      <c r="B19" s="31"/>
      <c r="C19" s="36"/>
      <c r="D19" s="36"/>
      <c r="E19" s="36"/>
      <c r="F19" s="26"/>
      <c r="G19" s="29"/>
      <c r="H19" s="32"/>
      <c r="I19" s="32"/>
      <c r="J19" s="32"/>
      <c r="K19" s="32"/>
      <c r="L19" s="33"/>
      <c r="M19" s="34">
        <f>SUM(H19:J19,K19/1.12)</f>
        <v>0</v>
      </c>
      <c r="N19" s="34">
        <f>K19/1.12*0.12</f>
        <v>0</v>
      </c>
      <c r="O19" s="34">
        <f>-SUM(I19:J19,K19/1.12)*L19</f>
        <v>0</v>
      </c>
      <c r="P19" s="34"/>
      <c r="Q19" s="34"/>
      <c r="R19" s="34"/>
      <c r="S19" s="34"/>
      <c r="T19" s="35"/>
      <c r="U19" s="35"/>
      <c r="V19" s="35"/>
      <c r="W19" s="35"/>
      <c r="X19" s="35"/>
      <c r="Y19" s="37"/>
      <c r="Z19" s="34"/>
      <c r="AA19" s="34"/>
      <c r="AB19" s="34"/>
      <c r="AC19" s="35"/>
      <c r="AD19" s="35"/>
      <c r="AE19" s="38"/>
      <c r="AF19" s="27">
        <f t="shared" si="7"/>
        <v>0</v>
      </c>
      <c r="AG19" s="28">
        <f t="shared" si="8"/>
        <v>0</v>
      </c>
    </row>
    <row r="20" spans="1:33" s="10" customFormat="1" ht="12" thickBot="1" x14ac:dyDescent="0.25">
      <c r="A20" s="39"/>
      <c r="B20" s="40"/>
      <c r="C20" s="41"/>
      <c r="D20" s="42"/>
      <c r="E20" s="42"/>
      <c r="F20" s="43"/>
      <c r="G20" s="41"/>
      <c r="H20" s="44">
        <f t="shared" ref="H20:AG20" si="9">SUM(H5:H19)</f>
        <v>406</v>
      </c>
      <c r="I20" s="44">
        <f t="shared" si="9"/>
        <v>0</v>
      </c>
      <c r="J20" s="44">
        <f t="shared" si="9"/>
        <v>1291.2</v>
      </c>
      <c r="K20" s="44">
        <f t="shared" si="9"/>
        <v>4078.6500000000005</v>
      </c>
      <c r="L20" s="44">
        <f t="shared" si="9"/>
        <v>0</v>
      </c>
      <c r="M20" s="44">
        <f t="shared" si="9"/>
        <v>5338.8517857142851</v>
      </c>
      <c r="N20" s="44">
        <f t="shared" si="9"/>
        <v>436.99821428571425</v>
      </c>
      <c r="O20" s="44">
        <f t="shared" si="9"/>
        <v>0</v>
      </c>
      <c r="P20" s="44">
        <f t="shared" si="9"/>
        <v>3429.2799999999997</v>
      </c>
      <c r="Q20" s="44">
        <f t="shared" si="9"/>
        <v>1503.57</v>
      </c>
      <c r="R20" s="44">
        <f t="shared" si="9"/>
        <v>0</v>
      </c>
      <c r="S20" s="44">
        <f t="shared" si="9"/>
        <v>0</v>
      </c>
      <c r="T20" s="44">
        <f t="shared" si="9"/>
        <v>0</v>
      </c>
      <c r="U20" s="44">
        <f t="shared" si="9"/>
        <v>0</v>
      </c>
      <c r="V20" s="44">
        <f t="shared" si="9"/>
        <v>0</v>
      </c>
      <c r="W20" s="44">
        <f t="shared" si="9"/>
        <v>0</v>
      </c>
      <c r="X20" s="44">
        <f t="shared" si="9"/>
        <v>0</v>
      </c>
      <c r="Y20" s="44">
        <f t="shared" si="9"/>
        <v>0</v>
      </c>
      <c r="Z20" s="44">
        <f t="shared" si="9"/>
        <v>0</v>
      </c>
      <c r="AA20" s="44">
        <f t="shared" si="9"/>
        <v>406</v>
      </c>
      <c r="AB20" s="44">
        <f t="shared" si="9"/>
        <v>0</v>
      </c>
      <c r="AC20" s="44">
        <f t="shared" si="9"/>
        <v>0</v>
      </c>
      <c r="AD20" s="44">
        <f t="shared" si="9"/>
        <v>0</v>
      </c>
      <c r="AE20" s="44">
        <f t="shared" si="9"/>
        <v>0</v>
      </c>
      <c r="AF20" s="44">
        <f t="shared" si="9"/>
        <v>-5775.8482142857138</v>
      </c>
      <c r="AG20" s="44">
        <f t="shared" si="9"/>
        <v>1.7857142859725172E-3</v>
      </c>
    </row>
    <row r="21" spans="1:33" ht="12" thickTop="1" x14ac:dyDescent="0.2"/>
    <row r="22" spans="1:33" ht="12" x14ac:dyDescent="0.2">
      <c r="K22" s="45">
        <f>H20+I20+J20+K20</f>
        <v>5775.85</v>
      </c>
      <c r="L22" s="9"/>
      <c r="M22" s="8"/>
      <c r="AF22" s="46">
        <f>+AF20</f>
        <v>-5775.8482142857138</v>
      </c>
    </row>
    <row r="23" spans="1:33" x14ac:dyDescent="0.2">
      <c r="K23" s="8"/>
      <c r="L23" s="9"/>
      <c r="M23" s="8"/>
    </row>
    <row r="24" spans="1:33" ht="12" x14ac:dyDescent="0.2">
      <c r="C24" s="47" t="s">
        <v>33</v>
      </c>
      <c r="G24" s="10"/>
      <c r="K24" s="67">
        <f>K22-6000</f>
        <v>-224.14999999999964</v>
      </c>
      <c r="L24" s="67"/>
      <c r="M24" s="67"/>
      <c r="AE24" s="2" t="s">
        <v>69</v>
      </c>
      <c r="AF24" s="2">
        <f>6000-5775.85</f>
        <v>224.14999999999964</v>
      </c>
    </row>
    <row r="25" spans="1:33" x14ac:dyDescent="0.2">
      <c r="K25" s="8"/>
      <c r="L25" s="9"/>
      <c r="M25" s="8"/>
    </row>
    <row r="26" spans="1:33" x14ac:dyDescent="0.2">
      <c r="K26" s="8"/>
      <c r="L26" s="9"/>
      <c r="M26" s="8"/>
    </row>
    <row r="27" spans="1:33" x14ac:dyDescent="0.2">
      <c r="A27" s="1"/>
      <c r="B27" s="1"/>
      <c r="D27" s="1"/>
      <c r="E27" s="1"/>
      <c r="F27" s="1"/>
      <c r="H27" s="1"/>
      <c r="I27" s="1"/>
      <c r="J27" s="1"/>
      <c r="K27" s="8"/>
      <c r="L27" s="9"/>
      <c r="M27" s="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Z27" s="1"/>
      <c r="AA27" s="1"/>
      <c r="AB27" s="1"/>
      <c r="AC27" s="1"/>
      <c r="AD27" s="1"/>
      <c r="AE27" s="1"/>
      <c r="AF27" s="1"/>
    </row>
    <row r="34" spans="1:32" x14ac:dyDescent="0.2">
      <c r="Q34" s="2">
        <v>0</v>
      </c>
    </row>
    <row r="35" spans="1:32" x14ac:dyDescent="0.2">
      <c r="A35" s="1"/>
      <c r="B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Z35" s="1"/>
      <c r="AA35" s="1"/>
      <c r="AB35" s="1"/>
      <c r="AC35" s="1"/>
      <c r="AD35" s="1"/>
      <c r="AE35" s="1"/>
      <c r="AF35" s="1"/>
    </row>
  </sheetData>
  <mergeCells count="1">
    <mergeCell ref="K24:M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workbookViewId="0">
      <selection activeCell="A5" sqref="A5:XFD21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6.140625" style="1" customWidth="1"/>
    <col min="4" max="4" width="14" style="5" customWidth="1"/>
    <col min="5" max="5" width="29.28515625" style="5" customWidth="1"/>
    <col min="6" max="6" width="7.85546875" style="4" customWidth="1"/>
    <col min="7" max="7" width="28.285156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124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32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44035</v>
      </c>
      <c r="B5" s="31"/>
      <c r="C5" s="25" t="s">
        <v>96</v>
      </c>
      <c r="D5" s="25" t="s">
        <v>97</v>
      </c>
      <c r="E5" s="25" t="s">
        <v>98</v>
      </c>
      <c r="F5" s="26">
        <v>149581</v>
      </c>
      <c r="G5" s="26" t="s">
        <v>99</v>
      </c>
      <c r="H5" s="32"/>
      <c r="I5" s="32"/>
      <c r="J5" s="32"/>
      <c r="K5" s="32">
        <v>130</v>
      </c>
      <c r="L5" s="33"/>
      <c r="M5" s="27">
        <f t="shared" ref="M5:M22" si="0">SUM(H5:J5,K5/1.12)</f>
        <v>116.07142857142856</v>
      </c>
      <c r="N5" s="27">
        <f t="shared" ref="N5:N22" si="1">K5/1.12*0.12</f>
        <v>13.928571428571425</v>
      </c>
      <c r="O5" s="27">
        <f t="shared" ref="O5:O22" si="2">-SUM(I5:J5,K5/1.12)*L5</f>
        <v>0</v>
      </c>
      <c r="P5" s="27">
        <v>116.07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9" si="3">-SUM(N5:AE5)</f>
        <v>-129.99857142857141</v>
      </c>
      <c r="AG5" s="28">
        <f t="shared" ref="AG5:AG9" si="4">SUM(H5:K5)+AF5+O5</f>
        <v>1.4285714285904305E-3</v>
      </c>
    </row>
    <row r="6" spans="1:33" s="12" customFormat="1" ht="23.25" customHeight="1" x14ac:dyDescent="0.2">
      <c r="A6" s="30">
        <v>44037</v>
      </c>
      <c r="B6" s="31"/>
      <c r="C6" s="25" t="s">
        <v>100</v>
      </c>
      <c r="D6" s="25" t="s">
        <v>57</v>
      </c>
      <c r="E6" s="25" t="s">
        <v>101</v>
      </c>
      <c r="F6" s="26"/>
      <c r="G6" s="26" t="s">
        <v>102</v>
      </c>
      <c r="H6" s="32"/>
      <c r="I6" s="32"/>
      <c r="J6" s="32"/>
      <c r="K6" s="32">
        <v>1522.75</v>
      </c>
      <c r="L6" s="33"/>
      <c r="M6" s="27">
        <f t="shared" si="0"/>
        <v>1359.5982142857142</v>
      </c>
      <c r="N6" s="27">
        <f t="shared" si="1"/>
        <v>163.15178571428569</v>
      </c>
      <c r="O6" s="27">
        <f t="shared" si="2"/>
        <v>0</v>
      </c>
      <c r="P6" s="27">
        <v>1359.6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-1522.7517857142857</v>
      </c>
      <c r="AG6" s="28">
        <f t="shared" si="4"/>
        <v>-1.7857142856883002E-3</v>
      </c>
    </row>
    <row r="7" spans="1:33" s="12" customFormat="1" ht="23.25" customHeight="1" x14ac:dyDescent="0.2">
      <c r="A7" s="30">
        <v>44037</v>
      </c>
      <c r="B7" s="31"/>
      <c r="C7" s="25" t="s">
        <v>100</v>
      </c>
      <c r="D7" s="25" t="s">
        <v>57</v>
      </c>
      <c r="E7" s="25" t="s">
        <v>101</v>
      </c>
      <c r="F7" s="26"/>
      <c r="G7" s="26" t="s">
        <v>103</v>
      </c>
      <c r="H7" s="32"/>
      <c r="I7" s="32"/>
      <c r="J7" s="32">
        <v>172.38</v>
      </c>
      <c r="K7" s="32"/>
      <c r="L7" s="33"/>
      <c r="M7" s="27">
        <f t="shared" si="0"/>
        <v>172.38</v>
      </c>
      <c r="N7" s="27">
        <f t="shared" si="1"/>
        <v>0</v>
      </c>
      <c r="O7" s="27">
        <f t="shared" si="2"/>
        <v>0</v>
      </c>
      <c r="P7" s="27">
        <v>172.38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-172.38</v>
      </c>
      <c r="AG7" s="28">
        <f t="shared" si="4"/>
        <v>0</v>
      </c>
    </row>
    <row r="8" spans="1:33" s="12" customFormat="1" ht="23.25" customHeight="1" x14ac:dyDescent="0.2">
      <c r="A8" s="30">
        <v>44037</v>
      </c>
      <c r="B8" s="31"/>
      <c r="C8" s="25" t="s">
        <v>104</v>
      </c>
      <c r="D8" s="25" t="s">
        <v>51</v>
      </c>
      <c r="E8" s="25" t="s">
        <v>105</v>
      </c>
      <c r="F8" s="26"/>
      <c r="G8" s="26" t="s">
        <v>39</v>
      </c>
      <c r="H8" s="32"/>
      <c r="I8" s="32"/>
      <c r="J8" s="32"/>
      <c r="K8" s="32">
        <v>42</v>
      </c>
      <c r="L8" s="33"/>
      <c r="M8" s="27">
        <f t="shared" si="0"/>
        <v>37.499999999999993</v>
      </c>
      <c r="N8" s="27">
        <f t="shared" si="1"/>
        <v>4.4999999999999991</v>
      </c>
      <c r="O8" s="27">
        <f t="shared" si="2"/>
        <v>0</v>
      </c>
      <c r="P8" s="27"/>
      <c r="Q8" s="34">
        <v>37.5</v>
      </c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-42</v>
      </c>
      <c r="AG8" s="28">
        <f t="shared" si="4"/>
        <v>0</v>
      </c>
    </row>
    <row r="9" spans="1:33" s="12" customFormat="1" ht="23.25" customHeight="1" x14ac:dyDescent="0.2">
      <c r="A9" s="30">
        <v>44037</v>
      </c>
      <c r="B9" s="31"/>
      <c r="C9" s="25" t="s">
        <v>100</v>
      </c>
      <c r="D9" s="25" t="s">
        <v>57</v>
      </c>
      <c r="E9" s="25" t="s">
        <v>101</v>
      </c>
      <c r="F9" s="26"/>
      <c r="G9" s="26" t="s">
        <v>106</v>
      </c>
      <c r="H9" s="32"/>
      <c r="I9" s="32"/>
      <c r="J9" s="32"/>
      <c r="K9" s="32">
        <v>155.25</v>
      </c>
      <c r="L9" s="33"/>
      <c r="M9" s="27">
        <f t="shared" si="0"/>
        <v>138.61607142857142</v>
      </c>
      <c r="N9" s="27">
        <f t="shared" si="1"/>
        <v>16.633928571428569</v>
      </c>
      <c r="O9" s="27">
        <f t="shared" si="2"/>
        <v>0</v>
      </c>
      <c r="P9" s="27"/>
      <c r="Q9" s="34">
        <v>138.62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-155.25392857142856</v>
      </c>
      <c r="AG9" s="28">
        <f t="shared" si="4"/>
        <v>-3.9285714285597351E-3</v>
      </c>
    </row>
    <row r="10" spans="1:33" s="12" customFormat="1" ht="27.75" customHeight="1" x14ac:dyDescent="0.2">
      <c r="A10" s="30">
        <v>44037</v>
      </c>
      <c r="B10" s="31"/>
      <c r="C10" s="25" t="s">
        <v>40</v>
      </c>
      <c r="D10" s="25" t="s">
        <v>41</v>
      </c>
      <c r="E10" s="25" t="s">
        <v>37</v>
      </c>
      <c r="F10" s="26"/>
      <c r="G10" s="26" t="s">
        <v>107</v>
      </c>
      <c r="H10" s="32"/>
      <c r="I10" s="32"/>
      <c r="J10" s="32">
        <v>127.6</v>
      </c>
      <c r="K10" s="32"/>
      <c r="L10" s="33"/>
      <c r="M10" s="27">
        <f t="shared" si="0"/>
        <v>127.6</v>
      </c>
      <c r="N10" s="27">
        <f t="shared" si="1"/>
        <v>0</v>
      </c>
      <c r="O10" s="27">
        <f t="shared" si="2"/>
        <v>0</v>
      </c>
      <c r="P10" s="27">
        <v>127.6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ref="AF10:AF23" si="5">-SUM(N10:AE10)</f>
        <v>-127.6</v>
      </c>
      <c r="AG10" s="28">
        <f t="shared" ref="AG10:AG23" si="6">SUM(H10:K10)+AF10+O10</f>
        <v>0</v>
      </c>
    </row>
    <row r="11" spans="1:33" s="12" customFormat="1" ht="23.25" customHeight="1" x14ac:dyDescent="0.2">
      <c r="A11" s="30">
        <v>44040</v>
      </c>
      <c r="B11" s="31"/>
      <c r="C11" s="25" t="s">
        <v>108</v>
      </c>
      <c r="D11" s="25" t="s">
        <v>109</v>
      </c>
      <c r="E11" s="25" t="s">
        <v>101</v>
      </c>
      <c r="F11" s="26"/>
      <c r="G11" s="26" t="s">
        <v>110</v>
      </c>
      <c r="H11" s="32"/>
      <c r="I11" s="32"/>
      <c r="J11" s="32"/>
      <c r="K11" s="32">
        <v>130</v>
      </c>
      <c r="L11" s="33"/>
      <c r="M11" s="27">
        <f t="shared" si="0"/>
        <v>116.07142857142856</v>
      </c>
      <c r="N11" s="27">
        <f t="shared" si="1"/>
        <v>13.928571428571425</v>
      </c>
      <c r="O11" s="27">
        <f t="shared" si="2"/>
        <v>0</v>
      </c>
      <c r="P11" s="27"/>
      <c r="Q11" s="34"/>
      <c r="R11" s="34">
        <v>116.07</v>
      </c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5"/>
        <v>-129.99857142857141</v>
      </c>
      <c r="AG11" s="28">
        <f t="shared" si="6"/>
        <v>1.4285714285904305E-3</v>
      </c>
    </row>
    <row r="12" spans="1:33" s="12" customFormat="1" ht="23.25" customHeight="1" x14ac:dyDescent="0.2">
      <c r="A12" s="30">
        <v>44040</v>
      </c>
      <c r="B12" s="31"/>
      <c r="C12" s="25" t="s">
        <v>104</v>
      </c>
      <c r="D12" s="25" t="s">
        <v>51</v>
      </c>
      <c r="E12" s="25" t="s">
        <v>105</v>
      </c>
      <c r="F12" s="26"/>
      <c r="G12" s="26" t="s">
        <v>111</v>
      </c>
      <c r="H12" s="32"/>
      <c r="I12" s="32"/>
      <c r="J12" s="32"/>
      <c r="K12" s="32">
        <v>15</v>
      </c>
      <c r="L12" s="33"/>
      <c r="M12" s="27">
        <f t="shared" si="0"/>
        <v>13.392857142857142</v>
      </c>
      <c r="N12" s="27">
        <f t="shared" si="1"/>
        <v>1.607142857142857</v>
      </c>
      <c r="O12" s="27">
        <f t="shared" si="2"/>
        <v>0</v>
      </c>
      <c r="P12" s="34"/>
      <c r="Q12" s="34">
        <v>13.39</v>
      </c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5"/>
        <v>-14.997142857142858</v>
      </c>
      <c r="AG12" s="28">
        <f t="shared" si="6"/>
        <v>2.8571428571417812E-3</v>
      </c>
    </row>
    <row r="13" spans="1:33" s="12" customFormat="1" ht="23.25" customHeight="1" x14ac:dyDescent="0.2">
      <c r="A13" s="30">
        <v>44040</v>
      </c>
      <c r="B13" s="31"/>
      <c r="C13" s="25" t="s">
        <v>40</v>
      </c>
      <c r="D13" s="25" t="s">
        <v>41</v>
      </c>
      <c r="E13" s="25" t="s">
        <v>37</v>
      </c>
      <c r="F13" s="26"/>
      <c r="G13" s="26" t="s">
        <v>112</v>
      </c>
      <c r="H13" s="32"/>
      <c r="I13" s="32"/>
      <c r="J13" s="32"/>
      <c r="K13" s="32">
        <v>122</v>
      </c>
      <c r="L13" s="33"/>
      <c r="M13" s="27">
        <f t="shared" si="0"/>
        <v>108.92857142857142</v>
      </c>
      <c r="N13" s="27">
        <f t="shared" si="1"/>
        <v>13.071428571428569</v>
      </c>
      <c r="O13" s="27">
        <f t="shared" si="2"/>
        <v>0</v>
      </c>
      <c r="P13" s="27"/>
      <c r="Q13" s="34">
        <v>108.93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5"/>
        <v>-122.00142857142858</v>
      </c>
      <c r="AG13" s="28">
        <f t="shared" si="6"/>
        <v>-1.4285714285762197E-3</v>
      </c>
    </row>
    <row r="14" spans="1:33" s="12" customFormat="1" ht="23.25" customHeight="1" x14ac:dyDescent="0.2">
      <c r="A14" s="30">
        <v>44040</v>
      </c>
      <c r="B14" s="31"/>
      <c r="C14" s="25" t="s">
        <v>40</v>
      </c>
      <c r="D14" s="25" t="s">
        <v>41</v>
      </c>
      <c r="E14" s="25" t="s">
        <v>37</v>
      </c>
      <c r="F14" s="26"/>
      <c r="G14" s="26" t="s">
        <v>86</v>
      </c>
      <c r="H14" s="32"/>
      <c r="I14" s="32"/>
      <c r="J14" s="32"/>
      <c r="K14" s="32">
        <v>158</v>
      </c>
      <c r="L14" s="33"/>
      <c r="M14" s="27">
        <f t="shared" si="0"/>
        <v>141.07142857142856</v>
      </c>
      <c r="N14" s="27">
        <f t="shared" si="1"/>
        <v>16.928571428571427</v>
      </c>
      <c r="O14" s="27">
        <f t="shared" si="2"/>
        <v>0</v>
      </c>
      <c r="P14" s="27"/>
      <c r="Q14" s="34"/>
      <c r="R14" s="34"/>
      <c r="S14" s="35"/>
      <c r="T14" s="35"/>
      <c r="U14" s="35">
        <v>141.07</v>
      </c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5"/>
        <v>-157.99857142857141</v>
      </c>
      <c r="AG14" s="28">
        <f t="shared" si="6"/>
        <v>1.4285714285904305E-3</v>
      </c>
    </row>
    <row r="15" spans="1:33" s="12" customFormat="1" ht="23.25" customHeight="1" x14ac:dyDescent="0.2">
      <c r="A15" s="30">
        <v>44040</v>
      </c>
      <c r="B15" s="31"/>
      <c r="C15" s="25" t="s">
        <v>100</v>
      </c>
      <c r="D15" s="25" t="s">
        <v>57</v>
      </c>
      <c r="E15" s="25" t="s">
        <v>101</v>
      </c>
      <c r="F15" s="26"/>
      <c r="G15" s="26" t="s">
        <v>113</v>
      </c>
      <c r="H15" s="32"/>
      <c r="I15" s="32"/>
      <c r="J15" s="32"/>
      <c r="K15" s="32">
        <v>179.55</v>
      </c>
      <c r="L15" s="33"/>
      <c r="M15" s="27">
        <f t="shared" si="0"/>
        <v>160.3125</v>
      </c>
      <c r="N15" s="27">
        <f t="shared" si="1"/>
        <v>19.237500000000001</v>
      </c>
      <c r="O15" s="27">
        <f t="shared" si="2"/>
        <v>0</v>
      </c>
      <c r="P15" s="27">
        <v>160.31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5"/>
        <v>-179.54750000000001</v>
      </c>
      <c r="AG15" s="28">
        <f t="shared" si="6"/>
        <v>2.4999999999977263E-3</v>
      </c>
    </row>
    <row r="16" spans="1:33" s="12" customFormat="1" ht="23.25" customHeight="1" x14ac:dyDescent="0.2">
      <c r="A16" s="30">
        <v>44040</v>
      </c>
      <c r="B16" s="31"/>
      <c r="C16" s="25" t="s">
        <v>114</v>
      </c>
      <c r="D16" s="25" t="s">
        <v>45</v>
      </c>
      <c r="E16" s="25" t="s">
        <v>37</v>
      </c>
      <c r="F16" s="26"/>
      <c r="G16" s="26" t="s">
        <v>115</v>
      </c>
      <c r="H16" s="32"/>
      <c r="I16" s="32"/>
      <c r="J16" s="32"/>
      <c r="K16" s="32">
        <v>45</v>
      </c>
      <c r="L16" s="33"/>
      <c r="M16" s="27">
        <f t="shared" si="0"/>
        <v>40.178571428571423</v>
      </c>
      <c r="N16" s="27">
        <f t="shared" si="1"/>
        <v>4.8214285714285703</v>
      </c>
      <c r="O16" s="27">
        <f t="shared" si="2"/>
        <v>0</v>
      </c>
      <c r="P16" s="27"/>
      <c r="Q16" s="34"/>
      <c r="R16" s="34">
        <v>40.18</v>
      </c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ref="AF16" si="7">-SUM(N16:AE16)</f>
        <v>-45.001428571428569</v>
      </c>
      <c r="AG16" s="28">
        <f t="shared" ref="AG16" si="8">SUM(H16:K16)+AF16+O16</f>
        <v>-1.4285714285691142E-3</v>
      </c>
    </row>
    <row r="17" spans="1:33" s="12" customFormat="1" ht="23.25" customHeight="1" x14ac:dyDescent="0.2">
      <c r="A17" s="30">
        <v>44040</v>
      </c>
      <c r="B17" s="31"/>
      <c r="C17" s="25" t="s">
        <v>116</v>
      </c>
      <c r="D17" s="25" t="s">
        <v>117</v>
      </c>
      <c r="E17" s="25" t="s">
        <v>118</v>
      </c>
      <c r="F17" s="26"/>
      <c r="G17" s="26" t="s">
        <v>119</v>
      </c>
      <c r="H17" s="32"/>
      <c r="I17" s="32"/>
      <c r="J17" s="32">
        <v>265.17</v>
      </c>
      <c r="K17" s="32"/>
      <c r="L17" s="33"/>
      <c r="M17" s="27">
        <f t="shared" si="0"/>
        <v>265.17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>
        <v>265.17</v>
      </c>
      <c r="AE17" s="34"/>
      <c r="AF17" s="27">
        <f t="shared" si="5"/>
        <v>-265.17</v>
      </c>
      <c r="AG17" s="28">
        <f t="shared" si="6"/>
        <v>0</v>
      </c>
    </row>
    <row r="18" spans="1:33" s="12" customFormat="1" ht="23.25" customHeight="1" x14ac:dyDescent="0.2">
      <c r="A18" s="30">
        <v>44041</v>
      </c>
      <c r="B18" s="31"/>
      <c r="C18" s="25" t="s">
        <v>40</v>
      </c>
      <c r="D18" s="25" t="s">
        <v>41</v>
      </c>
      <c r="E18" s="25" t="s">
        <v>37</v>
      </c>
      <c r="F18" s="26"/>
      <c r="G18" s="26" t="s">
        <v>120</v>
      </c>
      <c r="H18" s="32"/>
      <c r="I18" s="32"/>
      <c r="J18" s="32"/>
      <c r="K18" s="32">
        <v>169.5</v>
      </c>
      <c r="L18" s="33"/>
      <c r="M18" s="27">
        <f t="shared" si="0"/>
        <v>151.33928571428569</v>
      </c>
      <c r="N18" s="27">
        <f t="shared" si="1"/>
        <v>18.160714285714281</v>
      </c>
      <c r="O18" s="27">
        <f t="shared" si="2"/>
        <v>0</v>
      </c>
      <c r="P18" s="27">
        <v>151.34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5"/>
        <v>-169.50071428571428</v>
      </c>
      <c r="AG18" s="28">
        <f t="shared" si="6"/>
        <v>-7.142857142810044E-4</v>
      </c>
    </row>
    <row r="19" spans="1:33" s="12" customFormat="1" ht="23.25" customHeight="1" x14ac:dyDescent="0.2">
      <c r="A19" s="30">
        <v>44042</v>
      </c>
      <c r="B19" s="31"/>
      <c r="C19" s="25" t="s">
        <v>40</v>
      </c>
      <c r="D19" s="25" t="s">
        <v>41</v>
      </c>
      <c r="E19" s="25" t="s">
        <v>37</v>
      </c>
      <c r="F19" s="26"/>
      <c r="G19" s="26" t="s">
        <v>125</v>
      </c>
      <c r="H19" s="32"/>
      <c r="I19" s="32"/>
      <c r="J19" s="32"/>
      <c r="K19" s="32">
        <v>26.5</v>
      </c>
      <c r="L19" s="33"/>
      <c r="M19" s="27">
        <f t="shared" ref="M19:M20" si="9">SUM(H19:J19,K19/1.12)</f>
        <v>23.660714285714285</v>
      </c>
      <c r="N19" s="27">
        <f t="shared" ref="N19:N20" si="10">K19/1.12*0.12</f>
        <v>2.839285714285714</v>
      </c>
      <c r="O19" s="27">
        <f t="shared" ref="O19:O20" si="11">-SUM(I19:J19,K19/1.12)*L19</f>
        <v>0</v>
      </c>
      <c r="P19" s="27">
        <v>23.66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:AF20" si="12">-SUM(N19:AE19)</f>
        <v>-26.499285714285715</v>
      </c>
      <c r="AG19" s="28">
        <f t="shared" ref="AG19:AG20" si="13">SUM(H19:K19)+AF19+O19</f>
        <v>7.1428571428455712E-4</v>
      </c>
    </row>
    <row r="20" spans="1:33" s="12" customFormat="1" ht="23.25" customHeight="1" x14ac:dyDescent="0.2">
      <c r="A20" s="30">
        <v>44041</v>
      </c>
      <c r="B20" s="31"/>
      <c r="C20" s="25" t="s">
        <v>126</v>
      </c>
      <c r="D20" s="25" t="s">
        <v>127</v>
      </c>
      <c r="E20" s="25" t="s">
        <v>128</v>
      </c>
      <c r="F20" s="26"/>
      <c r="G20" s="26" t="s">
        <v>129</v>
      </c>
      <c r="H20" s="32"/>
      <c r="I20" s="32"/>
      <c r="J20" s="32">
        <v>178.6</v>
      </c>
      <c r="K20" s="32"/>
      <c r="L20" s="33"/>
      <c r="M20" s="27">
        <f t="shared" si="9"/>
        <v>178.6</v>
      </c>
      <c r="N20" s="27">
        <f t="shared" si="10"/>
        <v>0</v>
      </c>
      <c r="O20" s="27">
        <f t="shared" si="11"/>
        <v>0</v>
      </c>
      <c r="P20" s="27">
        <v>178.6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2"/>
        <v>-178.6</v>
      </c>
      <c r="AG20" s="28">
        <f t="shared" si="13"/>
        <v>0</v>
      </c>
    </row>
    <row r="21" spans="1:33" s="12" customFormat="1" ht="23.25" customHeight="1" x14ac:dyDescent="0.2">
      <c r="A21" s="30">
        <v>44043</v>
      </c>
      <c r="B21" s="31"/>
      <c r="C21" s="25" t="s">
        <v>104</v>
      </c>
      <c r="D21" s="25" t="s">
        <v>51</v>
      </c>
      <c r="E21" s="25" t="s">
        <v>105</v>
      </c>
      <c r="F21" s="26"/>
      <c r="G21" s="26" t="s">
        <v>39</v>
      </c>
      <c r="H21" s="32"/>
      <c r="I21" s="32"/>
      <c r="J21" s="32"/>
      <c r="K21" s="32">
        <v>42</v>
      </c>
      <c r="L21" s="33"/>
      <c r="M21" s="27">
        <f t="shared" ref="M21" si="14">SUM(H21:J21,K21/1.12)</f>
        <v>37.499999999999993</v>
      </c>
      <c r="N21" s="27">
        <f t="shared" ref="N21" si="15">K21/1.12*0.12</f>
        <v>4.4999999999999991</v>
      </c>
      <c r="O21" s="27">
        <f t="shared" ref="O21" si="16">-SUM(I21:J21,K21/1.12)*L21</f>
        <v>0</v>
      </c>
      <c r="P21" s="27"/>
      <c r="Q21" s="34">
        <v>37.5</v>
      </c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ref="AF21" si="17">-SUM(N21:AE21)</f>
        <v>-42</v>
      </c>
      <c r="AG21" s="28">
        <f t="shared" ref="AG21" si="18">SUM(H21:K21)+AF21+O21</f>
        <v>0</v>
      </c>
    </row>
    <row r="22" spans="1:33" s="12" customFormat="1" ht="23.25" customHeight="1" x14ac:dyDescent="0.2">
      <c r="A22" s="30"/>
      <c r="B22" s="31"/>
      <c r="C22" s="25"/>
      <c r="D22" s="25"/>
      <c r="E22" s="25"/>
      <c r="F22" s="26"/>
      <c r="G22" s="26"/>
      <c r="H22" s="32"/>
      <c r="I22" s="32"/>
      <c r="J22" s="32"/>
      <c r="K22" s="32"/>
      <c r="L22" s="33"/>
      <c r="M22" s="27">
        <f t="shared" si="0"/>
        <v>0</v>
      </c>
      <c r="N22" s="27">
        <f t="shared" si="1"/>
        <v>0</v>
      </c>
      <c r="O22" s="27">
        <f t="shared" si="2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5"/>
        <v>0</v>
      </c>
      <c r="AG22" s="28">
        <f t="shared" si="6"/>
        <v>0</v>
      </c>
    </row>
    <row r="23" spans="1:33" s="12" customFormat="1" x14ac:dyDescent="0.2">
      <c r="A23" s="30"/>
      <c r="B23" s="31"/>
      <c r="C23" s="36"/>
      <c r="D23" s="36"/>
      <c r="E23" s="36"/>
      <c r="F23" s="26"/>
      <c r="G23" s="29"/>
      <c r="H23" s="32"/>
      <c r="I23" s="32"/>
      <c r="J23" s="32"/>
      <c r="K23" s="32"/>
      <c r="L23" s="33"/>
      <c r="M23" s="34">
        <f>SUM(H23:J23,K23/1.12)</f>
        <v>0</v>
      </c>
      <c r="N23" s="34">
        <f>K23/1.12*0.12</f>
        <v>0</v>
      </c>
      <c r="O23" s="34">
        <f>-SUM(I23:J23,K23/1.12)*L23</f>
        <v>0</v>
      </c>
      <c r="P23" s="34"/>
      <c r="Q23" s="34"/>
      <c r="R23" s="34"/>
      <c r="S23" s="34"/>
      <c r="T23" s="35"/>
      <c r="U23" s="35"/>
      <c r="V23" s="35"/>
      <c r="W23" s="35"/>
      <c r="X23" s="35"/>
      <c r="Y23" s="37"/>
      <c r="Z23" s="34"/>
      <c r="AA23" s="34"/>
      <c r="AB23" s="34"/>
      <c r="AC23" s="35"/>
      <c r="AD23" s="35"/>
      <c r="AE23" s="38"/>
      <c r="AF23" s="27">
        <f t="shared" si="5"/>
        <v>0</v>
      </c>
      <c r="AG23" s="28">
        <f t="shared" si="6"/>
        <v>0</v>
      </c>
    </row>
    <row r="24" spans="1:33" s="10" customFormat="1" ht="12" thickBot="1" x14ac:dyDescent="0.25">
      <c r="A24" s="39"/>
      <c r="B24" s="40"/>
      <c r="C24" s="41"/>
      <c r="D24" s="42"/>
      <c r="E24" s="42"/>
      <c r="F24" s="43"/>
      <c r="G24" s="41"/>
      <c r="H24" s="44">
        <f t="shared" ref="H24:AG24" si="19">SUM(H5:H23)</f>
        <v>0</v>
      </c>
      <c r="I24" s="44">
        <f t="shared" si="19"/>
        <v>0</v>
      </c>
      <c r="J24" s="44">
        <f t="shared" si="19"/>
        <v>743.75000000000011</v>
      </c>
      <c r="K24" s="44">
        <f t="shared" si="19"/>
        <v>2737.55</v>
      </c>
      <c r="L24" s="44">
        <f t="shared" si="19"/>
        <v>0</v>
      </c>
      <c r="M24" s="44">
        <f t="shared" si="19"/>
        <v>3187.9910714285716</v>
      </c>
      <c r="N24" s="44">
        <f t="shared" si="19"/>
        <v>293.30892857142845</v>
      </c>
      <c r="O24" s="44">
        <f t="shared" si="19"/>
        <v>0</v>
      </c>
      <c r="P24" s="44">
        <f t="shared" si="19"/>
        <v>2289.5599999999995</v>
      </c>
      <c r="Q24" s="44">
        <f t="shared" si="19"/>
        <v>335.94</v>
      </c>
      <c r="R24" s="44">
        <f t="shared" si="19"/>
        <v>156.25</v>
      </c>
      <c r="S24" s="44">
        <f t="shared" si="19"/>
        <v>0</v>
      </c>
      <c r="T24" s="44">
        <f t="shared" si="19"/>
        <v>0</v>
      </c>
      <c r="U24" s="44">
        <f t="shared" si="19"/>
        <v>141.07</v>
      </c>
      <c r="V24" s="44">
        <f t="shared" si="19"/>
        <v>0</v>
      </c>
      <c r="W24" s="44">
        <f t="shared" si="19"/>
        <v>0</v>
      </c>
      <c r="X24" s="44">
        <f t="shared" si="19"/>
        <v>0</v>
      </c>
      <c r="Y24" s="44">
        <f t="shared" si="19"/>
        <v>0</v>
      </c>
      <c r="Z24" s="44">
        <f t="shared" si="19"/>
        <v>0</v>
      </c>
      <c r="AA24" s="44">
        <f t="shared" si="19"/>
        <v>0</v>
      </c>
      <c r="AB24" s="44">
        <f t="shared" si="19"/>
        <v>0</v>
      </c>
      <c r="AC24" s="44">
        <f t="shared" si="19"/>
        <v>0</v>
      </c>
      <c r="AD24" s="44">
        <f t="shared" si="19"/>
        <v>265.17</v>
      </c>
      <c r="AE24" s="44">
        <f t="shared" si="19"/>
        <v>0</v>
      </c>
      <c r="AF24" s="44">
        <f t="shared" si="19"/>
        <v>-3481.2989285714289</v>
      </c>
      <c r="AG24" s="44">
        <f t="shared" si="19"/>
        <v>1.0714285715209826E-3</v>
      </c>
    </row>
    <row r="25" spans="1:33" ht="12" thickTop="1" x14ac:dyDescent="0.2"/>
    <row r="26" spans="1:33" ht="12" x14ac:dyDescent="0.2">
      <c r="K26" s="45">
        <f>H24+I24+J24+K24</f>
        <v>3481.3</v>
      </c>
      <c r="L26" s="9"/>
      <c r="M26" s="8"/>
      <c r="AF26" s="46">
        <f>+AF24</f>
        <v>-3481.2989285714289</v>
      </c>
    </row>
    <row r="27" spans="1:33" x14ac:dyDescent="0.2">
      <c r="K27" s="8"/>
      <c r="L27" s="9"/>
      <c r="M27" s="8"/>
    </row>
    <row r="28" spans="1:33" ht="12" x14ac:dyDescent="0.2">
      <c r="C28" s="47" t="s">
        <v>121</v>
      </c>
      <c r="G28" s="10"/>
      <c r="J28" s="2" t="s">
        <v>122</v>
      </c>
      <c r="K28" s="68">
        <v>3500</v>
      </c>
      <c r="L28" s="68"/>
      <c r="M28" s="68"/>
    </row>
    <row r="29" spans="1:33" x14ac:dyDescent="0.2">
      <c r="J29" s="2" t="s">
        <v>123</v>
      </c>
      <c r="K29" s="8">
        <f>K26</f>
        <v>3481.3</v>
      </c>
      <c r="L29" s="9"/>
      <c r="M29" s="8"/>
    </row>
    <row r="30" spans="1:33" x14ac:dyDescent="0.2">
      <c r="J30" s="2" t="s">
        <v>69</v>
      </c>
      <c r="K30" s="8">
        <f>K28-K29</f>
        <v>18.699999999999818</v>
      </c>
      <c r="L30" s="9"/>
      <c r="M30" s="8"/>
    </row>
    <row r="31" spans="1:33" x14ac:dyDescent="0.2">
      <c r="A31" s="1"/>
      <c r="B31" s="1"/>
      <c r="D31" s="1"/>
      <c r="E31" s="1"/>
      <c r="F31" s="1"/>
      <c r="H31" s="1"/>
      <c r="I31" s="1"/>
      <c r="J31" s="1"/>
      <c r="K31" s="8"/>
      <c r="L31" s="9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Z31" s="1"/>
      <c r="AA31" s="1"/>
      <c r="AB31" s="1"/>
      <c r="AC31" s="1"/>
      <c r="AD31" s="1"/>
      <c r="AE31" s="1"/>
      <c r="AF31" s="1"/>
    </row>
    <row r="38" spans="1:32" x14ac:dyDescent="0.2">
      <c r="Q38" s="2">
        <v>0</v>
      </c>
    </row>
    <row r="39" spans="1:32" x14ac:dyDescent="0.2">
      <c r="A39" s="1"/>
      <c r="B39" s="1"/>
      <c r="D39" s="1"/>
      <c r="E39" s="1"/>
      <c r="F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Z39" s="1"/>
      <c r="AA39" s="1"/>
      <c r="AB39" s="1"/>
      <c r="AC39" s="1"/>
      <c r="AD39" s="1"/>
      <c r="AE39" s="1"/>
      <c r="AF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July6-11</vt:lpstr>
      <vt:lpstr>July 13-18</vt:lpstr>
      <vt:lpstr>July 20-25</vt:lpstr>
      <vt:lpstr>July25-31</vt:lpstr>
      <vt:lpstr>'July 13-18'!Print_Area</vt:lpstr>
      <vt:lpstr>'July6-11'!Print_Area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Tosh</cp:lastModifiedBy>
  <cp:lastPrinted>2020-07-22T10:39:34Z</cp:lastPrinted>
  <dcterms:created xsi:type="dcterms:W3CDTF">2014-11-05T03:52:28Z</dcterms:created>
  <dcterms:modified xsi:type="dcterms:W3CDTF">2020-08-04T05:17:38Z</dcterms:modified>
</cp:coreProperties>
</file>