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Augus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Sheet1!$B$34:$P$98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H10" i="79" l="1"/>
  <c r="F17" i="79"/>
  <c r="R35" i="20" l="1"/>
  <c r="G7" i="20"/>
  <c r="N9" i="20" l="1"/>
  <c r="N12" i="20"/>
  <c r="F50" i="79" l="1"/>
  <c r="N59" i="20" l="1"/>
  <c r="N57" i="20"/>
  <c r="N65" i="20"/>
  <c r="N62" i="20"/>
  <c r="M59" i="20"/>
  <c r="M57" i="20"/>
  <c r="M58" i="20"/>
  <c r="J56" i="20"/>
  <c r="K56" i="20"/>
  <c r="L56" i="20"/>
  <c r="M56" i="20" s="1"/>
  <c r="J57" i="20"/>
  <c r="K57" i="20"/>
  <c r="L57" i="20"/>
  <c r="J58" i="20"/>
  <c r="K58" i="20"/>
  <c r="L58" i="20"/>
  <c r="J59" i="20"/>
  <c r="K59" i="20"/>
  <c r="L59" i="20"/>
  <c r="J60" i="20"/>
  <c r="K60" i="20"/>
  <c r="L60" i="20"/>
  <c r="S44" i="20"/>
  <c r="S41" i="20"/>
  <c r="S38" i="20"/>
  <c r="S36" i="20"/>
  <c r="R44" i="20"/>
  <c r="R43" i="20"/>
  <c r="R42" i="20"/>
  <c r="R41" i="20"/>
  <c r="R40" i="20"/>
  <c r="R39" i="20"/>
  <c r="R38" i="20"/>
  <c r="R37" i="20"/>
  <c r="R36" i="20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N17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94" i="64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H28" i="79"/>
  <c r="T28" i="79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P127" i="21" l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V127" i="21"/>
  <c r="T127" i="21"/>
  <c r="I56" i="20"/>
  <c r="P22" i="20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<sst xmlns="http://schemas.openxmlformats.org/spreadsheetml/2006/main" count="2098" uniqueCount="310">
  <si>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</si>
  <si>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</si>
  <si>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</si>
  <si>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</si>
  <si>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</si>
  <si>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</si>
  <si>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</si>
  <si>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</si>
  <si>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</si>
  <si>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</si>
  <si>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</si>
  <si>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</si>
  <si>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</si>
  <si>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</si>
  <si>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</si>
  <si>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</si>
  <si>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</si>
  <si>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</si>
  <si>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</si>
  <si>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</si>
  <si>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</si>
  <si>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</si>
  <si>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</si>
  <si>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</si>
  <si>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</si>
  <si>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</si>
  <si>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</si>
  <si>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</si>
  <si>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</si>
  <si>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</si>
  <si>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</si>
  <si>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</si>
  <si>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</si>
  <si>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</si>
  <si>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</si>
  <si>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</si>
  <si>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</si>
  <si>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</si>
  <si>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</si>
  <si>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</si>
  <si>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</si>
  <si>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</si>
  <si>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</si>
  <si>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</si>
  <si>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</si>
  <si>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</si>
  <si>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</si>
  <si>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</si>
  <si>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</si>
  <si>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</si>
  <si>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</si>
  <si>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</si>
  <si>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</si>
  <si>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</si>
  <si>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</si>
  <si>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</si>
  <si>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</si>
  <si>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</si>
  <si>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</si>
  <si>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</si>
  <si>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</si>
  <si>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</si>
  <si>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</si>
  <si>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</si>
  <si>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</si>
  <si>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</si>
  <si>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</si>
  <si>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</si>
  <si>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</si>
  <si>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</si>
  <si>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</si>
  <si>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</si>
  <si>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</si>
  <si>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</si>
  <si>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</si>
  <si>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</si>
  <si>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</si>
  <si>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</si>
  <si>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</si>
  <si>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</si>
  <si>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</si>
  <si>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</si>
  <si>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</si>
  <si>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</si>
  <si>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</si>
  <si>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</si>
  <si>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</si>
  <si>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</si>
  <si>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</si>
  <si>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</si>
  <si>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</si>
  <si>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</si>
  <si>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</si>
  <si>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</si>
  <si>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</si>
  <si>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</si>
  <si>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</si>
  <si>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</si>
  <si>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</si>
  <si>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</si>
  <si>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</si>
  <si>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</si>
  <si>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</si>
  <si>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</si>
  <si>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</si>
  <si>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</si>
  <si>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</si>
  <si>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</si>
  <si>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</si>
  <si>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</si>
  <si>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</si>
  <si>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</si>
  <si>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</si>
  <si>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</si>
  <si>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</si>
  <si>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</si>
  <si>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</si>
  <si>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</si>
  <si>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</si>
  <si>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</si>
  <si>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</si>
  <si>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</si>
  <si>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</si>
  <si>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</si>
  <si>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</si>
  <si>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</si>
  <si>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</si>
  <si>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</si>
  <si>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</si>
  <si>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</si>
  <si>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</si>
  <si>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</si>
  <si>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</si>
  <si>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</si>
  <si>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</si>
  <si>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</si>
  <si>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</si>
  <si>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</si>
  <si>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</si>
  <si>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</si>
  <si>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</si>
  <si>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</si>
  <si>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</si>
  <si>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</si>
  <si>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</si>
  <si>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</si>
  <si>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</si>
  <si>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</si>
  <si>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</si>
  <si>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</si>
  <si>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</si>
  <si>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</si>
  <si>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</si>
  <si>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</si>
  <si>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</si>
  <si>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</si>
  <si>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</si>
  <si>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</si>
  <si>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</si>
  <si>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</si>
  <si>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</si>
  <si>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</si>
  <si>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</si>
  <si>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</si>
  <si>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</si>
  <si>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</si>
  <si>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</si>
  <si>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</si>
  <si>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</si>
  <si>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</si>
  <si>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</si>
  <si>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</si>
  <si>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</si>
  <si>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</si>
  <si>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</si>
  <si>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</si>
  <si>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</si>
  <si>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</si>
  <si>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</si>
  <si>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</si>
  <si>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</si>
  <si>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</si>
  <si>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</si>
  <si>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</si>
  <si>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</si>
  <si>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</si>
  <si>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</si>
  <si>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</si>
  <si>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</si>
  <si>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</si>
  <si>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</si>
  <si>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</si>
  <si>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</si>
  <si>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</si>
  <si>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</si>
  <si>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</si>
  <si>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</si>
  <si>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</si>
  <si>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</si>
  <si>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</si>
  <si>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</si>
  <si>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</si>
  <si>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</si>
  <si>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</si>
  <si>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</si>
  <si>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</si>
  <si>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</si>
  <si>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</si>
  <si>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</si>
  <si>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</si>
  <si>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</si>
  <si>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</si>
  <si>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</si>
  <si>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</si>
  <si>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</si>
  <si>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</si>
  <si>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</si>
  <si>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</si>
  <si>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</si>
  <si>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</si>
  <si>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</si>
  <si>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</si>
  <si>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</si>
  <si>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</si>
  <si>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</si>
  <si>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</si>
  <si>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</si>
  <si>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</si>
  <si>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</si>
  <si>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</si>
  <si>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</si>
  <si>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</si>
  <si>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</si>
  <si>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</si>
  <si>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</si>
  <si>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</si>
  <si>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</si>
  <si>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</si>
  <si>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</si>
  <si>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</si>
  <si>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</si>
  <si>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</si>
  <si>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</si>
  <si>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</si>
  <si>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</si>
  <si>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</si>
  <si>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</si>
  <si>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</si>
  <si>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</si>
  <si>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</si>
  <si>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</si>
  <si>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</si>
  <si>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</si>
  <si>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</si>
  <si>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</si>
  <si>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</si>
  <si>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</si>
  <si>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</si>
  <si>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</si>
  <si>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</si>
  <si>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</si>
  <si>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</si>
  <si>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</si>
  <si>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</si>
  <si>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</si>
  <si>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</si>
  <si>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</si>
  <si>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</si>
  <si>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</si>
  <si>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</si>
  <si>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</si>
  <si>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</si>
  <si>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</si>
  <si>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</si>
  <si>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</si>
  <si>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</si>
  <si>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</si>
  <si>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</si>
  <si>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</si>
  <si>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</si>
  <si>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</si>
  <si>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</si>
  <si>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</si>
  <si>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</si>
  <si>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</si>
  <si>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</si>
  <si>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</si>
  <si>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</si>
  <si>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</si>
  <si>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</si>
  <si>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</si>
  <si>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</si>
  <si>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</si>
  <si>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</si>
  <si>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</si>
  <si>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</si>
  <si>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</si>
  <si>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</si>
  <si>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</si>
  <si>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</si>
  <si>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</si>
  <si>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</si>
  <si>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</si>
  <si>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</si>
  <si>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</si>
  <si>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</si>
  <si>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</si>
  <si>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</si>
  <si>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</si>
  <si>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August 24-29,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</si>
</sst>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0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4" t="s">
        <v>152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</row>
    <row r="2" spans="1:27" s="277" customFormat="1" ht="26.25" x14ac:dyDescent="0.2">
      <c r="A2" s="384" t="s">
        <v>214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</row>
    <row r="3" spans="1:27" s="277" customFormat="1" ht="26.25" x14ac:dyDescent="0.2">
      <c r="A3" s="384" t="s">
        <v>215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5" t="s">
        <v>153</v>
      </c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1" t="s">
        <v>91</v>
      </c>
      <c r="I5" s="382"/>
      <c r="J5" s="382"/>
      <c r="K5" s="383"/>
      <c r="L5" s="374" t="s">
        <v>90</v>
      </c>
      <c r="M5" s="370" t="s">
        <v>157</v>
      </c>
      <c r="N5" s="370" t="s">
        <v>158</v>
      </c>
      <c r="O5" s="376" t="s">
        <v>159</v>
      </c>
      <c r="P5" s="377"/>
      <c r="Q5" s="378"/>
      <c r="R5" s="370" t="s">
        <v>160</v>
      </c>
      <c r="S5" s="376" t="s">
        <v>19</v>
      </c>
      <c r="T5" s="377"/>
      <c r="U5" s="378"/>
      <c r="V5" s="370" t="s">
        <v>124</v>
      </c>
      <c r="W5" s="370" t="s">
        <v>125</v>
      </c>
      <c r="X5" s="372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5"/>
      <c r="M6" s="371"/>
      <c r="N6" s="371"/>
      <c r="O6" s="285" t="s">
        <v>167</v>
      </c>
      <c r="P6" s="285" t="s">
        <v>168</v>
      </c>
      <c r="Q6" s="316" t="s">
        <v>125</v>
      </c>
      <c r="R6" s="371"/>
      <c r="S6" s="285" t="s">
        <v>167</v>
      </c>
      <c r="T6" s="285" t="s">
        <v>168</v>
      </c>
      <c r="U6" s="316" t="s">
        <v>125</v>
      </c>
      <c r="V6" s="371"/>
      <c r="W6" s="371"/>
      <c r="X6" s="373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5" t="s">
        <v>174</v>
      </c>
      <c r="G11" s="365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8" t="s">
        <v>221</v>
      </c>
      <c r="G12" s="368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8" t="s">
        <v>224</v>
      </c>
      <c r="G14" s="36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5" t="s">
        <v>224</v>
      </c>
      <c r="G15" s="365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5" t="s">
        <v>173</v>
      </c>
      <c r="G19" s="365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8" t="s">
        <v>235</v>
      </c>
      <c r="G22" s="368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5" t="s">
        <v>235</v>
      </c>
      <c r="G23" s="365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8" t="s">
        <v>235</v>
      </c>
      <c r="G24" s="368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1" t="s">
        <v>91</v>
      </c>
      <c r="I27" s="382"/>
      <c r="J27" s="382"/>
      <c r="K27" s="383"/>
      <c r="L27" s="374" t="s">
        <v>90</v>
      </c>
      <c r="M27" s="370" t="s">
        <v>157</v>
      </c>
      <c r="N27" s="370" t="s">
        <v>158</v>
      </c>
      <c r="O27" s="376" t="s">
        <v>159</v>
      </c>
      <c r="P27" s="377"/>
      <c r="Q27" s="378"/>
      <c r="R27" s="370" t="s">
        <v>160</v>
      </c>
      <c r="S27" s="376" t="s">
        <v>19</v>
      </c>
      <c r="T27" s="377"/>
      <c r="U27" s="378"/>
      <c r="V27" s="370" t="s">
        <v>124</v>
      </c>
      <c r="W27" s="370" t="s">
        <v>125</v>
      </c>
      <c r="X27" s="372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5"/>
      <c r="M28" s="371"/>
      <c r="N28" s="371"/>
      <c r="O28" s="285" t="s">
        <v>167</v>
      </c>
      <c r="P28" s="285" t="s">
        <v>168</v>
      </c>
      <c r="Q28" s="316" t="s">
        <v>125</v>
      </c>
      <c r="R28" s="371"/>
      <c r="S28" s="285" t="s">
        <v>167</v>
      </c>
      <c r="T28" s="285" t="s">
        <v>168</v>
      </c>
      <c r="U28" s="316" t="s">
        <v>125</v>
      </c>
      <c r="V28" s="371"/>
      <c r="W28" s="371"/>
      <c r="X28" s="373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5" t="s">
        <v>173</v>
      </c>
      <c r="G33" s="365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8" t="s">
        <v>173</v>
      </c>
      <c r="G34" s="368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5" t="s">
        <v>224</v>
      </c>
      <c r="G37" s="365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8" t="s">
        <v>224</v>
      </c>
      <c r="G38" s="368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5" t="s">
        <v>173</v>
      </c>
      <c r="G43" s="365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8" t="s">
        <v>173</v>
      </c>
      <c r="G44" s="368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9" t="s">
        <v>238</v>
      </c>
      <c r="G47" s="369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8" t="s">
        <v>239</v>
      </c>
      <c r="G48" s="368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5" t="s">
        <v>239</v>
      </c>
      <c r="G49" s="365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8" t="s">
        <v>239</v>
      </c>
      <c r="G50" s="368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1" t="s">
        <v>91</v>
      </c>
      <c r="I53" s="382"/>
      <c r="J53" s="382"/>
      <c r="K53" s="383"/>
      <c r="L53" s="374" t="s">
        <v>90</v>
      </c>
      <c r="M53" s="370" t="s">
        <v>157</v>
      </c>
      <c r="N53" s="370" t="s">
        <v>158</v>
      </c>
      <c r="O53" s="376" t="s">
        <v>159</v>
      </c>
      <c r="P53" s="377"/>
      <c r="Q53" s="378"/>
      <c r="R53" s="370" t="s">
        <v>160</v>
      </c>
      <c r="S53" s="376" t="s">
        <v>19</v>
      </c>
      <c r="T53" s="377"/>
      <c r="U53" s="378"/>
      <c r="V53" s="370" t="s">
        <v>124</v>
      </c>
      <c r="W53" s="370" t="s">
        <v>125</v>
      </c>
      <c r="X53" s="372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5"/>
      <c r="M54" s="371"/>
      <c r="N54" s="371"/>
      <c r="O54" s="285" t="s">
        <v>167</v>
      </c>
      <c r="P54" s="285" t="s">
        <v>168</v>
      </c>
      <c r="Q54" s="316" t="s">
        <v>125</v>
      </c>
      <c r="R54" s="371"/>
      <c r="S54" s="285" t="s">
        <v>167</v>
      </c>
      <c r="T54" s="285" t="s">
        <v>168</v>
      </c>
      <c r="U54" s="316" t="s">
        <v>125</v>
      </c>
      <c r="V54" s="371"/>
      <c r="W54" s="371"/>
      <c r="X54" s="373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0" t="s">
        <v>177</v>
      </c>
      <c r="G56" s="368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5" t="s">
        <v>173</v>
      </c>
      <c r="G57" s="365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8" t="s">
        <v>224</v>
      </c>
      <c r="G60" s="368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5" t="s">
        <v>224</v>
      </c>
      <c r="G61" s="365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8" t="s">
        <v>174</v>
      </c>
      <c r="G64" s="368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5" t="s">
        <v>173</v>
      </c>
      <c r="G65" s="365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5" t="s">
        <v>165</v>
      </c>
      <c r="G67" s="365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8" t="s">
        <v>244</v>
      </c>
      <c r="G68" s="368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5" t="s">
        <v>244</v>
      </c>
      <c r="G69" s="365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8" t="s">
        <v>244</v>
      </c>
      <c r="G70" s="368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1" t="s">
        <v>91</v>
      </c>
      <c r="I73" s="382"/>
      <c r="J73" s="382"/>
      <c r="K73" s="383"/>
      <c r="L73" s="374" t="s">
        <v>90</v>
      </c>
      <c r="M73" s="370" t="s">
        <v>157</v>
      </c>
      <c r="N73" s="370" t="s">
        <v>158</v>
      </c>
      <c r="O73" s="376" t="s">
        <v>159</v>
      </c>
      <c r="P73" s="377"/>
      <c r="Q73" s="378"/>
      <c r="R73" s="370" t="s">
        <v>160</v>
      </c>
      <c r="S73" s="376" t="s">
        <v>19</v>
      </c>
      <c r="T73" s="377"/>
      <c r="U73" s="378"/>
      <c r="V73" s="370" t="s">
        <v>124</v>
      </c>
      <c r="W73" s="370" t="s">
        <v>125</v>
      </c>
      <c r="X73" s="372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5"/>
      <c r="M74" s="371"/>
      <c r="N74" s="371"/>
      <c r="O74" s="285" t="s">
        <v>167</v>
      </c>
      <c r="P74" s="285" t="s">
        <v>168</v>
      </c>
      <c r="Q74" s="316" t="s">
        <v>125</v>
      </c>
      <c r="R74" s="371"/>
      <c r="S74" s="285" t="s">
        <v>167</v>
      </c>
      <c r="T74" s="285" t="s">
        <v>168</v>
      </c>
      <c r="U74" s="316" t="s">
        <v>125</v>
      </c>
      <c r="V74" s="371"/>
      <c r="W74" s="371"/>
      <c r="X74" s="373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5" t="s">
        <v>173</v>
      </c>
      <c r="G79" s="365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8" t="s">
        <v>173</v>
      </c>
      <c r="G80" s="368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5" t="s">
        <v>224</v>
      </c>
      <c r="G83" s="365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8" t="s">
        <v>224</v>
      </c>
      <c r="G84" s="368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5"/>
      <c r="G91" s="365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5" t="s">
        <v>239</v>
      </c>
      <c r="G95" s="365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5" t="s">
        <v>239</v>
      </c>
      <c r="G96" s="365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5" t="s">
        <v>239</v>
      </c>
      <c r="G97" s="365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1" t="s">
        <v>91</v>
      </c>
      <c r="I100" s="382"/>
      <c r="J100" s="382"/>
      <c r="K100" s="383"/>
      <c r="L100" s="374" t="s">
        <v>90</v>
      </c>
      <c r="M100" s="370" t="s">
        <v>157</v>
      </c>
      <c r="N100" s="370" t="s">
        <v>158</v>
      </c>
      <c r="O100" s="376" t="s">
        <v>159</v>
      </c>
      <c r="P100" s="377"/>
      <c r="Q100" s="378"/>
      <c r="R100" s="370" t="s">
        <v>160</v>
      </c>
      <c r="S100" s="376" t="s">
        <v>19</v>
      </c>
      <c r="T100" s="377"/>
      <c r="U100" s="378"/>
      <c r="V100" s="370" t="s">
        <v>124</v>
      </c>
      <c r="W100" s="370" t="s">
        <v>125</v>
      </c>
      <c r="X100" s="372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5"/>
      <c r="M101" s="371"/>
      <c r="N101" s="371"/>
      <c r="O101" s="285" t="s">
        <v>167</v>
      </c>
      <c r="P101" s="285" t="s">
        <v>168</v>
      </c>
      <c r="Q101" s="316" t="s">
        <v>125</v>
      </c>
      <c r="R101" s="371"/>
      <c r="S101" s="285" t="s">
        <v>167</v>
      </c>
      <c r="T101" s="285" t="s">
        <v>168</v>
      </c>
      <c r="U101" s="316" t="s">
        <v>125</v>
      </c>
      <c r="V101" s="371"/>
      <c r="W101" s="371"/>
      <c r="X101" s="373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8" t="s">
        <v>173</v>
      </c>
      <c r="G105" s="368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5" t="s">
        <v>173</v>
      </c>
      <c r="G106" s="365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5" t="s">
        <v>224</v>
      </c>
      <c r="G108" s="365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8" t="s">
        <v>224</v>
      </c>
      <c r="G109" s="368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5" t="s">
        <v>173</v>
      </c>
      <c r="G112" s="365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8" t="s">
        <v>173</v>
      </c>
      <c r="G113" s="368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7" t="s">
        <v>235</v>
      </c>
      <c r="G115" s="367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5" t="s">
        <v>248</v>
      </c>
      <c r="G116" s="365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7" t="s">
        <v>235</v>
      </c>
      <c r="G117" s="367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5" t="s">
        <v>248</v>
      </c>
      <c r="G118" s="365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1" t="s">
        <v>91</v>
      </c>
      <c r="I121" s="382"/>
      <c r="J121" s="382"/>
      <c r="K121" s="383"/>
      <c r="L121" s="374" t="s">
        <v>90</v>
      </c>
      <c r="M121" s="370" t="s">
        <v>157</v>
      </c>
      <c r="N121" s="370" t="s">
        <v>158</v>
      </c>
      <c r="O121" s="376" t="s">
        <v>159</v>
      </c>
      <c r="P121" s="377"/>
      <c r="Q121" s="378"/>
      <c r="R121" s="370" t="s">
        <v>160</v>
      </c>
      <c r="S121" s="376" t="s">
        <v>19</v>
      </c>
      <c r="T121" s="377"/>
      <c r="U121" s="378"/>
      <c r="V121" s="370" t="s">
        <v>124</v>
      </c>
      <c r="W121" s="370" t="s">
        <v>125</v>
      </c>
      <c r="X121" s="372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5"/>
      <c r="M122" s="371"/>
      <c r="N122" s="371"/>
      <c r="O122" s="285" t="s">
        <v>167</v>
      </c>
      <c r="P122" s="285" t="s">
        <v>168</v>
      </c>
      <c r="Q122" s="316" t="s">
        <v>125</v>
      </c>
      <c r="R122" s="371"/>
      <c r="S122" s="285" t="s">
        <v>167</v>
      </c>
      <c r="T122" s="285" t="s">
        <v>168</v>
      </c>
      <c r="U122" s="316" t="s">
        <v>125</v>
      </c>
      <c r="V122" s="371"/>
      <c r="W122" s="371"/>
      <c r="X122" s="373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5" t="s">
        <v>173</v>
      </c>
      <c r="G129" s="365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5" t="s">
        <v>224</v>
      </c>
      <c r="G132" s="365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8" t="s">
        <v>224</v>
      </c>
      <c r="G133" s="368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8" t="s">
        <v>173</v>
      </c>
      <c r="G138" s="368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5" t="s">
        <v>173</v>
      </c>
      <c r="G139" s="365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8" t="s">
        <v>239</v>
      </c>
      <c r="G142" s="368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5" t="s">
        <v>249</v>
      </c>
      <c r="G143" s="365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8" t="s">
        <v>239</v>
      </c>
      <c r="G144" s="368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5" t="s">
        <v>249</v>
      </c>
      <c r="G145" s="365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1" t="s">
        <v>91</v>
      </c>
      <c r="I148" s="382"/>
      <c r="J148" s="382"/>
      <c r="K148" s="383"/>
      <c r="L148" s="374" t="s">
        <v>90</v>
      </c>
      <c r="M148" s="370" t="s">
        <v>157</v>
      </c>
      <c r="N148" s="370" t="s">
        <v>158</v>
      </c>
      <c r="O148" s="376" t="s">
        <v>159</v>
      </c>
      <c r="P148" s="377"/>
      <c r="Q148" s="378"/>
      <c r="R148" s="370" t="s">
        <v>160</v>
      </c>
      <c r="S148" s="376" t="s">
        <v>19</v>
      </c>
      <c r="T148" s="377"/>
      <c r="U148" s="378"/>
      <c r="V148" s="370" t="s">
        <v>124</v>
      </c>
      <c r="W148" s="370" t="s">
        <v>125</v>
      </c>
      <c r="X148" s="372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5"/>
      <c r="M149" s="371"/>
      <c r="N149" s="371"/>
      <c r="O149" s="285" t="s">
        <v>167</v>
      </c>
      <c r="P149" s="285" t="s">
        <v>168</v>
      </c>
      <c r="Q149" s="316" t="s">
        <v>125</v>
      </c>
      <c r="R149" s="371"/>
      <c r="S149" s="285" t="s">
        <v>167</v>
      </c>
      <c r="T149" s="285" t="s">
        <v>168</v>
      </c>
      <c r="U149" s="316" t="s">
        <v>125</v>
      </c>
      <c r="V149" s="371"/>
      <c r="W149" s="371"/>
      <c r="X149" s="373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8" t="s">
        <v>173</v>
      </c>
      <c r="G157" s="368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5" t="s">
        <v>224</v>
      </c>
      <c r="G160" s="365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8" t="s">
        <v>224</v>
      </c>
      <c r="G161" s="368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5" t="s">
        <v>22</v>
      </c>
      <c r="G164" s="365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8" t="s">
        <v>173</v>
      </c>
      <c r="G165" s="368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5" t="s">
        <v>173</v>
      </c>
      <c r="G166" s="365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7" t="s">
        <v>239</v>
      </c>
      <c r="G169" s="367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5" t="s">
        <v>239</v>
      </c>
      <c r="G170" s="365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7" t="s">
        <v>239</v>
      </c>
      <c r="G171" s="367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5" t="s">
        <v>239</v>
      </c>
      <c r="G172" s="365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1" t="s">
        <v>91</v>
      </c>
      <c r="I175" s="382"/>
      <c r="J175" s="382"/>
      <c r="K175" s="383"/>
      <c r="L175" s="374" t="s">
        <v>90</v>
      </c>
      <c r="M175" s="370" t="s">
        <v>157</v>
      </c>
      <c r="N175" s="370" t="s">
        <v>158</v>
      </c>
      <c r="O175" s="376" t="s">
        <v>159</v>
      </c>
      <c r="P175" s="377"/>
      <c r="Q175" s="378"/>
      <c r="R175" s="370" t="s">
        <v>160</v>
      </c>
      <c r="S175" s="376" t="s">
        <v>19</v>
      </c>
      <c r="T175" s="377"/>
      <c r="U175" s="378"/>
      <c r="V175" s="370" t="s">
        <v>124</v>
      </c>
      <c r="W175" s="370" t="s">
        <v>125</v>
      </c>
      <c r="X175" s="372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5"/>
      <c r="M176" s="371"/>
      <c r="N176" s="371"/>
      <c r="O176" s="285" t="s">
        <v>167</v>
      </c>
      <c r="P176" s="285" t="s">
        <v>168</v>
      </c>
      <c r="Q176" s="316" t="s">
        <v>125</v>
      </c>
      <c r="R176" s="371"/>
      <c r="S176" s="285" t="s">
        <v>167</v>
      </c>
      <c r="T176" s="285" t="s">
        <v>168</v>
      </c>
      <c r="U176" s="316" t="s">
        <v>125</v>
      </c>
      <c r="V176" s="371"/>
      <c r="W176" s="371"/>
      <c r="X176" s="373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8" t="s">
        <v>173</v>
      </c>
      <c r="G182" s="368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5" t="s">
        <v>224</v>
      </c>
      <c r="G185" s="365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8" t="s">
        <v>224</v>
      </c>
      <c r="G186" s="368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5" t="s">
        <v>173</v>
      </c>
      <c r="G193" s="365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9"/>
      <c r="G196" s="369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6" t="s">
        <v>251</v>
      </c>
      <c r="G197" s="367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0" t="s">
        <v>251</v>
      </c>
      <c r="G198" s="368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4" t="s">
        <v>251</v>
      </c>
      <c r="G199" s="365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0" t="s">
        <v>251</v>
      </c>
      <c r="G200" s="368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1" t="s">
        <v>91</v>
      </c>
      <c r="I203" s="382"/>
      <c r="J203" s="382"/>
      <c r="K203" s="383"/>
      <c r="L203" s="374" t="s">
        <v>90</v>
      </c>
      <c r="M203" s="370" t="s">
        <v>157</v>
      </c>
      <c r="N203" s="370" t="s">
        <v>158</v>
      </c>
      <c r="O203" s="376" t="s">
        <v>159</v>
      </c>
      <c r="P203" s="377"/>
      <c r="Q203" s="378"/>
      <c r="R203" s="370" t="s">
        <v>160</v>
      </c>
      <c r="S203" s="376" t="s">
        <v>19</v>
      </c>
      <c r="T203" s="377"/>
      <c r="U203" s="378"/>
      <c r="V203" s="370" t="s">
        <v>124</v>
      </c>
      <c r="W203" s="370" t="s">
        <v>125</v>
      </c>
      <c r="X203" s="372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5"/>
      <c r="M204" s="371"/>
      <c r="N204" s="371"/>
      <c r="O204" s="285" t="s">
        <v>167</v>
      </c>
      <c r="P204" s="285" t="s">
        <v>168</v>
      </c>
      <c r="Q204" s="316" t="s">
        <v>125</v>
      </c>
      <c r="R204" s="371"/>
      <c r="S204" s="285" t="s">
        <v>167</v>
      </c>
      <c r="T204" s="285" t="s">
        <v>168</v>
      </c>
      <c r="U204" s="316" t="s">
        <v>125</v>
      </c>
      <c r="V204" s="371"/>
      <c r="W204" s="371"/>
      <c r="X204" s="373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8" t="s">
        <v>173</v>
      </c>
      <c r="G210" s="368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5" t="s">
        <v>224</v>
      </c>
      <c r="G213" s="365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8" t="s">
        <v>224</v>
      </c>
      <c r="G214" s="368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5" t="s">
        <v>173</v>
      </c>
      <c r="G221" s="365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9"/>
      <c r="G224" s="369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6" t="s">
        <v>177</v>
      </c>
      <c r="G225" s="367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0" t="s">
        <v>177</v>
      </c>
      <c r="G226" s="368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4" t="s">
        <v>177</v>
      </c>
      <c r="G227" s="365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0" t="s">
        <v>177</v>
      </c>
      <c r="G228" s="368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1" t="s">
        <v>91</v>
      </c>
      <c r="I231" s="382"/>
      <c r="J231" s="382"/>
      <c r="K231" s="383"/>
      <c r="L231" s="374" t="s">
        <v>90</v>
      </c>
      <c r="M231" s="370" t="s">
        <v>157</v>
      </c>
      <c r="N231" s="370" t="s">
        <v>158</v>
      </c>
      <c r="O231" s="376" t="s">
        <v>159</v>
      </c>
      <c r="P231" s="377"/>
      <c r="Q231" s="378"/>
      <c r="R231" s="370" t="s">
        <v>160</v>
      </c>
      <c r="S231" s="376" t="s">
        <v>19</v>
      </c>
      <c r="T231" s="377"/>
      <c r="U231" s="378"/>
      <c r="V231" s="370" t="s">
        <v>124</v>
      </c>
      <c r="W231" s="370" t="s">
        <v>125</v>
      </c>
      <c r="X231" s="372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5"/>
      <c r="M232" s="371"/>
      <c r="N232" s="371"/>
      <c r="O232" s="285" t="s">
        <v>167</v>
      </c>
      <c r="P232" s="285" t="s">
        <v>168</v>
      </c>
      <c r="Q232" s="316" t="s">
        <v>125</v>
      </c>
      <c r="R232" s="371"/>
      <c r="S232" s="285" t="s">
        <v>167</v>
      </c>
      <c r="T232" s="285" t="s">
        <v>168</v>
      </c>
      <c r="U232" s="316" t="s">
        <v>125</v>
      </c>
      <c r="V232" s="371"/>
      <c r="W232" s="371"/>
      <c r="X232" s="373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5" t="s">
        <v>173</v>
      </c>
      <c r="G237" s="365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5" t="s">
        <v>224</v>
      </c>
      <c r="G239" s="365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8" t="s">
        <v>224</v>
      </c>
      <c r="G240" s="368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5" t="s">
        <v>165</v>
      </c>
      <c r="G241" s="365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5" t="s">
        <v>174</v>
      </c>
      <c r="G243" s="365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8" t="s">
        <v>173</v>
      </c>
      <c r="G244" s="368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9" t="s">
        <v>255</v>
      </c>
      <c r="G245" s="369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7" t="s">
        <v>255</v>
      </c>
      <c r="G246" s="367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69" t="s">
        <v>255</v>
      </c>
      <c r="G247" s="369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7" t="s">
        <v>255</v>
      </c>
      <c r="G248" s="367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69" t="s">
        <v>255</v>
      </c>
      <c r="G249" s="369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1" t="s">
        <v>91</v>
      </c>
      <c r="I252" s="382"/>
      <c r="J252" s="382"/>
      <c r="K252" s="383"/>
      <c r="L252" s="374" t="s">
        <v>90</v>
      </c>
      <c r="M252" s="370" t="s">
        <v>157</v>
      </c>
      <c r="N252" s="370" t="s">
        <v>158</v>
      </c>
      <c r="O252" s="376" t="s">
        <v>159</v>
      </c>
      <c r="P252" s="377"/>
      <c r="Q252" s="378"/>
      <c r="R252" s="370" t="s">
        <v>160</v>
      </c>
      <c r="S252" s="376" t="s">
        <v>19</v>
      </c>
      <c r="T252" s="377"/>
      <c r="U252" s="378"/>
      <c r="V252" s="370" t="s">
        <v>124</v>
      </c>
      <c r="W252" s="370" t="s">
        <v>125</v>
      </c>
      <c r="X252" s="372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5"/>
      <c r="M253" s="371"/>
      <c r="N253" s="371"/>
      <c r="O253" s="285" t="s">
        <v>167</v>
      </c>
      <c r="P253" s="285" t="s">
        <v>168</v>
      </c>
      <c r="Q253" s="316" t="s">
        <v>125</v>
      </c>
      <c r="R253" s="371"/>
      <c r="S253" s="285" t="s">
        <v>167</v>
      </c>
      <c r="T253" s="285" t="s">
        <v>168</v>
      </c>
      <c r="U253" s="316" t="s">
        <v>125</v>
      </c>
      <c r="V253" s="371"/>
      <c r="W253" s="371"/>
      <c r="X253" s="373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5" t="s">
        <v>173</v>
      </c>
      <c r="G258" s="365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8" t="s">
        <v>173</v>
      </c>
      <c r="G259" s="368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5" t="s">
        <v>224</v>
      </c>
      <c r="G262" s="365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8" t="s">
        <v>224</v>
      </c>
      <c r="G263" s="368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5" t="s">
        <v>173</v>
      </c>
      <c r="G268" s="365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8" t="s">
        <v>173</v>
      </c>
      <c r="G269" s="368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7"/>
      <c r="G272" s="367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9" t="s">
        <v>177</v>
      </c>
      <c r="G273" s="369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4" t="s">
        <v>177</v>
      </c>
      <c r="G274" s="365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0" t="s">
        <v>177</v>
      </c>
      <c r="G275" s="368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4" t="s">
        <v>177</v>
      </c>
      <c r="G276" s="365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1" t="s">
        <v>91</v>
      </c>
      <c r="I279" s="382"/>
      <c r="J279" s="382"/>
      <c r="K279" s="383"/>
      <c r="L279" s="374" t="s">
        <v>90</v>
      </c>
      <c r="M279" s="370" t="s">
        <v>157</v>
      </c>
      <c r="N279" s="370" t="s">
        <v>158</v>
      </c>
      <c r="O279" s="376" t="s">
        <v>159</v>
      </c>
      <c r="P279" s="377"/>
      <c r="Q279" s="378"/>
      <c r="R279" s="370" t="s">
        <v>160</v>
      </c>
      <c r="S279" s="376" t="s">
        <v>19</v>
      </c>
      <c r="T279" s="377"/>
      <c r="U279" s="378"/>
      <c r="V279" s="370" t="s">
        <v>124</v>
      </c>
      <c r="W279" s="370" t="s">
        <v>125</v>
      </c>
      <c r="X279" s="372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5"/>
      <c r="M280" s="371"/>
      <c r="N280" s="371"/>
      <c r="O280" s="285" t="s">
        <v>167</v>
      </c>
      <c r="P280" s="285" t="s">
        <v>168</v>
      </c>
      <c r="Q280" s="316" t="s">
        <v>125</v>
      </c>
      <c r="R280" s="371"/>
      <c r="S280" s="285" t="s">
        <v>167</v>
      </c>
      <c r="T280" s="285" t="s">
        <v>168</v>
      </c>
      <c r="U280" s="316" t="s">
        <v>125</v>
      </c>
      <c r="V280" s="371"/>
      <c r="W280" s="371"/>
      <c r="X280" s="373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8" t="s">
        <v>173</v>
      </c>
      <c r="G284" s="368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5" t="s">
        <v>173</v>
      </c>
      <c r="G285" s="365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9"/>
      <c r="G288" s="369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5" t="s">
        <v>224</v>
      </c>
      <c r="G289" s="365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8" t="s">
        <v>224</v>
      </c>
      <c r="G290" s="368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5" t="s">
        <v>173</v>
      </c>
      <c r="G297" s="365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9"/>
      <c r="G298" s="369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6" t="s">
        <v>257</v>
      </c>
      <c r="G299" s="367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6" t="s">
        <v>257</v>
      </c>
      <c r="G300" s="367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4" t="s">
        <v>257</v>
      </c>
      <c r="G301" s="365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6" t="s">
        <v>257</v>
      </c>
      <c r="G302" s="367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4" t="s">
        <v>257</v>
      </c>
      <c r="G303" s="365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4" t="s">
        <v>258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</row>
    <row r="2" spans="1:27" s="277" customFormat="1" ht="26.25" x14ac:dyDescent="0.2">
      <c r="A2" s="384" t="s">
        <v>214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</row>
    <row r="3" spans="1:27" s="277" customFormat="1" ht="26.25" x14ac:dyDescent="0.2">
      <c r="A3" s="384" t="s">
        <v>215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5" t="s">
        <v>153</v>
      </c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1" t="s">
        <v>91</v>
      </c>
      <c r="I5" s="382"/>
      <c r="J5" s="382"/>
      <c r="K5" s="383"/>
      <c r="L5" s="374" t="s">
        <v>90</v>
      </c>
      <c r="M5" s="370" t="s">
        <v>157</v>
      </c>
      <c r="N5" s="370" t="s">
        <v>158</v>
      </c>
      <c r="O5" s="376" t="s">
        <v>159</v>
      </c>
      <c r="P5" s="377"/>
      <c r="Q5" s="378"/>
      <c r="R5" s="370" t="s">
        <v>160</v>
      </c>
      <c r="S5" s="376" t="s">
        <v>19</v>
      </c>
      <c r="T5" s="377"/>
      <c r="U5" s="378"/>
      <c r="V5" s="370" t="s">
        <v>124</v>
      </c>
      <c r="W5" s="370" t="s">
        <v>125</v>
      </c>
      <c r="X5" s="372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5"/>
      <c r="M6" s="371"/>
      <c r="N6" s="371"/>
      <c r="O6" s="285" t="s">
        <v>167</v>
      </c>
      <c r="P6" s="285" t="s">
        <v>168</v>
      </c>
      <c r="Q6" s="316" t="s">
        <v>125</v>
      </c>
      <c r="R6" s="371"/>
      <c r="S6" s="285" t="s">
        <v>167</v>
      </c>
      <c r="T6" s="285" t="s">
        <v>168</v>
      </c>
      <c r="U6" s="316" t="s">
        <v>125</v>
      </c>
      <c r="V6" s="371"/>
      <c r="W6" s="371"/>
      <c r="X6" s="373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8"/>
      <c r="G14" s="36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8" t="s">
        <v>224</v>
      </c>
      <c r="G16" s="368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5" t="s">
        <v>224</v>
      </c>
      <c r="G17" s="365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8" t="s">
        <v>173</v>
      </c>
      <c r="G22" s="368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5" t="s">
        <v>235</v>
      </c>
      <c r="G25" s="365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8" t="s">
        <v>235</v>
      </c>
      <c r="G26" s="368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5" t="s">
        <v>235</v>
      </c>
      <c r="G27" s="365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1" t="s">
        <v>91</v>
      </c>
      <c r="I30" s="382"/>
      <c r="J30" s="382"/>
      <c r="K30" s="383"/>
      <c r="L30" s="374" t="s">
        <v>90</v>
      </c>
      <c r="M30" s="370" t="s">
        <v>157</v>
      </c>
      <c r="N30" s="370" t="s">
        <v>158</v>
      </c>
      <c r="O30" s="376" t="s">
        <v>159</v>
      </c>
      <c r="P30" s="377"/>
      <c r="Q30" s="378"/>
      <c r="R30" s="370" t="s">
        <v>160</v>
      </c>
      <c r="S30" s="376" t="s">
        <v>19</v>
      </c>
      <c r="T30" s="377"/>
      <c r="U30" s="378"/>
      <c r="V30" s="370" t="s">
        <v>124</v>
      </c>
      <c r="W30" s="370" t="s">
        <v>125</v>
      </c>
      <c r="X30" s="372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5"/>
      <c r="M31" s="371"/>
      <c r="N31" s="371"/>
      <c r="O31" s="285" t="s">
        <v>167</v>
      </c>
      <c r="P31" s="285" t="s">
        <v>168</v>
      </c>
      <c r="Q31" s="316" t="s">
        <v>125</v>
      </c>
      <c r="R31" s="371"/>
      <c r="S31" s="285" t="s">
        <v>167</v>
      </c>
      <c r="T31" s="285" t="s">
        <v>168</v>
      </c>
      <c r="U31" s="316" t="s">
        <v>125</v>
      </c>
      <c r="V31" s="371"/>
      <c r="W31" s="371"/>
      <c r="X31" s="373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5" t="s">
        <v>263</v>
      </c>
      <c r="G32" s="365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0" t="s">
        <v>207</v>
      </c>
      <c r="G33" s="380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5" t="s">
        <v>173</v>
      </c>
      <c r="G34" s="365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8" t="s">
        <v>173</v>
      </c>
      <c r="G35" s="368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4" t="s">
        <v>201</v>
      </c>
      <c r="G36" s="365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8" t="s">
        <v>224</v>
      </c>
      <c r="G37" s="368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8" t="s">
        <v>224</v>
      </c>
      <c r="G38" s="368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0" t="s">
        <v>201</v>
      </c>
      <c r="G39" s="368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4" t="s">
        <v>201</v>
      </c>
      <c r="G40" s="365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8" t="s">
        <v>173</v>
      </c>
      <c r="G41" s="368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5" t="s">
        <v>173</v>
      </c>
      <c r="G42" s="365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0" t="s">
        <v>201</v>
      </c>
      <c r="G43" s="368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4" t="s">
        <v>201</v>
      </c>
      <c r="G44" s="365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0" t="s">
        <v>201</v>
      </c>
      <c r="G45" s="368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4" t="s">
        <v>201</v>
      </c>
      <c r="G46" s="365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0" t="s">
        <v>201</v>
      </c>
      <c r="G47" s="368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1" t="s">
        <v>91</v>
      </c>
      <c r="I50" s="382"/>
      <c r="J50" s="382"/>
      <c r="K50" s="383"/>
      <c r="L50" s="374" t="s">
        <v>90</v>
      </c>
      <c r="M50" s="370" t="s">
        <v>157</v>
      </c>
      <c r="N50" s="370" t="s">
        <v>158</v>
      </c>
      <c r="O50" s="376" t="s">
        <v>159</v>
      </c>
      <c r="P50" s="377"/>
      <c r="Q50" s="378"/>
      <c r="R50" s="370" t="s">
        <v>160</v>
      </c>
      <c r="S50" s="376" t="s">
        <v>19</v>
      </c>
      <c r="T50" s="377"/>
      <c r="U50" s="378"/>
      <c r="V50" s="370" t="s">
        <v>124</v>
      </c>
      <c r="W50" s="370" t="s">
        <v>125</v>
      </c>
      <c r="X50" s="372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5"/>
      <c r="M51" s="371"/>
      <c r="N51" s="371"/>
      <c r="O51" s="285" t="s">
        <v>167</v>
      </c>
      <c r="P51" s="285" t="s">
        <v>168</v>
      </c>
      <c r="Q51" s="316" t="s">
        <v>125</v>
      </c>
      <c r="R51" s="371"/>
      <c r="S51" s="285" t="s">
        <v>167</v>
      </c>
      <c r="T51" s="285" t="s">
        <v>168</v>
      </c>
      <c r="U51" s="316" t="s">
        <v>125</v>
      </c>
      <c r="V51" s="371"/>
      <c r="W51" s="371"/>
      <c r="X51" s="373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4" t="s">
        <v>201</v>
      </c>
      <c r="G52" s="365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0" t="s">
        <v>201</v>
      </c>
      <c r="G53" s="380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5" t="s">
        <v>173</v>
      </c>
      <c r="G54" s="365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8" t="s">
        <v>173</v>
      </c>
      <c r="G55" s="368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4" t="s">
        <v>201</v>
      </c>
      <c r="G56" s="365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8" t="s">
        <v>224</v>
      </c>
      <c r="G57" s="368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5" t="s">
        <v>224</v>
      </c>
      <c r="G58" s="365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0" t="s">
        <v>201</v>
      </c>
      <c r="G59" s="368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4" t="s">
        <v>201</v>
      </c>
      <c r="G60" s="365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8" t="s">
        <v>173</v>
      </c>
      <c r="G61" s="368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5" t="s">
        <v>173</v>
      </c>
      <c r="G62" s="365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0" t="s">
        <v>201</v>
      </c>
      <c r="G63" s="368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4" t="s">
        <v>201</v>
      </c>
      <c r="G64" s="365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0" t="s">
        <v>201</v>
      </c>
      <c r="G65" s="368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4" t="s">
        <v>201</v>
      </c>
      <c r="G66" s="365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0" t="s">
        <v>201</v>
      </c>
      <c r="G67" s="368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I3" sqref="I3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0"/>
      <c r="B5" s="392" t="s">
        <v>0</v>
      </c>
      <c r="C5" s="394" t="s">
        <v>1</v>
      </c>
      <c r="D5" s="395" t="s">
        <v>13</v>
      </c>
      <c r="E5" s="394" t="s">
        <v>14</v>
      </c>
      <c r="F5" s="395"/>
      <c r="G5" s="394" t="s">
        <v>16</v>
      </c>
      <c r="H5" s="395" t="s">
        <v>44</v>
      </c>
      <c r="I5" s="428" t="s">
        <v>118</v>
      </c>
      <c r="J5" s="434" t="s">
        <v>91</v>
      </c>
      <c r="K5" s="435"/>
      <c r="L5" s="436"/>
      <c r="M5" s="417" t="s">
        <v>108</v>
      </c>
      <c r="N5" s="418"/>
      <c r="O5" s="418"/>
      <c r="P5" s="394" t="s">
        <v>2</v>
      </c>
      <c r="Q5" s="395" t="s">
        <v>17</v>
      </c>
      <c r="R5" s="394" t="s">
        <v>2</v>
      </c>
      <c r="S5" s="395" t="s">
        <v>18</v>
      </c>
      <c r="T5" s="394" t="s">
        <v>2</v>
      </c>
      <c r="U5" s="395" t="s">
        <v>19</v>
      </c>
      <c r="V5" s="394" t="s">
        <v>2</v>
      </c>
      <c r="W5" s="395" t="s">
        <v>300</v>
      </c>
      <c r="X5" s="422" t="s">
        <v>3</v>
      </c>
    </row>
    <row r="6" spans="1:26" s="138" customFormat="1" ht="27" customHeight="1" thickBot="1" x14ac:dyDescent="0.25">
      <c r="A6" s="391"/>
      <c r="B6" s="393"/>
      <c r="C6" s="393"/>
      <c r="D6" s="396"/>
      <c r="E6" s="397"/>
      <c r="F6" s="396"/>
      <c r="G6" s="397"/>
      <c r="H6" s="421"/>
      <c r="I6" s="429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3"/>
      <c r="Q6" s="396"/>
      <c r="R6" s="393"/>
      <c r="S6" s="396"/>
      <c r="T6" s="393"/>
      <c r="U6" s="396"/>
      <c r="V6" s="393"/>
      <c r="W6" s="421"/>
      <c r="X6" s="423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</v>
      </c>
      <c r="G7" s="141">
        <f t="shared" ref="G7" si="0">E7*F7</f>
        <v>527</v>
      </c>
      <c r="H7" s="20">
        <f>(F7+J7+K7+L7+Q7)*10</f>
        <v>10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 t="shared" ref="X7:X13" si="1">+G7+H7+P7+R7+T7+V7+W7+I7</f>
        <v>537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0</v>
      </c>
      <c r="G8" s="141"/>
      <c r="H8" s="20">
        <f>(F8+J8+K8+L8+Q8)*10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+G8+H8+P8+R8+T8+V8+W8+I8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5</v>
      </c>
      <c r="G9" s="141">
        <f>E9*F9</f>
        <v>3951.1538461538466</v>
      </c>
      <c r="H9" s="20">
        <f t="shared" ref="H9:H14" si="2">(F9+J9+K9+L9+Q9)*10</f>
        <v>50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3"/>
      <c r="V9" s="21"/>
      <c r="W9" s="73"/>
      <c r="X9" s="137">
        <f t="shared" si="1"/>
        <v>4001.1538461538466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3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3"/>
      <c r="V11" s="21"/>
      <c r="W11" s="353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3"/>
      <c r="V13" s="21"/>
      <c r="W13" s="73"/>
      <c r="X13" s="137">
        <f t="shared" si="1"/>
        <v>0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3">
        <v>6</v>
      </c>
      <c r="G14" s="141">
        <f t="shared" si="6"/>
        <v>3162</v>
      </c>
      <c r="H14" s="20">
        <f t="shared" si="2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3222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3">
        <v>6</v>
      </c>
      <c r="G15" s="141">
        <f t="shared" si="6"/>
        <v>3162</v>
      </c>
      <c r="H15" s="21">
        <f t="shared" ref="H15:H16" si="10">(F15+J15+K15+L15+Q15)*10</f>
        <v>60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3222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13964.153846153848</v>
      </c>
      <c r="H18" s="3">
        <f>SUM(H7:H16)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14204.153846153848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8"/>
      <c r="B20" s="400" t="s">
        <v>0</v>
      </c>
      <c r="C20" s="402" t="s">
        <v>1</v>
      </c>
      <c r="D20" s="388" t="s">
        <v>3</v>
      </c>
      <c r="E20" s="424" t="s">
        <v>22</v>
      </c>
      <c r="F20" s="430" t="s">
        <v>2</v>
      </c>
      <c r="G20" s="432" t="s">
        <v>21</v>
      </c>
      <c r="H20" s="388" t="s">
        <v>2</v>
      </c>
      <c r="I20" s="426" t="s">
        <v>126</v>
      </c>
      <c r="J20" s="413" t="s">
        <v>4</v>
      </c>
      <c r="K20" s="415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9"/>
      <c r="B21" s="401"/>
      <c r="C21" s="403"/>
      <c r="D21" s="420"/>
      <c r="E21" s="425"/>
      <c r="F21" s="431"/>
      <c r="G21" s="433"/>
      <c r="H21" s="404"/>
      <c r="I21" s="427"/>
      <c r="J21" s="414"/>
      <c r="K21" s="416"/>
      <c r="L21" s="404"/>
      <c r="M21" s="404"/>
      <c r="N21" s="420"/>
      <c r="O21" s="404"/>
      <c r="P21" s="409"/>
      <c r="R21" s="250" t="str">
        <f>D3</f>
        <v>August 24-29,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537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14">+D22-F22-H22-J22-K22-L22-M22-N22-O22-I22</f>
        <v>537</v>
      </c>
      <c r="R22" s="71">
        <f t="shared" ref="R22:R31" si="15">G7+H7+P7+R7+T7+V7+W7-F22-H22</f>
        <v>537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0</v>
      </c>
      <c r="E23" s="353">
        <v>0</v>
      </c>
      <c r="F23" s="356">
        <f t="shared" ref="F23:F31" si="16">+E23*E8</f>
        <v>0</v>
      </c>
      <c r="G23" s="353"/>
      <c r="H23" s="356">
        <f t="shared" ref="H23:H31" si="17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14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4001.1538461538466</v>
      </c>
      <c r="E24" s="353">
        <v>0</v>
      </c>
      <c r="F24" s="356">
        <f t="shared" si="16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14"/>
        <v>4001.1538461538466</v>
      </c>
      <c r="R24" s="71">
        <f t="shared" si="15"/>
        <v>4001.1538461538466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3">
        <v>0</v>
      </c>
      <c r="F25" s="356">
        <f t="shared" si="16"/>
        <v>0</v>
      </c>
      <c r="G25" s="353"/>
      <c r="H25" s="356">
        <f t="shared" ref="H25:H27" si="18"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3">
        <v>0</v>
      </c>
      <c r="F26" s="356">
        <f t="shared" si="16"/>
        <v>0</v>
      </c>
      <c r="G26" s="353"/>
      <c r="H26" s="356">
        <f t="shared" si="18"/>
        <v>0</v>
      </c>
      <c r="I26" s="353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3">
        <v>0</v>
      </c>
      <c r="F27" s="356">
        <f t="shared" si="16"/>
        <v>0</v>
      </c>
      <c r="G27" s="353"/>
      <c r="H27" s="356">
        <f t="shared" si="18"/>
        <v>0</v>
      </c>
      <c r="I27" s="353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0</v>
      </c>
      <c r="E28" s="353">
        <v>0</v>
      </c>
      <c r="F28" s="356">
        <f t="shared" si="16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5"/>
        <v>0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3222</v>
      </c>
      <c r="E29" s="353"/>
      <c r="F29" s="356">
        <f t="shared" si="16"/>
        <v>0</v>
      </c>
      <c r="G29" s="353"/>
      <c r="H29" s="356">
        <f t="shared" si="17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3222</v>
      </c>
      <c r="R29" s="71">
        <f t="shared" si="15"/>
        <v>3222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3222</v>
      </c>
      <c r="E30" s="353"/>
      <c r="F30" s="356">
        <f t="shared" si="16"/>
        <v>0</v>
      </c>
      <c r="G30" s="353"/>
      <c r="H30" s="356">
        <f t="shared" si="17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3222</v>
      </c>
      <c r="R30" s="71">
        <f t="shared" si="15"/>
        <v>3222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14204.153846153848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14204.153846153848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1</v>
      </c>
      <c r="R35" s="363">
        <f>O35*Q35</f>
        <v>79.538461538461533</v>
      </c>
      <c r="S35" s="166">
        <f t="shared" ref="S35:S44" si="24">+P22+R35</f>
        <v>616.53846153846155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273">
        <v>0</v>
      </c>
      <c r="R36" s="126">
        <f t="shared" ref="R36:R44" si="26">O36*Q36</f>
        <v>0</v>
      </c>
      <c r="S36" s="166">
        <f t="shared" si="24"/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126">
        <f t="shared" si="26"/>
        <v>600</v>
      </c>
      <c r="S37" s="166">
        <f t="shared" si="24"/>
        <v>4601.1538461538466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0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3222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3222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14883.692307692309</v>
      </c>
    </row>
    <row r="53" spans="1:16" ht="13.5" thickBot="1" x14ac:dyDescent="0.25"/>
    <row r="54" spans="1:16" ht="13.5" thickBot="1" x14ac:dyDescent="0.25">
      <c r="A54" s="398"/>
      <c r="B54" s="400" t="s">
        <v>0</v>
      </c>
      <c r="C54" s="402" t="s">
        <v>1</v>
      </c>
      <c r="D54" s="388" t="s">
        <v>45</v>
      </c>
      <c r="E54" s="386" t="s">
        <v>151</v>
      </c>
      <c r="F54" s="406" t="s">
        <v>151</v>
      </c>
      <c r="G54" s="407"/>
      <c r="H54" s="411"/>
      <c r="I54" s="408" t="s">
        <v>3</v>
      </c>
      <c r="J54" s="410" t="s">
        <v>114</v>
      </c>
      <c r="K54" s="405" t="s">
        <v>115</v>
      </c>
      <c r="L54" s="405" t="s">
        <v>308</v>
      </c>
      <c r="M54" s="405" t="s">
        <v>3</v>
      </c>
      <c r="N54" s="419" t="s">
        <v>102</v>
      </c>
    </row>
    <row r="55" spans="1:16" ht="13.5" thickBot="1" x14ac:dyDescent="0.25">
      <c r="A55" s="399"/>
      <c r="B55" s="401"/>
      <c r="C55" s="403"/>
      <c r="D55" s="389"/>
      <c r="E55" s="387"/>
      <c r="F55" s="245" t="s">
        <v>117</v>
      </c>
      <c r="G55" s="246" t="s">
        <v>303</v>
      </c>
      <c r="H55" s="412"/>
      <c r="I55" s="409"/>
      <c r="J55" s="410"/>
      <c r="K55" s="405"/>
      <c r="L55" s="405"/>
      <c r="M55" s="405"/>
      <c r="N55" s="419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537</v>
      </c>
      <c r="J56" s="274">
        <f>+O35</f>
        <v>79.538461538461533</v>
      </c>
      <c r="K56" s="274">
        <f t="shared" ref="K56:L60" si="29">+P35</f>
        <v>1034</v>
      </c>
      <c r="L56" s="274">
        <f t="shared" si="29"/>
        <v>1</v>
      </c>
      <c r="M56" s="126">
        <f t="shared" ref="M56:M59" si="30">J56*L56</f>
        <v>79.538461538461533</v>
      </c>
      <c r="N56" s="165">
        <f>P22+M56</f>
        <v>616.53846153846155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0</v>
      </c>
      <c r="J57" s="274">
        <f>+O36</f>
        <v>76.92307692307692</v>
      </c>
      <c r="K57" s="274">
        <f t="shared" si="29"/>
        <v>1000</v>
      </c>
      <c r="L57" s="274">
        <f t="shared" si="29"/>
        <v>0</v>
      </c>
      <c r="M57" s="126">
        <f t="shared" si="30"/>
        <v>0</v>
      </c>
      <c r="N57" s="165">
        <f>P23+M57</f>
        <v>0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4001.1538461538466</v>
      </c>
      <c r="J58" s="274">
        <f>+O37</f>
        <v>100</v>
      </c>
      <c r="K58" s="274">
        <f t="shared" si="29"/>
        <v>1300</v>
      </c>
      <c r="L58" s="274">
        <f t="shared" si="29"/>
        <v>6</v>
      </c>
      <c r="M58" s="126">
        <f t="shared" si="30"/>
        <v>600</v>
      </c>
      <c r="N58" s="165">
        <f>P24+M58</f>
        <v>4601.1538461538466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4">
        <f>+O38</f>
        <v>79.538461538461533</v>
      </c>
      <c r="K59" s="274">
        <f t="shared" si="29"/>
        <v>1034</v>
      </c>
      <c r="L59" s="274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4">
        <f>+O39</f>
        <v>0</v>
      </c>
      <c r="K60" s="274">
        <f t="shared" si="29"/>
        <v>0</v>
      </c>
      <c r="L60" s="274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1"/>
        <v>0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3222</v>
      </c>
      <c r="N63" s="165">
        <f t="shared" si="31"/>
        <v>3222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3222</v>
      </c>
      <c r="N64" s="165">
        <f t="shared" si="31"/>
        <v>3222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14204.153846153848</v>
      </c>
      <c r="N67" s="362">
        <f>SUM(N56:N66)</f>
        <v>14883.692307692309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7" t="str">
        <f>'26-10 payroll'!A1</f>
        <v>THE OLD SPAGHETTI HOUSE</v>
      </c>
      <c r="C2" s="438"/>
      <c r="D2" s="438"/>
      <c r="E2" s="438"/>
      <c r="F2" s="438"/>
      <c r="G2" s="438"/>
      <c r="H2" s="439"/>
      <c r="I2" s="178"/>
      <c r="J2" s="437" t="str">
        <f>'26-10 payroll'!A1</f>
        <v>THE OLD SPAGHETTI HOUSE</v>
      </c>
      <c r="K2" s="438"/>
      <c r="L2" s="438"/>
      <c r="M2" s="438"/>
      <c r="N2" s="438"/>
      <c r="O2" s="438"/>
      <c r="P2" s="439"/>
    </row>
    <row r="3" spans="1:22" s="179" customFormat="1" x14ac:dyDescent="0.2">
      <c r="A3" s="170"/>
      <c r="B3" s="440" t="str">
        <f>'26-10 payroll'!D2</f>
        <v>VALERO</v>
      </c>
      <c r="C3" s="441"/>
      <c r="D3" s="441"/>
      <c r="E3" s="441"/>
      <c r="F3" s="441"/>
      <c r="G3" s="441"/>
      <c r="H3" s="442"/>
      <c r="I3" s="178"/>
      <c r="J3" s="440" t="str">
        <f>'26-10 payroll'!D2</f>
        <v>VALERO</v>
      </c>
      <c r="K3" s="441"/>
      <c r="L3" s="441"/>
      <c r="M3" s="441"/>
      <c r="N3" s="441"/>
      <c r="O3" s="441"/>
      <c r="P3" s="442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3" t="s">
        <v>25</v>
      </c>
      <c r="C5" s="444"/>
      <c r="D5" s="444"/>
      <c r="E5" s="444"/>
      <c r="F5" s="444"/>
      <c r="G5" s="444"/>
      <c r="H5" s="445"/>
      <c r="I5" s="178"/>
      <c r="J5" s="443" t="s">
        <v>25</v>
      </c>
      <c r="K5" s="444"/>
      <c r="L5" s="444"/>
      <c r="M5" s="444"/>
      <c r="N5" s="444"/>
      <c r="O5" s="444"/>
      <c r="P5" s="445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'26-10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'26-10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f>'26-10 payroll'!E7</f>
        <v>527</v>
      </c>
      <c r="E8" s="447"/>
      <c r="F8" s="447"/>
      <c r="G8" s="55"/>
      <c r="H8" s="196"/>
      <c r="I8" s="195"/>
      <c r="J8" s="192" t="s">
        <v>28</v>
      </c>
      <c r="K8" s="193" t="s">
        <v>27</v>
      </c>
      <c r="L8" s="447">
        <f>'26-10 payroll'!E8</f>
        <v>527</v>
      </c>
      <c r="M8" s="447"/>
      <c r="N8" s="447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'26-10 payroll'!D3</f>
        <v>August 24-29, 2020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'26-10 payroll'!D3</f>
        <v>August 24-29, 2020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527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1114.5384615384614</v>
      </c>
      <c r="G17" s="55"/>
      <c r="H17" s="56">
        <f>SUM(F13:F17)</f>
        <v>1124.5384615384614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1076.9230769230769</v>
      </c>
      <c r="O17" s="9"/>
      <c r="P17" s="10">
        <f>SUM(N13:N17)</f>
        <v>1076.9230769230769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1651.5384615384614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1076.9230769230769</v>
      </c>
      <c r="R28" s="215"/>
      <c r="T28" s="216">
        <f>+H28-'26-10 payroll'!S35</f>
        <v>1035</v>
      </c>
      <c r="U28" s="217"/>
      <c r="V28" s="218">
        <f>+P28-'26-10 payroll'!S36</f>
        <v>1076.9230769230769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7" t="str">
        <f>'26-10 payroll'!A1</f>
        <v>THE OLD SPAGHETTI HOUSE</v>
      </c>
      <c r="C35" s="438"/>
      <c r="D35" s="438"/>
      <c r="E35" s="438"/>
      <c r="F35" s="438"/>
      <c r="G35" s="438"/>
      <c r="H35" s="439"/>
      <c r="I35" s="178"/>
      <c r="J35" s="437" t="str">
        <f>'26-10 payroll'!A1</f>
        <v>THE OLD SPAGHETTI HOUSE</v>
      </c>
      <c r="K35" s="438"/>
      <c r="L35" s="438"/>
      <c r="M35" s="438"/>
      <c r="N35" s="438"/>
      <c r="O35" s="438"/>
      <c r="P35" s="439"/>
    </row>
    <row r="36" spans="2:17" x14ac:dyDescent="0.2">
      <c r="B36" s="440" t="str">
        <f>'26-10 payroll'!D2</f>
        <v>VALERO</v>
      </c>
      <c r="C36" s="441"/>
      <c r="D36" s="441"/>
      <c r="E36" s="441"/>
      <c r="F36" s="441"/>
      <c r="G36" s="441"/>
      <c r="H36" s="442"/>
      <c r="I36" s="178"/>
      <c r="J36" s="440" t="str">
        <f>'26-10 payroll'!D2</f>
        <v>VALERO</v>
      </c>
      <c r="K36" s="441"/>
      <c r="L36" s="441"/>
      <c r="M36" s="441"/>
      <c r="N36" s="441"/>
      <c r="O36" s="441"/>
      <c r="P36" s="442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3" t="s">
        <v>25</v>
      </c>
      <c r="C38" s="444"/>
      <c r="D38" s="444"/>
      <c r="E38" s="444"/>
      <c r="F38" s="444"/>
      <c r="G38" s="444"/>
      <c r="H38" s="445"/>
      <c r="I38" s="178"/>
      <c r="J38" s="443" t="s">
        <v>25</v>
      </c>
      <c r="K38" s="444"/>
      <c r="L38" s="444"/>
      <c r="M38" s="444"/>
      <c r="N38" s="444"/>
      <c r="O38" s="444"/>
      <c r="P38" s="445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'26-10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9" t="str">
        <f>'26-10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'26-10 payroll'!E9</f>
        <v>790.23076923076928</v>
      </c>
      <c r="E41" s="447"/>
      <c r="F41" s="447"/>
      <c r="G41" s="55"/>
      <c r="H41" s="196"/>
      <c r="I41" s="195"/>
      <c r="J41" s="192" t="s">
        <v>28</v>
      </c>
      <c r="K41" s="193" t="s">
        <v>27</v>
      </c>
      <c r="L41" s="447">
        <f>'26-10 payroll'!E10</f>
        <v>527</v>
      </c>
      <c r="M41" s="447"/>
      <c r="N41" s="447"/>
      <c r="O41" s="9"/>
      <c r="P41" s="196"/>
    </row>
    <row r="42" spans="2:17" x14ac:dyDescent="0.2">
      <c r="B42" s="192" t="s">
        <v>29</v>
      </c>
      <c r="C42" s="193" t="s">
        <v>27</v>
      </c>
      <c r="D42" s="448" t="str">
        <f>'26-10 payroll'!D3</f>
        <v>August 24-29, 2020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tr">
        <f>'26-10 payroll'!D3</f>
        <v>August 24-29, 2020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3951.1538461538466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50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1456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5407.1538461538466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7" t="str">
        <f>'26-10 payroll'!A1</f>
        <v>THE OLD SPAGHETTI HOUSE</v>
      </c>
      <c r="C68" s="438"/>
      <c r="D68" s="438"/>
      <c r="E68" s="438"/>
      <c r="F68" s="438"/>
      <c r="G68" s="438"/>
      <c r="H68" s="439"/>
      <c r="I68" s="178"/>
      <c r="J68" s="437" t="str">
        <f>'26-10 payroll'!A1</f>
        <v>THE OLD SPAGHETTI HOUSE</v>
      </c>
      <c r="K68" s="438"/>
      <c r="L68" s="438"/>
      <c r="M68" s="438"/>
      <c r="N68" s="438"/>
      <c r="O68" s="438"/>
      <c r="P68" s="439"/>
    </row>
    <row r="69" spans="2:17" x14ac:dyDescent="0.2">
      <c r="B69" s="440" t="str">
        <f>'26-10 payroll'!D2</f>
        <v>VALERO</v>
      </c>
      <c r="C69" s="441"/>
      <c r="D69" s="441"/>
      <c r="E69" s="441"/>
      <c r="F69" s="441"/>
      <c r="G69" s="441"/>
      <c r="H69" s="442"/>
      <c r="I69" s="178"/>
      <c r="J69" s="440" t="str">
        <f>'26-10 payroll'!D2</f>
        <v>VALERO</v>
      </c>
      <c r="K69" s="441"/>
      <c r="L69" s="441"/>
      <c r="M69" s="441"/>
      <c r="N69" s="441"/>
      <c r="O69" s="441"/>
      <c r="P69" s="442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3" t="s">
        <v>25</v>
      </c>
      <c r="C71" s="444"/>
      <c r="D71" s="444"/>
      <c r="E71" s="444"/>
      <c r="F71" s="444"/>
      <c r="G71" s="444"/>
      <c r="H71" s="445"/>
      <c r="I71" s="178"/>
      <c r="J71" s="443" t="s">
        <v>25</v>
      </c>
      <c r="K71" s="444"/>
      <c r="L71" s="444"/>
      <c r="M71" s="444"/>
      <c r="N71" s="444"/>
      <c r="O71" s="444"/>
      <c r="P71" s="445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9" t="str">
        <f>'26-10 payroll'!B11</f>
        <v>Briones, Christian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9" t="str">
        <f>'26-10 payroll'!B12</f>
        <v>Cahilig,Benzen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f>'26-10 payroll'!E11</f>
        <v>527</v>
      </c>
      <c r="E74" s="447"/>
      <c r="F74" s="447"/>
      <c r="G74" s="55"/>
      <c r="H74" s="196"/>
      <c r="I74" s="195"/>
      <c r="J74" s="192" t="s">
        <v>28</v>
      </c>
      <c r="K74" s="193" t="s">
        <v>27</v>
      </c>
      <c r="L74" s="447">
        <f>'26-10 payroll'!E12</f>
        <v>527</v>
      </c>
      <c r="M74" s="447"/>
      <c r="N74" s="447"/>
      <c r="O74" s="9"/>
      <c r="P74" s="196"/>
    </row>
    <row r="75" spans="2:17" x14ac:dyDescent="0.2">
      <c r="B75" s="192" t="s">
        <v>29</v>
      </c>
      <c r="C75" s="193" t="s">
        <v>27</v>
      </c>
      <c r="D75" s="448" t="str">
        <f>'26-10 payroll'!D3</f>
        <v>August 24-29, 2020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'26-10 payroll'!D3</f>
        <v>August 24-29, 2020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7" t="str">
        <f>'26-10 payroll'!A1</f>
        <v>THE OLD SPAGHETTI HOUSE</v>
      </c>
      <c r="C101" s="438"/>
      <c r="D101" s="438"/>
      <c r="E101" s="438"/>
      <c r="F101" s="438"/>
      <c r="G101" s="438"/>
      <c r="H101" s="439"/>
      <c r="I101" s="178"/>
      <c r="J101" s="437" t="str">
        <f>'26-10 payroll'!A1</f>
        <v>THE OLD SPAGHETTI HOUSE</v>
      </c>
      <c r="K101" s="438"/>
      <c r="L101" s="438"/>
      <c r="M101" s="438"/>
      <c r="N101" s="438"/>
      <c r="O101" s="438"/>
      <c r="P101" s="439"/>
    </row>
    <row r="102" spans="2:17" x14ac:dyDescent="0.2">
      <c r="B102" s="440" t="str">
        <f>'26-10 payroll'!D2</f>
        <v>VALERO</v>
      </c>
      <c r="C102" s="441"/>
      <c r="D102" s="441"/>
      <c r="E102" s="441"/>
      <c r="F102" s="441"/>
      <c r="G102" s="441"/>
      <c r="H102" s="442"/>
      <c r="I102" s="178"/>
      <c r="J102" s="440" t="str">
        <f>'26-10 payroll'!D2</f>
        <v>VALERO</v>
      </c>
      <c r="K102" s="441"/>
      <c r="L102" s="441"/>
      <c r="M102" s="441"/>
      <c r="N102" s="441"/>
      <c r="O102" s="441"/>
      <c r="P102" s="442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3" t="s">
        <v>25</v>
      </c>
      <c r="C104" s="444"/>
      <c r="D104" s="444"/>
      <c r="E104" s="444"/>
      <c r="F104" s="444"/>
      <c r="G104" s="444"/>
      <c r="H104" s="445"/>
      <c r="I104" s="178"/>
      <c r="J104" s="443" t="s">
        <v>25</v>
      </c>
      <c r="K104" s="444"/>
      <c r="L104" s="444"/>
      <c r="M104" s="444"/>
      <c r="N104" s="444"/>
      <c r="O104" s="444"/>
      <c r="P104" s="445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9" t="str">
        <f>'26-10 payroll'!B13</f>
        <v>Pantoja,Nancy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9" t="str">
        <f>'26-10 payroll'!B29</f>
        <v>Hayagan, Ruel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f>'26-10 payroll'!E13</f>
        <v>527</v>
      </c>
      <c r="E107" s="447"/>
      <c r="F107" s="447"/>
      <c r="G107" s="55"/>
      <c r="H107" s="196"/>
      <c r="I107" s="195"/>
      <c r="J107" s="192" t="s">
        <v>28</v>
      </c>
      <c r="K107" s="193" t="s">
        <v>27</v>
      </c>
      <c r="L107" s="447">
        <f>'26-10 payroll'!E14</f>
        <v>527</v>
      </c>
      <c r="M107" s="447"/>
      <c r="N107" s="447"/>
      <c r="O107" s="9"/>
      <c r="P107" s="196"/>
    </row>
    <row r="108" spans="2:17" x14ac:dyDescent="0.2">
      <c r="B108" s="192" t="s">
        <v>29</v>
      </c>
      <c r="C108" s="193" t="s">
        <v>27</v>
      </c>
      <c r="D108" s="448" t="str">
        <f>'26-10 payroll'!D3</f>
        <v>August 24-29, 2020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'26-10 payroll'!D3</f>
        <v>August 24-29, 2020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7" t="str">
        <f>'26-10 payroll'!A1</f>
        <v>THE OLD SPAGHETTI HOUSE</v>
      </c>
      <c r="C134" s="438"/>
      <c r="D134" s="438"/>
      <c r="E134" s="438"/>
      <c r="F134" s="438"/>
      <c r="G134" s="438"/>
      <c r="H134" s="439"/>
      <c r="I134" s="178"/>
      <c r="J134" s="437" t="str">
        <f>'26-10 payroll'!A1</f>
        <v>THE OLD SPAGHETTI HOUSE</v>
      </c>
      <c r="K134" s="438"/>
      <c r="L134" s="438"/>
      <c r="M134" s="438"/>
      <c r="N134" s="438"/>
      <c r="O134" s="438"/>
      <c r="P134" s="439"/>
    </row>
    <row r="135" spans="2:17" x14ac:dyDescent="0.2">
      <c r="B135" s="440" t="str">
        <f>'26-10 payroll'!D2</f>
        <v>VALERO</v>
      </c>
      <c r="C135" s="441"/>
      <c r="D135" s="441"/>
      <c r="E135" s="441"/>
      <c r="F135" s="441"/>
      <c r="G135" s="441"/>
      <c r="H135" s="442"/>
      <c r="I135" s="178"/>
      <c r="J135" s="440" t="str">
        <f>'26-10 payroll'!D2</f>
        <v>VALERO</v>
      </c>
      <c r="K135" s="441"/>
      <c r="L135" s="441"/>
      <c r="M135" s="441"/>
      <c r="N135" s="441"/>
      <c r="O135" s="441"/>
      <c r="P135" s="442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3" t="s">
        <v>25</v>
      </c>
      <c r="C137" s="444"/>
      <c r="D137" s="444"/>
      <c r="E137" s="444"/>
      <c r="F137" s="444"/>
      <c r="G137" s="444"/>
      <c r="H137" s="445"/>
      <c r="I137" s="178"/>
      <c r="J137" s="443" t="s">
        <v>25</v>
      </c>
      <c r="K137" s="444"/>
      <c r="L137" s="444"/>
      <c r="M137" s="444"/>
      <c r="N137" s="444"/>
      <c r="O137" s="444"/>
      <c r="P137" s="445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9" t="str">
        <f>'26-10 payroll'!B15</f>
        <v>Labadan, Eric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>
        <f>'26-10 payroll'!C112</f>
        <v>0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f>'26-10 payroll'!E15</f>
        <v>527</v>
      </c>
      <c r="E140" s="447"/>
      <c r="F140" s="447"/>
      <c r="G140" s="55"/>
      <c r="H140" s="196"/>
      <c r="I140" s="195"/>
      <c r="J140" s="192" t="s">
        <v>28</v>
      </c>
      <c r="K140" s="193" t="s">
        <v>27</v>
      </c>
      <c r="L140" s="447">
        <f>'26-10 payroll'!E112</f>
        <v>0</v>
      </c>
      <c r="M140" s="447"/>
      <c r="N140" s="447"/>
      <c r="O140" s="9"/>
      <c r="P140" s="196"/>
    </row>
    <row r="141" spans="2:17" x14ac:dyDescent="0.2">
      <c r="B141" s="192" t="s">
        <v>29</v>
      </c>
      <c r="C141" s="193" t="s">
        <v>27</v>
      </c>
      <c r="D141" s="448" t="str">
        <f>'26-10 payroll'!D3</f>
        <v>August 24-29, 2020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>
        <f>'26-10 payroll'!D105</f>
        <v>0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3162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60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3222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0"/>
      <c r="B5" s="392" t="s">
        <v>0</v>
      </c>
      <c r="C5" s="394" t="s">
        <v>1</v>
      </c>
      <c r="D5" s="395" t="s">
        <v>13</v>
      </c>
      <c r="E5" s="394" t="s">
        <v>14</v>
      </c>
      <c r="F5" s="395" t="s">
        <v>15</v>
      </c>
      <c r="G5" s="394" t="s">
        <v>16</v>
      </c>
      <c r="H5" s="395" t="s">
        <v>44</v>
      </c>
      <c r="I5" s="428" t="s">
        <v>118</v>
      </c>
      <c r="J5" s="434" t="s">
        <v>91</v>
      </c>
      <c r="K5" s="435"/>
      <c r="L5" s="436"/>
      <c r="M5" s="417" t="s">
        <v>108</v>
      </c>
      <c r="N5" s="418"/>
      <c r="O5" s="418"/>
      <c r="P5" s="394" t="s">
        <v>2</v>
      </c>
      <c r="Q5" s="395" t="s">
        <v>17</v>
      </c>
      <c r="R5" s="394" t="s">
        <v>2</v>
      </c>
      <c r="S5" s="395" t="s">
        <v>18</v>
      </c>
      <c r="T5" s="394" t="s">
        <v>2</v>
      </c>
      <c r="U5" s="395" t="s">
        <v>19</v>
      </c>
      <c r="V5" s="394" t="s">
        <v>2</v>
      </c>
      <c r="W5" s="395" t="s">
        <v>20</v>
      </c>
      <c r="X5" s="422" t="s">
        <v>3</v>
      </c>
    </row>
    <row r="6" spans="1:26" s="138" customFormat="1" ht="27" customHeight="1" thickBot="1" x14ac:dyDescent="0.25">
      <c r="A6" s="391"/>
      <c r="B6" s="393"/>
      <c r="C6" s="393"/>
      <c r="D6" s="396"/>
      <c r="E6" s="397"/>
      <c r="F6" s="396"/>
      <c r="G6" s="397"/>
      <c r="H6" s="421"/>
      <c r="I6" s="429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3"/>
      <c r="Q6" s="396"/>
      <c r="R6" s="393"/>
      <c r="S6" s="396"/>
      <c r="T6" s="393"/>
      <c r="U6" s="396"/>
      <c r="V6" s="393"/>
      <c r="W6" s="421"/>
      <c r="X6" s="423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8"/>
      <c r="B20" s="400" t="s">
        <v>0</v>
      </c>
      <c r="C20" s="402" t="s">
        <v>1</v>
      </c>
      <c r="D20" s="388" t="s">
        <v>3</v>
      </c>
      <c r="E20" s="424" t="s">
        <v>22</v>
      </c>
      <c r="F20" s="430" t="s">
        <v>2</v>
      </c>
      <c r="G20" s="402" t="s">
        <v>21</v>
      </c>
      <c r="H20" s="388" t="s">
        <v>2</v>
      </c>
      <c r="I20" s="426" t="s">
        <v>126</v>
      </c>
      <c r="J20" s="413" t="s">
        <v>4</v>
      </c>
      <c r="K20" s="415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9"/>
      <c r="B21" s="401"/>
      <c r="C21" s="403"/>
      <c r="D21" s="420"/>
      <c r="E21" s="425"/>
      <c r="F21" s="431"/>
      <c r="G21" s="450"/>
      <c r="H21" s="404"/>
      <c r="I21" s="427"/>
      <c r="J21" s="414"/>
      <c r="K21" s="416"/>
      <c r="L21" s="404"/>
      <c r="M21" s="404"/>
      <c r="N21" s="420"/>
      <c r="O21" s="404"/>
      <c r="P21" s="409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8"/>
      <c r="B54" s="400" t="s">
        <v>0</v>
      </c>
      <c r="C54" s="402" t="s">
        <v>1</v>
      </c>
      <c r="D54" s="388" t="s">
        <v>3</v>
      </c>
      <c r="E54" s="388" t="s">
        <v>45</v>
      </c>
      <c r="F54" s="386" t="s">
        <v>151</v>
      </c>
      <c r="G54" s="406" t="s">
        <v>112</v>
      </c>
      <c r="H54" s="407"/>
      <c r="I54" s="411"/>
      <c r="J54" s="408" t="s">
        <v>3</v>
      </c>
      <c r="K54" s="410" t="s">
        <v>114</v>
      </c>
      <c r="L54" s="405" t="s">
        <v>115</v>
      </c>
      <c r="M54" s="405" t="s">
        <v>116</v>
      </c>
      <c r="O54" s="419" t="s">
        <v>102</v>
      </c>
    </row>
    <row r="55" spans="1:15" ht="13.5" thickBot="1" x14ac:dyDescent="0.25">
      <c r="A55" s="399"/>
      <c r="B55" s="401"/>
      <c r="C55" s="403"/>
      <c r="D55" s="420"/>
      <c r="E55" s="389"/>
      <c r="F55" s="387"/>
      <c r="G55" s="245" t="s">
        <v>113</v>
      </c>
      <c r="H55" s="246" t="s">
        <v>148</v>
      </c>
      <c r="I55" s="412"/>
      <c r="J55" s="409"/>
      <c r="K55" s="410"/>
      <c r="L55" s="405"/>
      <c r="M55" s="405"/>
      <c r="O55" s="419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7" t="str">
        <f>'11-25 payroll'!A1</f>
        <v>THE OLD SPAGHETTI HOUSE</v>
      </c>
      <c r="C2" s="438"/>
      <c r="D2" s="438"/>
      <c r="E2" s="438"/>
      <c r="F2" s="438"/>
      <c r="G2" s="438"/>
      <c r="H2" s="439"/>
      <c r="I2" s="178"/>
      <c r="J2" s="437" t="str">
        <f>'11-25 payroll'!A1</f>
        <v>THE OLD SPAGHETTI HOUSE</v>
      </c>
      <c r="K2" s="438"/>
      <c r="L2" s="438"/>
      <c r="M2" s="438"/>
      <c r="N2" s="438"/>
      <c r="O2" s="438"/>
      <c r="P2" s="439"/>
    </row>
    <row r="3" spans="1:22" s="179" customFormat="1" x14ac:dyDescent="0.2">
      <c r="A3" s="170"/>
      <c r="B3" s="440" t="str">
        <f>'11-25 payroll'!D2</f>
        <v>VALERO</v>
      </c>
      <c r="C3" s="441"/>
      <c r="D3" s="441"/>
      <c r="E3" s="441"/>
      <c r="F3" s="441"/>
      <c r="G3" s="441"/>
      <c r="H3" s="442"/>
      <c r="I3" s="178"/>
      <c r="J3" s="440" t="str">
        <f>'11-25 payroll'!D2</f>
        <v>VALERO</v>
      </c>
      <c r="K3" s="441"/>
      <c r="L3" s="441"/>
      <c r="M3" s="441"/>
      <c r="N3" s="441"/>
      <c r="O3" s="441"/>
      <c r="P3" s="442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3" t="s">
        <v>25</v>
      </c>
      <c r="C5" s="444"/>
      <c r="D5" s="444"/>
      <c r="E5" s="444"/>
      <c r="F5" s="444"/>
      <c r="G5" s="444"/>
      <c r="H5" s="445"/>
      <c r="I5" s="178"/>
      <c r="J5" s="443" t="s">
        <v>25</v>
      </c>
      <c r="K5" s="444"/>
      <c r="L5" s="444"/>
      <c r="M5" s="444"/>
      <c r="N5" s="444"/>
      <c r="O5" s="444"/>
      <c r="P5" s="445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'11-25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'11-25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f>'11-25 payroll'!E7</f>
        <v>502</v>
      </c>
      <c r="E8" s="447"/>
      <c r="F8" s="447"/>
      <c r="G8" s="55"/>
      <c r="H8" s="235"/>
      <c r="I8" s="195"/>
      <c r="J8" s="192" t="s">
        <v>28</v>
      </c>
      <c r="K8" s="193" t="s">
        <v>27</v>
      </c>
      <c r="L8" s="447">
        <f>'11-25 payroll'!E8</f>
        <v>502</v>
      </c>
      <c r="M8" s="447"/>
      <c r="N8" s="447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'11-25 payroll'!D3</f>
        <v>August 11-25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'11-25 payroll'!D3</f>
        <v>August 11-25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7" t="str">
        <f>'11-25 payroll'!A1</f>
        <v>THE OLD SPAGHETTI HOUSE</v>
      </c>
      <c r="C35" s="438"/>
      <c r="D35" s="438"/>
      <c r="E35" s="438"/>
      <c r="F35" s="438"/>
      <c r="G35" s="438"/>
      <c r="H35" s="439"/>
      <c r="I35" s="178"/>
      <c r="J35" s="437" t="str">
        <f>'11-25 payroll'!A1</f>
        <v>THE OLD SPAGHETTI HOUSE</v>
      </c>
      <c r="K35" s="438"/>
      <c r="L35" s="438"/>
      <c r="M35" s="438"/>
      <c r="N35" s="438"/>
      <c r="O35" s="438"/>
      <c r="P35" s="439"/>
    </row>
    <row r="36" spans="2:17" x14ac:dyDescent="0.2">
      <c r="B36" s="440" t="str">
        <f>'11-25 payroll'!D2</f>
        <v>VALERO</v>
      </c>
      <c r="C36" s="441"/>
      <c r="D36" s="441"/>
      <c r="E36" s="441"/>
      <c r="F36" s="441"/>
      <c r="G36" s="441"/>
      <c r="H36" s="442"/>
      <c r="I36" s="178"/>
      <c r="J36" s="440" t="str">
        <f>'11-25 payroll'!D2</f>
        <v>VALERO</v>
      </c>
      <c r="K36" s="441"/>
      <c r="L36" s="441"/>
      <c r="M36" s="441"/>
      <c r="N36" s="441"/>
      <c r="O36" s="441"/>
      <c r="P36" s="442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3" t="s">
        <v>25</v>
      </c>
      <c r="C38" s="444"/>
      <c r="D38" s="444"/>
      <c r="E38" s="444"/>
      <c r="F38" s="444"/>
      <c r="G38" s="444"/>
      <c r="H38" s="445"/>
      <c r="I38" s="178"/>
      <c r="J38" s="443" t="s">
        <v>25</v>
      </c>
      <c r="K38" s="444"/>
      <c r="L38" s="444"/>
      <c r="M38" s="444"/>
      <c r="N38" s="444"/>
      <c r="O38" s="444"/>
      <c r="P38" s="445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'11-25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9" t="str">
        <f>'11-25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'11-25 payroll'!E9</f>
        <v>790.23076923076928</v>
      </c>
      <c r="E41" s="447"/>
      <c r="F41" s="447"/>
      <c r="G41" s="55"/>
      <c r="H41" s="235"/>
      <c r="I41" s="195"/>
      <c r="J41" s="192" t="s">
        <v>28</v>
      </c>
      <c r="K41" s="193" t="s">
        <v>27</v>
      </c>
      <c r="L41" s="447">
        <f>'11-25 payroll'!E10</f>
        <v>502</v>
      </c>
      <c r="M41" s="447"/>
      <c r="N41" s="447"/>
      <c r="O41" s="9"/>
      <c r="P41" s="235"/>
    </row>
    <row r="42" spans="2:17" x14ac:dyDescent="0.2">
      <c r="B42" s="192" t="s">
        <v>29</v>
      </c>
      <c r="C42" s="193" t="s">
        <v>27</v>
      </c>
      <c r="D42" s="448" t="str">
        <f>'11-25 payroll'!D3</f>
        <v>August 11-25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tr">
        <f>'11-25 payroll'!D3</f>
        <v>August 11-25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7" t="str">
        <f>'11-25 payroll'!A1</f>
        <v>THE OLD SPAGHETTI HOUSE</v>
      </c>
      <c r="C68" s="438"/>
      <c r="D68" s="438"/>
      <c r="E68" s="438"/>
      <c r="F68" s="438"/>
      <c r="G68" s="438"/>
      <c r="H68" s="439"/>
      <c r="I68" s="178"/>
      <c r="J68" s="437" t="str">
        <f>'11-25 payroll'!A1</f>
        <v>THE OLD SPAGHETTI HOUSE</v>
      </c>
      <c r="K68" s="438"/>
      <c r="L68" s="438"/>
      <c r="M68" s="438"/>
      <c r="N68" s="438"/>
      <c r="O68" s="438"/>
      <c r="P68" s="439"/>
    </row>
    <row r="69" spans="2:17" x14ac:dyDescent="0.2">
      <c r="B69" s="440" t="str">
        <f>'11-25 payroll'!D2</f>
        <v>VALERO</v>
      </c>
      <c r="C69" s="441"/>
      <c r="D69" s="441"/>
      <c r="E69" s="441"/>
      <c r="F69" s="441"/>
      <c r="G69" s="441"/>
      <c r="H69" s="442"/>
      <c r="I69" s="178"/>
      <c r="J69" s="440" t="str">
        <f>'11-25 payroll'!D2</f>
        <v>VALERO</v>
      </c>
      <c r="K69" s="441"/>
      <c r="L69" s="441"/>
      <c r="M69" s="441"/>
      <c r="N69" s="441"/>
      <c r="O69" s="441"/>
      <c r="P69" s="442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3" t="s">
        <v>25</v>
      </c>
      <c r="C71" s="444"/>
      <c r="D71" s="444"/>
      <c r="E71" s="444"/>
      <c r="F71" s="444"/>
      <c r="G71" s="444"/>
      <c r="H71" s="445"/>
      <c r="I71" s="178"/>
      <c r="J71" s="443" t="s">
        <v>25</v>
      </c>
      <c r="K71" s="444"/>
      <c r="L71" s="444"/>
      <c r="M71" s="444"/>
      <c r="N71" s="444"/>
      <c r="O71" s="444"/>
      <c r="P71" s="445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9" t="str">
        <f>'11-25 payroll'!B11</f>
        <v>Briones, Christain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9">
        <f>'11-25 payroll'!B12</f>
        <v>0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f>'11-25 payroll'!E11</f>
        <v>502</v>
      </c>
      <c r="E74" s="447"/>
      <c r="F74" s="447"/>
      <c r="G74" s="55"/>
      <c r="H74" s="235"/>
      <c r="I74" s="195"/>
      <c r="J74" s="192" t="s">
        <v>28</v>
      </c>
      <c r="K74" s="193" t="s">
        <v>27</v>
      </c>
      <c r="L74" s="447">
        <f>'11-25 payroll'!E12</f>
        <v>0</v>
      </c>
      <c r="M74" s="447"/>
      <c r="N74" s="447"/>
      <c r="O74" s="9"/>
      <c r="P74" s="235"/>
    </row>
    <row r="75" spans="2:17" x14ac:dyDescent="0.2">
      <c r="B75" s="192" t="s">
        <v>29</v>
      </c>
      <c r="C75" s="193" t="s">
        <v>27</v>
      </c>
      <c r="D75" s="448" t="str">
        <f>'11-25 payroll'!D3</f>
        <v>August 11-25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'11-25 payroll'!D3</f>
        <v>August 11-25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7" t="str">
        <f>'11-25 payroll'!A1</f>
        <v>THE OLD SPAGHETTI HOUSE</v>
      </c>
      <c r="C101" s="438"/>
      <c r="D101" s="438"/>
      <c r="E101" s="438"/>
      <c r="F101" s="438"/>
      <c r="G101" s="438"/>
      <c r="H101" s="439"/>
      <c r="I101" s="178"/>
      <c r="J101" s="437" t="str">
        <f>'11-25 payroll'!A1</f>
        <v>THE OLD SPAGHETTI HOUSE</v>
      </c>
      <c r="K101" s="438"/>
      <c r="L101" s="438"/>
      <c r="M101" s="438"/>
      <c r="N101" s="438"/>
      <c r="O101" s="438"/>
      <c r="P101" s="439"/>
    </row>
    <row r="102" spans="2:17" x14ac:dyDescent="0.2">
      <c r="B102" s="440" t="str">
        <f>'11-25 payroll'!D2</f>
        <v>VALERO</v>
      </c>
      <c r="C102" s="441"/>
      <c r="D102" s="441"/>
      <c r="E102" s="441"/>
      <c r="F102" s="441"/>
      <c r="G102" s="441"/>
      <c r="H102" s="442"/>
      <c r="I102" s="178"/>
      <c r="J102" s="440" t="str">
        <f>'11-25 payroll'!D2</f>
        <v>VALERO</v>
      </c>
      <c r="K102" s="441"/>
      <c r="L102" s="441"/>
      <c r="M102" s="441"/>
      <c r="N102" s="441"/>
      <c r="O102" s="441"/>
      <c r="P102" s="442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3" t="s">
        <v>25</v>
      </c>
      <c r="C104" s="444"/>
      <c r="D104" s="444"/>
      <c r="E104" s="444"/>
      <c r="F104" s="444"/>
      <c r="G104" s="444"/>
      <c r="H104" s="445"/>
      <c r="I104" s="178"/>
      <c r="J104" s="443" t="s">
        <v>25</v>
      </c>
      <c r="K104" s="444"/>
      <c r="L104" s="444"/>
      <c r="M104" s="444"/>
      <c r="N104" s="444"/>
      <c r="O104" s="444"/>
      <c r="P104" s="445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9">
        <f>'11-25 payroll'!B13</f>
        <v>0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9">
        <f>'11-25 payroll'!B29</f>
        <v>0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f>'11-25 payroll'!E13</f>
        <v>0</v>
      </c>
      <c r="E107" s="447"/>
      <c r="F107" s="447"/>
      <c r="G107" s="55"/>
      <c r="H107" s="235"/>
      <c r="I107" s="195"/>
      <c r="J107" s="192" t="s">
        <v>28</v>
      </c>
      <c r="K107" s="193" t="s">
        <v>27</v>
      </c>
      <c r="L107" s="447">
        <f>'11-25 payroll'!E14</f>
        <v>0</v>
      </c>
      <c r="M107" s="447"/>
      <c r="N107" s="447"/>
      <c r="O107" s="9"/>
      <c r="P107" s="235"/>
    </row>
    <row r="108" spans="2:17" x14ac:dyDescent="0.2">
      <c r="B108" s="192" t="s">
        <v>29</v>
      </c>
      <c r="C108" s="193" t="s">
        <v>27</v>
      </c>
      <c r="D108" s="448" t="str">
        <f>'11-25 payroll'!D3</f>
        <v>August 11-25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'11-25 payroll'!D3</f>
        <v>August 11-25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7" t="str">
        <f>'11-25 payroll'!A1</f>
        <v>THE OLD SPAGHETTI HOUSE</v>
      </c>
      <c r="C134" s="438"/>
      <c r="D134" s="438"/>
      <c r="E134" s="438"/>
      <c r="F134" s="438"/>
      <c r="G134" s="438"/>
      <c r="H134" s="439"/>
      <c r="I134" s="178"/>
      <c r="J134" s="437" t="str">
        <f>'11-25 payroll'!A1</f>
        <v>THE OLD SPAGHETTI HOUSE</v>
      </c>
      <c r="K134" s="438"/>
      <c r="L134" s="438"/>
      <c r="M134" s="438"/>
      <c r="N134" s="438"/>
      <c r="O134" s="438"/>
      <c r="P134" s="439"/>
    </row>
    <row r="135" spans="2:17" x14ac:dyDescent="0.2">
      <c r="B135" s="440" t="str">
        <f>'11-25 payroll'!D2</f>
        <v>VALERO</v>
      </c>
      <c r="C135" s="441"/>
      <c r="D135" s="441"/>
      <c r="E135" s="441"/>
      <c r="F135" s="441"/>
      <c r="G135" s="441"/>
      <c r="H135" s="442"/>
      <c r="I135" s="178"/>
      <c r="J135" s="440" t="str">
        <f>'11-25 payroll'!D2</f>
        <v>VALERO</v>
      </c>
      <c r="K135" s="441"/>
      <c r="L135" s="441"/>
      <c r="M135" s="441"/>
      <c r="N135" s="441"/>
      <c r="O135" s="441"/>
      <c r="P135" s="442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3" t="s">
        <v>25</v>
      </c>
      <c r="C137" s="444"/>
      <c r="D137" s="444"/>
      <c r="E137" s="444"/>
      <c r="F137" s="444"/>
      <c r="G137" s="444"/>
      <c r="H137" s="445"/>
      <c r="I137" s="178"/>
      <c r="J137" s="443" t="s">
        <v>25</v>
      </c>
      <c r="K137" s="444"/>
      <c r="L137" s="444"/>
      <c r="M137" s="444"/>
      <c r="N137" s="444"/>
      <c r="O137" s="444"/>
      <c r="P137" s="445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9">
        <f>'11-25 payroll'!B15</f>
        <v>0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>
        <f>'11-25 payroll'!C112</f>
        <v>0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f>'11-25 payroll'!E15</f>
        <v>0</v>
      </c>
      <c r="E140" s="447"/>
      <c r="F140" s="447"/>
      <c r="G140" s="55"/>
      <c r="H140" s="235"/>
      <c r="I140" s="195"/>
      <c r="J140" s="192" t="s">
        <v>28</v>
      </c>
      <c r="K140" s="193" t="s">
        <v>27</v>
      </c>
      <c r="L140" s="447">
        <f>'11-25 payroll'!E112</f>
        <v>0</v>
      </c>
      <c r="M140" s="447"/>
      <c r="N140" s="447"/>
      <c r="O140" s="9"/>
      <c r="P140" s="235"/>
    </row>
    <row r="141" spans="2:17" x14ac:dyDescent="0.2">
      <c r="B141" s="192" t="s">
        <v>29</v>
      </c>
      <c r="C141" s="193" t="s">
        <v>27</v>
      </c>
      <c r="D141" s="448" t="str">
        <f>'11-25 payroll'!D3</f>
        <v>August 11-25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>
        <f>'11-25 payroll'!D105</f>
        <v>0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August 24-29,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5" t="s">
        <v>65</v>
      </c>
      <c r="H15" s="455"/>
      <c r="J15" s="456" t="s">
        <v>66</v>
      </c>
      <c r="K15" s="456"/>
      <c r="L15" s="456"/>
      <c r="M15" s="456" t="s">
        <v>67</v>
      </c>
      <c r="N15" s="456"/>
      <c r="O15" s="455" t="s">
        <v>68</v>
      </c>
      <c r="P15" s="455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3" t="s">
        <v>70</v>
      </c>
      <c r="H16" s="453"/>
      <c r="I16" s="70" t="s">
        <v>71</v>
      </c>
      <c r="J16" s="457" t="s">
        <v>72</v>
      </c>
      <c r="K16" s="457"/>
      <c r="L16" s="457"/>
      <c r="M16" s="457" t="s">
        <v>73</v>
      </c>
      <c r="N16" s="457"/>
      <c r="O16" s="453" t="s">
        <v>74</v>
      </c>
      <c r="P16" s="453"/>
      <c r="Q16" s="251" t="s">
        <v>75</v>
      </c>
      <c r="R16" s="452" t="s">
        <v>117</v>
      </c>
      <c r="S16" s="453"/>
      <c r="T16" s="453"/>
      <c r="U16" s="454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537</v>
      </c>
      <c r="H18" s="80">
        <f>'11-25 payroll'!R22</f>
        <v>6526</v>
      </c>
      <c r="I18" s="81">
        <f>G18+H18</f>
        <v>7063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4001.1538461538466</v>
      </c>
      <c r="H20" s="80">
        <f>'11-25 payroll'!R24</f>
        <v>10273</v>
      </c>
      <c r="I20" s="81">
        <f t="shared" si="0"/>
        <v>14274.153846153848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3222</v>
      </c>
      <c r="H26" s="80">
        <f>'11-25 payroll'!R30</f>
        <v>0</v>
      </c>
      <c r="I26" s="93">
        <f t="shared" si="0"/>
        <v>3222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14204.153846153848</v>
      </c>
      <c r="H29" s="103">
        <f t="shared" ref="H29:O29" si="3">SUM(H18:H27)</f>
        <v>36377</v>
      </c>
      <c r="I29" s="103">
        <f t="shared" si="3"/>
        <v>50581.153846153844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14224.153846153848</v>
      </c>
      <c r="C34" s="106"/>
      <c r="E34" s="106"/>
      <c r="G34" s="263">
        <f>+'26-10 payroll'!I9+'11-25 payroll'!I9</f>
        <v>50</v>
      </c>
      <c r="H34" s="263">
        <f>+'26-10 payroll'!H9+'11-25 payroll'!H9</f>
        <v>50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14224.153846153848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50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7053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2148.5384615384614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1576.9230769230769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20105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5873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34329.153846153844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60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8529</v>
      </c>
      <c r="Q44" s="263">
        <f>SUM(B44:P44)</f>
        <v>42918.153846153844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1" t="s">
        <v>133</v>
      </c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Q46" s="110"/>
      <c r="U46" s="109"/>
    </row>
    <row r="47" spans="1:22" s="105" customFormat="1" x14ac:dyDescent="0.2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43590.453846153847</v>
      </c>
      <c r="M48" s="263">
        <f>+I29+P36+P41-(O36+O41)+G36</f>
        <v>59160.153846153844</v>
      </c>
      <c r="N48" s="109">
        <f>+L48-M48</f>
        <v>-15569.699999999997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18219.900000000001</v>
      </c>
      <c r="M49" s="263">
        <f>+L49</f>
        <v>18219.900000000001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11877.7</v>
      </c>
      <c r="M51" s="263">
        <f>+L51</f>
        <v>11877.7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13492.853846153848</v>
      </c>
      <c r="M52" s="263">
        <f>+M48-M49-M50-M51</f>
        <v>29062.553846153842</v>
      </c>
      <c r="N52" s="109">
        <f>+L52-M52</f>
        <v>-15569.699999999993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8" t="s">
        <v>283</v>
      </c>
      <c r="E18" s="459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8"/>
      <c r="E19" s="459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19" workbookViewId="0">
      <selection activeCell="F15" sqref="F15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7" t="str">
        <f>'[2]11-25 payroll'!A1</f>
        <v>THE OLD SPAGHETTI HOUSE</v>
      </c>
      <c r="C2" s="438"/>
      <c r="D2" s="438"/>
      <c r="E2" s="438"/>
      <c r="F2" s="438"/>
      <c r="G2" s="438"/>
      <c r="H2" s="439"/>
      <c r="I2" s="178"/>
      <c r="J2" s="437" t="str">
        <f>'[2]11-25 payroll'!A1</f>
        <v>THE OLD SPAGHETTI HOUSE</v>
      </c>
      <c r="K2" s="438"/>
      <c r="L2" s="438"/>
      <c r="M2" s="438"/>
      <c r="N2" s="438"/>
      <c r="O2" s="438"/>
      <c r="P2" s="439"/>
    </row>
    <row r="3" spans="1:22" s="179" customFormat="1" x14ac:dyDescent="0.2">
      <c r="A3" s="170"/>
      <c r="B3" s="440" t="str">
        <f>'[2]11-25 payroll'!D2</f>
        <v>VALERO</v>
      </c>
      <c r="C3" s="441"/>
      <c r="D3" s="441"/>
      <c r="E3" s="441"/>
      <c r="F3" s="441"/>
      <c r="G3" s="441"/>
      <c r="H3" s="442"/>
      <c r="I3" s="178"/>
      <c r="J3" s="440" t="str">
        <f>'[2]11-25 payroll'!D2</f>
        <v>VALERO</v>
      </c>
      <c r="K3" s="441"/>
      <c r="L3" s="441"/>
      <c r="M3" s="441"/>
      <c r="N3" s="441"/>
      <c r="O3" s="441"/>
      <c r="P3" s="442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3" t="s">
        <v>25</v>
      </c>
      <c r="C5" s="444"/>
      <c r="D5" s="444"/>
      <c r="E5" s="444"/>
      <c r="F5" s="444"/>
      <c r="G5" s="444"/>
      <c r="H5" s="445"/>
      <c r="I5" s="178"/>
      <c r="J5" s="443" t="s">
        <v>25</v>
      </c>
      <c r="K5" s="444"/>
      <c r="L5" s="444"/>
      <c r="M5" s="444"/>
      <c r="N5" s="444"/>
      <c r="O5" s="444"/>
      <c r="P5" s="445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'[2]11-25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'[2]11-25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v>527</v>
      </c>
      <c r="E8" s="447"/>
      <c r="F8" s="447"/>
      <c r="G8" s="55"/>
      <c r="H8" s="357"/>
      <c r="I8" s="195"/>
      <c r="J8" s="192" t="s">
        <v>28</v>
      </c>
      <c r="K8" s="193" t="s">
        <v>27</v>
      </c>
      <c r="L8" s="447">
        <v>527</v>
      </c>
      <c r="M8" s="447"/>
      <c r="N8" s="447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'26-10 payroll'!D3</f>
        <v>August 24-29, 2020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'26-10 payroll'!D3</f>
        <v>August 24-29, 2020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537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79.538461538461533</v>
      </c>
      <c r="G17" s="55"/>
      <c r="H17" s="56">
        <f>SUM(F13:F17)</f>
        <v>79.538461538461533</v>
      </c>
      <c r="I17" s="195"/>
      <c r="J17" s="192"/>
      <c r="K17" s="193"/>
      <c r="L17" s="204" t="s">
        <v>99</v>
      </c>
      <c r="M17" s="205"/>
      <c r="N17" s="11">
        <f>'26-10 payroll'!V8+500+500</f>
        <v>1000</v>
      </c>
      <c r="O17" s="9"/>
      <c r="P17" s="10">
        <f>SUM(N13:N17)</f>
        <v>1000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616.53846153846155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7851</v>
      </c>
      <c r="R28" s="215"/>
      <c r="T28" s="216">
        <f>+H28-'[2]11-25 payroll'!S35</f>
        <v>-5151.0666790865371</v>
      </c>
      <c r="U28" s="217"/>
      <c r="V28" s="218">
        <f>+P28-'[2]11-25 payroll'!S36</f>
        <v>1337.5020468749999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7" t="str">
        <f>'[2]11-25 payroll'!A1</f>
        <v>THE OLD SPAGHETTI HOUSE</v>
      </c>
      <c r="C35" s="438"/>
      <c r="D35" s="438"/>
      <c r="E35" s="438"/>
      <c r="F35" s="438"/>
      <c r="G35" s="438"/>
      <c r="H35" s="439"/>
      <c r="I35" s="178"/>
      <c r="J35" s="437" t="str">
        <f>'[2]11-25 payroll'!A1</f>
        <v>THE OLD SPAGHETTI HOUSE</v>
      </c>
      <c r="K35" s="438"/>
      <c r="L35" s="438"/>
      <c r="M35" s="438"/>
      <c r="N35" s="438"/>
      <c r="O35" s="438"/>
      <c r="P35" s="439"/>
    </row>
    <row r="36" spans="2:17" x14ac:dyDescent="0.2">
      <c r="B36" s="440" t="str">
        <f>'[2]11-25 payroll'!D2</f>
        <v>VALERO</v>
      </c>
      <c r="C36" s="441"/>
      <c r="D36" s="441"/>
      <c r="E36" s="441"/>
      <c r="F36" s="441"/>
      <c r="G36" s="441"/>
      <c r="H36" s="442"/>
      <c r="I36" s="178"/>
      <c r="J36" s="440" t="str">
        <f>'[2]11-25 payroll'!D2</f>
        <v>VALERO</v>
      </c>
      <c r="K36" s="441"/>
      <c r="L36" s="441"/>
      <c r="M36" s="441"/>
      <c r="N36" s="441"/>
      <c r="O36" s="441"/>
      <c r="P36" s="442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3" t="s">
        <v>25</v>
      </c>
      <c r="C38" s="444"/>
      <c r="D38" s="444"/>
      <c r="E38" s="444"/>
      <c r="F38" s="444"/>
      <c r="G38" s="444"/>
      <c r="H38" s="445"/>
      <c r="I38" s="178"/>
      <c r="J38" s="443" t="s">
        <v>25</v>
      </c>
      <c r="K38" s="444"/>
      <c r="L38" s="444"/>
      <c r="M38" s="444"/>
      <c r="N38" s="444"/>
      <c r="O38" s="444"/>
      <c r="P38" s="445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'[2]11-25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9" t="str">
        <f>'[2]11-25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'[2]11-25 payroll'!E9</f>
        <v>790.23076923076928</v>
      </c>
      <c r="E41" s="447"/>
      <c r="F41" s="447"/>
      <c r="G41" s="55"/>
      <c r="H41" s="357"/>
      <c r="I41" s="195"/>
      <c r="J41" s="192" t="s">
        <v>28</v>
      </c>
      <c r="K41" s="193" t="s">
        <v>27</v>
      </c>
      <c r="L41" s="447">
        <v>527</v>
      </c>
      <c r="M41" s="447"/>
      <c r="N41" s="447"/>
      <c r="O41" s="9"/>
      <c r="P41" s="357"/>
    </row>
    <row r="42" spans="2:17" x14ac:dyDescent="0.2">
      <c r="B42" s="192" t="s">
        <v>29</v>
      </c>
      <c r="C42" s="193" t="s">
        <v>27</v>
      </c>
      <c r="D42" s="448" t="str">
        <f>'26-10 payroll'!D3</f>
        <v>August 24-29, 2020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">
        <v>302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3951.1538461538466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50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650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4601.1538461538466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-4206.236847596153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7" t="str">
        <f>'[2]11-25 payroll'!A1</f>
        <v>THE OLD SPAGHETTI HOUSE</v>
      </c>
      <c r="C68" s="438"/>
      <c r="D68" s="438"/>
      <c r="E68" s="438"/>
      <c r="F68" s="438"/>
      <c r="G68" s="438"/>
      <c r="H68" s="439"/>
      <c r="I68" s="178"/>
      <c r="J68" s="437" t="str">
        <f>'[2]11-25 payroll'!A1</f>
        <v>THE OLD SPAGHETTI HOUSE</v>
      </c>
      <c r="K68" s="438"/>
      <c r="L68" s="438"/>
      <c r="M68" s="438"/>
      <c r="N68" s="438"/>
      <c r="O68" s="438"/>
      <c r="P68" s="439"/>
    </row>
    <row r="69" spans="2:17" x14ac:dyDescent="0.2">
      <c r="B69" s="440" t="str">
        <f>'[2]11-25 payroll'!D2</f>
        <v>VALERO</v>
      </c>
      <c r="C69" s="441"/>
      <c r="D69" s="441"/>
      <c r="E69" s="441"/>
      <c r="F69" s="441"/>
      <c r="G69" s="441"/>
      <c r="H69" s="442"/>
      <c r="I69" s="178"/>
      <c r="J69" s="440" t="str">
        <f>'[2]11-25 payroll'!D2</f>
        <v>VALERO</v>
      </c>
      <c r="K69" s="441"/>
      <c r="L69" s="441"/>
      <c r="M69" s="441"/>
      <c r="N69" s="441"/>
      <c r="O69" s="441"/>
      <c r="P69" s="442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3" t="s">
        <v>25</v>
      </c>
      <c r="C71" s="444"/>
      <c r="D71" s="444"/>
      <c r="E71" s="444"/>
      <c r="F71" s="444"/>
      <c r="G71" s="444"/>
      <c r="H71" s="445"/>
      <c r="I71" s="178"/>
      <c r="J71" s="443" t="s">
        <v>25</v>
      </c>
      <c r="K71" s="444"/>
      <c r="L71" s="444"/>
      <c r="M71" s="444"/>
      <c r="N71" s="444"/>
      <c r="O71" s="444"/>
      <c r="P71" s="445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9" t="str">
        <f>'[2]11-25 payroll'!B11</f>
        <v>Briones, Christain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9" t="str">
        <f>'[2]11-25 payroll'!B12</f>
        <v>Cahilig,Benzen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v>527</v>
      </c>
      <c r="E74" s="447"/>
      <c r="F74" s="447"/>
      <c r="G74" s="55"/>
      <c r="H74" s="357"/>
      <c r="I74" s="195"/>
      <c r="J74" s="192" t="s">
        <v>28</v>
      </c>
      <c r="K74" s="193" t="s">
        <v>27</v>
      </c>
      <c r="L74" s="447">
        <v>527</v>
      </c>
      <c r="M74" s="447"/>
      <c r="N74" s="447"/>
      <c r="O74" s="9"/>
      <c r="P74" s="357"/>
    </row>
    <row r="75" spans="2:17" x14ac:dyDescent="0.2">
      <c r="B75" s="192" t="s">
        <v>29</v>
      </c>
      <c r="C75" s="193" t="s">
        <v>27</v>
      </c>
      <c r="D75" s="448" t="str">
        <f>'26-10 payroll'!D3</f>
        <v>August 24-29, 2020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'26-10 payroll'!D3</f>
        <v>August 24-29, 2020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7" t="str">
        <f>'[2]11-25 payroll'!A1</f>
        <v>THE OLD SPAGHETTI HOUSE</v>
      </c>
      <c r="C101" s="438"/>
      <c r="D101" s="438"/>
      <c r="E101" s="438"/>
      <c r="F101" s="438"/>
      <c r="G101" s="438"/>
      <c r="H101" s="439"/>
      <c r="I101" s="178"/>
      <c r="J101" s="437" t="str">
        <f>'[2]11-25 payroll'!A1</f>
        <v>THE OLD SPAGHETTI HOUSE</v>
      </c>
      <c r="K101" s="438"/>
      <c r="L101" s="438"/>
      <c r="M101" s="438"/>
      <c r="N101" s="438"/>
      <c r="O101" s="438"/>
      <c r="P101" s="439"/>
    </row>
    <row r="102" spans="2:17" x14ac:dyDescent="0.2">
      <c r="B102" s="440" t="str">
        <f>'[2]11-25 payroll'!D2</f>
        <v>VALERO</v>
      </c>
      <c r="C102" s="441"/>
      <c r="D102" s="441"/>
      <c r="E102" s="441"/>
      <c r="F102" s="441"/>
      <c r="G102" s="441"/>
      <c r="H102" s="442"/>
      <c r="I102" s="178"/>
      <c r="J102" s="440" t="str">
        <f>'[2]11-25 payroll'!D2</f>
        <v>VALERO</v>
      </c>
      <c r="K102" s="441"/>
      <c r="L102" s="441"/>
      <c r="M102" s="441"/>
      <c r="N102" s="441"/>
      <c r="O102" s="441"/>
      <c r="P102" s="442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3" t="s">
        <v>25</v>
      </c>
      <c r="C104" s="444"/>
      <c r="D104" s="444"/>
      <c r="E104" s="444"/>
      <c r="F104" s="444"/>
      <c r="G104" s="444"/>
      <c r="H104" s="445"/>
      <c r="I104" s="178"/>
      <c r="J104" s="443" t="s">
        <v>25</v>
      </c>
      <c r="K104" s="444"/>
      <c r="L104" s="444"/>
      <c r="M104" s="444"/>
      <c r="N104" s="444"/>
      <c r="O104" s="444"/>
      <c r="P104" s="445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9" t="str">
        <f>'[2]11-25 payroll'!B13</f>
        <v>Pantoja,Nancy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9" t="str">
        <f>'26-10 payroll'!B14</f>
        <v>Hayagan, Ruel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v>527</v>
      </c>
      <c r="E107" s="447"/>
      <c r="F107" s="447"/>
      <c r="G107" s="55"/>
      <c r="H107" s="357"/>
      <c r="I107" s="195"/>
      <c r="J107" s="192" t="s">
        <v>28</v>
      </c>
      <c r="K107" s="193" t="s">
        <v>27</v>
      </c>
      <c r="L107" s="447">
        <v>527</v>
      </c>
      <c r="M107" s="447"/>
      <c r="N107" s="447"/>
      <c r="O107" s="9"/>
      <c r="P107" s="357"/>
    </row>
    <row r="108" spans="2:17" x14ac:dyDescent="0.2">
      <c r="B108" s="192" t="s">
        <v>29</v>
      </c>
      <c r="C108" s="193" t="s">
        <v>27</v>
      </c>
      <c r="D108" s="448" t="str">
        <f>'26-10 payroll'!D3</f>
        <v>August 24-29, 2020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'26-10 payroll'!D3</f>
        <v>August 24-29, 2020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+H127-'[2]11-25 payroll'!S41</f>
        <v>-5072.4799999999996</v>
      </c>
      <c r="V127" s="237">
        <f>+P127-'[2]11-25 payroll'!S42</f>
        <v>3222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7" t="s">
        <v>296</v>
      </c>
      <c r="C134" s="438"/>
      <c r="D134" s="438"/>
      <c r="E134" s="438"/>
      <c r="F134" s="438"/>
      <c r="G134" s="438"/>
      <c r="H134" s="439"/>
      <c r="I134" s="178"/>
      <c r="J134" s="437" t="s">
        <v>296</v>
      </c>
      <c r="K134" s="438"/>
      <c r="L134" s="438"/>
      <c r="M134" s="438"/>
      <c r="N134" s="438"/>
      <c r="O134" s="438"/>
      <c r="P134" s="439"/>
    </row>
    <row r="135" spans="2:17" x14ac:dyDescent="0.2">
      <c r="B135" s="440" t="str">
        <f>'[2]11-25 payroll'!D2</f>
        <v>VALERO</v>
      </c>
      <c r="C135" s="441"/>
      <c r="D135" s="441"/>
      <c r="E135" s="441"/>
      <c r="F135" s="441"/>
      <c r="G135" s="441"/>
      <c r="H135" s="442"/>
      <c r="I135" s="178"/>
      <c r="J135" s="440" t="str">
        <f>'[2]11-25 payroll'!D2</f>
        <v>VALERO</v>
      </c>
      <c r="K135" s="441"/>
      <c r="L135" s="441"/>
      <c r="M135" s="441"/>
      <c r="N135" s="441"/>
      <c r="O135" s="441"/>
      <c r="P135" s="442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3" t="s">
        <v>25</v>
      </c>
      <c r="C137" s="444"/>
      <c r="D137" s="444"/>
      <c r="E137" s="444"/>
      <c r="F137" s="444"/>
      <c r="G137" s="444"/>
      <c r="H137" s="445"/>
      <c r="I137" s="178"/>
      <c r="J137" s="443" t="s">
        <v>25</v>
      </c>
      <c r="K137" s="444"/>
      <c r="L137" s="444"/>
      <c r="M137" s="444"/>
      <c r="N137" s="444"/>
      <c r="O137" s="444"/>
      <c r="P137" s="445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9" t="s">
        <v>294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 t="s">
        <v>294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v>527</v>
      </c>
      <c r="E140" s="447"/>
      <c r="F140" s="447"/>
      <c r="G140" s="55"/>
      <c r="H140" s="357"/>
      <c r="I140" s="195"/>
      <c r="J140" s="192" t="s">
        <v>28</v>
      </c>
      <c r="K140" s="193" t="s">
        <v>27</v>
      </c>
      <c r="L140" s="447">
        <v>527</v>
      </c>
      <c r="M140" s="447"/>
      <c r="N140" s="447"/>
      <c r="O140" s="9"/>
      <c r="P140" s="357"/>
    </row>
    <row r="141" spans="2:17" x14ac:dyDescent="0.2">
      <c r="B141" s="192" t="s">
        <v>29</v>
      </c>
      <c r="C141" s="193" t="s">
        <v>27</v>
      </c>
      <c r="D141" s="448" t="s">
        <v>291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 t="s">
        <v>295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2020-08-27T06:34:04Z</cp:lastPrinted>
  <dcterms:created xsi:type="dcterms:W3CDTF">2010-01-04T12:18:59Z</dcterms:created>
  <dcterms:modified xsi:type="dcterms:W3CDTF">2020-09-13T16:38:42Z</dcterms:modified>
</cp:coreProperties>
</file>