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vin Cruz Accounting Services\Clients\Corporation\TOSHCO Inc\02 Books of Accounts\2020\Files from client\09\"/>
    </mc:Choice>
  </mc:AlternateContent>
  <xr:revisionPtr revIDLastSave="0" documentId="13_ncr:1_{06506326-76A5-46CF-A9F1-45749D639006}" xr6:coauthVersionLast="45" xr6:coauthVersionMax="45" xr10:uidLastSave="{00000000-0000-0000-0000-000000000000}"/>
  <bookViews>
    <workbookView xWindow="-60" yWindow="-60" windowWidth="24120" windowHeight="12960" tabRatio="726" activeTab="9" xr2:uid="{00000000-000D-0000-FFFF-FFFF00000000}"/>
  </bookViews>
  <sheets>
    <sheet name="Sept 1-4" sheetId="58" r:id="rId1"/>
    <sheet name="Sep. 4-12" sheetId="66" r:id="rId2"/>
    <sheet name="Sept 8-9" sheetId="67" r:id="rId3"/>
    <sheet name="Sept 11-12" sheetId="69" r:id="rId4"/>
    <sheet name="Sept 14-19" sheetId="70" r:id="rId5"/>
    <sheet name="Sept 19-26" sheetId="71" r:id="rId6"/>
    <sheet name="Sept 18-19" sheetId="72" r:id="rId7"/>
    <sheet name="Sept 22-26" sheetId="73" r:id="rId8"/>
    <sheet name="Sept 28-Oct 5" sheetId="74" r:id="rId9"/>
    <sheet name="all" sheetId="76" r:id="rId10"/>
  </sheets>
  <externalReferences>
    <externalReference r:id="rId11"/>
    <externalReference r:id="rId12"/>
    <externalReference r:id="rId13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9">all!$F$2:$AF$126</definedName>
    <definedName name="_xlnm.Print_Area" localSheetId="0">'Sept 1-4'!$F$2:$AF$27</definedName>
    <definedName name="_xlnm.Print_Area" localSheetId="4">'Sept 14-19'!$1:$34</definedName>
    <definedName name="_xlnm.Print_Area" localSheetId="6">'Sept 18-19'!$1:$26</definedName>
    <definedName name="_xlnm.Print_Area" localSheetId="7">'Sept 22-26'!$1:$37</definedName>
    <definedName name="_xlnm.Print_Area" localSheetId="8">'Sept 28-Oct 5'!$1:$42</definedName>
    <definedName name="_xlnm.Print_Area" localSheetId="2">'Sept 8-9'!$1:$32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E6" i="76" l="1"/>
  <c r="AE7" i="76"/>
  <c r="AE8" i="76"/>
  <c r="AE9" i="76"/>
  <c r="AE10" i="76"/>
  <c r="AE11" i="76"/>
  <c r="AE12" i="76"/>
  <c r="AE13" i="76"/>
  <c r="AE14" i="76"/>
  <c r="AE15" i="76"/>
  <c r="AE16" i="76"/>
  <c r="AE17" i="76"/>
  <c r="AE18" i="76"/>
  <c r="AE19" i="76"/>
  <c r="AE20" i="76"/>
  <c r="AE21" i="76"/>
  <c r="AE22" i="76"/>
  <c r="AE23" i="76"/>
  <c r="AE24" i="76"/>
  <c r="AE25" i="76"/>
  <c r="AE26" i="76"/>
  <c r="AE27" i="76"/>
  <c r="AE28" i="76"/>
  <c r="AE29" i="76"/>
  <c r="AE30" i="76"/>
  <c r="AE31" i="76"/>
  <c r="AE32" i="76"/>
  <c r="AE33" i="76"/>
  <c r="AE34" i="76"/>
  <c r="AE35" i="76"/>
  <c r="AE36" i="76"/>
  <c r="AE37" i="76"/>
  <c r="AE38" i="76"/>
  <c r="AE39" i="76"/>
  <c r="AE40" i="76"/>
  <c r="AE41" i="76"/>
  <c r="AE42" i="76"/>
  <c r="AE43" i="76"/>
  <c r="AE44" i="76"/>
  <c r="AE45" i="76"/>
  <c r="AE46" i="76"/>
  <c r="AE47" i="76"/>
  <c r="AE48" i="76"/>
  <c r="AE49" i="76"/>
  <c r="AE50" i="76"/>
  <c r="AE51" i="76"/>
  <c r="AE52" i="76"/>
  <c r="AE53" i="76"/>
  <c r="AE54" i="76"/>
  <c r="AE55" i="76"/>
  <c r="AE56" i="76"/>
  <c r="AE57" i="76"/>
  <c r="AE58" i="76"/>
  <c r="AE59" i="76"/>
  <c r="AE60" i="76"/>
  <c r="AE61" i="76"/>
  <c r="AE62" i="76"/>
  <c r="AE63" i="76"/>
  <c r="AE64" i="76"/>
  <c r="AE65" i="76"/>
  <c r="AE66" i="76"/>
  <c r="AE67" i="76"/>
  <c r="AE68" i="76"/>
  <c r="AE69" i="76"/>
  <c r="AE70" i="76"/>
  <c r="AE71" i="76"/>
  <c r="AE72" i="76"/>
  <c r="AE73" i="76"/>
  <c r="AE74" i="76"/>
  <c r="AE75" i="76"/>
  <c r="AE76" i="76"/>
  <c r="AE77" i="76"/>
  <c r="AE78" i="76"/>
  <c r="AE79" i="76"/>
  <c r="AE80" i="76"/>
  <c r="AE81" i="76"/>
  <c r="AE82" i="76"/>
  <c r="AE83" i="76"/>
  <c r="AE84" i="76"/>
  <c r="AE85" i="76"/>
  <c r="AE86" i="76"/>
  <c r="AE87" i="76"/>
  <c r="AE88" i="76"/>
  <c r="AE89" i="76"/>
  <c r="AE90" i="76"/>
  <c r="AE91" i="76"/>
  <c r="AE92" i="76"/>
  <c r="AE93" i="76"/>
  <c r="AE94" i="76"/>
  <c r="AE95" i="76"/>
  <c r="AE96" i="76"/>
  <c r="AE97" i="76"/>
  <c r="AE98" i="76"/>
  <c r="AE99" i="76"/>
  <c r="AE100" i="76"/>
  <c r="AE101" i="76"/>
  <c r="AE102" i="76"/>
  <c r="AE103" i="76"/>
  <c r="AE104" i="76"/>
  <c r="AE105" i="76"/>
  <c r="AE106" i="76"/>
  <c r="AE107" i="76"/>
  <c r="AE108" i="76"/>
  <c r="AE109" i="76"/>
  <c r="AE110" i="76"/>
  <c r="AE111" i="76"/>
  <c r="AE112" i="76"/>
  <c r="AE113" i="76"/>
  <c r="AE114" i="76"/>
  <c r="AH6" i="76"/>
  <c r="AH7" i="76"/>
  <c r="AH8" i="76"/>
  <c r="AH9" i="76"/>
  <c r="AH10" i="76"/>
  <c r="AH11" i="76"/>
  <c r="AH12" i="76"/>
  <c r="AH13" i="76"/>
  <c r="AH14" i="76"/>
  <c r="AH15" i="76"/>
  <c r="AH16" i="76"/>
  <c r="AH17" i="76"/>
  <c r="AH18" i="76"/>
  <c r="AH19" i="76"/>
  <c r="AH20" i="76"/>
  <c r="AH21" i="76"/>
  <c r="AH22" i="76"/>
  <c r="AH23" i="76"/>
  <c r="AH24" i="76"/>
  <c r="AH25" i="76"/>
  <c r="AH26" i="76"/>
  <c r="AH27" i="76"/>
  <c r="AH28" i="76"/>
  <c r="AH29" i="76"/>
  <c r="AH30" i="76"/>
  <c r="AH31" i="76"/>
  <c r="AH32" i="76"/>
  <c r="AH33" i="76"/>
  <c r="AH34" i="76"/>
  <c r="AH35" i="76"/>
  <c r="AH36" i="76"/>
  <c r="AH37" i="76"/>
  <c r="AH38" i="76"/>
  <c r="AH39" i="76"/>
  <c r="AH40" i="76"/>
  <c r="AH41" i="76"/>
  <c r="AH42" i="76"/>
  <c r="AH43" i="76"/>
  <c r="AH44" i="76"/>
  <c r="AH45" i="76"/>
  <c r="AH46" i="76"/>
  <c r="AH47" i="76"/>
  <c r="AH48" i="76"/>
  <c r="AH49" i="76"/>
  <c r="AH50" i="76"/>
  <c r="AH51" i="76"/>
  <c r="AH52" i="76"/>
  <c r="AH53" i="76"/>
  <c r="AH54" i="76"/>
  <c r="AH55" i="76"/>
  <c r="AH56" i="76"/>
  <c r="AH57" i="76"/>
  <c r="AH58" i="76"/>
  <c r="AH59" i="76"/>
  <c r="AH60" i="76"/>
  <c r="AH61" i="76"/>
  <c r="AH62" i="76"/>
  <c r="AH63" i="76"/>
  <c r="AH64" i="76"/>
  <c r="AH65" i="76"/>
  <c r="AH66" i="76"/>
  <c r="AH67" i="76"/>
  <c r="AH68" i="76"/>
  <c r="AH69" i="76"/>
  <c r="AH70" i="76"/>
  <c r="AH71" i="76"/>
  <c r="AH72" i="76"/>
  <c r="AH73" i="76"/>
  <c r="AH74" i="76"/>
  <c r="AH75" i="76"/>
  <c r="AH76" i="76"/>
  <c r="AH77" i="76"/>
  <c r="AH78" i="76"/>
  <c r="AH79" i="76"/>
  <c r="AH80" i="76"/>
  <c r="AH81" i="76"/>
  <c r="AH82" i="76"/>
  <c r="AH83" i="76"/>
  <c r="AH84" i="76"/>
  <c r="AH85" i="76"/>
  <c r="AH86" i="76"/>
  <c r="AH87" i="76"/>
  <c r="AH88" i="76"/>
  <c r="AH89" i="76"/>
  <c r="AH90" i="76"/>
  <c r="AH91" i="76"/>
  <c r="AH92" i="76"/>
  <c r="AH93" i="76"/>
  <c r="AH94" i="76"/>
  <c r="AH95" i="76"/>
  <c r="AH96" i="76"/>
  <c r="AH97" i="76"/>
  <c r="AH98" i="76"/>
  <c r="AH99" i="76"/>
  <c r="AH100" i="76"/>
  <c r="AH101" i="76"/>
  <c r="AH102" i="76"/>
  <c r="AH103" i="76"/>
  <c r="AH104" i="76"/>
  <c r="AH105" i="76"/>
  <c r="AH106" i="76"/>
  <c r="AH107" i="76"/>
  <c r="AH108" i="76"/>
  <c r="AH109" i="76"/>
  <c r="AH110" i="76"/>
  <c r="AH111" i="76"/>
  <c r="AH112" i="76"/>
  <c r="AH113" i="76"/>
  <c r="AH5" i="76"/>
  <c r="N113" i="76"/>
  <c r="O113" i="76"/>
  <c r="AF113" i="76"/>
  <c r="AG113" i="76"/>
  <c r="M113" i="76"/>
  <c r="N112" i="76"/>
  <c r="O112" i="76"/>
  <c r="AF112" i="76"/>
  <c r="AG112" i="76"/>
  <c r="M112" i="76"/>
  <c r="N111" i="76"/>
  <c r="O111" i="76"/>
  <c r="AF111" i="76"/>
  <c r="AG111" i="76"/>
  <c r="M111" i="76"/>
  <c r="N110" i="76"/>
  <c r="O110" i="76"/>
  <c r="AF110" i="76"/>
  <c r="AG110" i="76"/>
  <c r="M110" i="76"/>
  <c r="N109" i="76"/>
  <c r="O109" i="76"/>
  <c r="AF109" i="76"/>
  <c r="AG109" i="76"/>
  <c r="M109" i="76"/>
  <c r="K108" i="76"/>
  <c r="N108" i="76"/>
  <c r="O108" i="76"/>
  <c r="AF108" i="76"/>
  <c r="AG108" i="76"/>
  <c r="M108" i="76"/>
  <c r="N107" i="76"/>
  <c r="O107" i="76"/>
  <c r="AF107" i="76"/>
  <c r="AG107" i="76"/>
  <c r="M107" i="76"/>
  <c r="K106" i="76"/>
  <c r="N106" i="76"/>
  <c r="O106" i="76"/>
  <c r="AF106" i="76"/>
  <c r="AG106" i="76"/>
  <c r="M106" i="76"/>
  <c r="N105" i="76"/>
  <c r="O105" i="76"/>
  <c r="AF105" i="76"/>
  <c r="AG105" i="76"/>
  <c r="M105" i="76"/>
  <c r="N104" i="76"/>
  <c r="O104" i="76"/>
  <c r="AF104" i="76"/>
  <c r="AG104" i="76"/>
  <c r="M104" i="76"/>
  <c r="N103" i="76"/>
  <c r="O103" i="76"/>
  <c r="AF103" i="76"/>
  <c r="AG103" i="76"/>
  <c r="M103" i="76"/>
  <c r="N102" i="76"/>
  <c r="O102" i="76"/>
  <c r="AF102" i="76"/>
  <c r="AG102" i="76"/>
  <c r="M102" i="76"/>
  <c r="N101" i="76"/>
  <c r="O101" i="76"/>
  <c r="AF101" i="76"/>
  <c r="AG101" i="76"/>
  <c r="M101" i="76"/>
  <c r="N100" i="76"/>
  <c r="O100" i="76"/>
  <c r="AF100" i="76"/>
  <c r="AG100" i="76"/>
  <c r="M100" i="76"/>
  <c r="N99" i="76"/>
  <c r="O99" i="76"/>
  <c r="AF99" i="76"/>
  <c r="AG99" i="76"/>
  <c r="M99" i="76"/>
  <c r="N98" i="76"/>
  <c r="O98" i="76"/>
  <c r="AF98" i="76"/>
  <c r="AG98" i="76"/>
  <c r="M98" i="76"/>
  <c r="N97" i="76"/>
  <c r="O97" i="76"/>
  <c r="AF97" i="76"/>
  <c r="AG97" i="76"/>
  <c r="M97" i="76"/>
  <c r="N96" i="76"/>
  <c r="O96" i="76"/>
  <c r="AF96" i="76"/>
  <c r="AG96" i="76"/>
  <c r="M96" i="76"/>
  <c r="N95" i="76"/>
  <c r="O95" i="76"/>
  <c r="AF95" i="76"/>
  <c r="AG95" i="76"/>
  <c r="M95" i="76"/>
  <c r="N94" i="76"/>
  <c r="O94" i="76"/>
  <c r="AF94" i="76"/>
  <c r="AG94" i="76"/>
  <c r="M94" i="76"/>
  <c r="N93" i="76"/>
  <c r="O93" i="76"/>
  <c r="AF93" i="76"/>
  <c r="AG93" i="76"/>
  <c r="M93" i="76"/>
  <c r="N92" i="76"/>
  <c r="O92" i="76"/>
  <c r="AF92" i="76"/>
  <c r="AG92" i="76"/>
  <c r="M92" i="76"/>
  <c r="N91" i="76"/>
  <c r="O91" i="76"/>
  <c r="AF91" i="76"/>
  <c r="AG91" i="76"/>
  <c r="M91" i="76"/>
  <c r="N90" i="76"/>
  <c r="O90" i="76"/>
  <c r="AF90" i="76"/>
  <c r="AG90" i="76"/>
  <c r="M90" i="76"/>
  <c r="N89" i="76"/>
  <c r="O89" i="76"/>
  <c r="AF89" i="76"/>
  <c r="AG89" i="76"/>
  <c r="M89" i="76"/>
  <c r="N88" i="76"/>
  <c r="O88" i="76"/>
  <c r="AF88" i="76"/>
  <c r="AG88" i="76"/>
  <c r="M88" i="76"/>
  <c r="N87" i="76"/>
  <c r="O87" i="76"/>
  <c r="AF87" i="76"/>
  <c r="AG87" i="76"/>
  <c r="M87" i="76"/>
  <c r="N86" i="76"/>
  <c r="O86" i="76"/>
  <c r="AF86" i="76"/>
  <c r="AG86" i="76"/>
  <c r="M86" i="76"/>
  <c r="N85" i="76"/>
  <c r="O85" i="76"/>
  <c r="AF85" i="76"/>
  <c r="AG85" i="76"/>
  <c r="M85" i="76"/>
  <c r="N84" i="76"/>
  <c r="O84" i="76"/>
  <c r="AF84" i="76"/>
  <c r="AG84" i="76"/>
  <c r="M84" i="76"/>
  <c r="N83" i="76"/>
  <c r="O83" i="76"/>
  <c r="AF83" i="76"/>
  <c r="AG83" i="76"/>
  <c r="M83" i="76"/>
  <c r="N82" i="76"/>
  <c r="O82" i="76"/>
  <c r="AF82" i="76"/>
  <c r="AG82" i="76"/>
  <c r="M82" i="76"/>
  <c r="N81" i="76"/>
  <c r="O81" i="76"/>
  <c r="AF81" i="76"/>
  <c r="AG81" i="76"/>
  <c r="M81" i="76"/>
  <c r="N80" i="76"/>
  <c r="O80" i="76"/>
  <c r="AF80" i="76"/>
  <c r="AG80" i="76"/>
  <c r="M80" i="76"/>
  <c r="N79" i="76"/>
  <c r="O79" i="76"/>
  <c r="AF79" i="76"/>
  <c r="AG79" i="76"/>
  <c r="M79" i="76"/>
  <c r="N78" i="76"/>
  <c r="O78" i="76"/>
  <c r="AF78" i="76"/>
  <c r="AG78" i="76"/>
  <c r="M78" i="76"/>
  <c r="N77" i="76"/>
  <c r="O77" i="76"/>
  <c r="AF77" i="76"/>
  <c r="AG77" i="76"/>
  <c r="M77" i="76"/>
  <c r="N76" i="76"/>
  <c r="O76" i="76"/>
  <c r="AF76" i="76"/>
  <c r="AG76" i="76"/>
  <c r="M76" i="76"/>
  <c r="N75" i="76"/>
  <c r="O75" i="76"/>
  <c r="AF75" i="76"/>
  <c r="AG75" i="76"/>
  <c r="M75" i="76"/>
  <c r="N74" i="76"/>
  <c r="O74" i="76"/>
  <c r="AF74" i="76"/>
  <c r="AG74" i="76"/>
  <c r="M74" i="76"/>
  <c r="K73" i="76"/>
  <c r="N73" i="76"/>
  <c r="O73" i="76"/>
  <c r="AF73" i="76"/>
  <c r="AG73" i="76"/>
  <c r="M73" i="76"/>
  <c r="N72" i="76"/>
  <c r="O72" i="76"/>
  <c r="AF72" i="76"/>
  <c r="AG72" i="76"/>
  <c r="M72" i="76"/>
  <c r="N71" i="76"/>
  <c r="O71" i="76"/>
  <c r="AF71" i="76"/>
  <c r="AG71" i="76"/>
  <c r="M71" i="76"/>
  <c r="N70" i="76"/>
  <c r="O70" i="76"/>
  <c r="AF70" i="76"/>
  <c r="AG70" i="76"/>
  <c r="M70" i="76"/>
  <c r="N69" i="76"/>
  <c r="O69" i="76"/>
  <c r="AF69" i="76"/>
  <c r="AG69" i="76"/>
  <c r="M69" i="76"/>
  <c r="N68" i="76"/>
  <c r="O68" i="76"/>
  <c r="AF68" i="76"/>
  <c r="AG68" i="76"/>
  <c r="M68" i="76"/>
  <c r="N67" i="76"/>
  <c r="O67" i="76"/>
  <c r="AF67" i="76"/>
  <c r="AG67" i="76"/>
  <c r="M67" i="76"/>
  <c r="N66" i="76"/>
  <c r="O66" i="76"/>
  <c r="AF66" i="76"/>
  <c r="AG66" i="76"/>
  <c r="M66" i="76"/>
  <c r="N65" i="76"/>
  <c r="O65" i="76"/>
  <c r="AF65" i="76"/>
  <c r="AG65" i="76"/>
  <c r="M65" i="76"/>
  <c r="N64" i="76"/>
  <c r="O64" i="76"/>
  <c r="AF64" i="76"/>
  <c r="AG64" i="76"/>
  <c r="M64" i="76"/>
  <c r="N63" i="76"/>
  <c r="O63" i="76"/>
  <c r="AF63" i="76"/>
  <c r="AG63" i="76"/>
  <c r="M63" i="76"/>
  <c r="N62" i="76"/>
  <c r="O62" i="76"/>
  <c r="AF62" i="76"/>
  <c r="AG62" i="76"/>
  <c r="M62" i="76"/>
  <c r="N61" i="76"/>
  <c r="O61" i="76"/>
  <c r="AF61" i="76"/>
  <c r="AG61" i="76"/>
  <c r="M61" i="76"/>
  <c r="N60" i="76"/>
  <c r="O60" i="76"/>
  <c r="AF60" i="76"/>
  <c r="AG60" i="76"/>
  <c r="M60" i="76"/>
  <c r="N59" i="76"/>
  <c r="O59" i="76"/>
  <c r="AF59" i="76"/>
  <c r="AG59" i="76"/>
  <c r="M59" i="76"/>
  <c r="N58" i="76"/>
  <c r="O58" i="76"/>
  <c r="AF58" i="76"/>
  <c r="AG58" i="76"/>
  <c r="M58" i="76"/>
  <c r="K57" i="76"/>
  <c r="N57" i="76"/>
  <c r="O57" i="76"/>
  <c r="AF57" i="76"/>
  <c r="AG57" i="76"/>
  <c r="M57" i="76"/>
  <c r="N56" i="76"/>
  <c r="O56" i="76"/>
  <c r="AF56" i="76"/>
  <c r="AG56" i="76"/>
  <c r="M56" i="76"/>
  <c r="N55" i="76"/>
  <c r="O55" i="76"/>
  <c r="AF55" i="76"/>
  <c r="AG55" i="76"/>
  <c r="M55" i="76"/>
  <c r="N54" i="76"/>
  <c r="O54" i="76"/>
  <c r="AF54" i="76"/>
  <c r="AG54" i="76"/>
  <c r="M54" i="76"/>
  <c r="N53" i="76"/>
  <c r="O53" i="76"/>
  <c r="AF53" i="76"/>
  <c r="AG53" i="76"/>
  <c r="M53" i="76"/>
  <c r="N52" i="76"/>
  <c r="O52" i="76"/>
  <c r="AF52" i="76"/>
  <c r="AG52" i="76"/>
  <c r="M52" i="76"/>
  <c r="N51" i="76"/>
  <c r="O51" i="76"/>
  <c r="AF51" i="76"/>
  <c r="AG51" i="76"/>
  <c r="M51" i="76"/>
  <c r="N50" i="76"/>
  <c r="O50" i="76"/>
  <c r="AF50" i="76"/>
  <c r="AG50" i="76"/>
  <c r="M50" i="76"/>
  <c r="N49" i="76"/>
  <c r="O49" i="76"/>
  <c r="AF49" i="76"/>
  <c r="AG49" i="76"/>
  <c r="M49" i="76"/>
  <c r="N48" i="76"/>
  <c r="O48" i="76"/>
  <c r="AF48" i="76"/>
  <c r="AG48" i="76"/>
  <c r="M48" i="76"/>
  <c r="N47" i="76"/>
  <c r="O47" i="76"/>
  <c r="AF47" i="76"/>
  <c r="AG47" i="76"/>
  <c r="M47" i="76"/>
  <c r="N46" i="76"/>
  <c r="O46" i="76"/>
  <c r="AF46" i="76"/>
  <c r="AG46" i="76"/>
  <c r="M46" i="76"/>
  <c r="N45" i="76"/>
  <c r="O45" i="76"/>
  <c r="AF45" i="76"/>
  <c r="AG45" i="76"/>
  <c r="M45" i="76"/>
  <c r="N44" i="76"/>
  <c r="O44" i="76"/>
  <c r="AF44" i="76"/>
  <c r="AG44" i="76"/>
  <c r="M44" i="76"/>
  <c r="N43" i="76"/>
  <c r="O43" i="76"/>
  <c r="AF43" i="76"/>
  <c r="AG43" i="76"/>
  <c r="M43" i="76"/>
  <c r="N42" i="76"/>
  <c r="O42" i="76"/>
  <c r="AF42" i="76"/>
  <c r="AG42" i="76"/>
  <c r="M42" i="76"/>
  <c r="N41" i="76"/>
  <c r="O41" i="76"/>
  <c r="AF41" i="76"/>
  <c r="AG41" i="76"/>
  <c r="M41" i="76"/>
  <c r="N40" i="76"/>
  <c r="O40" i="76"/>
  <c r="AF40" i="76"/>
  <c r="AG40" i="76"/>
  <c r="M40" i="76"/>
  <c r="N39" i="76"/>
  <c r="O39" i="76"/>
  <c r="AF39" i="76"/>
  <c r="AG39" i="76"/>
  <c r="M39" i="76"/>
  <c r="N38" i="76"/>
  <c r="O38" i="76"/>
  <c r="AF38" i="76"/>
  <c r="AG38" i="76"/>
  <c r="M38" i="76"/>
  <c r="N37" i="76"/>
  <c r="O37" i="76"/>
  <c r="AF37" i="76"/>
  <c r="AG37" i="76"/>
  <c r="M37" i="76"/>
  <c r="N36" i="76"/>
  <c r="O36" i="76"/>
  <c r="AF36" i="76"/>
  <c r="AG36" i="76"/>
  <c r="M36" i="76"/>
  <c r="N35" i="76"/>
  <c r="O35" i="76"/>
  <c r="AF35" i="76"/>
  <c r="AG35" i="76"/>
  <c r="M35" i="76"/>
  <c r="N34" i="76"/>
  <c r="O34" i="76"/>
  <c r="AF34" i="76"/>
  <c r="AG34" i="76"/>
  <c r="M34" i="76"/>
  <c r="N33" i="76"/>
  <c r="O33" i="76"/>
  <c r="AF33" i="76"/>
  <c r="AG33" i="76"/>
  <c r="M33" i="76"/>
  <c r="N32" i="76"/>
  <c r="O32" i="76"/>
  <c r="AF32" i="76"/>
  <c r="AG32" i="76"/>
  <c r="M32" i="76"/>
  <c r="N31" i="76"/>
  <c r="O31" i="76"/>
  <c r="AF31" i="76"/>
  <c r="AG31" i="76"/>
  <c r="M31" i="76"/>
  <c r="N30" i="76"/>
  <c r="O30" i="76"/>
  <c r="AF30" i="76"/>
  <c r="AG30" i="76"/>
  <c r="M30" i="76"/>
  <c r="N29" i="76"/>
  <c r="O29" i="76"/>
  <c r="AF29" i="76"/>
  <c r="AG29" i="76"/>
  <c r="M29" i="76"/>
  <c r="N28" i="76"/>
  <c r="O28" i="76"/>
  <c r="AF28" i="76"/>
  <c r="AG28" i="76"/>
  <c r="M28" i="76"/>
  <c r="N27" i="76"/>
  <c r="O27" i="76"/>
  <c r="AF27" i="76"/>
  <c r="AG27" i="76"/>
  <c r="M27" i="76"/>
  <c r="N26" i="76"/>
  <c r="O26" i="76"/>
  <c r="AF26" i="76"/>
  <c r="M26" i="76"/>
  <c r="N25" i="76"/>
  <c r="O25" i="76"/>
  <c r="AF25" i="76"/>
  <c r="M25" i="76"/>
  <c r="K24" i="76"/>
  <c r="N24" i="76"/>
  <c r="O24" i="76"/>
  <c r="AF24" i="76"/>
  <c r="M24" i="76"/>
  <c r="N23" i="76"/>
  <c r="O23" i="76"/>
  <c r="AF23" i="76"/>
  <c r="M23" i="76"/>
  <c r="N22" i="76"/>
  <c r="O22" i="76"/>
  <c r="AF22" i="76"/>
  <c r="M22" i="76"/>
  <c r="N21" i="76"/>
  <c r="O21" i="76"/>
  <c r="AF21" i="76"/>
  <c r="M21" i="76"/>
  <c r="N20" i="76"/>
  <c r="O20" i="76"/>
  <c r="AF20" i="76"/>
  <c r="M20" i="76"/>
  <c r="N19" i="76"/>
  <c r="O19" i="76"/>
  <c r="AF19" i="76"/>
  <c r="M19" i="76"/>
  <c r="N18" i="76"/>
  <c r="O18" i="76"/>
  <c r="AF18" i="76"/>
  <c r="M18" i="76"/>
  <c r="N17" i="76"/>
  <c r="O17" i="76"/>
  <c r="AF17" i="76"/>
  <c r="M17" i="76"/>
  <c r="N16" i="76"/>
  <c r="O16" i="76"/>
  <c r="AF16" i="76"/>
  <c r="M16" i="76"/>
  <c r="N15" i="76"/>
  <c r="O15" i="76"/>
  <c r="AF15" i="76"/>
  <c r="M15" i="76"/>
  <c r="K123" i="76"/>
  <c r="H117" i="76"/>
  <c r="I117" i="76"/>
  <c r="J117" i="76"/>
  <c r="K117" i="76"/>
  <c r="K119" i="76"/>
  <c r="K124" i="76"/>
  <c r="N121" i="76"/>
  <c r="N122" i="76"/>
  <c r="N123" i="76"/>
  <c r="N5" i="76"/>
  <c r="O5" i="76"/>
  <c r="AE5" i="76"/>
  <c r="N6" i="76"/>
  <c r="O6" i="76"/>
  <c r="N7" i="76"/>
  <c r="O7" i="76"/>
  <c r="N8" i="76"/>
  <c r="O8" i="76"/>
  <c r="N9" i="76"/>
  <c r="O9" i="76"/>
  <c r="N10" i="76"/>
  <c r="O10" i="76"/>
  <c r="N11" i="76"/>
  <c r="O11" i="76"/>
  <c r="N12" i="76"/>
  <c r="O12" i="76"/>
  <c r="N13" i="76"/>
  <c r="O13" i="76"/>
  <c r="N14" i="76"/>
  <c r="O14" i="76"/>
  <c r="N114" i="76"/>
  <c r="O114" i="76"/>
  <c r="N115" i="76"/>
  <c r="O115" i="76"/>
  <c r="AE115" i="76"/>
  <c r="N116" i="76"/>
  <c r="O116" i="76"/>
  <c r="AE116" i="76"/>
  <c r="AE117" i="76"/>
  <c r="AE119" i="76"/>
  <c r="AF5" i="76"/>
  <c r="AF6" i="76"/>
  <c r="AF7" i="76"/>
  <c r="AF8" i="76"/>
  <c r="AF9" i="76"/>
  <c r="AF10" i="76"/>
  <c r="AF11" i="76"/>
  <c r="AF12" i="76"/>
  <c r="AF13" i="76"/>
  <c r="AF14" i="76"/>
  <c r="AF115" i="76"/>
  <c r="AF116" i="76"/>
  <c r="AF117" i="76"/>
  <c r="AD117" i="76"/>
  <c r="AC117" i="76"/>
  <c r="AB117" i="76"/>
  <c r="AA117" i="76"/>
  <c r="Z117" i="76"/>
  <c r="Y117" i="76"/>
  <c r="X117" i="76"/>
  <c r="W117" i="76"/>
  <c r="V117" i="76"/>
  <c r="U117" i="76"/>
  <c r="T117" i="76"/>
  <c r="S117" i="76"/>
  <c r="R117" i="76"/>
  <c r="Q117" i="76"/>
  <c r="P117" i="76"/>
  <c r="O117" i="76"/>
  <c r="N117" i="76"/>
  <c r="M5" i="76"/>
  <c r="M6" i="76"/>
  <c r="M7" i="76"/>
  <c r="M8" i="76"/>
  <c r="M9" i="76"/>
  <c r="M10" i="76"/>
  <c r="M11" i="76"/>
  <c r="M12" i="76"/>
  <c r="M13" i="76"/>
  <c r="M14" i="76"/>
  <c r="M114" i="76"/>
  <c r="M115" i="76"/>
  <c r="M116" i="76"/>
  <c r="M117" i="76"/>
  <c r="L117" i="76"/>
  <c r="K38" i="74"/>
  <c r="K21" i="74"/>
  <c r="K35" i="74"/>
  <c r="N26" i="74"/>
  <c r="O26" i="74"/>
  <c r="AF26" i="74"/>
  <c r="AG26" i="74"/>
  <c r="M26" i="74"/>
  <c r="O25" i="74"/>
  <c r="N25" i="74"/>
  <c r="AF25" i="74"/>
  <c r="AG25" i="74"/>
  <c r="M25" i="74"/>
  <c r="O24" i="74"/>
  <c r="N24" i="74"/>
  <c r="AF24" i="74"/>
  <c r="AG24" i="74"/>
  <c r="M24" i="74"/>
  <c r="Q35" i="74"/>
  <c r="Q36" i="74"/>
  <c r="O23" i="74"/>
  <c r="N23" i="74"/>
  <c r="M23" i="74"/>
  <c r="O22" i="74"/>
  <c r="N22" i="74"/>
  <c r="M22" i="74"/>
  <c r="N21" i="74"/>
  <c r="K19" i="74"/>
  <c r="N19" i="74"/>
  <c r="O17" i="74"/>
  <c r="N17" i="74"/>
  <c r="M17" i="74"/>
  <c r="O16" i="74"/>
  <c r="N16" i="74"/>
  <c r="M16" i="74"/>
  <c r="O15" i="74"/>
  <c r="N15" i="74"/>
  <c r="M15" i="74"/>
  <c r="O14" i="74"/>
  <c r="N14" i="74"/>
  <c r="M14" i="74"/>
  <c r="O20" i="74"/>
  <c r="N20" i="74"/>
  <c r="M20" i="74"/>
  <c r="M19" i="74"/>
  <c r="O18" i="74"/>
  <c r="N18" i="74"/>
  <c r="M18" i="74"/>
  <c r="O13" i="74"/>
  <c r="N13" i="74"/>
  <c r="M13" i="74"/>
  <c r="O12" i="74"/>
  <c r="N12" i="74"/>
  <c r="M12" i="74"/>
  <c r="M21" i="74"/>
  <c r="O21" i="74"/>
  <c r="K36" i="74"/>
  <c r="AF23" i="74"/>
  <c r="AG23" i="74"/>
  <c r="AF22" i="74"/>
  <c r="AG22" i="74"/>
  <c r="AF21" i="74"/>
  <c r="AG21" i="74"/>
  <c r="AF16" i="74"/>
  <c r="AG16" i="74"/>
  <c r="O19" i="74"/>
  <c r="AF14" i="74"/>
  <c r="AG14" i="74"/>
  <c r="AF13" i="74"/>
  <c r="AG13" i="74"/>
  <c r="AF18" i="74"/>
  <c r="AG18" i="74"/>
  <c r="AF20" i="74"/>
  <c r="AG20" i="74"/>
  <c r="AF15" i="74"/>
  <c r="AG15" i="74"/>
  <c r="AF17" i="74"/>
  <c r="AG17" i="74"/>
  <c r="AF12" i="74"/>
  <c r="AG12" i="74"/>
  <c r="AF19" i="74"/>
  <c r="AG19" i="74"/>
  <c r="N8" i="74"/>
  <c r="O8" i="74"/>
  <c r="AF8" i="74"/>
  <c r="AG8" i="74"/>
  <c r="M8" i="74"/>
  <c r="K39" i="74"/>
  <c r="N5" i="74"/>
  <c r="O5" i="74"/>
  <c r="AF5" i="74"/>
  <c r="AG5" i="74"/>
  <c r="N6" i="74"/>
  <c r="O6" i="74"/>
  <c r="N7" i="74"/>
  <c r="O7" i="74"/>
  <c r="N9" i="74"/>
  <c r="O9" i="74"/>
  <c r="N10" i="74"/>
  <c r="O10" i="74"/>
  <c r="N11" i="74"/>
  <c r="O11" i="74"/>
  <c r="N27" i="74"/>
  <c r="O27" i="74"/>
  <c r="N28" i="74"/>
  <c r="O28" i="74"/>
  <c r="AF28" i="74"/>
  <c r="AG28" i="74"/>
  <c r="H29" i="74"/>
  <c r="I29" i="74"/>
  <c r="J29" i="74"/>
  <c r="K29" i="74"/>
  <c r="AE29" i="74"/>
  <c r="AD29" i="74"/>
  <c r="AC29" i="74"/>
  <c r="AB29" i="74"/>
  <c r="AA29" i="74"/>
  <c r="Z29" i="74"/>
  <c r="Y29" i="74"/>
  <c r="X29" i="74"/>
  <c r="W29" i="74"/>
  <c r="V29" i="74"/>
  <c r="U29" i="74"/>
  <c r="T29" i="74"/>
  <c r="S29" i="74"/>
  <c r="R29" i="74"/>
  <c r="Q29" i="74"/>
  <c r="P29" i="74"/>
  <c r="M5" i="74"/>
  <c r="M6" i="74"/>
  <c r="M7" i="74"/>
  <c r="M9" i="74"/>
  <c r="M10" i="74"/>
  <c r="M11" i="74"/>
  <c r="M27" i="74"/>
  <c r="M28" i="74"/>
  <c r="L29" i="74"/>
  <c r="K30" i="73"/>
  <c r="K33" i="73"/>
  <c r="K34" i="73"/>
  <c r="K36" i="73"/>
  <c r="N15" i="73"/>
  <c r="O15" i="73"/>
  <c r="AF15" i="73"/>
  <c r="AG15" i="73"/>
  <c r="M15" i="73"/>
  <c r="N14" i="73"/>
  <c r="O14" i="73"/>
  <c r="AF14" i="73"/>
  <c r="AG14" i="73"/>
  <c r="M14" i="73"/>
  <c r="N13" i="73"/>
  <c r="O13" i="73"/>
  <c r="AF13" i="73"/>
  <c r="AG13" i="73"/>
  <c r="M13" i="73"/>
  <c r="N12" i="73"/>
  <c r="O12" i="73"/>
  <c r="AF12" i="73"/>
  <c r="AG12" i="73"/>
  <c r="M12" i="73"/>
  <c r="N11" i="73"/>
  <c r="O11" i="73"/>
  <c r="AF11" i="73"/>
  <c r="AG11" i="73"/>
  <c r="M11" i="73"/>
  <c r="N16" i="73"/>
  <c r="O16" i="73"/>
  <c r="AF16" i="73"/>
  <c r="AG16" i="73"/>
  <c r="M16" i="73"/>
  <c r="N10" i="73"/>
  <c r="O10" i="73"/>
  <c r="AF10" i="73"/>
  <c r="AG10" i="73"/>
  <c r="M10" i="73"/>
  <c r="N9" i="73"/>
  <c r="O9" i="73"/>
  <c r="AF9" i="73"/>
  <c r="AG9" i="73"/>
  <c r="M9" i="73"/>
  <c r="N8" i="73"/>
  <c r="O8" i="73"/>
  <c r="AF8" i="73"/>
  <c r="AG8" i="73"/>
  <c r="M8" i="73"/>
  <c r="N7" i="73"/>
  <c r="O7" i="73"/>
  <c r="AF7" i="73"/>
  <c r="AG7" i="73"/>
  <c r="M7" i="73"/>
  <c r="N6" i="73"/>
  <c r="O6" i="73"/>
  <c r="AF6" i="73"/>
  <c r="AG6" i="73"/>
  <c r="M6" i="73"/>
  <c r="N5" i="73"/>
  <c r="O5" i="73"/>
  <c r="AF5" i="73"/>
  <c r="N17" i="73"/>
  <c r="O17" i="73"/>
  <c r="AF17" i="73"/>
  <c r="N18" i="73"/>
  <c r="O18" i="73"/>
  <c r="AF18" i="73"/>
  <c r="N19" i="73"/>
  <c r="O19" i="73"/>
  <c r="AF19" i="73"/>
  <c r="N20" i="73"/>
  <c r="O20" i="73"/>
  <c r="AF20" i="73"/>
  <c r="N21" i="73"/>
  <c r="O21" i="73"/>
  <c r="AF21" i="73"/>
  <c r="N22" i="73"/>
  <c r="O22" i="73"/>
  <c r="AF22" i="73"/>
  <c r="N23" i="73"/>
  <c r="O23" i="73"/>
  <c r="AF23" i="73"/>
  <c r="AF24" i="73"/>
  <c r="AF26" i="73"/>
  <c r="H24" i="73"/>
  <c r="I24" i="73"/>
  <c r="J24" i="73"/>
  <c r="K24" i="73"/>
  <c r="K26" i="73"/>
  <c r="AG5" i="73"/>
  <c r="AG17" i="73"/>
  <c r="AG18" i="73"/>
  <c r="AG19" i="73"/>
  <c r="AG20" i="73"/>
  <c r="AG21" i="73"/>
  <c r="AG22" i="73"/>
  <c r="AG23" i="73"/>
  <c r="AG24" i="73"/>
  <c r="AE24" i="73"/>
  <c r="AD24" i="73"/>
  <c r="AC24" i="73"/>
  <c r="AB24" i="73"/>
  <c r="AA24" i="73"/>
  <c r="Z24" i="73"/>
  <c r="Y24" i="73"/>
  <c r="X24" i="73"/>
  <c r="W24" i="73"/>
  <c r="V24" i="73"/>
  <c r="U24" i="73"/>
  <c r="T24" i="73"/>
  <c r="S24" i="73"/>
  <c r="R24" i="73"/>
  <c r="Q24" i="73"/>
  <c r="P24" i="73"/>
  <c r="O24" i="73"/>
  <c r="N24" i="73"/>
  <c r="M5" i="73"/>
  <c r="M17" i="73"/>
  <c r="M18" i="73"/>
  <c r="M19" i="73"/>
  <c r="M20" i="73"/>
  <c r="M21" i="73"/>
  <c r="M22" i="73"/>
  <c r="M23" i="73"/>
  <c r="M24" i="73"/>
  <c r="L24" i="73"/>
  <c r="K10" i="72"/>
  <c r="K20" i="72"/>
  <c r="K23" i="72"/>
  <c r="K24" i="72"/>
  <c r="K26" i="72"/>
  <c r="N11" i="72"/>
  <c r="O11" i="72"/>
  <c r="AF11" i="72"/>
  <c r="AG11" i="72"/>
  <c r="N10" i="72"/>
  <c r="O10" i="72"/>
  <c r="AF10" i="72"/>
  <c r="AG10" i="72"/>
  <c r="M11" i="72"/>
  <c r="M10" i="72"/>
  <c r="N5" i="72"/>
  <c r="O5" i="72"/>
  <c r="AF5" i="72"/>
  <c r="N6" i="72"/>
  <c r="O6" i="72"/>
  <c r="AF6" i="72"/>
  <c r="N7" i="72"/>
  <c r="O7" i="72"/>
  <c r="AF7" i="72"/>
  <c r="N8" i="72"/>
  <c r="O8" i="72"/>
  <c r="AF8" i="72"/>
  <c r="N9" i="72"/>
  <c r="O9" i="72"/>
  <c r="AF9" i="72"/>
  <c r="N12" i="72"/>
  <c r="O12" i="72"/>
  <c r="AF12" i="72"/>
  <c r="N13" i="72"/>
  <c r="O13" i="72"/>
  <c r="AF13" i="72"/>
  <c r="AF14" i="72"/>
  <c r="AF16" i="72"/>
  <c r="H14" i="72"/>
  <c r="I14" i="72"/>
  <c r="J14" i="72"/>
  <c r="K14" i="72"/>
  <c r="K16" i="72"/>
  <c r="AG5" i="72"/>
  <c r="AG6" i="72"/>
  <c r="AG7" i="72"/>
  <c r="AG8" i="72"/>
  <c r="AG9" i="72"/>
  <c r="AG12" i="72"/>
  <c r="AG13" i="72"/>
  <c r="AG14" i="72"/>
  <c r="AE14" i="72"/>
  <c r="AD14" i="72"/>
  <c r="AC14" i="72"/>
  <c r="AB14" i="72"/>
  <c r="AA14" i="72"/>
  <c r="Z14" i="72"/>
  <c r="Y14" i="72"/>
  <c r="X14" i="72"/>
  <c r="W14" i="72"/>
  <c r="V14" i="72"/>
  <c r="U14" i="72"/>
  <c r="T14" i="72"/>
  <c r="S14" i="72"/>
  <c r="R14" i="72"/>
  <c r="Q14" i="72"/>
  <c r="P14" i="72"/>
  <c r="O14" i="72"/>
  <c r="N14" i="72"/>
  <c r="M5" i="72"/>
  <c r="M6" i="72"/>
  <c r="M7" i="72"/>
  <c r="M8" i="72"/>
  <c r="M9" i="72"/>
  <c r="M12" i="72"/>
  <c r="M13" i="72"/>
  <c r="M14" i="72"/>
  <c r="L14" i="72"/>
  <c r="K28" i="71"/>
  <c r="K29" i="71"/>
  <c r="AA22" i="71"/>
  <c r="K31" i="71"/>
  <c r="K30" i="71"/>
  <c r="K32" i="71"/>
  <c r="N5" i="71"/>
  <c r="O5" i="71"/>
  <c r="AF5" i="71"/>
  <c r="N6" i="71"/>
  <c r="O6" i="71"/>
  <c r="AF6" i="71"/>
  <c r="N7" i="71"/>
  <c r="O7" i="71"/>
  <c r="AF7" i="71"/>
  <c r="N8" i="71"/>
  <c r="O8" i="71"/>
  <c r="AF8" i="71"/>
  <c r="N9" i="71"/>
  <c r="O9" i="71"/>
  <c r="AF9" i="71"/>
  <c r="N10" i="71"/>
  <c r="O10" i="71"/>
  <c r="AF10" i="71"/>
  <c r="N11" i="71"/>
  <c r="O11" i="71"/>
  <c r="AF11" i="71"/>
  <c r="N12" i="71"/>
  <c r="O12" i="71"/>
  <c r="AF12" i="71"/>
  <c r="N13" i="71"/>
  <c r="O13" i="71"/>
  <c r="AF13" i="71"/>
  <c r="N14" i="71"/>
  <c r="O14" i="71"/>
  <c r="AF14" i="71"/>
  <c r="N15" i="71"/>
  <c r="O15" i="71"/>
  <c r="AF15" i="71"/>
  <c r="N16" i="71"/>
  <c r="O16" i="71"/>
  <c r="AF16" i="71"/>
  <c r="N17" i="71"/>
  <c r="O17" i="71"/>
  <c r="AF17" i="71"/>
  <c r="N18" i="71"/>
  <c r="O18" i="71"/>
  <c r="AF18" i="71"/>
  <c r="N19" i="71"/>
  <c r="O19" i="71"/>
  <c r="AF19" i="71"/>
  <c r="N20" i="71"/>
  <c r="O20" i="71"/>
  <c r="AF20" i="71"/>
  <c r="N21" i="71"/>
  <c r="O21" i="71"/>
  <c r="AF21" i="71"/>
  <c r="AF22" i="71"/>
  <c r="AF24" i="71"/>
  <c r="H22" i="71"/>
  <c r="I22" i="71"/>
  <c r="J22" i="71"/>
  <c r="K22" i="71"/>
  <c r="K24" i="71"/>
  <c r="AG5" i="71"/>
  <c r="AG6" i="71"/>
  <c r="AG7" i="71"/>
  <c r="AG8" i="71"/>
  <c r="AG9" i="71"/>
  <c r="AG10" i="71"/>
  <c r="AG11" i="71"/>
  <c r="AG12" i="71"/>
  <c r="AG13" i="71"/>
  <c r="AG14" i="71"/>
  <c r="AG15" i="71"/>
  <c r="AG16" i="71"/>
  <c r="AG17" i="71"/>
  <c r="AG18" i="71"/>
  <c r="AG19" i="71"/>
  <c r="AG20" i="71"/>
  <c r="AG21" i="71"/>
  <c r="AG22" i="71"/>
  <c r="AE22" i="71"/>
  <c r="AD22" i="71"/>
  <c r="AC22" i="71"/>
  <c r="AB22" i="71"/>
  <c r="Z22" i="71"/>
  <c r="Y22" i="71"/>
  <c r="X22" i="71"/>
  <c r="W22" i="71"/>
  <c r="V22" i="71"/>
  <c r="U22" i="71"/>
  <c r="T22" i="71"/>
  <c r="S22" i="71"/>
  <c r="R22" i="71"/>
  <c r="Q22" i="71"/>
  <c r="P22" i="71"/>
  <c r="O22" i="71"/>
  <c r="N22" i="71"/>
  <c r="M5" i="71"/>
  <c r="M6" i="71"/>
  <c r="M7" i="71"/>
  <c r="M8" i="71"/>
  <c r="M9" i="71"/>
  <c r="M10" i="71"/>
  <c r="M11" i="71"/>
  <c r="M12" i="71"/>
  <c r="M13" i="71"/>
  <c r="M14" i="71"/>
  <c r="M15" i="71"/>
  <c r="M16" i="71"/>
  <c r="M17" i="71"/>
  <c r="M18" i="71"/>
  <c r="M19" i="71"/>
  <c r="M20" i="71"/>
  <c r="M21" i="71"/>
  <c r="M22" i="71"/>
  <c r="L22" i="71"/>
  <c r="K18" i="70"/>
  <c r="K28" i="70"/>
  <c r="K29" i="70"/>
  <c r="K30" i="70"/>
  <c r="K31" i="70"/>
  <c r="K32" i="70"/>
  <c r="N18" i="70"/>
  <c r="O18" i="70"/>
  <c r="AF18" i="70"/>
  <c r="AG18" i="70"/>
  <c r="M18" i="70"/>
  <c r="N17" i="70"/>
  <c r="O17" i="70"/>
  <c r="AF17" i="70"/>
  <c r="AG17" i="70"/>
  <c r="M17" i="70"/>
  <c r="N16" i="70"/>
  <c r="O16" i="70"/>
  <c r="AF16" i="70"/>
  <c r="AG16" i="70"/>
  <c r="M16" i="70"/>
  <c r="N5" i="70"/>
  <c r="O5" i="70"/>
  <c r="AF5" i="70"/>
  <c r="N6" i="70"/>
  <c r="O6" i="70"/>
  <c r="AF6" i="70"/>
  <c r="N7" i="70"/>
  <c r="O7" i="70"/>
  <c r="AF7" i="70"/>
  <c r="N8" i="70"/>
  <c r="O8" i="70"/>
  <c r="AF8" i="70"/>
  <c r="N9" i="70"/>
  <c r="O9" i="70"/>
  <c r="AF9" i="70"/>
  <c r="N10" i="70"/>
  <c r="O10" i="70"/>
  <c r="AF10" i="70"/>
  <c r="N11" i="70"/>
  <c r="O11" i="70"/>
  <c r="AF11" i="70"/>
  <c r="N12" i="70"/>
  <c r="O12" i="70"/>
  <c r="AF12" i="70"/>
  <c r="N13" i="70"/>
  <c r="O13" i="70"/>
  <c r="AF13" i="70"/>
  <c r="N14" i="70"/>
  <c r="O14" i="70"/>
  <c r="AF14" i="70"/>
  <c r="N15" i="70"/>
  <c r="O15" i="70"/>
  <c r="AF15" i="70"/>
  <c r="N19" i="70"/>
  <c r="O19" i="70"/>
  <c r="AF19" i="70"/>
  <c r="N20" i="70"/>
  <c r="O20" i="70"/>
  <c r="AF20" i="70"/>
  <c r="N21" i="70"/>
  <c r="O21" i="70"/>
  <c r="AF21" i="70"/>
  <c r="AF22" i="70"/>
  <c r="AF24" i="70"/>
  <c r="H22" i="70"/>
  <c r="I22" i="70"/>
  <c r="J22" i="70"/>
  <c r="K22" i="70"/>
  <c r="K24" i="70"/>
  <c r="AG5" i="70"/>
  <c r="AG6" i="70"/>
  <c r="AG7" i="70"/>
  <c r="AG8" i="70"/>
  <c r="AG9" i="70"/>
  <c r="AG10" i="70"/>
  <c r="AG11" i="70"/>
  <c r="AG12" i="70"/>
  <c r="AG13" i="70"/>
  <c r="AG14" i="70"/>
  <c r="AG15" i="70"/>
  <c r="AG19" i="70"/>
  <c r="AG20" i="70"/>
  <c r="AG21" i="70"/>
  <c r="AG22" i="70"/>
  <c r="AE22" i="70"/>
  <c r="AD22" i="70"/>
  <c r="AC22" i="70"/>
  <c r="AB22" i="70"/>
  <c r="AA22" i="70"/>
  <c r="Z22" i="70"/>
  <c r="Y22" i="70"/>
  <c r="X22" i="70"/>
  <c r="W22" i="70"/>
  <c r="V22" i="70"/>
  <c r="U22" i="70"/>
  <c r="T22" i="70"/>
  <c r="S22" i="70"/>
  <c r="R22" i="70"/>
  <c r="Q22" i="70"/>
  <c r="P22" i="70"/>
  <c r="O22" i="70"/>
  <c r="N22" i="70"/>
  <c r="M5" i="70"/>
  <c r="M6" i="70"/>
  <c r="M7" i="70"/>
  <c r="M8" i="70"/>
  <c r="M9" i="70"/>
  <c r="M10" i="70"/>
  <c r="M11" i="70"/>
  <c r="M12" i="70"/>
  <c r="M13" i="70"/>
  <c r="M14" i="70"/>
  <c r="M15" i="70"/>
  <c r="M19" i="70"/>
  <c r="M20" i="70"/>
  <c r="M21" i="70"/>
  <c r="M22" i="70"/>
  <c r="L22" i="70"/>
  <c r="K19" i="67"/>
  <c r="K20" i="67"/>
  <c r="K21" i="67"/>
  <c r="K22" i="67"/>
  <c r="K23" i="67"/>
  <c r="K26" i="67"/>
  <c r="N5" i="67"/>
  <c r="O5" i="67"/>
  <c r="AF5" i="67"/>
  <c r="N6" i="67"/>
  <c r="O6" i="67"/>
  <c r="AF6" i="67"/>
  <c r="N7" i="67"/>
  <c r="O7" i="67"/>
  <c r="AF7" i="67"/>
  <c r="N8" i="67"/>
  <c r="O8" i="67"/>
  <c r="AF8" i="67"/>
  <c r="N9" i="67"/>
  <c r="O9" i="67"/>
  <c r="AF9" i="67"/>
  <c r="N10" i="67"/>
  <c r="O10" i="67"/>
  <c r="AF10" i="67"/>
  <c r="N11" i="67"/>
  <c r="O11" i="67"/>
  <c r="AF11" i="67"/>
  <c r="N12" i="67"/>
  <c r="O12" i="67"/>
  <c r="AF12" i="67"/>
  <c r="AF13" i="67"/>
  <c r="AF15" i="67"/>
  <c r="H13" i="67"/>
  <c r="I13" i="67"/>
  <c r="J13" i="67"/>
  <c r="K13" i="67"/>
  <c r="K15" i="67"/>
  <c r="AG5" i="67"/>
  <c r="AG6" i="67"/>
  <c r="AG7" i="67"/>
  <c r="AG8" i="67"/>
  <c r="AG9" i="67"/>
  <c r="AG10" i="67"/>
  <c r="AG11" i="67"/>
  <c r="AG12" i="67"/>
  <c r="AG13" i="67"/>
  <c r="AE13" i="67"/>
  <c r="AD13" i="67"/>
  <c r="AC13" i="67"/>
  <c r="AB13" i="67"/>
  <c r="AA13" i="67"/>
  <c r="Z13" i="67"/>
  <c r="Y13" i="67"/>
  <c r="X13" i="67"/>
  <c r="W13" i="67"/>
  <c r="V13" i="67"/>
  <c r="U13" i="67"/>
  <c r="T13" i="67"/>
  <c r="S13" i="67"/>
  <c r="R13" i="67"/>
  <c r="Q13" i="67"/>
  <c r="P13" i="67"/>
  <c r="O13" i="67"/>
  <c r="N13" i="67"/>
  <c r="M5" i="67"/>
  <c r="M6" i="67"/>
  <c r="M7" i="67"/>
  <c r="M8" i="67"/>
  <c r="M9" i="67"/>
  <c r="M10" i="67"/>
  <c r="M11" i="67"/>
  <c r="M12" i="67"/>
  <c r="M13" i="67"/>
  <c r="L13" i="67"/>
  <c r="K25" i="69"/>
  <c r="K26" i="69"/>
  <c r="K27" i="69"/>
  <c r="K28" i="69"/>
  <c r="N5" i="69"/>
  <c r="O5" i="69"/>
  <c r="AF5" i="69"/>
  <c r="N6" i="69"/>
  <c r="O6" i="69"/>
  <c r="AF6" i="69"/>
  <c r="N7" i="69"/>
  <c r="O7" i="69"/>
  <c r="AF7" i="69"/>
  <c r="N8" i="69"/>
  <c r="O8" i="69"/>
  <c r="AF8" i="69"/>
  <c r="N9" i="69"/>
  <c r="O9" i="69"/>
  <c r="AF9" i="69"/>
  <c r="N10" i="69"/>
  <c r="O10" i="69"/>
  <c r="AF10" i="69"/>
  <c r="N11" i="69"/>
  <c r="O11" i="69"/>
  <c r="AF11" i="69"/>
  <c r="N12" i="69"/>
  <c r="O12" i="69"/>
  <c r="AF12" i="69"/>
  <c r="N13" i="69"/>
  <c r="O13" i="69"/>
  <c r="AF13" i="69"/>
  <c r="N14" i="69"/>
  <c r="O14" i="69"/>
  <c r="AF14" i="69"/>
  <c r="N15" i="69"/>
  <c r="O15" i="69"/>
  <c r="AF15" i="69"/>
  <c r="N16" i="69"/>
  <c r="O16" i="69"/>
  <c r="AF16" i="69"/>
  <c r="N17" i="69"/>
  <c r="O17" i="69"/>
  <c r="AF17" i="69"/>
  <c r="N18" i="69"/>
  <c r="O18" i="69"/>
  <c r="AF18" i="69"/>
  <c r="AF19" i="69"/>
  <c r="AF21" i="69"/>
  <c r="H19" i="69"/>
  <c r="I19" i="69"/>
  <c r="J19" i="69"/>
  <c r="K19" i="69"/>
  <c r="K21" i="69"/>
  <c r="AG5" i="69"/>
  <c r="AG6" i="69"/>
  <c r="AG7" i="69"/>
  <c r="AG8" i="69"/>
  <c r="AG9" i="69"/>
  <c r="AG10" i="69"/>
  <c r="AG11" i="69"/>
  <c r="AG12" i="69"/>
  <c r="AG13" i="69"/>
  <c r="AG14" i="69"/>
  <c r="AG15" i="69"/>
  <c r="AG16" i="69"/>
  <c r="AG17" i="69"/>
  <c r="AG18" i="69"/>
  <c r="AG19" i="69"/>
  <c r="AE19" i="69"/>
  <c r="AD19" i="69"/>
  <c r="AC19" i="69"/>
  <c r="AB19" i="69"/>
  <c r="AA19" i="69"/>
  <c r="Z19" i="69"/>
  <c r="Y19" i="69"/>
  <c r="X19" i="69"/>
  <c r="W19" i="69"/>
  <c r="V19" i="69"/>
  <c r="U19" i="69"/>
  <c r="T19" i="69"/>
  <c r="S19" i="69"/>
  <c r="R19" i="69"/>
  <c r="Q19" i="69"/>
  <c r="P19" i="69"/>
  <c r="O19" i="69"/>
  <c r="N19" i="69"/>
  <c r="M5" i="69"/>
  <c r="M6" i="69"/>
  <c r="M7" i="69"/>
  <c r="M8" i="69"/>
  <c r="M9" i="69"/>
  <c r="M10" i="69"/>
  <c r="M11" i="69"/>
  <c r="M12" i="69"/>
  <c r="M13" i="69"/>
  <c r="M14" i="69"/>
  <c r="M15" i="69"/>
  <c r="M16" i="69"/>
  <c r="M17" i="69"/>
  <c r="M18" i="69"/>
  <c r="M19" i="69"/>
  <c r="L19" i="69"/>
  <c r="N23" i="58"/>
  <c r="N22" i="58"/>
  <c r="N14" i="58"/>
  <c r="O14" i="58"/>
  <c r="AE14" i="58"/>
  <c r="AF14" i="58"/>
  <c r="M14" i="58"/>
  <c r="K24" i="58"/>
  <c r="H18" i="58"/>
  <c r="I18" i="58"/>
  <c r="J18" i="58"/>
  <c r="K18" i="58"/>
  <c r="K20" i="58"/>
  <c r="K25" i="58"/>
  <c r="N24" i="58"/>
  <c r="N5" i="58"/>
  <c r="O5" i="58"/>
  <c r="AE5" i="58"/>
  <c r="N6" i="58"/>
  <c r="O6" i="58"/>
  <c r="AE6" i="58"/>
  <c r="N7" i="58"/>
  <c r="O7" i="58"/>
  <c r="AE7" i="58"/>
  <c r="N8" i="58"/>
  <c r="O8" i="58"/>
  <c r="AE8" i="58"/>
  <c r="N9" i="58"/>
  <c r="O9" i="58"/>
  <c r="AE9" i="58"/>
  <c r="N10" i="58"/>
  <c r="O10" i="58"/>
  <c r="AE10" i="58"/>
  <c r="N11" i="58"/>
  <c r="O11" i="58"/>
  <c r="AE11" i="58"/>
  <c r="N12" i="58"/>
  <c r="O12" i="58"/>
  <c r="AE12" i="58"/>
  <c r="N13" i="58"/>
  <c r="O13" i="58"/>
  <c r="AE13" i="58"/>
  <c r="N15" i="58"/>
  <c r="O15" i="58"/>
  <c r="AE15" i="58"/>
  <c r="N16" i="58"/>
  <c r="O16" i="58"/>
  <c r="AE16" i="58"/>
  <c r="N17" i="58"/>
  <c r="O17" i="58"/>
  <c r="AE17" i="58"/>
  <c r="AE18" i="58"/>
  <c r="AE20" i="58"/>
  <c r="AF5" i="58"/>
  <c r="AF6" i="58"/>
  <c r="AF7" i="58"/>
  <c r="AF8" i="58"/>
  <c r="AF9" i="58"/>
  <c r="AF10" i="58"/>
  <c r="AF11" i="58"/>
  <c r="AF12" i="58"/>
  <c r="AF13" i="58"/>
  <c r="AF16" i="58"/>
  <c r="AF17" i="58"/>
  <c r="AF18" i="58"/>
  <c r="AD18" i="58"/>
  <c r="AC18" i="58"/>
  <c r="AB18" i="58"/>
  <c r="AA18" i="58"/>
  <c r="Z18" i="58"/>
  <c r="Y18" i="58"/>
  <c r="X18" i="58"/>
  <c r="W18" i="58"/>
  <c r="V18" i="58"/>
  <c r="U18" i="58"/>
  <c r="T18" i="58"/>
  <c r="S18" i="58"/>
  <c r="R18" i="58"/>
  <c r="Q18" i="58"/>
  <c r="P18" i="58"/>
  <c r="O18" i="58"/>
  <c r="N18" i="58"/>
  <c r="M5" i="58"/>
  <c r="M6" i="58"/>
  <c r="M7" i="58"/>
  <c r="M8" i="58"/>
  <c r="M9" i="58"/>
  <c r="M10" i="58"/>
  <c r="M11" i="58"/>
  <c r="M12" i="58"/>
  <c r="M13" i="58"/>
  <c r="M15" i="58"/>
  <c r="M16" i="58"/>
  <c r="M17" i="58"/>
  <c r="M18" i="58"/>
  <c r="L18" i="58"/>
  <c r="H22" i="66"/>
  <c r="I22" i="66"/>
  <c r="J22" i="66"/>
  <c r="K14" i="66"/>
  <c r="K22" i="66"/>
  <c r="K24" i="66"/>
  <c r="N26" i="66"/>
  <c r="N28" i="66"/>
  <c r="K28" i="66"/>
  <c r="K29" i="66"/>
  <c r="N19" i="66"/>
  <c r="O19" i="66"/>
  <c r="AE19" i="66"/>
  <c r="M19" i="66"/>
  <c r="N16" i="66"/>
  <c r="O16" i="66"/>
  <c r="AE16" i="66"/>
  <c r="AF16" i="66"/>
  <c r="M16" i="66"/>
  <c r="N5" i="66"/>
  <c r="O5" i="66"/>
  <c r="AE5" i="66"/>
  <c r="N6" i="66"/>
  <c r="O6" i="66"/>
  <c r="AE6" i="66"/>
  <c r="N7" i="66"/>
  <c r="O7" i="66"/>
  <c r="AE7" i="66"/>
  <c r="N8" i="66"/>
  <c r="O8" i="66"/>
  <c r="AE8" i="66"/>
  <c r="N9" i="66"/>
  <c r="O9" i="66"/>
  <c r="AE9" i="66"/>
  <c r="N10" i="66"/>
  <c r="O10" i="66"/>
  <c r="AE10" i="66"/>
  <c r="N11" i="66"/>
  <c r="O11" i="66"/>
  <c r="AE11" i="66"/>
  <c r="N12" i="66"/>
  <c r="O12" i="66"/>
  <c r="AE12" i="66"/>
  <c r="N13" i="66"/>
  <c r="O13" i="66"/>
  <c r="AE13" i="66"/>
  <c r="N14" i="66"/>
  <c r="O14" i="66"/>
  <c r="AE14" i="66"/>
  <c r="N15" i="66"/>
  <c r="O15" i="66"/>
  <c r="AE15" i="66"/>
  <c r="N17" i="66"/>
  <c r="O17" i="66"/>
  <c r="AE17" i="66"/>
  <c r="N18" i="66"/>
  <c r="O18" i="66"/>
  <c r="AE18" i="66"/>
  <c r="N20" i="66"/>
  <c r="O20" i="66"/>
  <c r="AE20" i="66"/>
  <c r="N21" i="66"/>
  <c r="O21" i="66"/>
  <c r="AE21" i="66"/>
  <c r="AE22" i="66"/>
  <c r="AE24" i="66"/>
  <c r="AF5" i="66"/>
  <c r="AF6" i="66"/>
  <c r="AF7" i="66"/>
  <c r="AF8" i="66"/>
  <c r="AF9" i="66"/>
  <c r="AF10" i="66"/>
  <c r="AF11" i="66"/>
  <c r="AF12" i="66"/>
  <c r="AF13" i="66"/>
  <c r="AF14" i="66"/>
  <c r="AF15" i="66"/>
  <c r="AF17" i="66"/>
  <c r="AF18" i="66"/>
  <c r="AF20" i="66"/>
  <c r="AF21" i="66"/>
  <c r="AF22" i="66"/>
  <c r="AD22" i="66"/>
  <c r="AC22" i="66"/>
  <c r="AB22" i="66"/>
  <c r="AA22" i="66"/>
  <c r="Z22" i="66"/>
  <c r="Y22" i="66"/>
  <c r="X22" i="66"/>
  <c r="W22" i="66"/>
  <c r="V22" i="66"/>
  <c r="U22" i="66"/>
  <c r="T22" i="66"/>
  <c r="S22" i="66"/>
  <c r="R22" i="66"/>
  <c r="Q22" i="66"/>
  <c r="P22" i="66"/>
  <c r="O22" i="66"/>
  <c r="N22" i="66"/>
  <c r="M5" i="66"/>
  <c r="M6" i="66"/>
  <c r="M7" i="66"/>
  <c r="M8" i="66"/>
  <c r="M9" i="66"/>
  <c r="M10" i="66"/>
  <c r="M11" i="66"/>
  <c r="M12" i="66"/>
  <c r="M13" i="66"/>
  <c r="M14" i="66"/>
  <c r="M15" i="66"/>
  <c r="M17" i="66"/>
  <c r="M18" i="66"/>
  <c r="M20" i="66"/>
  <c r="M21" i="66"/>
  <c r="M22" i="66"/>
  <c r="L22" i="66"/>
  <c r="K31" i="74"/>
  <c r="AF7" i="74"/>
  <c r="AG7" i="74"/>
  <c r="AF6" i="74"/>
  <c r="AG6" i="74"/>
  <c r="AF11" i="74"/>
  <c r="AG11" i="74"/>
  <c r="AF10" i="74"/>
  <c r="AG10" i="74"/>
  <c r="M29" i="74"/>
  <c r="N29" i="74"/>
  <c r="O29" i="74"/>
  <c r="AF27" i="74"/>
  <c r="AG27" i="74"/>
  <c r="AF9" i="74"/>
  <c r="AG9" i="74"/>
  <c r="AG29" i="74"/>
  <c r="AF29" i="74"/>
  <c r="AF31" i="74"/>
</calcChain>
</file>

<file path=xl/sharedStrings.xml><?xml version="1.0" encoding="utf-8"?>
<sst xmlns="http://schemas.openxmlformats.org/spreadsheetml/2006/main" count="1090" uniqueCount="222">
  <si>
    <t>Petty Cash</t>
  </si>
  <si>
    <t>MISC</t>
  </si>
  <si>
    <t>EMP MEAL</t>
  </si>
  <si>
    <t>MARKETING</t>
  </si>
  <si>
    <t>SALARIES AND WAGES</t>
  </si>
  <si>
    <t>TRANSPO</t>
  </si>
  <si>
    <t>REPAIRS AND MAINTENANCE</t>
  </si>
  <si>
    <t>OFFICE SUPPLIES</t>
  </si>
  <si>
    <t>RAW MATS BEVERAGES</t>
  </si>
  <si>
    <t>RAW MATS FOOD</t>
  </si>
  <si>
    <t>EWT</t>
  </si>
  <si>
    <t>Input VAT</t>
  </si>
  <si>
    <t>Net of VAT</t>
  </si>
  <si>
    <t>EWT Rate</t>
  </si>
  <si>
    <t>VAT 12%</t>
  </si>
  <si>
    <t>VAT Exempt</t>
  </si>
  <si>
    <t>VAT Zero-Rated</t>
  </si>
  <si>
    <t>Invalid</t>
  </si>
  <si>
    <t>Particulars</t>
  </si>
  <si>
    <t>Invoice Number</t>
  </si>
  <si>
    <t>TIN</t>
  </si>
  <si>
    <t>Payee</t>
  </si>
  <si>
    <t>PCV Number</t>
  </si>
  <si>
    <t>Date</t>
  </si>
  <si>
    <t>6102-3</t>
  </si>
  <si>
    <t>6223-2</t>
  </si>
  <si>
    <t xml:space="preserve">Petty Cash </t>
  </si>
  <si>
    <t>Address</t>
  </si>
  <si>
    <t>GUEST SUPPLIES</t>
  </si>
  <si>
    <t>PHOTOCOPY</t>
  </si>
  <si>
    <t>CO. NAME: TOSHCO INC</t>
  </si>
  <si>
    <t>PACKAGING</t>
  </si>
  <si>
    <t>DECORS</t>
  </si>
  <si>
    <t>MEDICAL SUPPLIES</t>
  </si>
  <si>
    <t>WARES AND UTENSILS</t>
  </si>
  <si>
    <t>Valero St Makati City</t>
  </si>
  <si>
    <t>Tube Ice</t>
  </si>
  <si>
    <t>Rustans Supercenters Inc</t>
  </si>
  <si>
    <t>201-160-401-002</t>
  </si>
  <si>
    <t>477-928-673-004</t>
  </si>
  <si>
    <t>Mejora Ferro Corp. (Ministop)</t>
  </si>
  <si>
    <t>G/F Valero Car Park Bldg. Velero Makati</t>
  </si>
  <si>
    <t>The Landmark Corporation</t>
  </si>
  <si>
    <t>000-148-285-000</t>
  </si>
  <si>
    <t>Ayala, Makati City</t>
  </si>
  <si>
    <t>Prepared by: Joyce Dino</t>
  </si>
  <si>
    <t>COH</t>
  </si>
  <si>
    <t>Office Warehouse Inc.</t>
  </si>
  <si>
    <t>200-492-462-008</t>
  </si>
  <si>
    <t>PCF 1</t>
  </si>
  <si>
    <t>PCF 2</t>
  </si>
  <si>
    <t>FOOD</t>
  </si>
  <si>
    <t>NON FOOD</t>
  </si>
  <si>
    <t>French fries</t>
  </si>
  <si>
    <t>Angelo Sanchez</t>
  </si>
  <si>
    <t>TOT</t>
  </si>
  <si>
    <t>TOTAL</t>
  </si>
  <si>
    <t>Cervesa Negra</t>
  </si>
  <si>
    <t>Veggies &amp; Fruits</t>
  </si>
  <si>
    <t>Assorted groceries</t>
  </si>
  <si>
    <t>Ruel Hayagan</t>
  </si>
  <si>
    <t>Taxi fare from landmark to valero</t>
  </si>
  <si>
    <t>PMKS Marketing</t>
  </si>
  <si>
    <t>51 L. Santos, Tangos Navotas City</t>
  </si>
  <si>
    <t>215-105-789-000</t>
  </si>
  <si>
    <t>Whole Chicken,56.8 kilos</t>
  </si>
  <si>
    <t>For the Month Ended:  September 2020</t>
  </si>
  <si>
    <t>Everlies Meatshop</t>
  </si>
  <si>
    <t>139-599.310-000</t>
  </si>
  <si>
    <t>165 JP Rizal St. San Roque Marikina</t>
  </si>
  <si>
    <t>Transpo from Marikina</t>
  </si>
  <si>
    <t>Sugar and anchor butter</t>
  </si>
  <si>
    <t>POS ribbon and celo tape</t>
  </si>
  <si>
    <t>F.Milk &amp; Nestle cream</t>
  </si>
  <si>
    <t>Joy liquid soap</t>
  </si>
  <si>
    <t>CLEANING SUPPLIES</t>
  </si>
  <si>
    <t>DINING SUPPLIES</t>
  </si>
  <si>
    <t>Brown table napkin</t>
  </si>
  <si>
    <t>Molinera,Diced Tomato,Molo Wrapper,Flour,Anchovies,Spaghetti,Bread Flour</t>
  </si>
  <si>
    <t>Fresh Basil</t>
  </si>
  <si>
    <t>Lalamove</t>
  </si>
  <si>
    <t>Food Delivery Charge c/o VCC</t>
  </si>
  <si>
    <t>Joyce Dino</t>
  </si>
  <si>
    <t>Transpo going Home c/o JFD</t>
  </si>
  <si>
    <t>SHAH-BONN-JADD Gen. Mechandise</t>
  </si>
  <si>
    <t>Guadalupe, Makati City</t>
  </si>
  <si>
    <t>106-226-027-000</t>
  </si>
  <si>
    <t>Sauce Cup &amp; Aluminum Foil</t>
  </si>
  <si>
    <t>Guadalupe Public Market</t>
  </si>
  <si>
    <t>Vida Bacon</t>
  </si>
  <si>
    <t>Eric Labadan</t>
  </si>
  <si>
    <t>Transpo purchased Bacon</t>
  </si>
  <si>
    <t>Spareribs,Fresh Milk,Demi Glace,Loaf Bread,Veg.Oil</t>
  </si>
  <si>
    <t>Spinach</t>
  </si>
  <si>
    <t>Baguette Bread</t>
  </si>
  <si>
    <t>Food Delivery c/o Verdana Cavite</t>
  </si>
  <si>
    <t>Food</t>
  </si>
  <si>
    <t>Packaging</t>
  </si>
  <si>
    <t>Transpo</t>
  </si>
  <si>
    <t>Total</t>
  </si>
  <si>
    <t>For the Month Ended:  Sept 11-12, 2020 (7,813 budget for Sept 14-19)</t>
  </si>
  <si>
    <t>For the Month Ended:  Sept 8-9 2020 (1,400 budget )</t>
  </si>
  <si>
    <t>Anchovies</t>
  </si>
  <si>
    <t>Mercury Drug Corporation</t>
  </si>
  <si>
    <t>000-388-474-486</t>
  </si>
  <si>
    <t>3A Battery</t>
  </si>
  <si>
    <t>Shah-Bonn Jadd</t>
  </si>
  <si>
    <t>Makati City</t>
  </si>
  <si>
    <t>Aluminum Foil,Plastic Spoon &amp; Fork, S-750</t>
  </si>
  <si>
    <t>Transpo purchased Bacon in Guadalupe</t>
  </si>
  <si>
    <t>Office Supplies</t>
  </si>
  <si>
    <t>Budget</t>
  </si>
  <si>
    <t>For the Month Ended:  September 1-4,2020 (4,756.50 Budget)</t>
  </si>
  <si>
    <t>Supper Shopping Market Inc</t>
  </si>
  <si>
    <t>204-809-185-639</t>
  </si>
  <si>
    <t>Diced Tomato, Red Kidney Bean</t>
  </si>
  <si>
    <t>Bread Crumbs &amp; Baguette Bread</t>
  </si>
  <si>
    <t>Office Warehouse Inc</t>
  </si>
  <si>
    <t>POS Ribbon</t>
  </si>
  <si>
    <t>Table Napkin</t>
  </si>
  <si>
    <t>Ideal Spaghetti,Fresh milk,APC,Baguette Bread,Butter</t>
  </si>
  <si>
    <t>25 kilo Rice</t>
  </si>
  <si>
    <t>Glenn Biarcal</t>
  </si>
  <si>
    <t>Transpo purchased Rice</t>
  </si>
  <si>
    <t>Tuce Ice</t>
  </si>
  <si>
    <t>Sauce Cup w/ Lid,S-750</t>
  </si>
  <si>
    <t>Transpo purchased Packaging Materials</t>
  </si>
  <si>
    <t>Note: 700 is additional payment for Whole Chicken</t>
  </si>
  <si>
    <t>Sprite</t>
  </si>
  <si>
    <t>Fresh Milk,APC,Fresh Garlic</t>
  </si>
  <si>
    <t>Transpo purchased Packaging &amp; Cleaning Materials</t>
  </si>
  <si>
    <t xml:space="preserve">S-750 (Canester) </t>
  </si>
  <si>
    <t>Dishwashing Liquid</t>
  </si>
  <si>
    <t>CLEANING</t>
  </si>
  <si>
    <t>Check Delivery Charged</t>
  </si>
  <si>
    <t>White Onion &amp; Peeled Garlic</t>
  </si>
  <si>
    <t>White Onion</t>
  </si>
  <si>
    <t>Cerveza Negra</t>
  </si>
  <si>
    <t>Mint Leaves</t>
  </si>
  <si>
    <t>Spaghetti,Veg. Oil,Fresh Milk,Pomace Oil,APC</t>
  </si>
  <si>
    <t>Non Food</t>
  </si>
  <si>
    <t>For the Month Ended:  Sept 14-19 (4,500 budget)</t>
  </si>
  <si>
    <t>Note: 122.63 over - paid c/o Sept 8-9 sukli</t>
  </si>
  <si>
    <t>For the Month Ended:  Sept 19-26(5,000 budget)</t>
  </si>
  <si>
    <t>Tube ice</t>
  </si>
  <si>
    <t>Vegetable oil, salt, sugar, fresh milk &amp; baguette bread</t>
  </si>
  <si>
    <t>Table napkin</t>
  </si>
  <si>
    <t>Transpo going to marikina</t>
  </si>
  <si>
    <t>Alma Cold Cuts Store</t>
  </si>
  <si>
    <t>Mozza cheese &amp; bacon bits</t>
  </si>
  <si>
    <t>Paseo Parkview Suites Condo Asso. Inc</t>
  </si>
  <si>
    <t>Service fee c/o declogged of Aircon</t>
  </si>
  <si>
    <t>Olive oil, pasta, anchovies, butter &amp; mayonaise</t>
  </si>
  <si>
    <t>Fuwa butter loaf bread</t>
  </si>
  <si>
    <t>Note: 399.40 over - paid c/o Sept 14-19 sukli</t>
  </si>
  <si>
    <t xml:space="preserve">Transpo purchased Soda </t>
  </si>
  <si>
    <t>Super Shoppig Market Inc</t>
  </si>
  <si>
    <t>Bel Air Makati City</t>
  </si>
  <si>
    <t>Pepsi, Mug,7up,Max</t>
  </si>
  <si>
    <t>Cream Cheese,Raspberry</t>
  </si>
  <si>
    <t>For the Month Ended:  Sept 14-19 (2,000+1,400 budget)</t>
  </si>
  <si>
    <t>Olive Oil,Veg Oil,Mushroom,Mayo</t>
  </si>
  <si>
    <t>Lettuce</t>
  </si>
  <si>
    <t>Note: 399.4 over - paid c/o Sept 8-9 sukli</t>
  </si>
  <si>
    <t>For the Month Ended:  Sept 22-26 (10,000 budget)</t>
  </si>
  <si>
    <t>Fresh Milk, Baguette Bread</t>
  </si>
  <si>
    <t>Jufran Hot Sauce</t>
  </si>
  <si>
    <t>SML 2 Btls</t>
  </si>
  <si>
    <t>Belong Enterprises</t>
  </si>
  <si>
    <t>180-192-125-001</t>
  </si>
  <si>
    <t>Red Bean &amp; Baguette Bread</t>
  </si>
  <si>
    <t>Jap Bread Crumbs</t>
  </si>
  <si>
    <t>Triple TJ Gen Merch</t>
  </si>
  <si>
    <t>112-145-410-000</t>
  </si>
  <si>
    <t>Boni Mandaluyong</t>
  </si>
  <si>
    <t>Pork Ribs</t>
  </si>
  <si>
    <t>Transpo going to Monterey</t>
  </si>
  <si>
    <t>Soysauce</t>
  </si>
  <si>
    <t>AAB Baking Goods &amp; Supplies Inc</t>
  </si>
  <si>
    <t>196-741-005-000</t>
  </si>
  <si>
    <t>Palanan Makati City</t>
  </si>
  <si>
    <t>Beryls,All Purpose Flour,Bread Flour</t>
  </si>
  <si>
    <t>Taxi Fare from Landmark to Valero</t>
  </si>
  <si>
    <t>Diced Tomato,Veg Oil,Spaghetti,Penne Pasta,Molinera,APC,Sardines,Butter</t>
  </si>
  <si>
    <t>Parking Fee</t>
  </si>
  <si>
    <t>Transpo Allowance</t>
  </si>
  <si>
    <t>Grab Express</t>
  </si>
  <si>
    <t>Delivery Charged of Coffee Beans</t>
  </si>
  <si>
    <t>Unsalted Butter,Hersheys Cocoa Powder</t>
  </si>
  <si>
    <t>For the Month Ended:  Sept 28-Oct 5 (Funds c/o Sept 25 Sales)</t>
  </si>
  <si>
    <t>Navotas City</t>
  </si>
  <si>
    <t>Whole Chicken (64.5 kilos)</t>
  </si>
  <si>
    <t>2 cup Plain Rice (hindi pa luto yun sinaing may guest na)</t>
  </si>
  <si>
    <t>Bean &amp; Barley Manila Corp</t>
  </si>
  <si>
    <t>Coffee Beans</t>
  </si>
  <si>
    <t>Fuwa Loaf Bread</t>
  </si>
  <si>
    <t>Transpo purchased Kitchen stocks in Marikina</t>
  </si>
  <si>
    <t>Judith Maet Products</t>
  </si>
  <si>
    <t>French Fries</t>
  </si>
  <si>
    <t>Evarlies Meatshop</t>
  </si>
  <si>
    <t>Almas Cold Cuts Store</t>
  </si>
  <si>
    <t>Bacon Bits</t>
  </si>
  <si>
    <t>Hershey's Cocoa Powder</t>
  </si>
  <si>
    <t>Joy Dishwashing Liquid,Sponge</t>
  </si>
  <si>
    <t>Pineapple Tidbits</t>
  </si>
  <si>
    <t>Brown Sugar Sachet,Refind White Sugar,Baguette Bread</t>
  </si>
  <si>
    <t>Breadcrumbs,Sunquick Orange,APC,Butter,Corn Oil,Black Olives</t>
  </si>
  <si>
    <t>Basil, Lettuce,Potato</t>
  </si>
  <si>
    <t>Taxi Fare from Landmark to Valero purchased assorted groceries</t>
  </si>
  <si>
    <t>2 weeks budget</t>
  </si>
  <si>
    <t>Budget per week</t>
  </si>
  <si>
    <t>SM Hypermarket</t>
  </si>
  <si>
    <t>Pepsi,Mug, Pepsi Max</t>
  </si>
  <si>
    <t>Mozzarella</t>
  </si>
  <si>
    <t>Gkenn Biarcal</t>
  </si>
  <si>
    <t>Transpo purchased Mozza &amp; Pepsi</t>
  </si>
  <si>
    <t>PCF Cash Breakdown borrowed from ff:</t>
  </si>
  <si>
    <t>11,500 c/o Sept 25 cash sales</t>
  </si>
  <si>
    <t>PCV</t>
  </si>
  <si>
    <t>2,000 c/o ACU Cleaning</t>
  </si>
  <si>
    <t>20,000 Total Cash Borrowed</t>
  </si>
  <si>
    <t>6,500 c/o Oct 1cash 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</si>
</sst>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5" applyFont="1" applyFill="1"/>
    <xf numFmtId="43" fontId="2" fillId="0" borderId="0" xfId="2" applyFont="1" applyFill="1"/>
    <xf numFmtId="9" fontId="2" fillId="0" borderId="0" xfId="29" applyFont="1" applyFill="1" applyAlignment="1">
      <alignment horizontal="center"/>
    </xf>
    <xf numFmtId="0" fontId="2" fillId="0" borderId="0" xfId="15" applyFont="1" applyFill="1" applyAlignment="1">
      <alignment horizontal="center"/>
    </xf>
    <xf numFmtId="0" fontId="2" fillId="0" borderId="0" xfId="15" applyFont="1" applyFill="1" applyAlignment="1">
      <alignment horizontal="left"/>
    </xf>
    <xf numFmtId="0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0" borderId="0" xfId="2" applyFont="1" applyFill="1" applyBorder="1"/>
    <xf numFmtId="9" fontId="2" fillId="0" borderId="0" xfId="29" applyFont="1" applyFill="1" applyBorder="1" applyAlignment="1">
      <alignment horizontal="center"/>
    </xf>
    <xf numFmtId="0" fontId="3" fillId="0" borderId="0" xfId="15" applyFont="1" applyFill="1"/>
    <xf numFmtId="0" fontId="2" fillId="0" borderId="0" xfId="15" applyFont="1" applyFill="1" applyAlignment="1">
      <alignment vertical="center" wrapText="1"/>
    </xf>
    <xf numFmtId="0" fontId="2" fillId="2" borderId="0" xfId="15" applyFont="1" applyFill="1"/>
    <xf numFmtId="164" fontId="3" fillId="0" borderId="0" xfId="15" applyNumberFormat="1" applyFont="1" applyFill="1" applyAlignment="1">
      <alignment horizontal="left"/>
    </xf>
    <xf numFmtId="0" fontId="3" fillId="0" borderId="0" xfId="15" applyNumberFormat="1" applyFont="1" applyFill="1" applyAlignment="1">
      <alignment horizontal="left"/>
    </xf>
    <xf numFmtId="49" fontId="3" fillId="0" borderId="0" xfId="15" applyNumberFormat="1" applyFont="1" applyFill="1"/>
    <xf numFmtId="0" fontId="7" fillId="0" borderId="0" xfId="2" applyNumberFormat="1" applyFont="1" applyFill="1" applyAlignment="1">
      <alignment horizontal="center"/>
    </xf>
    <xf numFmtId="164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Font="1" applyFill="1" applyBorder="1" applyAlignment="1">
      <alignment horizontal="center" vertical="center" wrapText="1"/>
    </xf>
    <xf numFmtId="9" fontId="3" fillId="0" borderId="3" xfId="29" applyFont="1" applyFill="1" applyBorder="1" applyAlignment="1">
      <alignment horizontal="center" vertical="center" wrapText="1"/>
    </xf>
    <xf numFmtId="43" fontId="3" fillId="0" borderId="3" xfId="2" applyFont="1" applyFill="1" applyBorder="1" applyAlignment="1">
      <alignment horizontal="center" vertical="center" wrapText="1"/>
    </xf>
    <xf numFmtId="43" fontId="3" fillId="0" borderId="6" xfId="2" applyFont="1" applyFill="1" applyBorder="1" applyAlignment="1">
      <alignment horizontal="center" vertical="center" wrapText="1"/>
    </xf>
    <xf numFmtId="43" fontId="3" fillId="0" borderId="2" xfId="2" applyFont="1" applyFill="1" applyBorder="1" applyAlignment="1">
      <alignment horizontal="center" vertical="center" wrapText="1"/>
    </xf>
    <xf numFmtId="43" fontId="3" fillId="0" borderId="7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15" applyFont="1" applyFill="1" applyBorder="1" applyAlignment="1">
      <alignment horizontal="center" vertical="center" wrapText="1"/>
    </xf>
    <xf numFmtId="43" fontId="2" fillId="2" borderId="2" xfId="2" applyFont="1" applyFill="1" applyBorder="1" applyAlignment="1">
      <alignment wrapText="1"/>
    </xf>
    <xf numFmtId="43" fontId="2" fillId="2" borderId="0" xfId="15" applyNumberFormat="1" applyFont="1" applyFill="1" applyAlignment="1">
      <alignment wrapText="1"/>
    </xf>
    <xf numFmtId="0" fontId="2" fillId="2" borderId="4" xfId="15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/>
    </xf>
    <xf numFmtId="49" fontId="2" fillId="2" borderId="2" xfId="15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/>
    </xf>
    <xf numFmtId="9" fontId="2" fillId="2" borderId="2" xfId="29" applyFont="1" applyFill="1" applyBorder="1" applyAlignment="1">
      <alignment horizontal="center"/>
    </xf>
    <xf numFmtId="43" fontId="2" fillId="2" borderId="2" xfId="2" applyFont="1" applyFill="1" applyBorder="1"/>
    <xf numFmtId="43" fontId="2" fillId="2" borderId="5" xfId="2" applyFont="1" applyFill="1" applyBorder="1"/>
    <xf numFmtId="0" fontId="2" fillId="2" borderId="2" xfId="0" applyFont="1" applyFill="1" applyBorder="1" applyAlignment="1">
      <alignment horizontal="center" vertical="center"/>
    </xf>
    <xf numFmtId="43" fontId="2" fillId="0" borderId="2" xfId="2" applyFont="1" applyFill="1" applyBorder="1"/>
    <xf numFmtId="43" fontId="3" fillId="2" borderId="2" xfId="2" applyFont="1" applyFill="1" applyBorder="1"/>
    <xf numFmtId="164" fontId="3" fillId="0" borderId="1" xfId="15" applyNumberFormat="1" applyFont="1" applyFill="1" applyBorder="1" applyAlignment="1" applyProtection="1">
      <alignment horizontal="center"/>
      <protection locked="0"/>
    </xf>
    <xf numFmtId="0" fontId="3" fillId="0" borderId="1" xfId="15" applyNumberFormat="1" applyFont="1" applyFill="1" applyBorder="1" applyAlignment="1" applyProtection="1">
      <alignment horizontal="left"/>
      <protection locked="0"/>
    </xf>
    <xf numFmtId="0" fontId="3" fillId="0" borderId="1" xfId="15" applyFont="1" applyFill="1" applyBorder="1"/>
    <xf numFmtId="0" fontId="3" fillId="0" borderId="1" xfId="15" applyFont="1" applyFill="1" applyBorder="1" applyAlignment="1">
      <alignment horizontal="left"/>
    </xf>
    <xf numFmtId="0" fontId="3" fillId="0" borderId="1" xfId="15" applyFont="1" applyFill="1" applyBorder="1" applyAlignment="1">
      <alignment horizontal="center"/>
    </xf>
    <xf numFmtId="43" fontId="3" fillId="0" borderId="1" xfId="1" applyFont="1" applyFill="1" applyBorder="1"/>
    <xf numFmtId="43" fontId="8" fillId="0" borderId="0" xfId="2" applyFont="1" applyFill="1" applyBorder="1"/>
    <xf numFmtId="43" fontId="8" fillId="0" borderId="0" xfId="2" applyFont="1" applyFill="1"/>
    <xf numFmtId="0" fontId="9" fillId="0" borderId="0" xfId="15" applyFont="1" applyFill="1"/>
    <xf numFmtId="43" fontId="3" fillId="0" borderId="0" xfId="2" applyFont="1" applyFill="1" applyBorder="1" applyAlignment="1"/>
    <xf numFmtId="43" fontId="3" fillId="0" borderId="0" xfId="2" applyFont="1" applyFill="1" applyBorder="1"/>
    <xf numFmtId="43" fontId="3" fillId="0" borderId="0" xfId="2" applyFont="1" applyFill="1"/>
    <xf numFmtId="43" fontId="1" fillId="0" borderId="0" xfId="2" applyFont="1" applyFill="1"/>
    <xf numFmtId="43" fontId="1" fillId="0" borderId="0" xfId="2" applyFont="1" applyFill="1" applyBorder="1"/>
    <xf numFmtId="43" fontId="1" fillId="0" borderId="0" xfId="2" applyFont="1" applyFill="1" applyBorder="1" applyAlignment="1"/>
    <xf numFmtId="0" fontId="10" fillId="0" borderId="0" xfId="15" applyFont="1" applyFill="1"/>
    <xf numFmtId="43" fontId="10" fillId="0" borderId="0" xfId="2" applyFont="1" applyFill="1" applyBorder="1"/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0" fontId="7" fillId="0" borderId="0" xfId="15" applyFont="1" applyFill="1"/>
    <xf numFmtId="43" fontId="7" fillId="0" borderId="0" xfId="2" applyFont="1" applyFill="1" applyBorder="1"/>
    <xf numFmtId="9" fontId="7" fillId="0" borderId="0" xfId="29" applyFont="1" applyFill="1" applyBorder="1" applyAlignment="1">
      <alignment horizontal="center"/>
    </xf>
    <xf numFmtId="43" fontId="7" fillId="0" borderId="0" xfId="2" applyFont="1" applyFill="1"/>
    <xf numFmtId="9" fontId="7" fillId="0" borderId="0" xfId="29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8" fillId="3" borderId="0" xfId="2" applyFont="1" applyFill="1"/>
    <xf numFmtId="0" fontId="8" fillId="3" borderId="0" xfId="15" applyFont="1" applyFill="1"/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2" borderId="0" xfId="15" applyNumberFormat="1" applyFont="1" applyFill="1"/>
  </cellXfs>
  <cellStyles count="30">
    <cellStyle name="Comma" xfId="1" builtinId="3"/>
    <cellStyle name="Comma 10" xfId="2" xr:uid="{00000000-0005-0000-0000-000001000000}"/>
    <cellStyle name="Comma 11" xfId="3" xr:uid="{00000000-0005-0000-0000-000002000000}"/>
    <cellStyle name="Comma 11 3" xfId="4" xr:uid="{00000000-0005-0000-0000-000003000000}"/>
    <cellStyle name="Comma 11 4" xfId="5" xr:uid="{00000000-0005-0000-0000-000004000000}"/>
    <cellStyle name="Comma 11 5" xfId="6" xr:uid="{00000000-0005-0000-0000-000005000000}"/>
    <cellStyle name="Comma 11 5 2" xfId="7" xr:uid="{00000000-0005-0000-0000-000006000000}"/>
    <cellStyle name="Comma 2" xfId="8" xr:uid="{00000000-0005-0000-0000-000007000000}"/>
    <cellStyle name="Comma 2 2" xfId="9" xr:uid="{00000000-0005-0000-0000-000008000000}"/>
    <cellStyle name="Comma 2 2 2" xfId="10" xr:uid="{00000000-0005-0000-0000-000009000000}"/>
    <cellStyle name="Comma 2 5" xfId="11" xr:uid="{00000000-0005-0000-0000-00000A000000}"/>
    <cellStyle name="Comma 3" xfId="12" xr:uid="{00000000-0005-0000-0000-00000B000000}"/>
    <cellStyle name="Comma 4 2 2" xfId="13" xr:uid="{00000000-0005-0000-0000-00000C000000}"/>
    <cellStyle name="Excel Built-in Normal" xfId="14" xr:uid="{00000000-0005-0000-0000-00000D000000}"/>
    <cellStyle name="Normal" xfId="0" builtinId="0"/>
    <cellStyle name="Normal 10" xfId="15" xr:uid="{00000000-0005-0000-0000-00000F000000}"/>
    <cellStyle name="Normal 2" xfId="16" xr:uid="{00000000-0005-0000-0000-000010000000}"/>
    <cellStyle name="Normal 2 2" xfId="17" xr:uid="{00000000-0005-0000-0000-000011000000}"/>
    <cellStyle name="Normal 32" xfId="18" xr:uid="{00000000-0005-0000-0000-000012000000}"/>
    <cellStyle name="Normal 33" xfId="19" xr:uid="{00000000-0005-0000-0000-000013000000}"/>
    <cellStyle name="Normal 34" xfId="20" xr:uid="{00000000-0005-0000-0000-000014000000}"/>
    <cellStyle name="Normal 35" xfId="21" xr:uid="{00000000-0005-0000-0000-000015000000}"/>
    <cellStyle name="Normal 36" xfId="22" xr:uid="{00000000-0005-0000-0000-000016000000}"/>
    <cellStyle name="Normal 37" xfId="23" xr:uid="{00000000-0005-0000-0000-000017000000}"/>
    <cellStyle name="Normal 7 3" xfId="24" xr:uid="{00000000-0005-0000-0000-000018000000}"/>
    <cellStyle name="Normal 7 4" xfId="25" xr:uid="{00000000-0005-0000-0000-000019000000}"/>
    <cellStyle name="Normal 7 5" xfId="26" xr:uid="{00000000-0005-0000-0000-00001A000000}"/>
    <cellStyle name="Normal 8" xfId="27" xr:uid="{00000000-0005-0000-0000-00001B000000}"/>
    <cellStyle name="Normal 9" xfId="28" xr:uid="{00000000-0005-0000-0000-00001C000000}"/>
    <cellStyle name="Percent 2" xfId="29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Ortigas\Ortigas%202006\Ortigas%20May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osh%20april%202006\ortigas\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>
        <row r="3">
          <cell r="K3">
            <v>2007</v>
          </cell>
        </row>
        <row r="5">
          <cell r="K5" t="str">
            <v>FEBRUARY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workbookViewId="0">
      <pane ySplit="1" topLeftCell="A2" activePane="bottomLeft" state="frozen"/>
      <selection activeCell="D1" sqref="D1"/>
      <selection pane="bottomLeft" activeCell="R31" sqref="R31"/>
    </sheetView>
  </sheetViews>
  <sheetFormatPr defaultRowHeight="11.25" x14ac:dyDescent="0.2"/>
  <cols>
    <col min="1" max="1" width="8.140625" style="56" customWidth="1"/>
    <col min="2" max="2" width="7.28515625" style="6" hidden="1" customWidth="1"/>
    <col min="3" max="3" width="23.28515625" style="1" customWidth="1"/>
    <col min="4" max="4" width="13" style="5" hidden="1" customWidth="1"/>
    <col min="5" max="5" width="29.140625" style="5" hidden="1" customWidth="1"/>
    <col min="6" max="6" width="6.28515625" style="4" customWidth="1"/>
    <col min="7" max="7" width="28.28515625" style="1" customWidth="1"/>
    <col min="8" max="8" width="11" style="2" hidden="1" customWidth="1"/>
    <col min="9" max="9" width="8.42578125" style="2" hidden="1" customWidth="1"/>
    <col min="10" max="10" width="8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9.42578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customWidth="1"/>
    <col min="19" max="19" width="9.140625" style="2" customWidth="1"/>
    <col min="20" max="20" width="9.140625" style="2" hidden="1" customWidth="1"/>
    <col min="21" max="21" width="10.5703125" style="2" customWidth="1"/>
    <col min="22" max="22" width="8.140625" style="2" hidden="1" customWidth="1"/>
    <col min="23" max="23" width="9.85546875" style="2" hidden="1" customWidth="1"/>
    <col min="24" max="24" width="9.28515625" style="2" hidden="1" customWidth="1"/>
    <col min="25" max="25" width="8.28515625" style="2" hidden="1" customWidth="1"/>
    <col min="26" max="26" width="8.7109375" style="2" customWidth="1"/>
    <col min="27" max="27" width="9.5703125" style="2" hidden="1" customWidth="1"/>
    <col min="28" max="29" width="8" style="2" hidden="1" customWidth="1"/>
    <col min="30" max="30" width="10.140625" style="2" hidden="1" customWidth="1"/>
    <col min="31" max="31" width="10.7109375" style="2" customWidth="1"/>
    <col min="32" max="32" width="8.85546875" style="1" customWidth="1"/>
    <col min="33" max="16384" width="9.140625" style="1"/>
  </cols>
  <sheetData>
    <row r="1" spans="1:32" ht="12" customHeight="1" x14ac:dyDescent="0.2">
      <c r="A1" s="13" t="s">
        <v>30</v>
      </c>
      <c r="C1" s="14"/>
    </row>
    <row r="2" spans="1:32" ht="12" customHeight="1" x14ac:dyDescent="0.2">
      <c r="A2" s="13" t="s">
        <v>26</v>
      </c>
    </row>
    <row r="3" spans="1:32" ht="12" customHeight="1" x14ac:dyDescent="0.2">
      <c r="A3" s="13" t="s">
        <v>112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6212</v>
      </c>
      <c r="T3" s="16"/>
      <c r="U3" s="16"/>
      <c r="V3" s="16"/>
      <c r="W3" s="16"/>
      <c r="X3" s="16" t="s">
        <v>25</v>
      </c>
      <c r="Y3" s="16"/>
      <c r="Z3" s="16">
        <v>6230</v>
      </c>
      <c r="AA3" s="16" t="s">
        <v>24</v>
      </c>
      <c r="AB3" s="16">
        <v>6202</v>
      </c>
      <c r="AC3" s="16"/>
      <c r="AD3" s="16">
        <v>6109</v>
      </c>
      <c r="AE3" s="16">
        <v>1002</v>
      </c>
    </row>
    <row r="4" spans="1:32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76</v>
      </c>
      <c r="S4" s="21" t="s">
        <v>7</v>
      </c>
      <c r="T4" s="21" t="s">
        <v>28</v>
      </c>
      <c r="U4" s="21" t="s">
        <v>31</v>
      </c>
      <c r="V4" s="21" t="s">
        <v>33</v>
      </c>
      <c r="W4" s="21" t="s">
        <v>34</v>
      </c>
      <c r="X4" s="21" t="s">
        <v>6</v>
      </c>
      <c r="Y4" s="21" t="s">
        <v>29</v>
      </c>
      <c r="Z4" s="21" t="s">
        <v>5</v>
      </c>
      <c r="AA4" s="21" t="s">
        <v>4</v>
      </c>
      <c r="AB4" s="22" t="s">
        <v>3</v>
      </c>
      <c r="AC4" s="21" t="s">
        <v>75</v>
      </c>
      <c r="AD4" s="23" t="s">
        <v>2</v>
      </c>
      <c r="AE4" s="24" t="s">
        <v>0</v>
      </c>
    </row>
    <row r="5" spans="1:32" s="12" customFormat="1" ht="23.25" customHeight="1" x14ac:dyDescent="0.2">
      <c r="A5" s="30">
        <v>44076</v>
      </c>
      <c r="B5" s="31"/>
      <c r="C5" s="25" t="s">
        <v>113</v>
      </c>
      <c r="D5" s="25" t="s">
        <v>114</v>
      </c>
      <c r="E5" s="25" t="s">
        <v>107</v>
      </c>
      <c r="F5" s="26">
        <v>255492</v>
      </c>
      <c r="G5" s="26" t="s">
        <v>115</v>
      </c>
      <c r="H5" s="32"/>
      <c r="I5" s="32"/>
      <c r="J5" s="32"/>
      <c r="K5" s="32">
        <v>517.5</v>
      </c>
      <c r="L5" s="33"/>
      <c r="M5" s="27">
        <f t="shared" ref="M5:M16" si="0">SUM(H5:J5,K5/1.12)</f>
        <v>462.05357142857139</v>
      </c>
      <c r="N5" s="27">
        <f t="shared" ref="N5:N16" si="1">K5/1.12*0.12</f>
        <v>55.446428571428562</v>
      </c>
      <c r="O5" s="27">
        <f t="shared" ref="O5:O16" si="2">-SUM(I5:J5,K5/1.12)*L5</f>
        <v>0</v>
      </c>
      <c r="P5" s="27">
        <v>462.05</v>
      </c>
      <c r="Q5" s="34"/>
      <c r="R5" s="34"/>
      <c r="S5" s="35"/>
      <c r="T5" s="35"/>
      <c r="U5" s="35"/>
      <c r="V5" s="35"/>
      <c r="W5" s="34"/>
      <c r="X5" s="34"/>
      <c r="Y5" s="34"/>
      <c r="Z5" s="34"/>
      <c r="AA5" s="35"/>
      <c r="AB5" s="35"/>
      <c r="AC5" s="34"/>
      <c r="AD5" s="34"/>
      <c r="AE5" s="27">
        <f t="shared" ref="AE5:AE17" si="3">-SUM(N5:AD5)</f>
        <v>-517.49642857142862</v>
      </c>
      <c r="AF5" s="28">
        <f t="shared" ref="AF5:AF13" si="4">SUM(H5:K5)+AE5+O5</f>
        <v>3.5714285713766003E-3</v>
      </c>
    </row>
    <row r="6" spans="1:32" s="12" customFormat="1" ht="23.25" customHeight="1" x14ac:dyDescent="0.2">
      <c r="A6" s="30">
        <v>44077</v>
      </c>
      <c r="B6" s="31"/>
      <c r="C6" s="25" t="s">
        <v>37</v>
      </c>
      <c r="D6" s="25" t="s">
        <v>38</v>
      </c>
      <c r="E6" s="25" t="s">
        <v>35</v>
      </c>
      <c r="F6" s="26">
        <v>38638</v>
      </c>
      <c r="G6" s="26" t="s">
        <v>116</v>
      </c>
      <c r="H6" s="32"/>
      <c r="I6" s="32"/>
      <c r="J6" s="32"/>
      <c r="K6" s="32">
        <v>216</v>
      </c>
      <c r="L6" s="33"/>
      <c r="M6" s="27">
        <f t="shared" si="0"/>
        <v>192.85714285714283</v>
      </c>
      <c r="N6" s="27">
        <f t="shared" si="1"/>
        <v>23.142857142857139</v>
      </c>
      <c r="O6" s="27">
        <f t="shared" si="2"/>
        <v>0</v>
      </c>
      <c r="P6" s="27">
        <v>192.86</v>
      </c>
      <c r="Q6" s="34"/>
      <c r="R6" s="34"/>
      <c r="S6" s="35"/>
      <c r="T6" s="35"/>
      <c r="U6" s="35"/>
      <c r="V6" s="35"/>
      <c r="W6" s="34"/>
      <c r="X6" s="34"/>
      <c r="Y6" s="34"/>
      <c r="Z6" s="34"/>
      <c r="AA6" s="35"/>
      <c r="AB6" s="35"/>
      <c r="AC6" s="34"/>
      <c r="AD6" s="34"/>
      <c r="AE6" s="27">
        <f t="shared" si="3"/>
        <v>-216.00285714285715</v>
      </c>
      <c r="AF6" s="28">
        <f t="shared" si="4"/>
        <v>-2.8571428571524393E-3</v>
      </c>
    </row>
    <row r="7" spans="1:32" s="12" customFormat="1" ht="23.25" customHeight="1" x14ac:dyDescent="0.2">
      <c r="A7" s="30">
        <v>44076</v>
      </c>
      <c r="B7" s="31"/>
      <c r="C7" s="25" t="s">
        <v>117</v>
      </c>
      <c r="D7" s="25" t="s">
        <v>48</v>
      </c>
      <c r="E7" s="25" t="s">
        <v>107</v>
      </c>
      <c r="F7" s="26">
        <v>816414</v>
      </c>
      <c r="G7" s="26" t="s">
        <v>118</v>
      </c>
      <c r="H7" s="32"/>
      <c r="I7" s="32"/>
      <c r="J7" s="32"/>
      <c r="K7" s="32">
        <v>130</v>
      </c>
      <c r="L7" s="33"/>
      <c r="M7" s="27">
        <f t="shared" si="0"/>
        <v>116.07142857142856</v>
      </c>
      <c r="N7" s="27">
        <f t="shared" si="1"/>
        <v>13.928571428571425</v>
      </c>
      <c r="O7" s="27">
        <f t="shared" si="2"/>
        <v>0</v>
      </c>
      <c r="P7" s="27"/>
      <c r="Q7" s="34"/>
      <c r="R7" s="34"/>
      <c r="S7" s="35">
        <v>116.07</v>
      </c>
      <c r="T7" s="35"/>
      <c r="U7" s="35"/>
      <c r="V7" s="35"/>
      <c r="W7" s="34"/>
      <c r="X7" s="34"/>
      <c r="Y7" s="34"/>
      <c r="Z7" s="34"/>
      <c r="AA7" s="35"/>
      <c r="AB7" s="35"/>
      <c r="AC7" s="34"/>
      <c r="AD7" s="34"/>
      <c r="AE7" s="27">
        <f t="shared" si="3"/>
        <v>-129.99857142857141</v>
      </c>
      <c r="AF7" s="28">
        <f t="shared" si="4"/>
        <v>1.4285714285904305E-3</v>
      </c>
    </row>
    <row r="8" spans="1:32" s="12" customFormat="1" ht="23.25" customHeight="1" x14ac:dyDescent="0.2">
      <c r="A8" s="30">
        <v>44076</v>
      </c>
      <c r="B8" s="31"/>
      <c r="C8" s="25" t="s">
        <v>37</v>
      </c>
      <c r="D8" s="25" t="s">
        <v>38</v>
      </c>
      <c r="E8" s="25" t="s">
        <v>35</v>
      </c>
      <c r="F8" s="26">
        <v>167707</v>
      </c>
      <c r="G8" s="26" t="s">
        <v>119</v>
      </c>
      <c r="H8" s="32"/>
      <c r="I8" s="32"/>
      <c r="J8" s="32"/>
      <c r="K8" s="32">
        <v>158</v>
      </c>
      <c r="L8" s="33"/>
      <c r="M8" s="27">
        <f t="shared" si="0"/>
        <v>141.07142857142856</v>
      </c>
      <c r="N8" s="27">
        <f t="shared" si="1"/>
        <v>16.928571428571427</v>
      </c>
      <c r="O8" s="27">
        <f t="shared" si="2"/>
        <v>0</v>
      </c>
      <c r="P8" s="27"/>
      <c r="Q8" s="34"/>
      <c r="R8" s="34">
        <v>141.07</v>
      </c>
      <c r="S8" s="35"/>
      <c r="T8" s="35"/>
      <c r="U8" s="35"/>
      <c r="V8" s="35"/>
      <c r="W8" s="34"/>
      <c r="X8" s="34"/>
      <c r="Y8" s="34"/>
      <c r="Z8" s="34"/>
      <c r="AA8" s="35"/>
      <c r="AB8" s="35"/>
      <c r="AC8" s="34"/>
      <c r="AD8" s="34"/>
      <c r="AE8" s="27">
        <f t="shared" si="3"/>
        <v>-157.99857142857141</v>
      </c>
      <c r="AF8" s="28">
        <f t="shared" si="4"/>
        <v>1.4285714285904305E-3</v>
      </c>
    </row>
    <row r="9" spans="1:32" s="12" customFormat="1" ht="23.25" customHeight="1" x14ac:dyDescent="0.2">
      <c r="A9" s="30">
        <v>44077</v>
      </c>
      <c r="B9" s="31"/>
      <c r="C9" s="25" t="s">
        <v>37</v>
      </c>
      <c r="D9" s="25" t="s">
        <v>38</v>
      </c>
      <c r="E9" s="25" t="s">
        <v>35</v>
      </c>
      <c r="F9" s="26">
        <v>38640</v>
      </c>
      <c r="G9" s="26" t="s">
        <v>120</v>
      </c>
      <c r="H9" s="32"/>
      <c r="I9" s="32"/>
      <c r="J9" s="32"/>
      <c r="K9" s="32">
        <v>735</v>
      </c>
      <c r="L9" s="33"/>
      <c r="M9" s="27">
        <f t="shared" si="0"/>
        <v>656.24999999999989</v>
      </c>
      <c r="N9" s="27">
        <f t="shared" si="1"/>
        <v>78.749999999999986</v>
      </c>
      <c r="O9" s="27">
        <f t="shared" si="2"/>
        <v>0</v>
      </c>
      <c r="P9" s="27">
        <v>656.25</v>
      </c>
      <c r="Q9" s="34"/>
      <c r="R9" s="34"/>
      <c r="S9" s="35"/>
      <c r="T9" s="35"/>
      <c r="U9" s="35"/>
      <c r="V9" s="35"/>
      <c r="W9" s="34"/>
      <c r="X9" s="34"/>
      <c r="Y9" s="34"/>
      <c r="Z9" s="34"/>
      <c r="AA9" s="35"/>
      <c r="AB9" s="35"/>
      <c r="AC9" s="34"/>
      <c r="AD9" s="34"/>
      <c r="AE9" s="27">
        <f t="shared" si="3"/>
        <v>-735</v>
      </c>
      <c r="AF9" s="28">
        <f t="shared" si="4"/>
        <v>0</v>
      </c>
    </row>
    <row r="10" spans="1:32" s="12" customFormat="1" ht="27.75" customHeight="1" x14ac:dyDescent="0.2">
      <c r="A10" s="30">
        <v>44077</v>
      </c>
      <c r="B10" s="31"/>
      <c r="C10" s="25" t="s">
        <v>88</v>
      </c>
      <c r="D10" s="25"/>
      <c r="E10" s="25"/>
      <c r="F10" s="26"/>
      <c r="G10" s="26" t="s">
        <v>121</v>
      </c>
      <c r="H10" s="32"/>
      <c r="I10" s="32"/>
      <c r="J10" s="32">
        <v>1175</v>
      </c>
      <c r="K10" s="32"/>
      <c r="L10" s="33"/>
      <c r="M10" s="27">
        <f t="shared" si="0"/>
        <v>1175</v>
      </c>
      <c r="N10" s="27">
        <f t="shared" si="1"/>
        <v>0</v>
      </c>
      <c r="O10" s="27">
        <f t="shared" si="2"/>
        <v>0</v>
      </c>
      <c r="P10" s="27">
        <v>1175</v>
      </c>
      <c r="Q10" s="34"/>
      <c r="R10" s="34"/>
      <c r="S10" s="35"/>
      <c r="T10" s="35"/>
      <c r="U10" s="35"/>
      <c r="V10" s="35"/>
      <c r="W10" s="34"/>
      <c r="X10" s="34"/>
      <c r="Y10" s="34"/>
      <c r="Z10" s="34"/>
      <c r="AA10" s="35"/>
      <c r="AB10" s="35"/>
      <c r="AC10" s="34"/>
      <c r="AD10" s="34"/>
      <c r="AE10" s="27">
        <f t="shared" si="3"/>
        <v>-1175</v>
      </c>
      <c r="AF10" s="28">
        <f t="shared" si="4"/>
        <v>0</v>
      </c>
    </row>
    <row r="11" spans="1:32" s="12" customFormat="1" ht="23.25" customHeight="1" x14ac:dyDescent="0.2">
      <c r="A11" s="30">
        <v>44077</v>
      </c>
      <c r="B11" s="31"/>
      <c r="C11" s="25" t="s">
        <v>122</v>
      </c>
      <c r="D11" s="25"/>
      <c r="E11" s="25"/>
      <c r="F11" s="26"/>
      <c r="G11" s="26" t="s">
        <v>123</v>
      </c>
      <c r="H11" s="32"/>
      <c r="I11" s="32"/>
      <c r="J11" s="32">
        <v>25</v>
      </c>
      <c r="K11" s="32"/>
      <c r="L11" s="33"/>
      <c r="M11" s="27">
        <f t="shared" si="0"/>
        <v>25</v>
      </c>
      <c r="N11" s="27">
        <f t="shared" si="1"/>
        <v>0</v>
      </c>
      <c r="O11" s="27">
        <f t="shared" si="2"/>
        <v>0</v>
      </c>
      <c r="P11" s="27"/>
      <c r="Q11" s="34"/>
      <c r="R11" s="34"/>
      <c r="S11" s="35"/>
      <c r="T11" s="35"/>
      <c r="U11" s="35"/>
      <c r="V11" s="35"/>
      <c r="W11" s="34"/>
      <c r="X11" s="34"/>
      <c r="Y11" s="34"/>
      <c r="Z11" s="34">
        <v>25</v>
      </c>
      <c r="AA11" s="35"/>
      <c r="AB11" s="35"/>
      <c r="AC11" s="34"/>
      <c r="AD11" s="34"/>
      <c r="AE11" s="27">
        <f t="shared" si="3"/>
        <v>-25</v>
      </c>
      <c r="AF11" s="28">
        <f t="shared" si="4"/>
        <v>0</v>
      </c>
    </row>
    <row r="12" spans="1:32" s="12" customFormat="1" ht="23.25" customHeight="1" x14ac:dyDescent="0.2">
      <c r="A12" s="30">
        <v>44078</v>
      </c>
      <c r="B12" s="31"/>
      <c r="C12" s="25" t="s">
        <v>40</v>
      </c>
      <c r="D12" s="25" t="s">
        <v>39</v>
      </c>
      <c r="E12" s="25" t="s">
        <v>41</v>
      </c>
      <c r="F12" s="26">
        <v>2543546</v>
      </c>
      <c r="G12" s="26" t="s">
        <v>124</v>
      </c>
      <c r="H12" s="32"/>
      <c r="I12" s="32"/>
      <c r="J12" s="32"/>
      <c r="K12" s="32">
        <v>42</v>
      </c>
      <c r="L12" s="33"/>
      <c r="M12" s="27">
        <f t="shared" si="0"/>
        <v>37.499999999999993</v>
      </c>
      <c r="N12" s="27">
        <f t="shared" si="1"/>
        <v>4.4999999999999991</v>
      </c>
      <c r="O12" s="27">
        <f t="shared" si="2"/>
        <v>0</v>
      </c>
      <c r="P12" s="34"/>
      <c r="Q12" s="34">
        <v>37.5</v>
      </c>
      <c r="R12" s="34"/>
      <c r="S12" s="35"/>
      <c r="T12" s="35"/>
      <c r="U12" s="35"/>
      <c r="V12" s="35"/>
      <c r="W12" s="34"/>
      <c r="X12" s="34"/>
      <c r="Y12" s="34"/>
      <c r="Z12" s="34"/>
      <c r="AA12" s="35"/>
      <c r="AB12" s="35"/>
      <c r="AC12" s="34"/>
      <c r="AD12" s="34"/>
      <c r="AE12" s="27">
        <f t="shared" si="3"/>
        <v>-42</v>
      </c>
      <c r="AF12" s="28">
        <f t="shared" si="4"/>
        <v>0</v>
      </c>
    </row>
    <row r="13" spans="1:32" s="12" customFormat="1" ht="23.25" customHeight="1" x14ac:dyDescent="0.2">
      <c r="A13" s="30">
        <v>44078</v>
      </c>
      <c r="B13" s="31"/>
      <c r="C13" s="25" t="s">
        <v>106</v>
      </c>
      <c r="D13" s="25" t="s">
        <v>86</v>
      </c>
      <c r="E13" s="25" t="s">
        <v>107</v>
      </c>
      <c r="F13" s="26">
        <v>202475</v>
      </c>
      <c r="G13" s="26" t="s">
        <v>125</v>
      </c>
      <c r="H13" s="32"/>
      <c r="I13" s="32"/>
      <c r="J13" s="32"/>
      <c r="K13" s="32">
        <v>1030</v>
      </c>
      <c r="L13" s="33"/>
      <c r="M13" s="27">
        <f t="shared" si="0"/>
        <v>919.64285714285711</v>
      </c>
      <c r="N13" s="27">
        <f t="shared" si="1"/>
        <v>110.35714285714285</v>
      </c>
      <c r="O13" s="27">
        <f t="shared" si="2"/>
        <v>0</v>
      </c>
      <c r="P13" s="27"/>
      <c r="Q13" s="34"/>
      <c r="R13" s="34"/>
      <c r="S13" s="35"/>
      <c r="T13" s="35"/>
      <c r="U13" s="35">
        <v>919.64</v>
      </c>
      <c r="V13" s="35"/>
      <c r="W13" s="34"/>
      <c r="X13" s="34"/>
      <c r="Y13" s="34"/>
      <c r="Z13" s="34"/>
      <c r="AA13" s="35"/>
      <c r="AB13" s="35"/>
      <c r="AC13" s="34"/>
      <c r="AD13" s="34"/>
      <c r="AE13" s="27">
        <f t="shared" si="3"/>
        <v>-1029.9971428571428</v>
      </c>
      <c r="AF13" s="28">
        <f t="shared" si="4"/>
        <v>2.8571428572377044E-3</v>
      </c>
    </row>
    <row r="14" spans="1:32" s="12" customFormat="1" ht="23.25" customHeight="1" x14ac:dyDescent="0.2">
      <c r="A14" s="30">
        <v>44077</v>
      </c>
      <c r="B14" s="31"/>
      <c r="C14" s="25" t="s">
        <v>122</v>
      </c>
      <c r="D14" s="25"/>
      <c r="E14" s="25"/>
      <c r="F14" s="26"/>
      <c r="G14" s="26" t="s">
        <v>126</v>
      </c>
      <c r="H14" s="32"/>
      <c r="I14" s="32"/>
      <c r="J14" s="32">
        <v>55</v>
      </c>
      <c r="K14" s="32"/>
      <c r="L14" s="33"/>
      <c r="M14" s="27">
        <f t="shared" ref="M14" si="5">SUM(H14:J14,K14/1.12)</f>
        <v>55</v>
      </c>
      <c r="N14" s="27">
        <f t="shared" ref="N14" si="6">K14/1.12*0.12</f>
        <v>0</v>
      </c>
      <c r="O14" s="27">
        <f t="shared" ref="O14" si="7">-SUM(I14:J14,K14/1.12)*L14</f>
        <v>0</v>
      </c>
      <c r="P14" s="27"/>
      <c r="Q14" s="34"/>
      <c r="R14" s="34"/>
      <c r="S14" s="35"/>
      <c r="T14" s="35"/>
      <c r="U14" s="35"/>
      <c r="V14" s="35"/>
      <c r="W14" s="34"/>
      <c r="X14" s="34"/>
      <c r="Y14" s="34"/>
      <c r="Z14" s="34">
        <v>55</v>
      </c>
      <c r="AA14" s="35"/>
      <c r="AB14" s="35"/>
      <c r="AC14" s="34"/>
      <c r="AD14" s="34"/>
      <c r="AE14" s="27">
        <f t="shared" ref="AE14" si="8">-SUM(N14:AD14)</f>
        <v>-55</v>
      </c>
      <c r="AF14" s="28">
        <f t="shared" ref="AF14" si="9">SUM(H14:K14)+AE14+O14</f>
        <v>0</v>
      </c>
    </row>
    <row r="15" spans="1:32" s="12" customFormat="1" ht="23.25" customHeight="1" x14ac:dyDescent="0.2">
      <c r="A15" s="30"/>
      <c r="B15" s="31"/>
      <c r="C15" s="25"/>
      <c r="D15" s="25"/>
      <c r="E15" s="25"/>
      <c r="F15" s="26"/>
      <c r="G15" s="26"/>
      <c r="H15" s="32"/>
      <c r="I15" s="32"/>
      <c r="J15" s="32"/>
      <c r="K15" s="32"/>
      <c r="L15" s="33"/>
      <c r="M15" s="27">
        <f t="shared" si="0"/>
        <v>0</v>
      </c>
      <c r="N15" s="27">
        <f t="shared" si="1"/>
        <v>0</v>
      </c>
      <c r="O15" s="27">
        <f t="shared" si="2"/>
        <v>0</v>
      </c>
      <c r="P15" s="27"/>
      <c r="Q15" s="34"/>
      <c r="R15" s="34"/>
      <c r="S15" s="35"/>
      <c r="T15" s="35"/>
      <c r="U15" s="35"/>
      <c r="V15" s="35"/>
      <c r="W15" s="34"/>
      <c r="X15" s="34"/>
      <c r="Y15" s="34"/>
      <c r="Z15" s="34"/>
      <c r="AA15" s="35"/>
      <c r="AB15" s="35"/>
      <c r="AC15" s="34"/>
      <c r="AD15" s="34"/>
      <c r="AE15" s="27">
        <f t="shared" si="3"/>
        <v>0</v>
      </c>
      <c r="AF15" s="28"/>
    </row>
    <row r="16" spans="1:32" s="12" customFormat="1" ht="23.25" customHeight="1" x14ac:dyDescent="0.2">
      <c r="A16" s="30"/>
      <c r="B16" s="31"/>
      <c r="C16" s="25"/>
      <c r="D16" s="25"/>
      <c r="E16" s="25"/>
      <c r="F16" s="26"/>
      <c r="G16" s="26"/>
      <c r="H16" s="32"/>
      <c r="I16" s="32"/>
      <c r="J16" s="32"/>
      <c r="K16" s="32"/>
      <c r="L16" s="33"/>
      <c r="M16" s="27">
        <f t="shared" si="0"/>
        <v>0</v>
      </c>
      <c r="N16" s="27">
        <f t="shared" si="1"/>
        <v>0</v>
      </c>
      <c r="O16" s="27">
        <f t="shared" si="2"/>
        <v>0</v>
      </c>
      <c r="P16" s="27"/>
      <c r="Q16" s="34"/>
      <c r="R16" s="34"/>
      <c r="S16" s="35"/>
      <c r="T16" s="35"/>
      <c r="U16" s="35"/>
      <c r="V16" s="35"/>
      <c r="W16" s="34"/>
      <c r="X16" s="34"/>
      <c r="Y16" s="34"/>
      <c r="Z16" s="34"/>
      <c r="AA16" s="35"/>
      <c r="AB16" s="35"/>
      <c r="AC16" s="34"/>
      <c r="AD16" s="34"/>
      <c r="AE16" s="27">
        <f t="shared" si="3"/>
        <v>0</v>
      </c>
      <c r="AF16" s="28">
        <f>SUM(H16:K16)+AE16+O16</f>
        <v>0</v>
      </c>
    </row>
    <row r="17" spans="1:32" s="12" customFormat="1" x14ac:dyDescent="0.2">
      <c r="A17" s="30"/>
      <c r="B17" s="31"/>
      <c r="C17" s="36"/>
      <c r="D17" s="36"/>
      <c r="E17" s="36"/>
      <c r="F17" s="26"/>
      <c r="G17" s="29"/>
      <c r="H17" s="32"/>
      <c r="I17" s="32"/>
      <c r="J17" s="32"/>
      <c r="K17" s="32"/>
      <c r="L17" s="33"/>
      <c r="M17" s="34">
        <f>SUM(H17:J17,K17/1.12)</f>
        <v>0</v>
      </c>
      <c r="N17" s="34">
        <f>K17/1.12*0.12</f>
        <v>0</v>
      </c>
      <c r="O17" s="34">
        <f>-SUM(I17:J17,K17/1.12)*L17</f>
        <v>0</v>
      </c>
      <c r="P17" s="34"/>
      <c r="Q17" s="34"/>
      <c r="R17" s="34"/>
      <c r="S17" s="35"/>
      <c r="T17" s="35"/>
      <c r="U17" s="35"/>
      <c r="V17" s="35"/>
      <c r="W17" s="35"/>
      <c r="X17" s="37"/>
      <c r="Y17" s="34"/>
      <c r="Z17" s="34"/>
      <c r="AA17" s="34"/>
      <c r="AB17" s="35"/>
      <c r="AC17" s="35"/>
      <c r="AD17" s="38"/>
      <c r="AE17" s="27">
        <f t="shared" si="3"/>
        <v>0</v>
      </c>
      <c r="AF17" s="28">
        <f>SUM(H17:K17)+AE17+O17</f>
        <v>0</v>
      </c>
    </row>
    <row r="18" spans="1:32" s="10" customFormat="1" ht="12" thickBot="1" x14ac:dyDescent="0.25">
      <c r="A18" s="39"/>
      <c r="B18" s="40"/>
      <c r="C18" s="41"/>
      <c r="D18" s="42"/>
      <c r="E18" s="42"/>
      <c r="F18" s="43"/>
      <c r="G18" s="41"/>
      <c r="H18" s="44">
        <f t="shared" ref="H18:AF18" si="10">SUM(H5:H17)</f>
        <v>0</v>
      </c>
      <c r="I18" s="44">
        <f t="shared" si="10"/>
        <v>0</v>
      </c>
      <c r="J18" s="44">
        <f t="shared" si="10"/>
        <v>1255</v>
      </c>
      <c r="K18" s="44">
        <f t="shared" si="10"/>
        <v>2828.5</v>
      </c>
      <c r="L18" s="44">
        <f t="shared" si="10"/>
        <v>0</v>
      </c>
      <c r="M18" s="44">
        <f t="shared" si="10"/>
        <v>3780.4464285714284</v>
      </c>
      <c r="N18" s="44">
        <f t="shared" si="10"/>
        <v>303.05357142857139</v>
      </c>
      <c r="O18" s="44">
        <f t="shared" si="10"/>
        <v>0</v>
      </c>
      <c r="P18" s="44">
        <f t="shared" si="10"/>
        <v>2486.16</v>
      </c>
      <c r="Q18" s="44">
        <f t="shared" si="10"/>
        <v>37.5</v>
      </c>
      <c r="R18" s="44">
        <f t="shared" si="10"/>
        <v>141.07</v>
      </c>
      <c r="S18" s="44">
        <f t="shared" si="10"/>
        <v>116.07</v>
      </c>
      <c r="T18" s="44">
        <f t="shared" si="10"/>
        <v>0</v>
      </c>
      <c r="U18" s="44">
        <f t="shared" si="10"/>
        <v>919.64</v>
      </c>
      <c r="V18" s="44">
        <f t="shared" si="10"/>
        <v>0</v>
      </c>
      <c r="W18" s="44">
        <f t="shared" si="10"/>
        <v>0</v>
      </c>
      <c r="X18" s="44">
        <f t="shared" si="10"/>
        <v>0</v>
      </c>
      <c r="Y18" s="44">
        <f t="shared" si="10"/>
        <v>0</v>
      </c>
      <c r="Z18" s="44">
        <f t="shared" si="10"/>
        <v>80</v>
      </c>
      <c r="AA18" s="44">
        <f t="shared" si="10"/>
        <v>0</v>
      </c>
      <c r="AB18" s="44">
        <f t="shared" si="10"/>
        <v>0</v>
      </c>
      <c r="AC18" s="44">
        <f t="shared" si="10"/>
        <v>0</v>
      </c>
      <c r="AD18" s="44">
        <f t="shared" si="10"/>
        <v>0</v>
      </c>
      <c r="AE18" s="44">
        <f t="shared" si="10"/>
        <v>-4083.4935714285712</v>
      </c>
      <c r="AF18" s="44">
        <f t="shared" si="10"/>
        <v>6.4285714286427265E-3</v>
      </c>
    </row>
    <row r="19" spans="1:32" ht="12" thickTop="1" x14ac:dyDescent="0.2"/>
    <row r="20" spans="1:32" ht="12" x14ac:dyDescent="0.2">
      <c r="K20" s="45">
        <f>H18+I18+J18+K18</f>
        <v>4083.5</v>
      </c>
      <c r="L20" s="9"/>
      <c r="M20" s="8"/>
      <c r="AE20" s="46">
        <f>+AE18</f>
        <v>-4083.4935714285712</v>
      </c>
    </row>
    <row r="21" spans="1:32" x14ac:dyDescent="0.2">
      <c r="K21" s="8"/>
      <c r="L21" s="9"/>
      <c r="M21" s="8"/>
    </row>
    <row r="22" spans="1:32" ht="12" x14ac:dyDescent="0.2">
      <c r="C22" s="47" t="s">
        <v>45</v>
      </c>
      <c r="G22" s="10"/>
      <c r="J22" s="2" t="s">
        <v>49</v>
      </c>
      <c r="K22" s="48">
        <v>3656.5</v>
      </c>
      <c r="L22" s="48"/>
      <c r="M22" s="48" t="s">
        <v>51</v>
      </c>
      <c r="N22" s="2">
        <f>K5+K6+K9+J10+K12</f>
        <v>2685.5</v>
      </c>
    </row>
    <row r="23" spans="1:32" x14ac:dyDescent="0.2">
      <c r="J23" s="2" t="s">
        <v>50</v>
      </c>
      <c r="K23" s="8">
        <v>1100</v>
      </c>
      <c r="L23" s="9"/>
      <c r="M23" s="48" t="s">
        <v>52</v>
      </c>
      <c r="N23" s="2">
        <f>K7+K8+J11+K13+J14</f>
        <v>1398</v>
      </c>
    </row>
    <row r="24" spans="1:32" x14ac:dyDescent="0.2">
      <c r="J24" s="2" t="s">
        <v>55</v>
      </c>
      <c r="K24" s="8">
        <f>SUM(K22:K23)</f>
        <v>4756.5</v>
      </c>
      <c r="L24" s="9"/>
      <c r="M24" s="49" t="s">
        <v>56</v>
      </c>
      <c r="N24" s="50">
        <f>SUM(N22:N23)</f>
        <v>4083.5</v>
      </c>
    </row>
    <row r="25" spans="1:32" x14ac:dyDescent="0.2">
      <c r="A25" s="1"/>
      <c r="B25" s="1"/>
      <c r="D25" s="1"/>
      <c r="E25" s="1"/>
      <c r="F25" s="1"/>
      <c r="H25" s="1"/>
      <c r="I25" s="1"/>
      <c r="J25" s="58" t="s">
        <v>46</v>
      </c>
      <c r="K25" s="59">
        <f>K24-K20</f>
        <v>673</v>
      </c>
      <c r="L25" s="60"/>
      <c r="M25" s="59"/>
      <c r="N25" s="58"/>
      <c r="O25" s="1"/>
      <c r="P25" s="1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E25" s="1"/>
    </row>
    <row r="26" spans="1:32" x14ac:dyDescent="0.2">
      <c r="J26" s="61"/>
      <c r="K26" s="61"/>
      <c r="L26" s="62"/>
      <c r="M26" s="61"/>
      <c r="N26" s="61"/>
    </row>
    <row r="27" spans="1:32" x14ac:dyDescent="0.2">
      <c r="J27" s="61"/>
      <c r="K27" s="61"/>
      <c r="L27" s="62" t="s">
        <v>127</v>
      </c>
      <c r="M27" s="61"/>
      <c r="N27" s="61"/>
    </row>
    <row r="32" spans="1:32" x14ac:dyDescent="0.2">
      <c r="Q32" s="2">
        <v>0</v>
      </c>
    </row>
    <row r="33" spans="1:31" x14ac:dyDescent="0.2">
      <c r="A33" s="1"/>
      <c r="B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Y33" s="1"/>
      <c r="Z33" s="1"/>
      <c r="AA33" s="1"/>
      <c r="AB33" s="1"/>
      <c r="AC33" s="1"/>
      <c r="AD33" s="1"/>
      <c r="AE33" s="1"/>
    </row>
  </sheetData>
  <pageMargins left="0.7" right="0.7" top="0.75" bottom="0.75" header="0.3" footer="0.3"/>
  <pageSetup paperSize="5" scale="8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workbookViewId="0">
      <selection activeCell="A16" sqref="A5:XFD16"/>
    </sheetView>
  </sheetViews>
  <sheetFormatPr defaultRowHeight="11.25" x14ac:dyDescent="0.2"/>
  <cols>
    <col min="1" max="1" width="8.140625" style="7" customWidth="1"/>
    <col min="2" max="2" width="7.28515625" style="6" hidden="1" customWidth="1"/>
    <col min="3" max="3" width="23.28515625" style="1" customWidth="1"/>
    <col min="4" max="4" width="13" style="5" customWidth="1"/>
    <col min="5" max="5" width="29.140625" style="5" customWidth="1"/>
    <col min="6" max="6" width="6.28515625" style="4" customWidth="1"/>
    <col min="7" max="7" width="28.28515625" style="1" customWidth="1"/>
    <col min="8" max="8" width="11" style="2" hidden="1" customWidth="1"/>
    <col min="9" max="9" width="8.42578125" style="2" hidden="1" customWidth="1"/>
    <col min="10" max="10" width="8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9.42578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customWidth="1"/>
    <col min="19" max="19" width="9.140625" style="2" customWidth="1"/>
    <col min="20" max="20" width="9.140625" style="2" hidden="1" customWidth="1"/>
    <col min="21" max="21" width="10.5703125" style="2" hidden="1" customWidth="1"/>
    <col min="22" max="22" width="8.140625" style="2" hidden="1" customWidth="1"/>
    <col min="23" max="23" width="9.85546875" style="2" hidden="1" customWidth="1"/>
    <col min="24" max="24" width="9.28515625" style="2" hidden="1" customWidth="1"/>
    <col min="25" max="25" width="8.28515625" style="2" hidden="1" customWidth="1"/>
    <col min="26" max="26" width="8.7109375" style="2" customWidth="1"/>
    <col min="27" max="27" width="9.5703125" style="2" hidden="1" customWidth="1"/>
    <col min="28" max="28" width="8" style="2" hidden="1" customWidth="1"/>
    <col min="29" max="29" width="8" style="2" customWidth="1"/>
    <col min="30" max="30" width="10.140625" style="2" hidden="1" customWidth="1"/>
    <col min="31" max="31" width="10.7109375" style="2" customWidth="1"/>
    <col min="32" max="32" width="8.85546875" style="1" customWidth="1"/>
    <col min="33" max="16384" width="9.140625" style="1"/>
  </cols>
  <sheetData>
    <row r="1" spans="1:32" ht="12" customHeight="1" x14ac:dyDescent="0.2">
      <c r="A1" s="13" t="s">
        <v>30</v>
      </c>
      <c r="C1" s="14"/>
    </row>
    <row r="2" spans="1:32" ht="12" customHeight="1" x14ac:dyDescent="0.2">
      <c r="A2" s="13" t="s">
        <v>26</v>
      </c>
    </row>
    <row r="3" spans="1:32" ht="12" customHeight="1" x14ac:dyDescent="0.2">
      <c r="A3" s="13" t="s">
        <v>66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6212</v>
      </c>
      <c r="T3" s="16"/>
      <c r="U3" s="16"/>
      <c r="V3" s="16"/>
      <c r="W3" s="16"/>
      <c r="X3" s="16" t="s">
        <v>25</v>
      </c>
      <c r="Y3" s="16"/>
      <c r="Z3" s="16">
        <v>6230</v>
      </c>
      <c r="AA3" s="16" t="s">
        <v>24</v>
      </c>
      <c r="AB3" s="16">
        <v>6202</v>
      </c>
      <c r="AC3" s="16"/>
      <c r="AD3" s="16">
        <v>6109</v>
      </c>
      <c r="AE3" s="16">
        <v>1002</v>
      </c>
    </row>
    <row r="4" spans="1:32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76</v>
      </c>
      <c r="S4" s="21" t="s">
        <v>7</v>
      </c>
      <c r="T4" s="21" t="s">
        <v>28</v>
      </c>
      <c r="U4" s="21" t="s">
        <v>32</v>
      </c>
      <c r="V4" s="21" t="s">
        <v>33</v>
      </c>
      <c r="W4" s="21" t="s">
        <v>34</v>
      </c>
      <c r="X4" s="21" t="s">
        <v>6</v>
      </c>
      <c r="Y4" s="21" t="s">
        <v>29</v>
      </c>
      <c r="Z4" s="21" t="s">
        <v>5</v>
      </c>
      <c r="AA4" s="21" t="s">
        <v>4</v>
      </c>
      <c r="AB4" s="22" t="s">
        <v>3</v>
      </c>
      <c r="AC4" s="21" t="s">
        <v>75</v>
      </c>
      <c r="AD4" s="23" t="s">
        <v>2</v>
      </c>
      <c r="AE4" s="24" t="s">
        <v>0</v>
      </c>
    </row>
    <row r="5" spans="1:32" s="12" customFormat="1" ht="23.25" customHeight="1" x14ac:dyDescent="0.2">
      <c r="A5" s="30">
        <v>44078</v>
      </c>
      <c r="B5" s="31"/>
      <c r="C5" s="25" t="s">
        <v>42</v>
      </c>
      <c r="D5" s="25" t="s">
        <v>43</v>
      </c>
      <c r="E5" s="25" t="s">
        <v>44</v>
      </c>
      <c r="F5" s="26"/>
      <c r="G5" s="26" t="s">
        <v>57</v>
      </c>
      <c r="H5" s="32"/>
      <c r="I5" s="32"/>
      <c r="J5" s="32"/>
      <c r="K5" s="32">
        <v>282.5</v>
      </c>
      <c r="L5" s="33"/>
      <c r="M5" s="27">
        <f t="shared" ref="M5:M20" si="0">SUM(H5:J5,K5/1.12)</f>
        <v>252.23214285714283</v>
      </c>
      <c r="N5" s="27">
        <f t="shared" ref="N5:N20" si="1">K5/1.12*0.12</f>
        <v>30.267857142857139</v>
      </c>
      <c r="O5" s="27">
        <f t="shared" ref="O5:O20" si="2">-SUM(I5:J5,K5/1.12)*L5</f>
        <v>0</v>
      </c>
      <c r="P5" s="27"/>
      <c r="Q5" s="34">
        <v>252.23</v>
      </c>
      <c r="R5" s="34"/>
      <c r="S5" s="35"/>
      <c r="T5" s="35"/>
      <c r="U5" s="35"/>
      <c r="V5" s="35"/>
      <c r="W5" s="34"/>
      <c r="X5" s="34"/>
      <c r="Y5" s="34"/>
      <c r="Z5" s="34"/>
      <c r="AA5" s="35"/>
      <c r="AB5" s="35"/>
      <c r="AC5" s="34"/>
      <c r="AD5" s="34"/>
      <c r="AE5" s="27">
        <f t="shared" ref="AE5:AE21" si="3">-SUM(N5:AD5)</f>
        <v>-282.49785714285713</v>
      </c>
      <c r="AF5" s="28">
        <f t="shared" ref="AF5:AF18" si="4">SUM(H5:K5)+AE5+O5</f>
        <v>2.1428571428714349E-3</v>
      </c>
    </row>
    <row r="6" spans="1:32" s="12" customFormat="1" ht="23.25" customHeight="1" x14ac:dyDescent="0.2">
      <c r="A6" s="30">
        <v>44078</v>
      </c>
      <c r="B6" s="31"/>
      <c r="C6" s="25" t="s">
        <v>42</v>
      </c>
      <c r="D6" s="25" t="s">
        <v>43</v>
      </c>
      <c r="E6" s="25" t="s">
        <v>44</v>
      </c>
      <c r="F6" s="26"/>
      <c r="G6" s="26" t="s">
        <v>58</v>
      </c>
      <c r="H6" s="32"/>
      <c r="I6" s="32"/>
      <c r="J6" s="32">
        <v>323.14999999999998</v>
      </c>
      <c r="K6" s="32"/>
      <c r="L6" s="33"/>
      <c r="M6" s="27">
        <f t="shared" si="0"/>
        <v>323.14999999999998</v>
      </c>
      <c r="N6" s="27">
        <f t="shared" si="1"/>
        <v>0</v>
      </c>
      <c r="O6" s="27">
        <f t="shared" si="2"/>
        <v>0</v>
      </c>
      <c r="P6" s="27">
        <v>323.14999999999998</v>
      </c>
      <c r="Q6" s="34"/>
      <c r="R6" s="34"/>
      <c r="S6" s="35"/>
      <c r="T6" s="35"/>
      <c r="U6" s="35"/>
      <c r="V6" s="35"/>
      <c r="W6" s="34"/>
      <c r="X6" s="34"/>
      <c r="Y6" s="34"/>
      <c r="Z6" s="34"/>
      <c r="AA6" s="35"/>
      <c r="AB6" s="35"/>
      <c r="AC6" s="34"/>
      <c r="AD6" s="34"/>
      <c r="AE6" s="27">
        <f t="shared" si="3"/>
        <v>-323.14999999999998</v>
      </c>
      <c r="AF6" s="28">
        <f t="shared" si="4"/>
        <v>0</v>
      </c>
    </row>
    <row r="7" spans="1:32" s="12" customFormat="1" ht="23.25" customHeight="1" x14ac:dyDescent="0.2">
      <c r="A7" s="30">
        <v>44078</v>
      </c>
      <c r="B7" s="31"/>
      <c r="C7" s="25" t="s">
        <v>42</v>
      </c>
      <c r="D7" s="25" t="s">
        <v>43</v>
      </c>
      <c r="E7" s="25" t="s">
        <v>44</v>
      </c>
      <c r="F7" s="26"/>
      <c r="G7" s="26" t="s">
        <v>59</v>
      </c>
      <c r="H7" s="32"/>
      <c r="I7" s="32"/>
      <c r="J7" s="32"/>
      <c r="K7" s="32">
        <v>3505.45</v>
      </c>
      <c r="L7" s="33"/>
      <c r="M7" s="27">
        <f t="shared" si="0"/>
        <v>3129.8660714285711</v>
      </c>
      <c r="N7" s="27">
        <f t="shared" si="1"/>
        <v>375.58392857142854</v>
      </c>
      <c r="O7" s="27">
        <f t="shared" si="2"/>
        <v>0</v>
      </c>
      <c r="P7" s="27">
        <v>3129.87</v>
      </c>
      <c r="Q7" s="34"/>
      <c r="R7" s="34"/>
      <c r="S7" s="35"/>
      <c r="T7" s="35"/>
      <c r="U7" s="35"/>
      <c r="V7" s="35"/>
      <c r="W7" s="34"/>
      <c r="X7" s="34"/>
      <c r="Y7" s="34"/>
      <c r="Z7" s="34"/>
      <c r="AA7" s="35"/>
      <c r="AB7" s="35"/>
      <c r="AC7" s="34"/>
      <c r="AD7" s="34"/>
      <c r="AE7" s="27">
        <f t="shared" si="3"/>
        <v>-3505.4539285714286</v>
      </c>
      <c r="AF7" s="28">
        <f t="shared" si="4"/>
        <v>-3.9285714287871087E-3</v>
      </c>
    </row>
    <row r="8" spans="1:32" s="12" customFormat="1" ht="23.25" customHeight="1" x14ac:dyDescent="0.2">
      <c r="A8" s="30">
        <v>44078</v>
      </c>
      <c r="B8" s="31"/>
      <c r="C8" s="25" t="s">
        <v>60</v>
      </c>
      <c r="D8" s="25"/>
      <c r="E8" s="25"/>
      <c r="F8" s="26"/>
      <c r="G8" s="26" t="s">
        <v>61</v>
      </c>
      <c r="H8" s="32"/>
      <c r="I8" s="32"/>
      <c r="J8" s="32">
        <v>67.5</v>
      </c>
      <c r="K8" s="32"/>
      <c r="L8" s="33"/>
      <c r="M8" s="27">
        <f t="shared" si="0"/>
        <v>67.5</v>
      </c>
      <c r="N8" s="27">
        <f t="shared" si="1"/>
        <v>0</v>
      </c>
      <c r="O8" s="27">
        <f t="shared" si="2"/>
        <v>0</v>
      </c>
      <c r="P8" s="27"/>
      <c r="Q8" s="34"/>
      <c r="R8" s="34"/>
      <c r="S8" s="35"/>
      <c r="T8" s="35"/>
      <c r="U8" s="35"/>
      <c r="V8" s="35"/>
      <c r="W8" s="34"/>
      <c r="X8" s="34"/>
      <c r="Y8" s="34"/>
      <c r="Z8" s="34">
        <v>67.5</v>
      </c>
      <c r="AA8" s="35"/>
      <c r="AB8" s="35"/>
      <c r="AC8" s="34"/>
      <c r="AD8" s="34"/>
      <c r="AE8" s="27">
        <f t="shared" si="3"/>
        <v>-67.5</v>
      </c>
      <c r="AF8" s="28">
        <f t="shared" si="4"/>
        <v>0</v>
      </c>
    </row>
    <row r="9" spans="1:32" s="12" customFormat="1" ht="23.25" customHeight="1" x14ac:dyDescent="0.2">
      <c r="A9" s="30">
        <v>44078</v>
      </c>
      <c r="B9" s="31"/>
      <c r="C9" s="25" t="s">
        <v>62</v>
      </c>
      <c r="D9" s="25" t="s">
        <v>64</v>
      </c>
      <c r="E9" s="25" t="s">
        <v>63</v>
      </c>
      <c r="F9" s="26"/>
      <c r="G9" s="26" t="s">
        <v>65</v>
      </c>
      <c r="H9" s="32"/>
      <c r="I9" s="32"/>
      <c r="J9" s="32">
        <v>6532</v>
      </c>
      <c r="K9" s="32"/>
      <c r="L9" s="33"/>
      <c r="M9" s="27">
        <f t="shared" si="0"/>
        <v>6532</v>
      </c>
      <c r="N9" s="27">
        <f t="shared" si="1"/>
        <v>0</v>
      </c>
      <c r="O9" s="27">
        <f t="shared" si="2"/>
        <v>0</v>
      </c>
      <c r="P9" s="27">
        <v>6532</v>
      </c>
      <c r="Q9" s="34"/>
      <c r="R9" s="34"/>
      <c r="S9" s="35"/>
      <c r="T9" s="35"/>
      <c r="U9" s="35"/>
      <c r="V9" s="35"/>
      <c r="W9" s="34"/>
      <c r="X9" s="34"/>
      <c r="Y9" s="34"/>
      <c r="Z9" s="34"/>
      <c r="AA9" s="35"/>
      <c r="AB9" s="35"/>
      <c r="AC9" s="34"/>
      <c r="AD9" s="34"/>
      <c r="AE9" s="27">
        <f t="shared" si="3"/>
        <v>-6532</v>
      </c>
      <c r="AF9" s="28">
        <f t="shared" si="4"/>
        <v>0</v>
      </c>
    </row>
    <row r="10" spans="1:32" s="12" customFormat="1" ht="27.75" customHeight="1" x14ac:dyDescent="0.2">
      <c r="A10" s="30">
        <v>44081</v>
      </c>
      <c r="B10" s="31"/>
      <c r="C10" s="25" t="s">
        <v>67</v>
      </c>
      <c r="D10" s="25" t="s">
        <v>68</v>
      </c>
      <c r="E10" s="25" t="s">
        <v>69</v>
      </c>
      <c r="F10" s="26"/>
      <c r="G10" s="26" t="s">
        <v>53</v>
      </c>
      <c r="H10" s="32"/>
      <c r="I10" s="32"/>
      <c r="J10" s="32">
        <v>280</v>
      </c>
      <c r="K10" s="32"/>
      <c r="L10" s="33"/>
      <c r="M10" s="27">
        <f t="shared" si="0"/>
        <v>280</v>
      </c>
      <c r="N10" s="27">
        <f t="shared" si="1"/>
        <v>0</v>
      </c>
      <c r="O10" s="27">
        <f t="shared" si="2"/>
        <v>0</v>
      </c>
      <c r="P10" s="27">
        <v>280</v>
      </c>
      <c r="Q10" s="34"/>
      <c r="R10" s="34"/>
      <c r="S10" s="35"/>
      <c r="T10" s="35"/>
      <c r="U10" s="35"/>
      <c r="V10" s="35"/>
      <c r="W10" s="34"/>
      <c r="X10" s="34"/>
      <c r="Y10" s="34"/>
      <c r="Z10" s="34"/>
      <c r="AA10" s="35"/>
      <c r="AB10" s="35"/>
      <c r="AC10" s="34"/>
      <c r="AD10" s="34"/>
      <c r="AE10" s="27">
        <f t="shared" si="3"/>
        <v>-280</v>
      </c>
      <c r="AF10" s="28">
        <f t="shared" si="4"/>
        <v>0</v>
      </c>
    </row>
    <row r="11" spans="1:32" s="12" customFormat="1" ht="23.25" customHeight="1" x14ac:dyDescent="0.2">
      <c r="A11" s="30">
        <v>44081</v>
      </c>
      <c r="B11" s="31"/>
      <c r="C11" s="25" t="s">
        <v>54</v>
      </c>
      <c r="D11" s="25"/>
      <c r="E11" s="25"/>
      <c r="F11" s="26"/>
      <c r="G11" s="26" t="s">
        <v>70</v>
      </c>
      <c r="H11" s="32"/>
      <c r="I11" s="32"/>
      <c r="J11" s="32">
        <v>50</v>
      </c>
      <c r="K11" s="32"/>
      <c r="L11" s="33"/>
      <c r="M11" s="27">
        <f t="shared" si="0"/>
        <v>50</v>
      </c>
      <c r="N11" s="27">
        <f t="shared" si="1"/>
        <v>0</v>
      </c>
      <c r="O11" s="27">
        <f t="shared" si="2"/>
        <v>0</v>
      </c>
      <c r="P11" s="27"/>
      <c r="Q11" s="34"/>
      <c r="R11" s="34"/>
      <c r="S11" s="35"/>
      <c r="T11" s="35"/>
      <c r="U11" s="35"/>
      <c r="V11" s="35"/>
      <c r="W11" s="34"/>
      <c r="X11" s="34"/>
      <c r="Y11" s="34"/>
      <c r="Z11" s="34">
        <v>50</v>
      </c>
      <c r="AA11" s="35"/>
      <c r="AB11" s="35"/>
      <c r="AC11" s="34"/>
      <c r="AD11" s="34"/>
      <c r="AE11" s="27">
        <f t="shared" si="3"/>
        <v>-50</v>
      </c>
      <c r="AF11" s="28">
        <f t="shared" si="4"/>
        <v>0</v>
      </c>
    </row>
    <row r="12" spans="1:32" s="12" customFormat="1" ht="23.25" customHeight="1" x14ac:dyDescent="0.2">
      <c r="A12" s="30">
        <v>44081</v>
      </c>
      <c r="B12" s="31"/>
      <c r="C12" s="25" t="s">
        <v>37</v>
      </c>
      <c r="D12" s="25" t="s">
        <v>38</v>
      </c>
      <c r="E12" s="25" t="s">
        <v>35</v>
      </c>
      <c r="F12" s="26"/>
      <c r="G12" s="26" t="s">
        <v>71</v>
      </c>
      <c r="H12" s="32"/>
      <c r="I12" s="32"/>
      <c r="J12" s="32"/>
      <c r="K12" s="32">
        <v>257</v>
      </c>
      <c r="L12" s="33"/>
      <c r="M12" s="27">
        <f t="shared" si="0"/>
        <v>229.46428571428569</v>
      </c>
      <c r="N12" s="27">
        <f t="shared" si="1"/>
        <v>27.535714285714281</v>
      </c>
      <c r="O12" s="27">
        <f t="shared" si="2"/>
        <v>0</v>
      </c>
      <c r="P12" s="34">
        <v>229.46</v>
      </c>
      <c r="Q12" s="34"/>
      <c r="R12" s="34"/>
      <c r="S12" s="35"/>
      <c r="T12" s="35"/>
      <c r="U12" s="35"/>
      <c r="V12" s="35"/>
      <c r="W12" s="34"/>
      <c r="X12" s="34"/>
      <c r="Y12" s="34"/>
      <c r="Z12" s="34"/>
      <c r="AA12" s="35"/>
      <c r="AB12" s="35"/>
      <c r="AC12" s="34"/>
      <c r="AD12" s="34"/>
      <c r="AE12" s="27">
        <f t="shared" si="3"/>
        <v>-256.99571428571431</v>
      </c>
      <c r="AF12" s="28">
        <f t="shared" si="4"/>
        <v>4.2857142856860264E-3</v>
      </c>
    </row>
    <row r="13" spans="1:32" s="12" customFormat="1" ht="23.25" customHeight="1" x14ac:dyDescent="0.2">
      <c r="A13" s="30">
        <v>44082</v>
      </c>
      <c r="B13" s="31"/>
      <c r="C13" s="25" t="s">
        <v>47</v>
      </c>
      <c r="D13" s="25" t="s">
        <v>48</v>
      </c>
      <c r="E13" s="25" t="s">
        <v>35</v>
      </c>
      <c r="F13" s="26"/>
      <c r="G13" s="26" t="s">
        <v>72</v>
      </c>
      <c r="H13" s="32"/>
      <c r="I13" s="32"/>
      <c r="J13" s="32"/>
      <c r="K13" s="32">
        <v>147</v>
      </c>
      <c r="L13" s="33"/>
      <c r="M13" s="27">
        <f t="shared" si="0"/>
        <v>131.25</v>
      </c>
      <c r="N13" s="27">
        <f t="shared" si="1"/>
        <v>15.75</v>
      </c>
      <c r="O13" s="27">
        <f t="shared" si="2"/>
        <v>0</v>
      </c>
      <c r="P13" s="27"/>
      <c r="Q13" s="34"/>
      <c r="R13" s="34"/>
      <c r="S13" s="35">
        <v>131.25</v>
      </c>
      <c r="T13" s="35"/>
      <c r="U13" s="35"/>
      <c r="V13" s="35"/>
      <c r="W13" s="34"/>
      <c r="X13" s="34"/>
      <c r="Y13" s="34"/>
      <c r="Z13" s="34"/>
      <c r="AA13" s="35"/>
      <c r="AB13" s="35"/>
      <c r="AC13" s="34"/>
      <c r="AD13" s="34"/>
      <c r="AE13" s="27">
        <f t="shared" si="3"/>
        <v>-147</v>
      </c>
      <c r="AF13" s="28">
        <f t="shared" si="4"/>
        <v>0</v>
      </c>
    </row>
    <row r="14" spans="1:32" s="12" customFormat="1" ht="23.25" customHeight="1" x14ac:dyDescent="0.2">
      <c r="A14" s="30">
        <v>44082</v>
      </c>
      <c r="B14" s="31"/>
      <c r="C14" s="25" t="s">
        <v>37</v>
      </c>
      <c r="D14" s="25" t="s">
        <v>38</v>
      </c>
      <c r="E14" s="25" t="s">
        <v>35</v>
      </c>
      <c r="F14" s="26"/>
      <c r="G14" s="26" t="s">
        <v>73</v>
      </c>
      <c r="H14" s="32"/>
      <c r="I14" s="32"/>
      <c r="J14" s="32"/>
      <c r="K14" s="32">
        <f>169.5+177</f>
        <v>346.5</v>
      </c>
      <c r="L14" s="33"/>
      <c r="M14" s="27">
        <f t="shared" si="0"/>
        <v>309.37499999999994</v>
      </c>
      <c r="N14" s="27">
        <f t="shared" si="1"/>
        <v>37.124999999999993</v>
      </c>
      <c r="O14" s="27">
        <f t="shared" si="2"/>
        <v>0</v>
      </c>
      <c r="P14" s="27"/>
      <c r="Q14" s="34">
        <v>309.38</v>
      </c>
      <c r="R14" s="34"/>
      <c r="S14" s="35"/>
      <c r="T14" s="35"/>
      <c r="U14" s="35"/>
      <c r="V14" s="35"/>
      <c r="W14" s="34"/>
      <c r="X14" s="34"/>
      <c r="Y14" s="34"/>
      <c r="Z14" s="34"/>
      <c r="AA14" s="35"/>
      <c r="AB14" s="35"/>
      <c r="AC14" s="34"/>
      <c r="AD14" s="34"/>
      <c r="AE14" s="27">
        <f t="shared" si="3"/>
        <v>-346.505</v>
      </c>
      <c r="AF14" s="28">
        <f t="shared" si="4"/>
        <v>-4.9999999999954525E-3</v>
      </c>
    </row>
    <row r="15" spans="1:32" s="12" customFormat="1" ht="23.25" customHeight="1" x14ac:dyDescent="0.2">
      <c r="A15" s="30">
        <v>44082</v>
      </c>
      <c r="B15" s="31"/>
      <c r="C15" s="25" t="s">
        <v>37</v>
      </c>
      <c r="D15" s="25" t="s">
        <v>38</v>
      </c>
      <c r="E15" s="25" t="s">
        <v>35</v>
      </c>
      <c r="F15" s="26"/>
      <c r="G15" s="26" t="s">
        <v>74</v>
      </c>
      <c r="H15" s="32"/>
      <c r="I15" s="32"/>
      <c r="J15" s="32"/>
      <c r="K15" s="32">
        <v>79</v>
      </c>
      <c r="L15" s="33"/>
      <c r="M15" s="27">
        <f t="shared" si="0"/>
        <v>70.535714285714278</v>
      </c>
      <c r="N15" s="27">
        <f t="shared" si="1"/>
        <v>8.4642857142857135</v>
      </c>
      <c r="O15" s="27">
        <f t="shared" si="2"/>
        <v>0</v>
      </c>
      <c r="P15" s="27"/>
      <c r="Q15" s="34"/>
      <c r="R15" s="34"/>
      <c r="S15" s="35"/>
      <c r="T15" s="35"/>
      <c r="U15" s="35"/>
      <c r="V15" s="35"/>
      <c r="W15" s="34"/>
      <c r="X15" s="34"/>
      <c r="Y15" s="34"/>
      <c r="Z15" s="34"/>
      <c r="AA15" s="35"/>
      <c r="AB15" s="35"/>
      <c r="AC15" s="34">
        <v>70.540000000000006</v>
      </c>
      <c r="AD15" s="34"/>
      <c r="AE15" s="27">
        <f t="shared" si="3"/>
        <v>-79.004285714285714</v>
      </c>
      <c r="AF15" s="28">
        <f t="shared" si="4"/>
        <v>-4.2857142857144481E-3</v>
      </c>
    </row>
    <row r="16" spans="1:32" s="12" customFormat="1" ht="23.25" customHeight="1" x14ac:dyDescent="0.2">
      <c r="A16" s="30">
        <v>44082</v>
      </c>
      <c r="B16" s="31"/>
      <c r="C16" s="25" t="s">
        <v>37</v>
      </c>
      <c r="D16" s="25" t="s">
        <v>38</v>
      </c>
      <c r="E16" s="25" t="s">
        <v>35</v>
      </c>
      <c r="F16" s="26"/>
      <c r="G16" s="26" t="s">
        <v>77</v>
      </c>
      <c r="H16" s="32"/>
      <c r="I16" s="32"/>
      <c r="J16" s="32"/>
      <c r="K16" s="32">
        <v>79</v>
      </c>
      <c r="L16" s="33"/>
      <c r="M16" s="27">
        <f t="shared" ref="M16" si="5">SUM(H16:J16,K16/1.12)</f>
        <v>70.535714285714278</v>
      </c>
      <c r="N16" s="27">
        <f t="shared" ref="N16" si="6">K16/1.12*0.12</f>
        <v>8.4642857142857135</v>
      </c>
      <c r="O16" s="27">
        <f t="shared" ref="O16" si="7">-SUM(I16:J16,K16/1.12)*L16</f>
        <v>0</v>
      </c>
      <c r="P16" s="27"/>
      <c r="Q16" s="34"/>
      <c r="R16" s="34">
        <v>70.540000000000006</v>
      </c>
      <c r="S16" s="35"/>
      <c r="T16" s="35"/>
      <c r="U16" s="35"/>
      <c r="V16" s="35"/>
      <c r="W16" s="34"/>
      <c r="X16" s="34"/>
      <c r="Y16" s="34"/>
      <c r="Z16" s="34"/>
      <c r="AA16" s="35"/>
      <c r="AB16" s="35"/>
      <c r="AC16" s="34"/>
      <c r="AD16" s="34"/>
      <c r="AE16" s="27">
        <f t="shared" si="3"/>
        <v>-79.004285714285714</v>
      </c>
      <c r="AF16" s="28">
        <f t="shared" si="4"/>
        <v>-4.2857142857144481E-3</v>
      </c>
    </row>
    <row r="17" spans="1:32" s="12" customFormat="1" ht="23.25" customHeight="1" x14ac:dyDescent="0.2">
      <c r="A17" s="30"/>
      <c r="B17" s="31"/>
      <c r="C17" s="25"/>
      <c r="D17" s="25"/>
      <c r="E17" s="25"/>
      <c r="F17" s="26"/>
      <c r="G17" s="26"/>
      <c r="H17" s="32"/>
      <c r="I17" s="32"/>
      <c r="J17" s="32"/>
      <c r="K17" s="32"/>
      <c r="L17" s="33"/>
      <c r="M17" s="27">
        <f t="shared" si="0"/>
        <v>0</v>
      </c>
      <c r="N17" s="27">
        <f t="shared" si="1"/>
        <v>0</v>
      </c>
      <c r="O17" s="27">
        <f t="shared" si="2"/>
        <v>0</v>
      </c>
      <c r="P17" s="27"/>
      <c r="Q17" s="34"/>
      <c r="R17" s="34"/>
      <c r="S17" s="35"/>
      <c r="T17" s="35"/>
      <c r="U17" s="35"/>
      <c r="V17" s="35"/>
      <c r="W17" s="34"/>
      <c r="X17" s="34"/>
      <c r="Y17" s="34"/>
      <c r="Z17" s="34"/>
      <c r="AA17" s="35"/>
      <c r="AB17" s="35"/>
      <c r="AC17" s="34"/>
      <c r="AD17" s="34"/>
      <c r="AE17" s="27">
        <f t="shared" si="3"/>
        <v>0</v>
      </c>
      <c r="AF17" s="28">
        <f t="shared" si="4"/>
        <v>0</v>
      </c>
    </row>
    <row r="18" spans="1:32" s="12" customFormat="1" ht="23.25" customHeight="1" x14ac:dyDescent="0.2">
      <c r="A18" s="30"/>
      <c r="B18" s="31"/>
      <c r="C18" s="25"/>
      <c r="D18" s="25"/>
      <c r="E18" s="25"/>
      <c r="F18" s="26"/>
      <c r="G18" s="26"/>
      <c r="H18" s="32"/>
      <c r="I18" s="32"/>
      <c r="J18" s="32"/>
      <c r="K18" s="32"/>
      <c r="L18" s="33"/>
      <c r="M18" s="27">
        <f t="shared" si="0"/>
        <v>0</v>
      </c>
      <c r="N18" s="27">
        <f t="shared" si="1"/>
        <v>0</v>
      </c>
      <c r="O18" s="27">
        <f t="shared" si="2"/>
        <v>0</v>
      </c>
      <c r="P18" s="27"/>
      <c r="Q18" s="34"/>
      <c r="R18" s="34"/>
      <c r="S18" s="35"/>
      <c r="T18" s="35"/>
      <c r="U18" s="35"/>
      <c r="V18" s="35"/>
      <c r="W18" s="34"/>
      <c r="X18" s="34"/>
      <c r="Y18" s="34"/>
      <c r="Z18" s="34"/>
      <c r="AA18" s="35"/>
      <c r="AB18" s="35"/>
      <c r="AC18" s="34"/>
      <c r="AD18" s="34"/>
      <c r="AE18" s="27">
        <f t="shared" si="3"/>
        <v>0</v>
      </c>
      <c r="AF18" s="28">
        <f t="shared" si="4"/>
        <v>0</v>
      </c>
    </row>
    <row r="19" spans="1:32" s="12" customFormat="1" ht="23.25" customHeight="1" x14ac:dyDescent="0.2">
      <c r="A19" s="30"/>
      <c r="B19" s="31"/>
      <c r="C19" s="25"/>
      <c r="D19" s="25"/>
      <c r="E19" s="25"/>
      <c r="F19" s="26"/>
      <c r="G19" s="26"/>
      <c r="H19" s="32"/>
      <c r="I19" s="32"/>
      <c r="J19" s="32"/>
      <c r="K19" s="32"/>
      <c r="L19" s="33"/>
      <c r="M19" s="27">
        <f t="shared" ref="M19" si="8">SUM(H19:J19,K19/1.12)</f>
        <v>0</v>
      </c>
      <c r="N19" s="27">
        <f t="shared" ref="N19" si="9">K19/1.12*0.12</f>
        <v>0</v>
      </c>
      <c r="O19" s="27">
        <f t="shared" ref="O19" si="10">-SUM(I19:J19,K19/1.12)*L19</f>
        <v>0</v>
      </c>
      <c r="P19" s="27"/>
      <c r="Q19" s="34"/>
      <c r="R19" s="34"/>
      <c r="S19" s="35"/>
      <c r="T19" s="35"/>
      <c r="U19" s="35"/>
      <c r="V19" s="35"/>
      <c r="W19" s="34"/>
      <c r="X19" s="34"/>
      <c r="Y19" s="34"/>
      <c r="Z19" s="34"/>
      <c r="AA19" s="35"/>
      <c r="AB19" s="35"/>
      <c r="AC19" s="34"/>
      <c r="AD19" s="34"/>
      <c r="AE19" s="27">
        <f t="shared" si="3"/>
        <v>0</v>
      </c>
      <c r="AF19" s="28"/>
    </row>
    <row r="20" spans="1:32" s="12" customFormat="1" ht="23.25" customHeight="1" x14ac:dyDescent="0.2">
      <c r="A20" s="30"/>
      <c r="B20" s="31"/>
      <c r="C20" s="25"/>
      <c r="D20" s="25"/>
      <c r="E20" s="25"/>
      <c r="F20" s="26"/>
      <c r="G20" s="26"/>
      <c r="H20" s="32"/>
      <c r="I20" s="32"/>
      <c r="J20" s="32"/>
      <c r="K20" s="32"/>
      <c r="L20" s="33"/>
      <c r="M20" s="27">
        <f t="shared" si="0"/>
        <v>0</v>
      </c>
      <c r="N20" s="27">
        <f t="shared" si="1"/>
        <v>0</v>
      </c>
      <c r="O20" s="27">
        <f t="shared" si="2"/>
        <v>0</v>
      </c>
      <c r="P20" s="27"/>
      <c r="Q20" s="34"/>
      <c r="R20" s="34"/>
      <c r="S20" s="35"/>
      <c r="T20" s="35"/>
      <c r="U20" s="35"/>
      <c r="V20" s="35"/>
      <c r="W20" s="34"/>
      <c r="X20" s="34"/>
      <c r="Y20" s="34"/>
      <c r="Z20" s="34"/>
      <c r="AA20" s="35"/>
      <c r="AB20" s="35"/>
      <c r="AC20" s="34"/>
      <c r="AD20" s="34"/>
      <c r="AE20" s="27">
        <f t="shared" si="3"/>
        <v>0</v>
      </c>
      <c r="AF20" s="28">
        <f>SUM(H20:K20)+AE20+O20</f>
        <v>0</v>
      </c>
    </row>
    <row r="21" spans="1:32" s="12" customFormat="1" x14ac:dyDescent="0.2">
      <c r="A21" s="30"/>
      <c r="B21" s="31"/>
      <c r="C21" s="36"/>
      <c r="D21" s="36"/>
      <c r="E21" s="36"/>
      <c r="F21" s="26"/>
      <c r="G21" s="29"/>
      <c r="H21" s="32"/>
      <c r="I21" s="32"/>
      <c r="J21" s="32"/>
      <c r="K21" s="32"/>
      <c r="L21" s="33"/>
      <c r="M21" s="34">
        <f>SUM(H21:J21,K21/1.12)</f>
        <v>0</v>
      </c>
      <c r="N21" s="34">
        <f>K21/1.12*0.12</f>
        <v>0</v>
      </c>
      <c r="O21" s="34">
        <f>-SUM(I21:J21,K21/1.12)*L21</f>
        <v>0</v>
      </c>
      <c r="P21" s="34"/>
      <c r="Q21" s="34"/>
      <c r="R21" s="34"/>
      <c r="S21" s="35"/>
      <c r="T21" s="35"/>
      <c r="U21" s="35"/>
      <c r="V21" s="35"/>
      <c r="W21" s="35"/>
      <c r="X21" s="37"/>
      <c r="Y21" s="34"/>
      <c r="Z21" s="34"/>
      <c r="AA21" s="34"/>
      <c r="AB21" s="35"/>
      <c r="AC21" s="35"/>
      <c r="AD21" s="38"/>
      <c r="AE21" s="27">
        <f t="shared" si="3"/>
        <v>0</v>
      </c>
      <c r="AF21" s="28">
        <f>SUM(H21:K21)+AE21+O21</f>
        <v>0</v>
      </c>
    </row>
    <row r="22" spans="1:32" s="10" customFormat="1" ht="12" thickBot="1" x14ac:dyDescent="0.25">
      <c r="A22" s="39"/>
      <c r="B22" s="40"/>
      <c r="C22" s="41"/>
      <c r="D22" s="42"/>
      <c r="E22" s="42"/>
      <c r="F22" s="43"/>
      <c r="G22" s="41"/>
      <c r="H22" s="44">
        <f t="shared" ref="H22:AF22" si="11">SUM(H5:H21)</f>
        <v>0</v>
      </c>
      <c r="I22" s="44">
        <f t="shared" si="11"/>
        <v>0</v>
      </c>
      <c r="J22" s="44">
        <f t="shared" si="11"/>
        <v>7252.65</v>
      </c>
      <c r="K22" s="44">
        <f t="shared" si="11"/>
        <v>4696.45</v>
      </c>
      <c r="L22" s="44">
        <f t="shared" si="11"/>
        <v>0</v>
      </c>
      <c r="M22" s="44">
        <f t="shared" si="11"/>
        <v>11445.908928571427</v>
      </c>
      <c r="N22" s="44">
        <f t="shared" si="11"/>
        <v>503.19107142857143</v>
      </c>
      <c r="O22" s="44">
        <f t="shared" si="11"/>
        <v>0</v>
      </c>
      <c r="P22" s="44">
        <f t="shared" si="11"/>
        <v>10494.48</v>
      </c>
      <c r="Q22" s="44">
        <f t="shared" si="11"/>
        <v>561.61</v>
      </c>
      <c r="R22" s="44">
        <f t="shared" si="11"/>
        <v>70.540000000000006</v>
      </c>
      <c r="S22" s="44">
        <f t="shared" si="11"/>
        <v>131.25</v>
      </c>
      <c r="T22" s="44">
        <f t="shared" si="11"/>
        <v>0</v>
      </c>
      <c r="U22" s="44">
        <f t="shared" si="11"/>
        <v>0</v>
      </c>
      <c r="V22" s="44">
        <f t="shared" si="11"/>
        <v>0</v>
      </c>
      <c r="W22" s="44">
        <f t="shared" si="11"/>
        <v>0</v>
      </c>
      <c r="X22" s="44">
        <f t="shared" si="11"/>
        <v>0</v>
      </c>
      <c r="Y22" s="44">
        <f t="shared" si="11"/>
        <v>0</v>
      </c>
      <c r="Z22" s="44">
        <f t="shared" si="11"/>
        <v>117.5</v>
      </c>
      <c r="AA22" s="44">
        <f t="shared" si="11"/>
        <v>0</v>
      </c>
      <c r="AB22" s="44">
        <f t="shared" si="11"/>
        <v>0</v>
      </c>
      <c r="AC22" s="44">
        <f t="shared" si="11"/>
        <v>70.540000000000006</v>
      </c>
      <c r="AD22" s="44">
        <f t="shared" si="11"/>
        <v>0</v>
      </c>
      <c r="AE22" s="44">
        <f t="shared" si="11"/>
        <v>-11949.111071428571</v>
      </c>
      <c r="AF22" s="44">
        <f t="shared" si="11"/>
        <v>-1.1071428571653996E-2</v>
      </c>
    </row>
    <row r="23" spans="1:32" ht="12" thickTop="1" x14ac:dyDescent="0.2"/>
    <row r="24" spans="1:32" ht="12" x14ac:dyDescent="0.2">
      <c r="K24" s="45">
        <f>H22+I22+J22+K22</f>
        <v>11949.099999999999</v>
      </c>
      <c r="L24" s="9"/>
      <c r="M24" s="8"/>
      <c r="AE24" s="46">
        <f>+AE22</f>
        <v>-11949.111071428571</v>
      </c>
    </row>
    <row r="25" spans="1:32" x14ac:dyDescent="0.2">
      <c r="K25" s="8"/>
      <c r="L25" s="9"/>
      <c r="M25" s="8"/>
    </row>
    <row r="26" spans="1:32" ht="12" x14ac:dyDescent="0.2">
      <c r="C26" s="47" t="s">
        <v>45</v>
      </c>
      <c r="G26" s="10"/>
      <c r="J26" s="2" t="s">
        <v>49</v>
      </c>
      <c r="K26" s="48">
        <v>12000</v>
      </c>
      <c r="L26" s="48"/>
      <c r="M26" s="48" t="s">
        <v>51</v>
      </c>
      <c r="N26" s="2">
        <f>K24-N27</f>
        <v>11526.599999999999</v>
      </c>
    </row>
    <row r="27" spans="1:32" x14ac:dyDescent="0.2">
      <c r="J27" s="2" t="s">
        <v>50</v>
      </c>
      <c r="K27" s="8">
        <v>0</v>
      </c>
      <c r="L27" s="9"/>
      <c r="M27" s="48" t="s">
        <v>52</v>
      </c>
      <c r="N27" s="2">
        <v>422.5</v>
      </c>
    </row>
    <row r="28" spans="1:32" x14ac:dyDescent="0.2">
      <c r="J28" s="2" t="s">
        <v>55</v>
      </c>
      <c r="K28" s="8">
        <f>SUM(K26:K27)</f>
        <v>12000</v>
      </c>
      <c r="L28" s="9"/>
      <c r="M28" s="49" t="s">
        <v>56</v>
      </c>
      <c r="N28" s="50">
        <f>SUM(N26:N27)</f>
        <v>11949.099999999999</v>
      </c>
    </row>
    <row r="29" spans="1:32" x14ac:dyDescent="0.2">
      <c r="A29" s="1"/>
      <c r="B29" s="1"/>
      <c r="D29" s="1"/>
      <c r="E29" s="1"/>
      <c r="F29" s="1"/>
      <c r="H29" s="1"/>
      <c r="I29" s="1"/>
      <c r="J29" s="1" t="s">
        <v>46</v>
      </c>
      <c r="K29" s="8">
        <f>K28-K24</f>
        <v>50.900000000001455</v>
      </c>
      <c r="L29" s="9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Y29" s="1"/>
      <c r="Z29" s="1"/>
      <c r="AA29" s="1"/>
      <c r="AB29" s="1"/>
      <c r="AC29" s="1"/>
      <c r="AD29" s="1"/>
      <c r="AE29" s="1"/>
    </row>
    <row r="36" spans="1:31" x14ac:dyDescent="0.2">
      <c r="Q36" s="2">
        <v>0</v>
      </c>
    </row>
    <row r="37" spans="1:31" x14ac:dyDescent="0.2">
      <c r="A37" s="1"/>
      <c r="B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Y37" s="1"/>
      <c r="Z37" s="1"/>
      <c r="AA37" s="1"/>
      <c r="AB37" s="1"/>
      <c r="AC37" s="1"/>
      <c r="AD37" s="1"/>
      <c r="AE37" s="1"/>
    </row>
  </sheetData>
  <pageMargins left="0.2" right="0.2" top="0.5" bottom="0.25" header="0.3" footer="0.3"/>
  <pageSetup paperSize="5" scale="9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1"/>
  <sheetViews>
    <sheetView workbookViewId="0">
      <pane ySplit="4" topLeftCell="A5" activePane="bottomLeft" state="frozen"/>
      <selection activeCell="N1" sqref="N1"/>
      <selection pane="bottomLeft" activeCell="C9" sqref="A5:XFD9"/>
    </sheetView>
  </sheetViews>
  <sheetFormatPr defaultRowHeight="11.25" x14ac:dyDescent="0.2"/>
  <cols>
    <col min="1" max="1" width="8.140625" style="56" customWidth="1"/>
    <col min="2" max="2" width="7.28515625" style="6" hidden="1" customWidth="1"/>
    <col min="3" max="3" width="26.140625" style="1" customWidth="1"/>
    <col min="4" max="4" width="14" style="5" customWidth="1"/>
    <col min="5" max="5" width="29.28515625" style="5" customWidth="1"/>
    <col min="6" max="6" width="7.85546875" style="4" customWidth="1"/>
    <col min="7" max="7" width="25.140625" style="1" customWidth="1"/>
    <col min="8" max="8" width="9.42578125" style="2" customWidth="1"/>
    <col min="9" max="9" width="9.5703125" style="2" hidden="1" customWidth="1"/>
    <col min="10" max="10" width="13.570312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9.5703125" style="2" hidden="1" customWidth="1"/>
    <col min="18" max="18" width="10.7109375" style="2" customWidth="1"/>
    <col min="19" max="19" width="8.140625" style="2" hidden="1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101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31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2.5" customHeight="1" x14ac:dyDescent="0.2">
      <c r="A5" s="30">
        <v>44082</v>
      </c>
      <c r="B5" s="31"/>
      <c r="C5" s="25" t="s">
        <v>37</v>
      </c>
      <c r="D5" s="25" t="s">
        <v>38</v>
      </c>
      <c r="E5" s="25" t="s">
        <v>35</v>
      </c>
      <c r="F5" s="26">
        <v>198155</v>
      </c>
      <c r="G5" s="26" t="s">
        <v>102</v>
      </c>
      <c r="H5" s="32"/>
      <c r="I5" s="32"/>
      <c r="J5" s="32"/>
      <c r="K5" s="32">
        <v>135</v>
      </c>
      <c r="L5" s="33"/>
      <c r="M5" s="27">
        <f t="shared" ref="M5:M11" si="0">SUM(H5:J5,K5/1.12)</f>
        <v>120.53571428571428</v>
      </c>
      <c r="N5" s="27">
        <f t="shared" ref="N5:N11" si="1">K5/1.12*0.12</f>
        <v>14.464285714285714</v>
      </c>
      <c r="O5" s="27">
        <f t="shared" ref="O5:O11" si="2">-SUM(I5:J5,K5/1.12)*L5</f>
        <v>0</v>
      </c>
      <c r="P5" s="27">
        <v>120.54</v>
      </c>
      <c r="Q5" s="34"/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10" si="3">-SUM(N5:AE5)</f>
        <v>-135.00428571428571</v>
      </c>
      <c r="AG5" s="28">
        <f t="shared" ref="AG5:AG12" si="4">SUM(H5:K5)+AF5+O5</f>
        <v>-4.2857142857144481E-3</v>
      </c>
    </row>
    <row r="6" spans="1:33" s="12" customFormat="1" ht="23.25" customHeight="1" x14ac:dyDescent="0.2">
      <c r="A6" s="30">
        <v>44082</v>
      </c>
      <c r="B6" s="31"/>
      <c r="C6" s="25" t="s">
        <v>103</v>
      </c>
      <c r="D6" s="25" t="s">
        <v>104</v>
      </c>
      <c r="E6" s="25" t="s">
        <v>44</v>
      </c>
      <c r="F6" s="26">
        <v>30403</v>
      </c>
      <c r="G6" s="26" t="s">
        <v>105</v>
      </c>
      <c r="H6" s="32"/>
      <c r="I6" s="32"/>
      <c r="J6" s="32"/>
      <c r="K6" s="32">
        <v>54.5</v>
      </c>
      <c r="L6" s="33"/>
      <c r="M6" s="27">
        <f t="shared" si="0"/>
        <v>48.660714285714278</v>
      </c>
      <c r="N6" s="27">
        <f t="shared" si="1"/>
        <v>5.8392857142857135</v>
      </c>
      <c r="O6" s="27">
        <f t="shared" si="2"/>
        <v>0</v>
      </c>
      <c r="P6" s="27"/>
      <c r="Q6" s="34"/>
      <c r="R6" s="34"/>
      <c r="S6" s="35"/>
      <c r="T6" s="35">
        <v>48.66</v>
      </c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-54.499285714285712</v>
      </c>
      <c r="AG6" s="28">
        <f t="shared" si="4"/>
        <v>7.1428571428810983E-4</v>
      </c>
    </row>
    <row r="7" spans="1:33" s="12" customFormat="1" ht="23.25" customHeight="1" x14ac:dyDescent="0.2">
      <c r="A7" s="30">
        <v>44083</v>
      </c>
      <c r="B7" s="31"/>
      <c r="C7" s="25" t="s">
        <v>88</v>
      </c>
      <c r="D7" s="25"/>
      <c r="E7" s="25"/>
      <c r="F7" s="26"/>
      <c r="G7" s="26" t="s">
        <v>89</v>
      </c>
      <c r="H7" s="32">
        <v>125</v>
      </c>
      <c r="I7" s="32"/>
      <c r="J7" s="32"/>
      <c r="K7" s="32"/>
      <c r="L7" s="33"/>
      <c r="M7" s="27">
        <f t="shared" si="0"/>
        <v>125</v>
      </c>
      <c r="N7" s="27">
        <f t="shared" si="1"/>
        <v>0</v>
      </c>
      <c r="O7" s="27">
        <f t="shared" si="2"/>
        <v>0</v>
      </c>
      <c r="P7" s="27">
        <v>125</v>
      </c>
      <c r="Q7" s="34"/>
      <c r="R7" s="34"/>
      <c r="S7" s="35"/>
      <c r="T7" s="35"/>
      <c r="U7" s="35"/>
      <c r="V7" s="35"/>
      <c r="W7" s="35"/>
      <c r="X7" s="34"/>
      <c r="Y7" s="34"/>
      <c r="Z7" s="34"/>
      <c r="AA7" s="34"/>
      <c r="AB7" s="35"/>
      <c r="AC7" s="35"/>
      <c r="AD7" s="34"/>
      <c r="AE7" s="34"/>
      <c r="AF7" s="27">
        <f t="shared" si="3"/>
        <v>-125</v>
      </c>
      <c r="AG7" s="28">
        <f t="shared" si="4"/>
        <v>0</v>
      </c>
    </row>
    <row r="8" spans="1:33" s="12" customFormat="1" ht="23.25" customHeight="1" x14ac:dyDescent="0.2">
      <c r="A8" s="30">
        <v>44083</v>
      </c>
      <c r="B8" s="31"/>
      <c r="C8" s="25" t="s">
        <v>106</v>
      </c>
      <c r="D8" s="25" t="s">
        <v>86</v>
      </c>
      <c r="E8" s="25" t="s">
        <v>107</v>
      </c>
      <c r="F8" s="26">
        <v>202642</v>
      </c>
      <c r="G8" s="26" t="s">
        <v>108</v>
      </c>
      <c r="H8" s="32"/>
      <c r="I8" s="32"/>
      <c r="J8" s="32"/>
      <c r="K8" s="32">
        <v>959</v>
      </c>
      <c r="L8" s="33"/>
      <c r="M8" s="27">
        <f t="shared" si="0"/>
        <v>856.24999999999989</v>
      </c>
      <c r="N8" s="27">
        <f t="shared" si="1"/>
        <v>102.74999999999999</v>
      </c>
      <c r="O8" s="27">
        <f t="shared" si="2"/>
        <v>0</v>
      </c>
      <c r="P8" s="27"/>
      <c r="Q8" s="34"/>
      <c r="R8" s="34">
        <v>856.25</v>
      </c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si="3"/>
        <v>-959</v>
      </c>
      <c r="AG8" s="28">
        <f t="shared" si="4"/>
        <v>0</v>
      </c>
    </row>
    <row r="9" spans="1:33" s="12" customFormat="1" ht="23.25" customHeight="1" x14ac:dyDescent="0.2">
      <c r="A9" s="30">
        <v>44083</v>
      </c>
      <c r="B9" s="31"/>
      <c r="C9" s="25" t="s">
        <v>90</v>
      </c>
      <c r="D9" s="25"/>
      <c r="E9" s="25"/>
      <c r="F9" s="26"/>
      <c r="G9" s="26" t="s">
        <v>109</v>
      </c>
      <c r="H9" s="32">
        <v>50</v>
      </c>
      <c r="I9" s="32"/>
      <c r="J9" s="32"/>
      <c r="K9" s="32"/>
      <c r="L9" s="33"/>
      <c r="M9" s="27">
        <f t="shared" si="0"/>
        <v>50</v>
      </c>
      <c r="N9" s="27">
        <f t="shared" si="1"/>
        <v>0</v>
      </c>
      <c r="O9" s="27">
        <f t="shared" si="2"/>
        <v>0</v>
      </c>
      <c r="P9" s="27"/>
      <c r="Q9" s="34"/>
      <c r="R9" s="34"/>
      <c r="S9" s="35"/>
      <c r="T9" s="35"/>
      <c r="U9" s="35"/>
      <c r="V9" s="35"/>
      <c r="W9" s="35"/>
      <c r="X9" s="34"/>
      <c r="Y9" s="34"/>
      <c r="Z9" s="34"/>
      <c r="AA9" s="34">
        <v>50</v>
      </c>
      <c r="AB9" s="35"/>
      <c r="AC9" s="35"/>
      <c r="AD9" s="34"/>
      <c r="AE9" s="34"/>
      <c r="AF9" s="27">
        <f t="shared" si="3"/>
        <v>-50</v>
      </c>
      <c r="AG9" s="28">
        <f t="shared" si="4"/>
        <v>0</v>
      </c>
    </row>
    <row r="10" spans="1:33" s="12" customFormat="1" ht="23.25" customHeight="1" x14ac:dyDescent="0.2">
      <c r="A10" s="30"/>
      <c r="B10" s="31"/>
      <c r="C10" s="25"/>
      <c r="D10" s="25"/>
      <c r="E10" s="25"/>
      <c r="F10" s="26"/>
      <c r="G10" s="26"/>
      <c r="H10" s="32"/>
      <c r="I10" s="32"/>
      <c r="J10" s="32"/>
      <c r="K10" s="32"/>
      <c r="L10" s="33"/>
      <c r="M10" s="27">
        <f t="shared" si="0"/>
        <v>0</v>
      </c>
      <c r="N10" s="27">
        <f t="shared" si="1"/>
        <v>0</v>
      </c>
      <c r="O10" s="27">
        <f t="shared" si="2"/>
        <v>0</v>
      </c>
      <c r="P10" s="27"/>
      <c r="Q10" s="34"/>
      <c r="R10" s="34"/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3"/>
        <v>0</v>
      </c>
      <c r="AG10" s="28">
        <f t="shared" si="4"/>
        <v>0</v>
      </c>
    </row>
    <row r="11" spans="1:33" s="12" customFormat="1" ht="23.25" customHeight="1" x14ac:dyDescent="0.2">
      <c r="A11" s="30"/>
      <c r="B11" s="31"/>
      <c r="C11" s="25"/>
      <c r="D11" s="25"/>
      <c r="E11" s="25"/>
      <c r="F11" s="26"/>
      <c r="G11" s="26"/>
      <c r="H11" s="32"/>
      <c r="I11" s="32"/>
      <c r="J11" s="32"/>
      <c r="K11" s="32"/>
      <c r="L11" s="33"/>
      <c r="M11" s="27">
        <f t="shared" si="0"/>
        <v>0</v>
      </c>
      <c r="N11" s="27">
        <f t="shared" si="1"/>
        <v>0</v>
      </c>
      <c r="O11" s="27">
        <f t="shared" si="2"/>
        <v>0</v>
      </c>
      <c r="P11" s="27"/>
      <c r="Q11" s="34"/>
      <c r="R11" s="34"/>
      <c r="S11" s="35"/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ref="AF11:AF12" si="5">-SUM(N11:AE11)</f>
        <v>0</v>
      </c>
      <c r="AG11" s="28">
        <f t="shared" si="4"/>
        <v>0</v>
      </c>
    </row>
    <row r="12" spans="1:33" s="12" customFormat="1" x14ac:dyDescent="0.2">
      <c r="A12" s="30"/>
      <c r="B12" s="31"/>
      <c r="C12" s="36"/>
      <c r="D12" s="36"/>
      <c r="E12" s="36"/>
      <c r="F12" s="26"/>
      <c r="G12" s="29"/>
      <c r="H12" s="32"/>
      <c r="I12" s="32"/>
      <c r="J12" s="32"/>
      <c r="K12" s="32"/>
      <c r="L12" s="33"/>
      <c r="M12" s="34">
        <f>SUM(H12:J12,K12/1.12)</f>
        <v>0</v>
      </c>
      <c r="N12" s="34">
        <f>K12/1.12*0.12</f>
        <v>0</v>
      </c>
      <c r="O12" s="34">
        <f>-SUM(I12:J12,K12/1.12)*L12</f>
        <v>0</v>
      </c>
      <c r="P12" s="34"/>
      <c r="Q12" s="34"/>
      <c r="R12" s="34"/>
      <c r="S12" s="34"/>
      <c r="T12" s="35"/>
      <c r="U12" s="35"/>
      <c r="V12" s="35"/>
      <c r="W12" s="35"/>
      <c r="X12" s="35"/>
      <c r="Y12" s="37"/>
      <c r="Z12" s="34"/>
      <c r="AA12" s="34"/>
      <c r="AB12" s="34"/>
      <c r="AC12" s="35"/>
      <c r="AD12" s="35"/>
      <c r="AE12" s="38"/>
      <c r="AF12" s="27">
        <f t="shared" si="5"/>
        <v>0</v>
      </c>
      <c r="AG12" s="28">
        <f t="shared" si="4"/>
        <v>0</v>
      </c>
    </row>
    <row r="13" spans="1:33" s="10" customFormat="1" ht="12" thickBot="1" x14ac:dyDescent="0.25">
      <c r="A13" s="39"/>
      <c r="B13" s="40"/>
      <c r="C13" s="41"/>
      <c r="D13" s="42"/>
      <c r="E13" s="42"/>
      <c r="F13" s="43"/>
      <c r="G13" s="41"/>
      <c r="H13" s="44">
        <f t="shared" ref="H13:AG13" si="6">SUM(H5:H12)</f>
        <v>175</v>
      </c>
      <c r="I13" s="44">
        <f t="shared" si="6"/>
        <v>0</v>
      </c>
      <c r="J13" s="44">
        <f t="shared" si="6"/>
        <v>0</v>
      </c>
      <c r="K13" s="44">
        <f t="shared" si="6"/>
        <v>1148.5</v>
      </c>
      <c r="L13" s="44">
        <f t="shared" si="6"/>
        <v>0</v>
      </c>
      <c r="M13" s="44">
        <f t="shared" si="6"/>
        <v>1200.4464285714284</v>
      </c>
      <c r="N13" s="44">
        <f t="shared" si="6"/>
        <v>123.05357142857142</v>
      </c>
      <c r="O13" s="44">
        <f t="shared" si="6"/>
        <v>0</v>
      </c>
      <c r="P13" s="44">
        <f t="shared" si="6"/>
        <v>245.54000000000002</v>
      </c>
      <c r="Q13" s="44">
        <f t="shared" si="6"/>
        <v>0</v>
      </c>
      <c r="R13" s="44">
        <f t="shared" si="6"/>
        <v>856.25</v>
      </c>
      <c r="S13" s="44">
        <f t="shared" si="6"/>
        <v>0</v>
      </c>
      <c r="T13" s="44">
        <f t="shared" si="6"/>
        <v>48.66</v>
      </c>
      <c r="U13" s="44">
        <f t="shared" si="6"/>
        <v>0</v>
      </c>
      <c r="V13" s="44">
        <f t="shared" si="6"/>
        <v>0</v>
      </c>
      <c r="W13" s="44">
        <f t="shared" si="6"/>
        <v>0</v>
      </c>
      <c r="X13" s="44">
        <f t="shared" si="6"/>
        <v>0</v>
      </c>
      <c r="Y13" s="44">
        <f t="shared" si="6"/>
        <v>0</v>
      </c>
      <c r="Z13" s="44">
        <f t="shared" si="6"/>
        <v>0</v>
      </c>
      <c r="AA13" s="44">
        <f t="shared" si="6"/>
        <v>50</v>
      </c>
      <c r="AB13" s="44">
        <f t="shared" si="6"/>
        <v>0</v>
      </c>
      <c r="AC13" s="44">
        <f t="shared" si="6"/>
        <v>0</v>
      </c>
      <c r="AD13" s="44">
        <f t="shared" si="6"/>
        <v>0</v>
      </c>
      <c r="AE13" s="44">
        <f t="shared" si="6"/>
        <v>0</v>
      </c>
      <c r="AF13" s="44">
        <f t="shared" si="6"/>
        <v>-1323.5035714285714</v>
      </c>
      <c r="AG13" s="44">
        <f t="shared" si="6"/>
        <v>-3.5714285714263383E-3</v>
      </c>
    </row>
    <row r="14" spans="1:33" s="68" customFormat="1" ht="12" thickTop="1" x14ac:dyDescent="0.2"/>
    <row r="15" spans="1:33" ht="12" x14ac:dyDescent="0.2">
      <c r="K15" s="45">
        <f>H13+I13+J13+K13</f>
        <v>1323.5</v>
      </c>
      <c r="L15" s="9"/>
      <c r="M15" s="8"/>
      <c r="AF15" s="46">
        <f>+AF13</f>
        <v>-1323.5035714285714</v>
      </c>
    </row>
    <row r="16" spans="1:33" ht="12" x14ac:dyDescent="0.2">
      <c r="K16" s="45"/>
      <c r="L16" s="9"/>
      <c r="M16" s="8"/>
      <c r="AF16" s="46"/>
    </row>
    <row r="17" spans="1:32" ht="12" x14ac:dyDescent="0.2">
      <c r="K17" s="45"/>
      <c r="L17" s="9"/>
      <c r="M17" s="8"/>
      <c r="AF17" s="46"/>
    </row>
    <row r="18" spans="1:32" x14ac:dyDescent="0.2">
      <c r="K18" s="8"/>
      <c r="L18" s="9"/>
      <c r="M18" s="8"/>
    </row>
    <row r="19" spans="1:32" ht="12.75" x14ac:dyDescent="0.2">
      <c r="C19" s="47" t="s">
        <v>45</v>
      </c>
      <c r="G19" s="10"/>
      <c r="J19" s="51" t="s">
        <v>96</v>
      </c>
      <c r="K19" s="53">
        <f>K5+H7</f>
        <v>260</v>
      </c>
      <c r="L19" s="48"/>
      <c r="M19" s="48"/>
    </row>
    <row r="20" spans="1:32" ht="12.75" x14ac:dyDescent="0.2">
      <c r="J20" s="51" t="s">
        <v>97</v>
      </c>
      <c r="K20" s="52">
        <f>K8</f>
        <v>959</v>
      </c>
      <c r="L20" s="9"/>
      <c r="M20" s="8"/>
    </row>
    <row r="21" spans="1:32" ht="12.75" x14ac:dyDescent="0.2">
      <c r="J21" s="51" t="s">
        <v>98</v>
      </c>
      <c r="K21" s="52">
        <f>H9</f>
        <v>50</v>
      </c>
      <c r="L21" s="9"/>
      <c r="M21" s="8"/>
    </row>
    <row r="22" spans="1:32" ht="12.75" x14ac:dyDescent="0.2">
      <c r="J22" s="51" t="s">
        <v>110</v>
      </c>
      <c r="K22" s="52">
        <f>K6</f>
        <v>54.5</v>
      </c>
      <c r="L22" s="9"/>
      <c r="M22" s="8"/>
    </row>
    <row r="23" spans="1:32" ht="12.75" x14ac:dyDescent="0.2">
      <c r="A23" s="1"/>
      <c r="B23" s="1"/>
      <c r="D23" s="1"/>
      <c r="E23" s="1"/>
      <c r="F23" s="1"/>
      <c r="H23" s="1"/>
      <c r="I23" s="1"/>
      <c r="J23" s="54" t="s">
        <v>99</v>
      </c>
      <c r="K23" s="55">
        <f>K19+K20+K21+K22</f>
        <v>1323.5</v>
      </c>
      <c r="L23" s="9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5" spans="1:32" x14ac:dyDescent="0.2">
      <c r="J25" s="2" t="s">
        <v>111</v>
      </c>
      <c r="K25" s="2">
        <v>1400</v>
      </c>
    </row>
    <row r="26" spans="1:32" x14ac:dyDescent="0.2">
      <c r="J26" s="2" t="s">
        <v>46</v>
      </c>
      <c r="K26" s="2">
        <f>K25-K23</f>
        <v>76.5</v>
      </c>
    </row>
    <row r="30" spans="1:32" x14ac:dyDescent="0.2">
      <c r="Q30" s="2">
        <v>0</v>
      </c>
    </row>
    <row r="31" spans="1:32" x14ac:dyDescent="0.2">
      <c r="A31" s="1"/>
      <c r="B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Z31" s="1"/>
      <c r="AA31" s="1"/>
      <c r="AB31" s="1"/>
      <c r="AC31" s="1"/>
      <c r="AD31" s="1"/>
      <c r="AE31" s="1"/>
      <c r="AF31" s="1"/>
    </row>
  </sheetData>
  <mergeCells count="1">
    <mergeCell ref="A14:XFD14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6"/>
  <sheetViews>
    <sheetView workbookViewId="0">
      <selection activeCell="C16" sqref="A5:XFD16"/>
    </sheetView>
  </sheetViews>
  <sheetFormatPr defaultRowHeight="11.25" x14ac:dyDescent="0.2"/>
  <cols>
    <col min="1" max="1" width="8.140625" style="56" customWidth="1"/>
    <col min="2" max="2" width="7.28515625" style="6" hidden="1" customWidth="1"/>
    <col min="3" max="3" width="26.140625" style="1" customWidth="1"/>
    <col min="4" max="4" width="14" style="5" customWidth="1"/>
    <col min="5" max="5" width="29.28515625" style="5" customWidth="1"/>
    <col min="6" max="6" width="7.85546875" style="4" customWidth="1"/>
    <col min="7" max="7" width="26.5703125" style="1" customWidth="1"/>
    <col min="8" max="8" width="9.425781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9.5703125" style="2" customWidth="1"/>
    <col min="18" max="18" width="10.7109375" style="2" customWidth="1"/>
    <col min="19" max="19" width="8.1406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100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31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41.25" customHeight="1" x14ac:dyDescent="0.2">
      <c r="A5" s="30">
        <v>44085</v>
      </c>
      <c r="B5" s="31"/>
      <c r="C5" s="25" t="s">
        <v>42</v>
      </c>
      <c r="D5" s="25" t="s">
        <v>43</v>
      </c>
      <c r="E5" s="25" t="s">
        <v>44</v>
      </c>
      <c r="F5" s="26">
        <v>238716</v>
      </c>
      <c r="G5" s="26" t="s">
        <v>78</v>
      </c>
      <c r="H5" s="32"/>
      <c r="I5" s="32"/>
      <c r="J5" s="32"/>
      <c r="K5" s="32">
        <v>2907.95</v>
      </c>
      <c r="L5" s="33"/>
      <c r="M5" s="27">
        <f t="shared" ref="M5:M17" si="0">SUM(H5:J5,K5/1.12)</f>
        <v>2596.383928571428</v>
      </c>
      <c r="N5" s="27">
        <f t="shared" ref="N5:N17" si="1">K5/1.12*0.12</f>
        <v>311.56607142857132</v>
      </c>
      <c r="O5" s="27">
        <f t="shared" ref="O5:O17" si="2">-SUM(I5:J5,K5/1.12)*L5</f>
        <v>0</v>
      </c>
      <c r="P5" s="27">
        <v>2596.38</v>
      </c>
      <c r="Q5" s="34"/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16" si="3">-SUM(N5:AE5)</f>
        <v>-2907.9460714285715</v>
      </c>
      <c r="AG5" s="28">
        <f t="shared" ref="AG5:AG18" si="4">SUM(H5:K5)+AF5+O5</f>
        <v>3.9285714283323614E-3</v>
      </c>
    </row>
    <row r="6" spans="1:33" s="12" customFormat="1" ht="23.25" customHeight="1" x14ac:dyDescent="0.2">
      <c r="A6" s="30">
        <v>44085</v>
      </c>
      <c r="B6" s="31"/>
      <c r="C6" s="25" t="s">
        <v>37</v>
      </c>
      <c r="D6" s="25" t="s">
        <v>38</v>
      </c>
      <c r="E6" s="25" t="s">
        <v>35</v>
      </c>
      <c r="F6" s="26">
        <v>38674</v>
      </c>
      <c r="G6" s="26" t="s">
        <v>79</v>
      </c>
      <c r="H6" s="32"/>
      <c r="I6" s="32"/>
      <c r="J6" s="32">
        <v>240.96</v>
      </c>
      <c r="K6" s="32"/>
      <c r="L6" s="33"/>
      <c r="M6" s="27">
        <f t="shared" si="0"/>
        <v>240.96</v>
      </c>
      <c r="N6" s="27">
        <f t="shared" si="1"/>
        <v>0</v>
      </c>
      <c r="O6" s="27">
        <f t="shared" si="2"/>
        <v>0</v>
      </c>
      <c r="P6" s="27">
        <v>240.96</v>
      </c>
      <c r="Q6" s="34"/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-240.96</v>
      </c>
      <c r="AG6" s="28">
        <f t="shared" si="4"/>
        <v>0</v>
      </c>
    </row>
    <row r="7" spans="1:33" s="12" customFormat="1" ht="23.25" customHeight="1" x14ac:dyDescent="0.2">
      <c r="A7" s="30">
        <v>44085</v>
      </c>
      <c r="B7" s="31"/>
      <c r="C7" s="25" t="s">
        <v>80</v>
      </c>
      <c r="D7" s="25"/>
      <c r="E7" s="25"/>
      <c r="F7" s="26"/>
      <c r="G7" s="26" t="s">
        <v>81</v>
      </c>
      <c r="H7" s="32">
        <v>188</v>
      </c>
      <c r="I7" s="32"/>
      <c r="J7" s="32"/>
      <c r="K7" s="32"/>
      <c r="L7" s="33"/>
      <c r="M7" s="27">
        <f t="shared" si="0"/>
        <v>188</v>
      </c>
      <c r="N7" s="27">
        <f t="shared" si="1"/>
        <v>0</v>
      </c>
      <c r="O7" s="27">
        <f t="shared" si="2"/>
        <v>0</v>
      </c>
      <c r="P7" s="27"/>
      <c r="Q7" s="34"/>
      <c r="R7" s="34"/>
      <c r="S7" s="35"/>
      <c r="T7" s="35"/>
      <c r="U7" s="35"/>
      <c r="V7" s="35"/>
      <c r="W7" s="35"/>
      <c r="X7" s="34"/>
      <c r="Y7" s="34"/>
      <c r="Z7" s="34"/>
      <c r="AA7" s="34">
        <v>188</v>
      </c>
      <c r="AB7" s="35"/>
      <c r="AC7" s="35"/>
      <c r="AD7" s="34"/>
      <c r="AE7" s="34"/>
      <c r="AF7" s="27">
        <f t="shared" si="3"/>
        <v>-188</v>
      </c>
      <c r="AG7" s="28">
        <f t="shared" si="4"/>
        <v>0</v>
      </c>
    </row>
    <row r="8" spans="1:33" s="12" customFormat="1" ht="23.25" customHeight="1" x14ac:dyDescent="0.2">
      <c r="A8" s="30">
        <v>44085</v>
      </c>
      <c r="B8" s="31"/>
      <c r="C8" s="25" t="s">
        <v>40</v>
      </c>
      <c r="D8" s="25" t="s">
        <v>39</v>
      </c>
      <c r="E8" s="25" t="s">
        <v>41</v>
      </c>
      <c r="F8" s="26">
        <v>15464565</v>
      </c>
      <c r="G8" s="26" t="s">
        <v>36</v>
      </c>
      <c r="H8" s="32"/>
      <c r="I8" s="32"/>
      <c r="J8" s="32"/>
      <c r="K8" s="32">
        <v>30</v>
      </c>
      <c r="L8" s="33"/>
      <c r="M8" s="27">
        <f t="shared" si="0"/>
        <v>26.785714285714285</v>
      </c>
      <c r="N8" s="27">
        <f t="shared" si="1"/>
        <v>3.214285714285714</v>
      </c>
      <c r="O8" s="27">
        <f t="shared" si="2"/>
        <v>0</v>
      </c>
      <c r="P8" s="27"/>
      <c r="Q8" s="34">
        <v>26.79</v>
      </c>
      <c r="R8" s="34"/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si="3"/>
        <v>-30.004285714285714</v>
      </c>
      <c r="AG8" s="28">
        <f t="shared" si="4"/>
        <v>-4.2857142857144481E-3</v>
      </c>
    </row>
    <row r="9" spans="1:33" s="12" customFormat="1" ht="23.25" customHeight="1" x14ac:dyDescent="0.2">
      <c r="A9" s="30">
        <v>44086</v>
      </c>
      <c r="B9" s="31"/>
      <c r="C9" s="25" t="s">
        <v>82</v>
      </c>
      <c r="D9" s="25"/>
      <c r="E9" s="25"/>
      <c r="F9" s="26"/>
      <c r="G9" s="26" t="s">
        <v>83</v>
      </c>
      <c r="H9" s="32">
        <v>500</v>
      </c>
      <c r="I9" s="32"/>
      <c r="J9" s="32"/>
      <c r="K9" s="32"/>
      <c r="L9" s="33"/>
      <c r="M9" s="27">
        <f t="shared" si="0"/>
        <v>500</v>
      </c>
      <c r="N9" s="27">
        <f t="shared" si="1"/>
        <v>0</v>
      </c>
      <c r="O9" s="27">
        <f t="shared" si="2"/>
        <v>0</v>
      </c>
      <c r="P9" s="27"/>
      <c r="Q9" s="34"/>
      <c r="R9" s="34"/>
      <c r="S9" s="35"/>
      <c r="T9" s="35"/>
      <c r="U9" s="35"/>
      <c r="V9" s="35"/>
      <c r="W9" s="35"/>
      <c r="X9" s="34"/>
      <c r="Y9" s="34"/>
      <c r="Z9" s="34"/>
      <c r="AA9" s="34">
        <v>500</v>
      </c>
      <c r="AB9" s="35"/>
      <c r="AC9" s="35"/>
      <c r="AD9" s="34"/>
      <c r="AE9" s="34"/>
      <c r="AF9" s="27">
        <f t="shared" si="3"/>
        <v>-500</v>
      </c>
      <c r="AG9" s="28">
        <f t="shared" si="4"/>
        <v>0</v>
      </c>
    </row>
    <row r="10" spans="1:33" s="12" customFormat="1" ht="27.75" customHeight="1" x14ac:dyDescent="0.2">
      <c r="A10" s="30">
        <v>44086</v>
      </c>
      <c r="B10" s="31"/>
      <c r="C10" s="25" t="s">
        <v>84</v>
      </c>
      <c r="D10" s="25" t="s">
        <v>86</v>
      </c>
      <c r="E10" s="25" t="s">
        <v>85</v>
      </c>
      <c r="F10" s="26">
        <v>202761</v>
      </c>
      <c r="G10" s="26" t="s">
        <v>87</v>
      </c>
      <c r="H10" s="32"/>
      <c r="I10" s="32"/>
      <c r="J10" s="32"/>
      <c r="K10" s="32">
        <v>230</v>
      </c>
      <c r="L10" s="33"/>
      <c r="M10" s="27">
        <f t="shared" si="0"/>
        <v>205.35714285714283</v>
      </c>
      <c r="N10" s="27">
        <f t="shared" si="1"/>
        <v>24.642857142857139</v>
      </c>
      <c r="O10" s="27">
        <f t="shared" si="2"/>
        <v>0</v>
      </c>
      <c r="P10" s="27"/>
      <c r="Q10" s="34"/>
      <c r="R10" s="34">
        <v>205.36</v>
      </c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3"/>
        <v>-230.00285714285715</v>
      </c>
      <c r="AG10" s="28">
        <f t="shared" si="4"/>
        <v>-2.8571428571524393E-3</v>
      </c>
    </row>
    <row r="11" spans="1:33" s="12" customFormat="1" ht="23.25" customHeight="1" x14ac:dyDescent="0.2">
      <c r="A11" s="30">
        <v>44086</v>
      </c>
      <c r="B11" s="31"/>
      <c r="C11" s="25" t="s">
        <v>88</v>
      </c>
      <c r="D11" s="25"/>
      <c r="E11" s="25"/>
      <c r="F11" s="26"/>
      <c r="G11" s="26" t="s">
        <v>89</v>
      </c>
      <c r="H11" s="32"/>
      <c r="I11" s="32"/>
      <c r="J11" s="32">
        <v>270</v>
      </c>
      <c r="K11" s="32"/>
      <c r="L11" s="33"/>
      <c r="M11" s="27">
        <f t="shared" si="0"/>
        <v>270</v>
      </c>
      <c r="N11" s="27">
        <f t="shared" si="1"/>
        <v>0</v>
      </c>
      <c r="O11" s="27">
        <f t="shared" si="2"/>
        <v>0</v>
      </c>
      <c r="P11" s="27">
        <v>270</v>
      </c>
      <c r="Q11" s="34"/>
      <c r="R11" s="34"/>
      <c r="S11" s="35"/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si="3"/>
        <v>-270</v>
      </c>
      <c r="AG11" s="28">
        <f t="shared" si="4"/>
        <v>0</v>
      </c>
    </row>
    <row r="12" spans="1:33" s="12" customFormat="1" ht="23.25" customHeight="1" x14ac:dyDescent="0.2">
      <c r="A12" s="30">
        <v>44086</v>
      </c>
      <c r="B12" s="31"/>
      <c r="C12" s="25" t="s">
        <v>90</v>
      </c>
      <c r="D12" s="25"/>
      <c r="E12" s="25"/>
      <c r="F12" s="26"/>
      <c r="G12" s="26" t="s">
        <v>91</v>
      </c>
      <c r="H12" s="32">
        <v>40</v>
      </c>
      <c r="I12" s="32"/>
      <c r="J12" s="32"/>
      <c r="K12" s="32"/>
      <c r="L12" s="33"/>
      <c r="M12" s="27">
        <f t="shared" si="0"/>
        <v>40</v>
      </c>
      <c r="N12" s="27">
        <f t="shared" si="1"/>
        <v>0</v>
      </c>
      <c r="O12" s="27">
        <f t="shared" si="2"/>
        <v>0</v>
      </c>
      <c r="P12" s="34"/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>
        <v>40</v>
      </c>
      <c r="AB12" s="35"/>
      <c r="AC12" s="35"/>
      <c r="AD12" s="34"/>
      <c r="AE12" s="34"/>
      <c r="AF12" s="27">
        <f t="shared" si="3"/>
        <v>-40</v>
      </c>
      <c r="AG12" s="28">
        <f t="shared" si="4"/>
        <v>0</v>
      </c>
    </row>
    <row r="13" spans="1:33" s="12" customFormat="1" ht="23.25" customHeight="1" x14ac:dyDescent="0.2">
      <c r="A13" s="30">
        <v>44086</v>
      </c>
      <c r="B13" s="31"/>
      <c r="C13" s="25" t="s">
        <v>42</v>
      </c>
      <c r="D13" s="25" t="s">
        <v>43</v>
      </c>
      <c r="E13" s="25" t="s">
        <v>44</v>
      </c>
      <c r="F13" s="26">
        <v>289999</v>
      </c>
      <c r="G13" s="26" t="s">
        <v>92</v>
      </c>
      <c r="H13" s="32"/>
      <c r="I13" s="32"/>
      <c r="J13" s="32"/>
      <c r="K13" s="32">
        <v>2979.05</v>
      </c>
      <c r="L13" s="33"/>
      <c r="M13" s="27">
        <f t="shared" si="0"/>
        <v>2659.8660714285716</v>
      </c>
      <c r="N13" s="27">
        <f t="shared" si="1"/>
        <v>319.18392857142857</v>
      </c>
      <c r="O13" s="27">
        <f t="shared" si="2"/>
        <v>0</v>
      </c>
      <c r="P13" s="27">
        <v>2659.87</v>
      </c>
      <c r="Q13" s="34"/>
      <c r="R13" s="34"/>
      <c r="S13" s="35"/>
      <c r="T13" s="35"/>
      <c r="U13" s="35"/>
      <c r="V13" s="35"/>
      <c r="W13" s="35"/>
      <c r="X13" s="34"/>
      <c r="Y13" s="34"/>
      <c r="Z13" s="34"/>
      <c r="AA13" s="34"/>
      <c r="AB13" s="35"/>
      <c r="AC13" s="35"/>
      <c r="AD13" s="34"/>
      <c r="AE13" s="34"/>
      <c r="AF13" s="27">
        <f t="shared" si="3"/>
        <v>-2979.0539285714285</v>
      </c>
      <c r="AG13" s="28">
        <f t="shared" si="4"/>
        <v>-3.9285714283323614E-3</v>
      </c>
    </row>
    <row r="14" spans="1:33" s="12" customFormat="1" ht="23.25" customHeight="1" x14ac:dyDescent="0.2">
      <c r="A14" s="30">
        <v>44086</v>
      </c>
      <c r="B14" s="31"/>
      <c r="C14" s="25" t="s">
        <v>37</v>
      </c>
      <c r="D14" s="25" t="s">
        <v>38</v>
      </c>
      <c r="E14" s="25" t="s">
        <v>35</v>
      </c>
      <c r="F14" s="26">
        <v>166212</v>
      </c>
      <c r="G14" s="26" t="s">
        <v>93</v>
      </c>
      <c r="H14" s="32"/>
      <c r="I14" s="32"/>
      <c r="J14" s="32">
        <v>49.83</v>
      </c>
      <c r="K14" s="32"/>
      <c r="L14" s="33"/>
      <c r="M14" s="27">
        <f t="shared" si="0"/>
        <v>49.83</v>
      </c>
      <c r="N14" s="27">
        <f t="shared" si="1"/>
        <v>0</v>
      </c>
      <c r="O14" s="27">
        <f t="shared" si="2"/>
        <v>0</v>
      </c>
      <c r="P14" s="27">
        <v>49.83</v>
      </c>
      <c r="Q14" s="34"/>
      <c r="R14" s="34"/>
      <c r="S14" s="35"/>
      <c r="T14" s="35"/>
      <c r="U14" s="35"/>
      <c r="V14" s="35"/>
      <c r="W14" s="35"/>
      <c r="X14" s="34"/>
      <c r="Y14" s="34"/>
      <c r="Z14" s="34"/>
      <c r="AA14" s="34"/>
      <c r="AB14" s="35"/>
      <c r="AC14" s="35"/>
      <c r="AD14" s="34"/>
      <c r="AE14" s="34"/>
      <c r="AF14" s="27">
        <f t="shared" si="3"/>
        <v>-49.83</v>
      </c>
      <c r="AG14" s="28">
        <f t="shared" si="4"/>
        <v>0</v>
      </c>
    </row>
    <row r="15" spans="1:33" s="12" customFormat="1" ht="23.25" customHeight="1" x14ac:dyDescent="0.2">
      <c r="A15" s="30">
        <v>44086</v>
      </c>
      <c r="B15" s="31"/>
      <c r="C15" s="25" t="s">
        <v>37</v>
      </c>
      <c r="D15" s="25" t="s">
        <v>38</v>
      </c>
      <c r="E15" s="25" t="s">
        <v>35</v>
      </c>
      <c r="F15" s="26">
        <v>166212</v>
      </c>
      <c r="G15" s="26" t="s">
        <v>94</v>
      </c>
      <c r="H15" s="32"/>
      <c r="I15" s="32"/>
      <c r="J15" s="32"/>
      <c r="K15" s="32">
        <v>117</v>
      </c>
      <c r="L15" s="33"/>
      <c r="M15" s="27">
        <f t="shared" si="0"/>
        <v>104.46428571428571</v>
      </c>
      <c r="N15" s="27">
        <f t="shared" si="1"/>
        <v>12.535714285714285</v>
      </c>
      <c r="O15" s="27">
        <f t="shared" si="2"/>
        <v>0</v>
      </c>
      <c r="P15" s="27">
        <v>104.46</v>
      </c>
      <c r="Q15" s="34"/>
      <c r="R15" s="34"/>
      <c r="S15" s="35"/>
      <c r="T15" s="35"/>
      <c r="U15" s="35"/>
      <c r="V15" s="35"/>
      <c r="W15" s="35"/>
      <c r="X15" s="34"/>
      <c r="Y15" s="34"/>
      <c r="Z15" s="34"/>
      <c r="AA15" s="34"/>
      <c r="AB15" s="35"/>
      <c r="AC15" s="35"/>
      <c r="AD15" s="34"/>
      <c r="AE15" s="34"/>
      <c r="AF15" s="27">
        <f t="shared" si="3"/>
        <v>-116.99571428571429</v>
      </c>
      <c r="AG15" s="28">
        <f t="shared" si="4"/>
        <v>4.2857142857144481E-3</v>
      </c>
    </row>
    <row r="16" spans="1:33" s="12" customFormat="1" ht="23.25" customHeight="1" x14ac:dyDescent="0.2">
      <c r="A16" s="30">
        <v>44086</v>
      </c>
      <c r="B16" s="31"/>
      <c r="C16" s="25" t="s">
        <v>80</v>
      </c>
      <c r="D16" s="25"/>
      <c r="E16" s="25"/>
      <c r="F16" s="26"/>
      <c r="G16" s="26" t="s">
        <v>95</v>
      </c>
      <c r="H16" s="32">
        <v>276</v>
      </c>
      <c r="I16" s="32"/>
      <c r="J16" s="32"/>
      <c r="K16" s="32"/>
      <c r="L16" s="33"/>
      <c r="M16" s="27">
        <f t="shared" si="0"/>
        <v>276</v>
      </c>
      <c r="N16" s="27">
        <f t="shared" si="1"/>
        <v>0</v>
      </c>
      <c r="O16" s="27">
        <f t="shared" si="2"/>
        <v>0</v>
      </c>
      <c r="P16" s="27"/>
      <c r="Q16" s="34"/>
      <c r="R16" s="34"/>
      <c r="S16" s="35"/>
      <c r="T16" s="35"/>
      <c r="U16" s="35"/>
      <c r="V16" s="35"/>
      <c r="W16" s="35"/>
      <c r="X16" s="34"/>
      <c r="Y16" s="34"/>
      <c r="Z16" s="34"/>
      <c r="AA16" s="34">
        <v>276</v>
      </c>
      <c r="AB16" s="35"/>
      <c r="AC16" s="35"/>
      <c r="AD16" s="34"/>
      <c r="AE16" s="34"/>
      <c r="AF16" s="27">
        <f t="shared" si="3"/>
        <v>-276</v>
      </c>
      <c r="AG16" s="28">
        <f t="shared" si="4"/>
        <v>0</v>
      </c>
    </row>
    <row r="17" spans="1:33" s="12" customFormat="1" ht="23.25" customHeight="1" x14ac:dyDescent="0.2">
      <c r="A17" s="30"/>
      <c r="B17" s="31"/>
      <c r="C17" s="25"/>
      <c r="D17" s="25"/>
      <c r="E17" s="25"/>
      <c r="F17" s="26"/>
      <c r="G17" s="26"/>
      <c r="H17" s="32"/>
      <c r="I17" s="32"/>
      <c r="J17" s="32"/>
      <c r="K17" s="32"/>
      <c r="L17" s="33"/>
      <c r="M17" s="27">
        <f t="shared" si="0"/>
        <v>0</v>
      </c>
      <c r="N17" s="27">
        <f t="shared" si="1"/>
        <v>0</v>
      </c>
      <c r="O17" s="27">
        <f t="shared" si="2"/>
        <v>0</v>
      </c>
      <c r="P17" s="27"/>
      <c r="Q17" s="34"/>
      <c r="R17" s="34"/>
      <c r="S17" s="35"/>
      <c r="T17" s="35"/>
      <c r="U17" s="35"/>
      <c r="V17" s="35"/>
      <c r="W17" s="35"/>
      <c r="X17" s="34"/>
      <c r="Y17" s="34"/>
      <c r="Z17" s="34"/>
      <c r="AA17" s="34"/>
      <c r="AB17" s="35"/>
      <c r="AC17" s="35"/>
      <c r="AD17" s="34"/>
      <c r="AE17" s="34"/>
      <c r="AF17" s="27">
        <f t="shared" ref="AF17:AF18" si="5">-SUM(N17:AE17)</f>
        <v>0</v>
      </c>
      <c r="AG17" s="28">
        <f t="shared" si="4"/>
        <v>0</v>
      </c>
    </row>
    <row r="18" spans="1:33" s="12" customFormat="1" x14ac:dyDescent="0.2">
      <c r="A18" s="30"/>
      <c r="B18" s="31"/>
      <c r="C18" s="36"/>
      <c r="D18" s="36"/>
      <c r="E18" s="36"/>
      <c r="F18" s="26"/>
      <c r="G18" s="29"/>
      <c r="H18" s="32"/>
      <c r="I18" s="32"/>
      <c r="J18" s="32"/>
      <c r="K18" s="32"/>
      <c r="L18" s="33"/>
      <c r="M18" s="34">
        <f>SUM(H18:J18,K18/1.12)</f>
        <v>0</v>
      </c>
      <c r="N18" s="34">
        <f>K18/1.12*0.12</f>
        <v>0</v>
      </c>
      <c r="O18" s="34">
        <f>-SUM(I18:J18,K18/1.12)*L18</f>
        <v>0</v>
      </c>
      <c r="P18" s="34"/>
      <c r="Q18" s="34"/>
      <c r="R18" s="34"/>
      <c r="S18" s="34"/>
      <c r="T18" s="35"/>
      <c r="U18" s="35"/>
      <c r="V18" s="35"/>
      <c r="W18" s="35"/>
      <c r="X18" s="35"/>
      <c r="Y18" s="37"/>
      <c r="Z18" s="34"/>
      <c r="AA18" s="34"/>
      <c r="AB18" s="34"/>
      <c r="AC18" s="35"/>
      <c r="AD18" s="35"/>
      <c r="AE18" s="38"/>
      <c r="AF18" s="27">
        <f t="shared" si="5"/>
        <v>0</v>
      </c>
      <c r="AG18" s="28">
        <f t="shared" si="4"/>
        <v>0</v>
      </c>
    </row>
    <row r="19" spans="1:33" s="10" customFormat="1" ht="12" thickBot="1" x14ac:dyDescent="0.25">
      <c r="A19" s="39"/>
      <c r="B19" s="40"/>
      <c r="C19" s="41"/>
      <c r="D19" s="42"/>
      <c r="E19" s="42"/>
      <c r="F19" s="43"/>
      <c r="G19" s="41"/>
      <c r="H19" s="44">
        <f t="shared" ref="H19:AG19" si="6">SUM(H5:H18)</f>
        <v>1004</v>
      </c>
      <c r="I19" s="44">
        <f t="shared" si="6"/>
        <v>0</v>
      </c>
      <c r="J19" s="44">
        <f t="shared" si="6"/>
        <v>560.79000000000008</v>
      </c>
      <c r="K19" s="44">
        <f t="shared" si="6"/>
        <v>6264</v>
      </c>
      <c r="L19" s="44">
        <f t="shared" si="6"/>
        <v>0</v>
      </c>
      <c r="M19" s="44">
        <f t="shared" si="6"/>
        <v>7157.6471428571413</v>
      </c>
      <c r="N19" s="44">
        <f t="shared" si="6"/>
        <v>671.142857142857</v>
      </c>
      <c r="O19" s="44">
        <f t="shared" si="6"/>
        <v>0</v>
      </c>
      <c r="P19" s="44">
        <f t="shared" si="6"/>
        <v>5921.5</v>
      </c>
      <c r="Q19" s="44">
        <f t="shared" si="6"/>
        <v>26.79</v>
      </c>
      <c r="R19" s="44">
        <f t="shared" si="6"/>
        <v>205.36</v>
      </c>
      <c r="S19" s="44">
        <f t="shared" si="6"/>
        <v>0</v>
      </c>
      <c r="T19" s="44">
        <f t="shared" si="6"/>
        <v>0</v>
      </c>
      <c r="U19" s="44">
        <f t="shared" si="6"/>
        <v>0</v>
      </c>
      <c r="V19" s="44">
        <f t="shared" si="6"/>
        <v>0</v>
      </c>
      <c r="W19" s="44">
        <f t="shared" si="6"/>
        <v>0</v>
      </c>
      <c r="X19" s="44">
        <f t="shared" si="6"/>
        <v>0</v>
      </c>
      <c r="Y19" s="44">
        <f t="shared" si="6"/>
        <v>0</v>
      </c>
      <c r="Z19" s="44">
        <f t="shared" si="6"/>
        <v>0</v>
      </c>
      <c r="AA19" s="44">
        <f t="shared" si="6"/>
        <v>1004</v>
      </c>
      <c r="AB19" s="44">
        <f t="shared" si="6"/>
        <v>0</v>
      </c>
      <c r="AC19" s="44">
        <f t="shared" si="6"/>
        <v>0</v>
      </c>
      <c r="AD19" s="44">
        <f t="shared" si="6"/>
        <v>0</v>
      </c>
      <c r="AE19" s="44">
        <f t="shared" si="6"/>
        <v>0</v>
      </c>
      <c r="AF19" s="44">
        <f t="shared" si="6"/>
        <v>-7828.7928571428574</v>
      </c>
      <c r="AG19" s="44">
        <f t="shared" si="6"/>
        <v>-2.8571428571524393E-3</v>
      </c>
    </row>
    <row r="20" spans="1:33" s="68" customFormat="1" ht="12" thickTop="1" x14ac:dyDescent="0.2"/>
    <row r="21" spans="1:33" ht="12" x14ac:dyDescent="0.2">
      <c r="K21" s="45">
        <f>H19+I19+J19+K19</f>
        <v>7828.79</v>
      </c>
      <c r="L21" s="9"/>
      <c r="M21" s="8"/>
      <c r="AF21" s="46">
        <f>+AF19</f>
        <v>-7828.7928571428574</v>
      </c>
    </row>
    <row r="22" spans="1:33" ht="12" x14ac:dyDescent="0.2">
      <c r="K22" s="45"/>
      <c r="L22" s="9"/>
      <c r="M22" s="8"/>
      <c r="AF22" s="46"/>
    </row>
    <row r="23" spans="1:33" ht="12" x14ac:dyDescent="0.2">
      <c r="K23" s="45"/>
      <c r="L23" s="9"/>
      <c r="M23" s="8"/>
      <c r="AF23" s="46"/>
    </row>
    <row r="24" spans="1:33" x14ac:dyDescent="0.2">
      <c r="K24" s="8"/>
      <c r="L24" s="9"/>
      <c r="M24" s="8"/>
    </row>
    <row r="25" spans="1:33" ht="12.75" x14ac:dyDescent="0.2">
      <c r="C25" s="47" t="s">
        <v>45</v>
      </c>
      <c r="G25" s="10"/>
      <c r="J25" s="51" t="s">
        <v>96</v>
      </c>
      <c r="K25" s="53">
        <f>K5+J6+K8+J11+K13+J14+K15</f>
        <v>6594.79</v>
      </c>
      <c r="L25" s="48"/>
      <c r="M25" s="48"/>
    </row>
    <row r="26" spans="1:33" ht="12.75" x14ac:dyDescent="0.2">
      <c r="J26" s="51" t="s">
        <v>97</v>
      </c>
      <c r="K26" s="52">
        <f>K10</f>
        <v>230</v>
      </c>
      <c r="L26" s="9"/>
      <c r="M26" s="8"/>
    </row>
    <row r="27" spans="1:33" ht="12.75" x14ac:dyDescent="0.2">
      <c r="J27" s="51" t="s">
        <v>98</v>
      </c>
      <c r="K27" s="52">
        <f>H7+H9+H12+H16</f>
        <v>1004</v>
      </c>
      <c r="L27" s="9"/>
      <c r="M27" s="8"/>
    </row>
    <row r="28" spans="1:33" ht="12.75" x14ac:dyDescent="0.2">
      <c r="A28" s="1"/>
      <c r="B28" s="1"/>
      <c r="D28" s="1"/>
      <c r="E28" s="1"/>
      <c r="F28" s="1"/>
      <c r="H28" s="1"/>
      <c r="I28" s="1"/>
      <c r="J28" s="54" t="s">
        <v>99</v>
      </c>
      <c r="K28" s="55">
        <f>K25+K26+K27</f>
        <v>7828.79</v>
      </c>
      <c r="L28" s="9"/>
      <c r="M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Z28" s="1"/>
      <c r="AA28" s="1"/>
      <c r="AB28" s="1"/>
      <c r="AC28" s="1"/>
      <c r="AD28" s="1"/>
      <c r="AE28" s="1"/>
      <c r="AF28" s="1"/>
    </row>
    <row r="35" spans="1:32" x14ac:dyDescent="0.2">
      <c r="Q35" s="2">
        <v>0</v>
      </c>
    </row>
    <row r="36" spans="1:32" x14ac:dyDescent="0.2">
      <c r="A36" s="1"/>
      <c r="B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Z36" s="1"/>
      <c r="AA36" s="1"/>
      <c r="AB36" s="1"/>
      <c r="AC36" s="1"/>
      <c r="AD36" s="1"/>
      <c r="AE36" s="1"/>
      <c r="AF36" s="1"/>
    </row>
  </sheetData>
  <mergeCells count="1">
    <mergeCell ref="A20:XF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40"/>
  <sheetViews>
    <sheetView workbookViewId="0">
      <pane ySplit="4" topLeftCell="A5" activePane="bottomLeft" state="frozen"/>
      <selection pane="bottomLeft" activeCell="C19" sqref="A5:XFD19"/>
    </sheetView>
  </sheetViews>
  <sheetFormatPr defaultRowHeight="11.25" x14ac:dyDescent="0.2"/>
  <cols>
    <col min="1" max="1" width="8.140625" style="56" customWidth="1"/>
    <col min="2" max="2" width="7.28515625" style="6" hidden="1" customWidth="1"/>
    <col min="3" max="3" width="26.140625" style="1" customWidth="1"/>
    <col min="4" max="4" width="14" style="5" customWidth="1"/>
    <col min="5" max="5" width="29.28515625" style="5" customWidth="1"/>
    <col min="6" max="6" width="7.85546875" style="4" customWidth="1"/>
    <col min="7" max="7" width="26.5703125" style="1" customWidth="1"/>
    <col min="8" max="8" width="9.425781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customWidth="1"/>
    <col min="19" max="19" width="9.5703125" style="2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141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133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4.75" customHeight="1" x14ac:dyDescent="0.2">
      <c r="A5" s="30">
        <v>44088</v>
      </c>
      <c r="B5" s="31"/>
      <c r="C5" s="25" t="s">
        <v>40</v>
      </c>
      <c r="D5" s="25" t="s">
        <v>39</v>
      </c>
      <c r="E5" s="25" t="s">
        <v>41</v>
      </c>
      <c r="F5" s="26">
        <v>191263</v>
      </c>
      <c r="G5" s="26" t="s">
        <v>128</v>
      </c>
      <c r="H5" s="32"/>
      <c r="I5" s="32"/>
      <c r="J5" s="32"/>
      <c r="K5" s="32">
        <v>37</v>
      </c>
      <c r="L5" s="33"/>
      <c r="M5" s="27">
        <f t="shared" ref="M5:M20" si="0">SUM(H5:J5,K5/1.12)</f>
        <v>33.035714285714285</v>
      </c>
      <c r="N5" s="27">
        <f t="shared" ref="N5:N20" si="1">K5/1.12*0.12</f>
        <v>3.964285714285714</v>
      </c>
      <c r="O5" s="27">
        <f t="shared" ref="O5:O20" si="2">-SUM(I5:J5,K5/1.12)*L5</f>
        <v>0</v>
      </c>
      <c r="P5" s="27"/>
      <c r="Q5" s="34">
        <v>33.04</v>
      </c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19" si="3">-SUM(N5:AE5)</f>
        <v>-37.004285714285714</v>
      </c>
      <c r="AG5" s="28">
        <f t="shared" ref="AG5:AG21" si="4">SUM(H5:K5)+AF5+O5</f>
        <v>-4.2857142857144481E-3</v>
      </c>
    </row>
    <row r="6" spans="1:33" s="12" customFormat="1" ht="23.25" customHeight="1" x14ac:dyDescent="0.2">
      <c r="A6" s="30">
        <v>44088</v>
      </c>
      <c r="B6" s="31"/>
      <c r="C6" s="25" t="s">
        <v>37</v>
      </c>
      <c r="D6" s="25" t="s">
        <v>38</v>
      </c>
      <c r="E6" s="25" t="s">
        <v>35</v>
      </c>
      <c r="F6" s="26">
        <v>38690</v>
      </c>
      <c r="G6" s="26" t="s">
        <v>129</v>
      </c>
      <c r="H6" s="32"/>
      <c r="I6" s="32"/>
      <c r="J6" s="32"/>
      <c r="K6" s="32">
        <v>449.25</v>
      </c>
      <c r="L6" s="33"/>
      <c r="M6" s="27">
        <f t="shared" si="0"/>
        <v>401.11607142857139</v>
      </c>
      <c r="N6" s="27">
        <f t="shared" si="1"/>
        <v>48.133928571428562</v>
      </c>
      <c r="O6" s="27">
        <f t="shared" si="2"/>
        <v>0</v>
      </c>
      <c r="P6" s="27">
        <v>401.12</v>
      </c>
      <c r="Q6" s="34"/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-449.25392857142856</v>
      </c>
      <c r="AG6" s="28">
        <f t="shared" si="4"/>
        <v>-3.9285714285597351E-3</v>
      </c>
    </row>
    <row r="7" spans="1:33" s="12" customFormat="1" ht="23.25" customHeight="1" x14ac:dyDescent="0.2">
      <c r="A7" s="30">
        <v>44089</v>
      </c>
      <c r="B7" s="31"/>
      <c r="C7" s="25" t="s">
        <v>37</v>
      </c>
      <c r="D7" s="25" t="s">
        <v>38</v>
      </c>
      <c r="E7" s="25" t="s">
        <v>35</v>
      </c>
      <c r="F7" s="26">
        <v>170112</v>
      </c>
      <c r="G7" s="26" t="s">
        <v>136</v>
      </c>
      <c r="H7" s="32"/>
      <c r="I7" s="32"/>
      <c r="J7" s="32">
        <v>52.58</v>
      </c>
      <c r="K7" s="32"/>
      <c r="L7" s="33"/>
      <c r="M7" s="27">
        <f t="shared" si="0"/>
        <v>52.58</v>
      </c>
      <c r="N7" s="27">
        <f t="shared" si="1"/>
        <v>0</v>
      </c>
      <c r="O7" s="27">
        <f t="shared" si="2"/>
        <v>0</v>
      </c>
      <c r="P7" s="27">
        <v>52.58</v>
      </c>
      <c r="Q7" s="34"/>
      <c r="R7" s="34"/>
      <c r="S7" s="35"/>
      <c r="T7" s="35"/>
      <c r="U7" s="35"/>
      <c r="V7" s="35"/>
      <c r="W7" s="35"/>
      <c r="X7" s="34"/>
      <c r="Y7" s="34"/>
      <c r="Z7" s="34"/>
      <c r="AA7" s="34"/>
      <c r="AB7" s="35"/>
      <c r="AC7" s="35"/>
      <c r="AD7" s="34"/>
      <c r="AE7" s="34"/>
      <c r="AF7" s="27">
        <f t="shared" si="3"/>
        <v>-52.58</v>
      </c>
      <c r="AG7" s="28">
        <f t="shared" si="4"/>
        <v>0</v>
      </c>
    </row>
    <row r="8" spans="1:33" s="12" customFormat="1" ht="23.25" customHeight="1" x14ac:dyDescent="0.2">
      <c r="A8" s="30">
        <v>44089</v>
      </c>
      <c r="B8" s="31"/>
      <c r="C8" s="25" t="s">
        <v>40</v>
      </c>
      <c r="D8" s="25" t="s">
        <v>39</v>
      </c>
      <c r="E8" s="25" t="s">
        <v>41</v>
      </c>
      <c r="F8" s="26">
        <v>174627</v>
      </c>
      <c r="G8" s="26" t="s">
        <v>36</v>
      </c>
      <c r="H8" s="32"/>
      <c r="I8" s="32"/>
      <c r="J8" s="32"/>
      <c r="K8" s="32">
        <v>42</v>
      </c>
      <c r="L8" s="33"/>
      <c r="M8" s="27">
        <f t="shared" si="0"/>
        <v>37.499999999999993</v>
      </c>
      <c r="N8" s="27">
        <f t="shared" si="1"/>
        <v>4.4999999999999991</v>
      </c>
      <c r="O8" s="27">
        <f t="shared" si="2"/>
        <v>0</v>
      </c>
      <c r="P8" s="27"/>
      <c r="Q8" s="34">
        <v>37.5</v>
      </c>
      <c r="R8" s="34"/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si="3"/>
        <v>-42</v>
      </c>
      <c r="AG8" s="28">
        <f t="shared" si="4"/>
        <v>0</v>
      </c>
    </row>
    <row r="9" spans="1:33" s="12" customFormat="1" ht="23.25" customHeight="1" x14ac:dyDescent="0.2">
      <c r="A9" s="30">
        <v>44090</v>
      </c>
      <c r="B9" s="31"/>
      <c r="C9" s="25" t="s">
        <v>122</v>
      </c>
      <c r="D9" s="25"/>
      <c r="E9" s="25"/>
      <c r="F9" s="26"/>
      <c r="G9" s="26" t="s">
        <v>130</v>
      </c>
      <c r="H9" s="32">
        <v>40</v>
      </c>
      <c r="I9" s="32"/>
      <c r="J9" s="32"/>
      <c r="K9" s="32"/>
      <c r="L9" s="33"/>
      <c r="M9" s="27">
        <f t="shared" si="0"/>
        <v>40</v>
      </c>
      <c r="N9" s="27">
        <f t="shared" si="1"/>
        <v>0</v>
      </c>
      <c r="O9" s="27">
        <f t="shared" si="2"/>
        <v>0</v>
      </c>
      <c r="P9" s="27"/>
      <c r="Q9" s="34"/>
      <c r="R9" s="34"/>
      <c r="S9" s="35"/>
      <c r="T9" s="35"/>
      <c r="U9" s="35"/>
      <c r="V9" s="35"/>
      <c r="W9" s="35"/>
      <c r="X9" s="34"/>
      <c r="Y9" s="34"/>
      <c r="Z9" s="34"/>
      <c r="AA9" s="34">
        <v>40</v>
      </c>
      <c r="AB9" s="35"/>
      <c r="AC9" s="35"/>
      <c r="AD9" s="34"/>
      <c r="AE9" s="34"/>
      <c r="AF9" s="27">
        <f t="shared" si="3"/>
        <v>-40</v>
      </c>
      <c r="AG9" s="28">
        <f t="shared" si="4"/>
        <v>0</v>
      </c>
    </row>
    <row r="10" spans="1:33" s="12" customFormat="1" ht="27.75" customHeight="1" x14ac:dyDescent="0.2">
      <c r="A10" s="30">
        <v>44090</v>
      </c>
      <c r="B10" s="31"/>
      <c r="C10" s="25" t="s">
        <v>84</v>
      </c>
      <c r="D10" s="25" t="s">
        <v>86</v>
      </c>
      <c r="E10" s="25" t="s">
        <v>85</v>
      </c>
      <c r="F10" s="26">
        <v>202915</v>
      </c>
      <c r="G10" s="26" t="s">
        <v>131</v>
      </c>
      <c r="H10" s="32"/>
      <c r="I10" s="32"/>
      <c r="J10" s="32"/>
      <c r="K10" s="32">
        <v>560</v>
      </c>
      <c r="L10" s="33"/>
      <c r="M10" s="27">
        <f t="shared" si="0"/>
        <v>499.99999999999994</v>
      </c>
      <c r="N10" s="27">
        <f t="shared" si="1"/>
        <v>59.999999999999993</v>
      </c>
      <c r="O10" s="27">
        <f t="shared" si="2"/>
        <v>0</v>
      </c>
      <c r="P10" s="27"/>
      <c r="Q10" s="34"/>
      <c r="R10" s="34">
        <v>500</v>
      </c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3"/>
        <v>-560</v>
      </c>
      <c r="AG10" s="28">
        <f t="shared" si="4"/>
        <v>0</v>
      </c>
    </row>
    <row r="11" spans="1:33" s="12" customFormat="1" ht="23.25" customHeight="1" x14ac:dyDescent="0.2">
      <c r="A11" s="30">
        <v>44090</v>
      </c>
      <c r="B11" s="31"/>
      <c r="C11" s="25" t="s">
        <v>84</v>
      </c>
      <c r="D11" s="25" t="s">
        <v>86</v>
      </c>
      <c r="E11" s="25" t="s">
        <v>85</v>
      </c>
      <c r="F11" s="26">
        <v>202915</v>
      </c>
      <c r="G11" s="26" t="s">
        <v>132</v>
      </c>
      <c r="H11" s="32"/>
      <c r="I11" s="32"/>
      <c r="J11" s="32"/>
      <c r="K11" s="32">
        <v>180</v>
      </c>
      <c r="L11" s="33"/>
      <c r="M11" s="27">
        <f t="shared" si="0"/>
        <v>160.71428571428569</v>
      </c>
      <c r="N11" s="27">
        <f t="shared" si="1"/>
        <v>19.285714285714281</v>
      </c>
      <c r="O11" s="27">
        <f t="shared" si="2"/>
        <v>0</v>
      </c>
      <c r="P11" s="27"/>
      <c r="Q11" s="34"/>
      <c r="R11" s="34"/>
      <c r="S11" s="35">
        <v>160.71</v>
      </c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si="3"/>
        <v>-179.99571428571429</v>
      </c>
      <c r="AG11" s="28">
        <f t="shared" si="4"/>
        <v>4.2857142857144481E-3</v>
      </c>
    </row>
    <row r="12" spans="1:33" s="12" customFormat="1" ht="23.25" customHeight="1" x14ac:dyDescent="0.2">
      <c r="A12" s="30">
        <v>44090</v>
      </c>
      <c r="B12" s="31"/>
      <c r="C12" s="25" t="s">
        <v>88</v>
      </c>
      <c r="D12" s="25"/>
      <c r="E12" s="25"/>
      <c r="F12" s="26"/>
      <c r="G12" s="26" t="s">
        <v>121</v>
      </c>
      <c r="H12" s="32"/>
      <c r="I12" s="32"/>
      <c r="J12" s="32">
        <v>1175</v>
      </c>
      <c r="K12" s="32"/>
      <c r="L12" s="33"/>
      <c r="M12" s="27">
        <f t="shared" si="0"/>
        <v>1175</v>
      </c>
      <c r="N12" s="27">
        <f t="shared" si="1"/>
        <v>0</v>
      </c>
      <c r="O12" s="27">
        <f t="shared" si="2"/>
        <v>0</v>
      </c>
      <c r="P12" s="34">
        <v>1175</v>
      </c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/>
      <c r="AB12" s="35"/>
      <c r="AC12" s="35"/>
      <c r="AD12" s="34"/>
      <c r="AE12" s="34"/>
      <c r="AF12" s="27">
        <f t="shared" si="3"/>
        <v>-1175</v>
      </c>
      <c r="AG12" s="28">
        <f t="shared" si="4"/>
        <v>0</v>
      </c>
    </row>
    <row r="13" spans="1:33" s="12" customFormat="1" ht="23.25" customHeight="1" x14ac:dyDescent="0.2">
      <c r="A13" s="30">
        <v>44090</v>
      </c>
      <c r="B13" s="31"/>
      <c r="C13" s="25" t="s">
        <v>122</v>
      </c>
      <c r="D13" s="25"/>
      <c r="E13" s="25"/>
      <c r="F13" s="26"/>
      <c r="G13" s="26" t="s">
        <v>123</v>
      </c>
      <c r="H13" s="32">
        <v>60</v>
      </c>
      <c r="I13" s="32"/>
      <c r="J13" s="32"/>
      <c r="K13" s="32"/>
      <c r="L13" s="33"/>
      <c r="M13" s="27">
        <f t="shared" si="0"/>
        <v>60</v>
      </c>
      <c r="N13" s="27">
        <f t="shared" si="1"/>
        <v>0</v>
      </c>
      <c r="O13" s="27">
        <f t="shared" si="2"/>
        <v>0</v>
      </c>
      <c r="P13" s="27"/>
      <c r="Q13" s="34"/>
      <c r="R13" s="34"/>
      <c r="S13" s="35"/>
      <c r="T13" s="35"/>
      <c r="U13" s="35"/>
      <c r="V13" s="35"/>
      <c r="W13" s="35"/>
      <c r="X13" s="34"/>
      <c r="Y13" s="34"/>
      <c r="Z13" s="34"/>
      <c r="AA13" s="34">
        <v>60</v>
      </c>
      <c r="AB13" s="35"/>
      <c r="AC13" s="35"/>
      <c r="AD13" s="34"/>
      <c r="AE13" s="34"/>
      <c r="AF13" s="27">
        <f t="shared" si="3"/>
        <v>-60</v>
      </c>
      <c r="AG13" s="28">
        <f t="shared" si="4"/>
        <v>0</v>
      </c>
    </row>
    <row r="14" spans="1:33" s="12" customFormat="1" ht="23.25" customHeight="1" x14ac:dyDescent="0.2">
      <c r="A14" s="30">
        <v>44090</v>
      </c>
      <c r="B14" s="31"/>
      <c r="C14" s="25" t="s">
        <v>80</v>
      </c>
      <c r="D14" s="25"/>
      <c r="E14" s="25"/>
      <c r="F14" s="26"/>
      <c r="G14" s="26" t="s">
        <v>134</v>
      </c>
      <c r="H14" s="32">
        <v>160</v>
      </c>
      <c r="I14" s="32"/>
      <c r="J14" s="32"/>
      <c r="K14" s="32"/>
      <c r="L14" s="33"/>
      <c r="M14" s="27">
        <f t="shared" si="0"/>
        <v>160</v>
      </c>
      <c r="N14" s="27">
        <f t="shared" si="1"/>
        <v>0</v>
      </c>
      <c r="O14" s="27">
        <f t="shared" si="2"/>
        <v>0</v>
      </c>
      <c r="P14" s="27"/>
      <c r="Q14" s="34"/>
      <c r="R14" s="34"/>
      <c r="S14" s="35"/>
      <c r="T14" s="35"/>
      <c r="U14" s="35"/>
      <c r="V14" s="35"/>
      <c r="W14" s="35"/>
      <c r="X14" s="34"/>
      <c r="Y14" s="34"/>
      <c r="Z14" s="34"/>
      <c r="AA14" s="34">
        <v>160</v>
      </c>
      <c r="AB14" s="35"/>
      <c r="AC14" s="35"/>
      <c r="AD14" s="34"/>
      <c r="AE14" s="34"/>
      <c r="AF14" s="27">
        <f t="shared" si="3"/>
        <v>-160</v>
      </c>
      <c r="AG14" s="28">
        <f t="shared" si="4"/>
        <v>0</v>
      </c>
    </row>
    <row r="15" spans="1:33" s="12" customFormat="1" ht="23.25" customHeight="1" x14ac:dyDescent="0.2">
      <c r="A15" s="30">
        <v>44090</v>
      </c>
      <c r="B15" s="31"/>
      <c r="C15" s="25" t="s">
        <v>88</v>
      </c>
      <c r="D15" s="25"/>
      <c r="E15" s="25"/>
      <c r="F15" s="26"/>
      <c r="G15" s="26" t="s">
        <v>135</v>
      </c>
      <c r="H15" s="32"/>
      <c r="I15" s="32"/>
      <c r="J15" s="32">
        <v>190</v>
      </c>
      <c r="K15" s="32"/>
      <c r="L15" s="33"/>
      <c r="M15" s="27">
        <f t="shared" si="0"/>
        <v>190</v>
      </c>
      <c r="N15" s="27">
        <f t="shared" si="1"/>
        <v>0</v>
      </c>
      <c r="O15" s="27">
        <f t="shared" si="2"/>
        <v>0</v>
      </c>
      <c r="P15" s="27">
        <v>190</v>
      </c>
      <c r="Q15" s="34"/>
      <c r="R15" s="34"/>
      <c r="S15" s="35"/>
      <c r="T15" s="35"/>
      <c r="U15" s="35"/>
      <c r="V15" s="35"/>
      <c r="W15" s="35"/>
      <c r="X15" s="34"/>
      <c r="Y15" s="34"/>
      <c r="Z15" s="34"/>
      <c r="AA15" s="34"/>
      <c r="AB15" s="35"/>
      <c r="AC15" s="35"/>
      <c r="AD15" s="34"/>
      <c r="AE15" s="34"/>
      <c r="AF15" s="27">
        <f t="shared" si="3"/>
        <v>-190</v>
      </c>
      <c r="AG15" s="28">
        <f t="shared" si="4"/>
        <v>0</v>
      </c>
    </row>
    <row r="16" spans="1:33" s="12" customFormat="1" ht="23.25" customHeight="1" x14ac:dyDescent="0.2">
      <c r="A16" s="30">
        <v>44091</v>
      </c>
      <c r="B16" s="31"/>
      <c r="C16" s="25" t="s">
        <v>42</v>
      </c>
      <c r="D16" s="25" t="s">
        <v>43</v>
      </c>
      <c r="E16" s="25" t="s">
        <v>44</v>
      </c>
      <c r="F16" s="26">
        <v>345871</v>
      </c>
      <c r="G16" s="26" t="s">
        <v>137</v>
      </c>
      <c r="H16" s="32"/>
      <c r="I16" s="32"/>
      <c r="J16" s="32"/>
      <c r="K16" s="32">
        <v>226</v>
      </c>
      <c r="L16" s="33"/>
      <c r="M16" s="27">
        <f t="shared" ref="M16:M18" si="5">SUM(H16:J16,K16/1.12)</f>
        <v>201.78571428571428</v>
      </c>
      <c r="N16" s="27">
        <f t="shared" ref="N16:N18" si="6">K16/1.12*0.12</f>
        <v>24.214285714285712</v>
      </c>
      <c r="O16" s="27">
        <f t="shared" ref="O16:O18" si="7">-SUM(I16:J16,K16/1.12)*L16</f>
        <v>0</v>
      </c>
      <c r="P16" s="27"/>
      <c r="Q16" s="34">
        <v>201.79</v>
      </c>
      <c r="R16" s="34"/>
      <c r="S16" s="35"/>
      <c r="T16" s="35"/>
      <c r="U16" s="35"/>
      <c r="V16" s="35"/>
      <c r="W16" s="35"/>
      <c r="X16" s="34"/>
      <c r="Y16" s="34"/>
      <c r="Z16" s="34"/>
      <c r="AA16" s="34"/>
      <c r="AB16" s="35"/>
      <c r="AC16" s="35"/>
      <c r="AD16" s="34"/>
      <c r="AE16" s="34"/>
      <c r="AF16" s="27">
        <f t="shared" ref="AF16:AF18" si="8">-SUM(N16:AE16)</f>
        <v>-226.00428571428571</v>
      </c>
      <c r="AG16" s="28">
        <f t="shared" ref="AG16:AG18" si="9">SUM(H16:K16)+AF16+O16</f>
        <v>-4.2857142857144481E-3</v>
      </c>
    </row>
    <row r="17" spans="1:33" s="12" customFormat="1" ht="23.25" customHeight="1" x14ac:dyDescent="0.2">
      <c r="A17" s="30">
        <v>44091</v>
      </c>
      <c r="B17" s="31"/>
      <c r="C17" s="25" t="s">
        <v>42</v>
      </c>
      <c r="D17" s="25" t="s">
        <v>43</v>
      </c>
      <c r="E17" s="25" t="s">
        <v>44</v>
      </c>
      <c r="F17" s="26">
        <v>273267</v>
      </c>
      <c r="G17" s="26" t="s">
        <v>138</v>
      </c>
      <c r="H17" s="32"/>
      <c r="I17" s="32"/>
      <c r="J17" s="32">
        <v>53</v>
      </c>
      <c r="K17" s="32"/>
      <c r="L17" s="33"/>
      <c r="M17" s="27">
        <f t="shared" si="5"/>
        <v>53</v>
      </c>
      <c r="N17" s="27">
        <f t="shared" si="6"/>
        <v>0</v>
      </c>
      <c r="O17" s="27">
        <f t="shared" si="7"/>
        <v>0</v>
      </c>
      <c r="P17" s="27">
        <v>53</v>
      </c>
      <c r="Q17" s="34"/>
      <c r="R17" s="34"/>
      <c r="S17" s="35"/>
      <c r="T17" s="35"/>
      <c r="U17" s="35"/>
      <c r="V17" s="35"/>
      <c r="W17" s="35"/>
      <c r="X17" s="34"/>
      <c r="Y17" s="34"/>
      <c r="Z17" s="34"/>
      <c r="AA17" s="34"/>
      <c r="AB17" s="35"/>
      <c r="AC17" s="35"/>
      <c r="AD17" s="34"/>
      <c r="AE17" s="34"/>
      <c r="AF17" s="27">
        <f t="shared" si="8"/>
        <v>-53</v>
      </c>
      <c r="AG17" s="28">
        <f t="shared" si="9"/>
        <v>0</v>
      </c>
    </row>
    <row r="18" spans="1:33" s="12" customFormat="1" ht="23.25" customHeight="1" x14ac:dyDescent="0.2">
      <c r="A18" s="30">
        <v>44091</v>
      </c>
      <c r="B18" s="31"/>
      <c r="C18" s="25" t="s">
        <v>42</v>
      </c>
      <c r="D18" s="25" t="s">
        <v>43</v>
      </c>
      <c r="E18" s="25" t="s">
        <v>44</v>
      </c>
      <c r="F18" s="26">
        <v>273267</v>
      </c>
      <c r="G18" s="26" t="s">
        <v>139</v>
      </c>
      <c r="H18" s="32"/>
      <c r="I18" s="32"/>
      <c r="J18" s="32"/>
      <c r="K18" s="32">
        <f>1178.39+141.41</f>
        <v>1319.8000000000002</v>
      </c>
      <c r="L18" s="33"/>
      <c r="M18" s="27">
        <f t="shared" si="5"/>
        <v>1178.3928571428571</v>
      </c>
      <c r="N18" s="27">
        <f t="shared" si="6"/>
        <v>141.40714285714284</v>
      </c>
      <c r="O18" s="27">
        <f t="shared" si="7"/>
        <v>0</v>
      </c>
      <c r="P18" s="27">
        <v>1178.3900000000001</v>
      </c>
      <c r="Q18" s="34"/>
      <c r="R18" s="34"/>
      <c r="S18" s="35"/>
      <c r="T18" s="35"/>
      <c r="U18" s="35"/>
      <c r="V18" s="35"/>
      <c r="W18" s="35"/>
      <c r="X18" s="34"/>
      <c r="Y18" s="34"/>
      <c r="Z18" s="34"/>
      <c r="AA18" s="34"/>
      <c r="AB18" s="35"/>
      <c r="AC18" s="35"/>
      <c r="AD18" s="34"/>
      <c r="AE18" s="34"/>
      <c r="AF18" s="27">
        <f t="shared" si="8"/>
        <v>-1319.7971428571429</v>
      </c>
      <c r="AG18" s="28">
        <f t="shared" si="9"/>
        <v>2.8571428572377044E-3</v>
      </c>
    </row>
    <row r="19" spans="1:33" s="12" customFormat="1" ht="23.25" customHeight="1" x14ac:dyDescent="0.2">
      <c r="A19" s="30">
        <v>40439</v>
      </c>
      <c r="B19" s="31"/>
      <c r="C19" s="25" t="s">
        <v>37</v>
      </c>
      <c r="D19" s="25"/>
      <c r="E19" s="25"/>
      <c r="F19" s="26">
        <v>38707</v>
      </c>
      <c r="G19" s="26" t="s">
        <v>94</v>
      </c>
      <c r="H19" s="32"/>
      <c r="I19" s="32"/>
      <c r="J19" s="32"/>
      <c r="K19" s="32">
        <v>78</v>
      </c>
      <c r="L19" s="33"/>
      <c r="M19" s="27">
        <f t="shared" si="0"/>
        <v>69.642857142857139</v>
      </c>
      <c r="N19" s="27">
        <f t="shared" si="1"/>
        <v>8.3571428571428559</v>
      </c>
      <c r="O19" s="27">
        <f t="shared" si="2"/>
        <v>0</v>
      </c>
      <c r="P19" s="27">
        <v>69.64</v>
      </c>
      <c r="Q19" s="34"/>
      <c r="R19" s="34"/>
      <c r="S19" s="35"/>
      <c r="T19" s="35"/>
      <c r="U19" s="35"/>
      <c r="V19" s="35"/>
      <c r="W19" s="35"/>
      <c r="X19" s="34"/>
      <c r="Y19" s="34"/>
      <c r="Z19" s="34"/>
      <c r="AA19" s="34"/>
      <c r="AB19" s="35"/>
      <c r="AC19" s="35"/>
      <c r="AD19" s="34"/>
      <c r="AE19" s="34"/>
      <c r="AF19" s="27">
        <f t="shared" si="3"/>
        <v>-77.997142857142862</v>
      </c>
      <c r="AG19" s="28">
        <f t="shared" si="4"/>
        <v>2.8571428571382285E-3</v>
      </c>
    </row>
    <row r="20" spans="1:33" s="12" customFormat="1" ht="23.25" customHeight="1" x14ac:dyDescent="0.2">
      <c r="A20" s="30"/>
      <c r="B20" s="31"/>
      <c r="C20" s="25"/>
      <c r="D20" s="25"/>
      <c r="E20" s="25"/>
      <c r="F20" s="26"/>
      <c r="G20" s="26"/>
      <c r="H20" s="32"/>
      <c r="I20" s="32"/>
      <c r="J20" s="32"/>
      <c r="K20" s="32"/>
      <c r="L20" s="33"/>
      <c r="M20" s="27">
        <f t="shared" si="0"/>
        <v>0</v>
      </c>
      <c r="N20" s="27">
        <f t="shared" si="1"/>
        <v>0</v>
      </c>
      <c r="O20" s="27">
        <f t="shared" si="2"/>
        <v>0</v>
      </c>
      <c r="P20" s="27"/>
      <c r="Q20" s="34"/>
      <c r="R20" s="34"/>
      <c r="S20" s="35"/>
      <c r="T20" s="35"/>
      <c r="U20" s="35"/>
      <c r="V20" s="35"/>
      <c r="W20" s="35"/>
      <c r="X20" s="34"/>
      <c r="Y20" s="34"/>
      <c r="Z20" s="34"/>
      <c r="AA20" s="34"/>
      <c r="AB20" s="35"/>
      <c r="AC20" s="35"/>
      <c r="AD20" s="34"/>
      <c r="AE20" s="34"/>
      <c r="AF20" s="27">
        <f t="shared" ref="AF20:AF21" si="10">-SUM(N20:AE20)</f>
        <v>0</v>
      </c>
      <c r="AG20" s="28">
        <f t="shared" si="4"/>
        <v>0</v>
      </c>
    </row>
    <row r="21" spans="1:33" s="12" customFormat="1" x14ac:dyDescent="0.2">
      <c r="A21" s="30"/>
      <c r="B21" s="31"/>
      <c r="C21" s="36"/>
      <c r="D21" s="36"/>
      <c r="E21" s="36"/>
      <c r="F21" s="26"/>
      <c r="G21" s="29"/>
      <c r="H21" s="32"/>
      <c r="I21" s="32"/>
      <c r="J21" s="32"/>
      <c r="K21" s="32"/>
      <c r="L21" s="33"/>
      <c r="M21" s="34">
        <f>SUM(H21:J21,K21/1.12)</f>
        <v>0</v>
      </c>
      <c r="N21" s="34">
        <f>K21/1.12*0.12</f>
        <v>0</v>
      </c>
      <c r="O21" s="34">
        <f>-SUM(I21:J21,K21/1.12)*L21</f>
        <v>0</v>
      </c>
      <c r="P21" s="34"/>
      <c r="Q21" s="34"/>
      <c r="R21" s="34"/>
      <c r="S21" s="34"/>
      <c r="T21" s="35"/>
      <c r="U21" s="35"/>
      <c r="V21" s="35"/>
      <c r="W21" s="35"/>
      <c r="X21" s="35"/>
      <c r="Y21" s="37"/>
      <c r="Z21" s="34"/>
      <c r="AA21" s="34"/>
      <c r="AB21" s="34"/>
      <c r="AC21" s="35"/>
      <c r="AD21" s="35"/>
      <c r="AE21" s="38"/>
      <c r="AF21" s="27">
        <f t="shared" si="10"/>
        <v>0</v>
      </c>
      <c r="AG21" s="28">
        <f t="shared" si="4"/>
        <v>0</v>
      </c>
    </row>
    <row r="22" spans="1:33" s="10" customFormat="1" ht="12" thickBot="1" x14ac:dyDescent="0.25">
      <c r="A22" s="39"/>
      <c r="B22" s="40"/>
      <c r="C22" s="41"/>
      <c r="D22" s="42"/>
      <c r="E22" s="42"/>
      <c r="F22" s="43"/>
      <c r="G22" s="41"/>
      <c r="H22" s="44">
        <f t="shared" ref="H22:AG22" si="11">SUM(H5:H21)</f>
        <v>260</v>
      </c>
      <c r="I22" s="44">
        <f t="shared" si="11"/>
        <v>0</v>
      </c>
      <c r="J22" s="44">
        <f t="shared" si="11"/>
        <v>1470.58</v>
      </c>
      <c r="K22" s="44">
        <f t="shared" si="11"/>
        <v>2892.05</v>
      </c>
      <c r="L22" s="44">
        <f t="shared" si="11"/>
        <v>0</v>
      </c>
      <c r="M22" s="44">
        <f t="shared" si="11"/>
        <v>4312.7674999999999</v>
      </c>
      <c r="N22" s="44">
        <f t="shared" si="11"/>
        <v>309.86249999999995</v>
      </c>
      <c r="O22" s="44">
        <f t="shared" si="11"/>
        <v>0</v>
      </c>
      <c r="P22" s="44">
        <f t="shared" si="11"/>
        <v>3119.73</v>
      </c>
      <c r="Q22" s="44">
        <f t="shared" si="11"/>
        <v>272.33</v>
      </c>
      <c r="R22" s="44">
        <f t="shared" si="11"/>
        <v>500</v>
      </c>
      <c r="S22" s="44">
        <f t="shared" si="11"/>
        <v>160.71</v>
      </c>
      <c r="T22" s="44">
        <f t="shared" si="11"/>
        <v>0</v>
      </c>
      <c r="U22" s="44">
        <f t="shared" si="11"/>
        <v>0</v>
      </c>
      <c r="V22" s="44">
        <f t="shared" si="11"/>
        <v>0</v>
      </c>
      <c r="W22" s="44">
        <f t="shared" si="11"/>
        <v>0</v>
      </c>
      <c r="X22" s="44">
        <f t="shared" si="11"/>
        <v>0</v>
      </c>
      <c r="Y22" s="44">
        <f t="shared" si="11"/>
        <v>0</v>
      </c>
      <c r="Z22" s="44">
        <f t="shared" si="11"/>
        <v>0</v>
      </c>
      <c r="AA22" s="44">
        <f t="shared" si="11"/>
        <v>260</v>
      </c>
      <c r="AB22" s="44">
        <f t="shared" si="11"/>
        <v>0</v>
      </c>
      <c r="AC22" s="44">
        <f t="shared" si="11"/>
        <v>0</v>
      </c>
      <c r="AD22" s="44">
        <f t="shared" si="11"/>
        <v>0</v>
      </c>
      <c r="AE22" s="44">
        <f t="shared" si="11"/>
        <v>0</v>
      </c>
      <c r="AF22" s="44">
        <f t="shared" si="11"/>
        <v>-4622.6324999999997</v>
      </c>
      <c r="AG22" s="44">
        <f t="shared" si="11"/>
        <v>-2.4999999998982503E-3</v>
      </c>
    </row>
    <row r="23" spans="1:33" s="68" customFormat="1" ht="12" thickTop="1" x14ac:dyDescent="0.2"/>
    <row r="24" spans="1:33" ht="12" x14ac:dyDescent="0.2">
      <c r="K24" s="45">
        <f>H22+I22+J22+K22</f>
        <v>4622.63</v>
      </c>
      <c r="L24" s="9"/>
      <c r="M24" s="8"/>
      <c r="AF24" s="46">
        <f>+AF22</f>
        <v>-4622.6324999999997</v>
      </c>
    </row>
    <row r="25" spans="1:33" ht="12" x14ac:dyDescent="0.2">
      <c r="K25" s="45"/>
      <c r="L25" s="9"/>
      <c r="M25" s="8"/>
      <c r="AF25" s="46"/>
    </row>
    <row r="26" spans="1:33" ht="12" x14ac:dyDescent="0.2">
      <c r="K26" s="45"/>
      <c r="L26" s="9"/>
      <c r="M26" s="8"/>
      <c r="AF26" s="46"/>
    </row>
    <row r="27" spans="1:33" x14ac:dyDescent="0.2">
      <c r="K27" s="8"/>
      <c r="L27" s="9"/>
      <c r="M27" s="8"/>
    </row>
    <row r="28" spans="1:33" ht="12.75" x14ac:dyDescent="0.2">
      <c r="C28" s="47" t="s">
        <v>45</v>
      </c>
      <c r="G28" s="10"/>
      <c r="J28" s="51" t="s">
        <v>96</v>
      </c>
      <c r="K28" s="53">
        <f>K5+K6+J7+K8+J12+J15+K16+J17+K18+K19</f>
        <v>3622.63</v>
      </c>
      <c r="L28" s="48"/>
      <c r="M28" s="48"/>
    </row>
    <row r="29" spans="1:33" ht="12.75" x14ac:dyDescent="0.2">
      <c r="A29" s="57"/>
      <c r="C29" s="47"/>
      <c r="G29" s="10"/>
      <c r="J29" s="51" t="s">
        <v>140</v>
      </c>
      <c r="K29" s="53">
        <f>K11</f>
        <v>180</v>
      </c>
      <c r="L29" s="48"/>
      <c r="M29" s="48"/>
    </row>
    <row r="30" spans="1:33" ht="12.75" x14ac:dyDescent="0.2">
      <c r="J30" s="51" t="s">
        <v>97</v>
      </c>
      <c r="K30" s="52">
        <f>K10</f>
        <v>560</v>
      </c>
      <c r="L30" s="9"/>
      <c r="M30" s="8"/>
    </row>
    <row r="31" spans="1:33" ht="12.75" x14ac:dyDescent="0.2">
      <c r="J31" s="51" t="s">
        <v>98</v>
      </c>
      <c r="K31" s="52">
        <f>H9+H13+H14</f>
        <v>260</v>
      </c>
      <c r="L31" s="9"/>
      <c r="M31" s="8"/>
    </row>
    <row r="32" spans="1:33" ht="12.75" x14ac:dyDescent="0.2">
      <c r="A32" s="1"/>
      <c r="B32" s="1"/>
      <c r="D32" s="1"/>
      <c r="E32" s="1"/>
      <c r="F32" s="1"/>
      <c r="H32" s="1"/>
      <c r="I32" s="1"/>
      <c r="J32" s="54" t="s">
        <v>99</v>
      </c>
      <c r="K32" s="55">
        <f>K28+K29+K30+K31</f>
        <v>4622.63</v>
      </c>
      <c r="L32" s="9"/>
      <c r="M32" s="8" t="s">
        <v>142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</row>
    <row r="39" spans="1:32" x14ac:dyDescent="0.2">
      <c r="Q39" s="2">
        <v>0</v>
      </c>
    </row>
    <row r="40" spans="1:32" x14ac:dyDescent="0.2">
      <c r="A40" s="1"/>
      <c r="B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Z40" s="1"/>
      <c r="AA40" s="1"/>
      <c r="AB40" s="1"/>
      <c r="AC40" s="1"/>
      <c r="AD40" s="1"/>
      <c r="AE40" s="1"/>
      <c r="AF40" s="1"/>
    </row>
  </sheetData>
  <mergeCells count="1">
    <mergeCell ref="A23:XFD23"/>
  </mergeCells>
  <pageMargins left="0.7" right="0.7" top="0.75" bottom="0.75" header="0.3" footer="0.3"/>
  <pageSetup paperSize="5" scale="8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40"/>
  <sheetViews>
    <sheetView workbookViewId="0">
      <selection activeCell="A5" sqref="A5:XFD13"/>
    </sheetView>
  </sheetViews>
  <sheetFormatPr defaultRowHeight="11.25" x14ac:dyDescent="0.2"/>
  <cols>
    <col min="1" max="1" width="8.140625" style="63" customWidth="1"/>
    <col min="2" max="2" width="7.28515625" style="6" hidden="1" customWidth="1"/>
    <col min="3" max="3" width="26.140625" style="1" customWidth="1"/>
    <col min="4" max="4" width="14" style="5" customWidth="1"/>
    <col min="5" max="5" width="29.28515625" style="5" customWidth="1"/>
    <col min="6" max="6" width="7.85546875" style="4" customWidth="1"/>
    <col min="7" max="7" width="26.5703125" style="1" customWidth="1"/>
    <col min="8" max="8" width="9.425781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customWidth="1"/>
    <col min="19" max="19" width="9.5703125" style="2" customWidth="1"/>
    <col min="20" max="20" width="9.140625" style="2" hidden="1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143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133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4.75" customHeight="1" x14ac:dyDescent="0.2">
      <c r="A5" s="30">
        <v>44095</v>
      </c>
      <c r="B5" s="31"/>
      <c r="C5" s="25" t="s">
        <v>40</v>
      </c>
      <c r="D5" s="25"/>
      <c r="E5" s="25"/>
      <c r="F5" s="26"/>
      <c r="G5" s="26" t="s">
        <v>144</v>
      </c>
      <c r="H5" s="32"/>
      <c r="I5" s="32"/>
      <c r="J5" s="32"/>
      <c r="K5" s="32">
        <v>42</v>
      </c>
      <c r="L5" s="33"/>
      <c r="M5" s="27">
        <f t="shared" ref="M5:M20" si="0">SUM(H5:J5,K5/1.12)</f>
        <v>37.499999999999993</v>
      </c>
      <c r="N5" s="27">
        <f t="shared" ref="N5:N20" si="1">K5/1.12*0.12</f>
        <v>4.4999999999999991</v>
      </c>
      <c r="O5" s="27">
        <f t="shared" ref="O5:O20" si="2">-SUM(I5:J5,K5/1.12)*L5</f>
        <v>0</v>
      </c>
      <c r="P5" s="27"/>
      <c r="Q5" s="34">
        <v>37.5</v>
      </c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19" si="3">-SUM(N5:AE5)</f>
        <v>-42</v>
      </c>
      <c r="AG5" s="28">
        <f t="shared" ref="AG5:AG21" si="4">SUM(H5:K5)+AF5+O5</f>
        <v>0</v>
      </c>
    </row>
    <row r="6" spans="1:33" s="12" customFormat="1" ht="23.25" customHeight="1" x14ac:dyDescent="0.2">
      <c r="A6" s="30">
        <v>44095</v>
      </c>
      <c r="B6" s="31"/>
      <c r="C6" s="25" t="s">
        <v>37</v>
      </c>
      <c r="D6" s="25"/>
      <c r="E6" s="25"/>
      <c r="F6" s="26"/>
      <c r="G6" s="26" t="s">
        <v>145</v>
      </c>
      <c r="H6" s="32"/>
      <c r="I6" s="32"/>
      <c r="J6" s="32"/>
      <c r="K6" s="32">
        <v>989.25</v>
      </c>
      <c r="L6" s="33"/>
      <c r="M6" s="27">
        <f t="shared" si="0"/>
        <v>883.25892857142844</v>
      </c>
      <c r="N6" s="27">
        <f t="shared" si="1"/>
        <v>105.9910714285714</v>
      </c>
      <c r="O6" s="27">
        <f t="shared" si="2"/>
        <v>0</v>
      </c>
      <c r="P6" s="27">
        <v>883.26</v>
      </c>
      <c r="Q6" s="34"/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-989.25107142857144</v>
      </c>
      <c r="AG6" s="28">
        <f t="shared" si="4"/>
        <v>-1.0714285714357175E-3</v>
      </c>
    </row>
    <row r="7" spans="1:33" s="12" customFormat="1" ht="23.25" customHeight="1" x14ac:dyDescent="0.2">
      <c r="A7" s="30">
        <v>44095</v>
      </c>
      <c r="B7" s="31"/>
      <c r="C7" s="25" t="s">
        <v>37</v>
      </c>
      <c r="D7" s="25"/>
      <c r="E7" s="25"/>
      <c r="F7" s="26"/>
      <c r="G7" s="26" t="s">
        <v>146</v>
      </c>
      <c r="H7" s="32"/>
      <c r="I7" s="32"/>
      <c r="J7" s="32"/>
      <c r="K7" s="32">
        <v>79</v>
      </c>
      <c r="L7" s="33"/>
      <c r="M7" s="27">
        <f t="shared" si="0"/>
        <v>70.535714285714278</v>
      </c>
      <c r="N7" s="27">
        <f t="shared" si="1"/>
        <v>8.4642857142857135</v>
      </c>
      <c r="O7" s="27">
        <f t="shared" si="2"/>
        <v>0</v>
      </c>
      <c r="P7" s="27"/>
      <c r="Q7" s="34"/>
      <c r="R7" s="34"/>
      <c r="S7" s="35"/>
      <c r="T7" s="35"/>
      <c r="U7" s="35">
        <v>70.540000000000006</v>
      </c>
      <c r="V7" s="35"/>
      <c r="W7" s="35"/>
      <c r="X7" s="34"/>
      <c r="Y7" s="34"/>
      <c r="Z7" s="34"/>
      <c r="AA7" s="34"/>
      <c r="AB7" s="35"/>
      <c r="AC7" s="35"/>
      <c r="AD7" s="34"/>
      <c r="AE7" s="34"/>
      <c r="AF7" s="27">
        <f t="shared" si="3"/>
        <v>-79.004285714285714</v>
      </c>
      <c r="AG7" s="28">
        <f t="shared" si="4"/>
        <v>-4.2857142857144481E-3</v>
      </c>
    </row>
    <row r="8" spans="1:33" s="12" customFormat="1" ht="23.25" customHeight="1" x14ac:dyDescent="0.2">
      <c r="A8" s="30">
        <v>44095</v>
      </c>
      <c r="B8" s="31"/>
      <c r="C8" s="25" t="s">
        <v>54</v>
      </c>
      <c r="D8" s="25"/>
      <c r="E8" s="25"/>
      <c r="F8" s="26"/>
      <c r="G8" s="26" t="s">
        <v>147</v>
      </c>
      <c r="H8" s="32">
        <v>100</v>
      </c>
      <c r="I8" s="32"/>
      <c r="J8" s="32"/>
      <c r="K8" s="32"/>
      <c r="L8" s="33"/>
      <c r="M8" s="27">
        <f t="shared" si="0"/>
        <v>100</v>
      </c>
      <c r="N8" s="27">
        <f t="shared" si="1"/>
        <v>0</v>
      </c>
      <c r="O8" s="27">
        <f t="shared" si="2"/>
        <v>0</v>
      </c>
      <c r="P8" s="27"/>
      <c r="Q8" s="34"/>
      <c r="R8" s="34"/>
      <c r="S8" s="35"/>
      <c r="T8" s="35"/>
      <c r="U8" s="35"/>
      <c r="V8" s="35"/>
      <c r="W8" s="35"/>
      <c r="X8" s="34"/>
      <c r="Y8" s="34"/>
      <c r="Z8" s="34"/>
      <c r="AA8" s="34">
        <v>100</v>
      </c>
      <c r="AB8" s="35"/>
      <c r="AC8" s="35"/>
      <c r="AD8" s="34"/>
      <c r="AE8" s="34"/>
      <c r="AF8" s="27">
        <f t="shared" si="3"/>
        <v>-100</v>
      </c>
      <c r="AG8" s="28">
        <f t="shared" si="4"/>
        <v>0</v>
      </c>
    </row>
    <row r="9" spans="1:33" s="12" customFormat="1" ht="23.25" customHeight="1" x14ac:dyDescent="0.2">
      <c r="A9" s="30">
        <v>44095</v>
      </c>
      <c r="B9" s="31"/>
      <c r="C9" s="25" t="s">
        <v>148</v>
      </c>
      <c r="D9" s="25"/>
      <c r="E9" s="25"/>
      <c r="F9" s="26"/>
      <c r="G9" s="26" t="s">
        <v>149</v>
      </c>
      <c r="H9" s="32"/>
      <c r="I9" s="32"/>
      <c r="J9" s="32">
        <v>1450</v>
      </c>
      <c r="K9" s="32"/>
      <c r="L9" s="33"/>
      <c r="M9" s="27">
        <f t="shared" si="0"/>
        <v>1450</v>
      </c>
      <c r="N9" s="27">
        <f t="shared" si="1"/>
        <v>0</v>
      </c>
      <c r="O9" s="27">
        <f t="shared" si="2"/>
        <v>0</v>
      </c>
      <c r="P9" s="27">
        <v>1450</v>
      </c>
      <c r="Q9" s="34"/>
      <c r="R9" s="34"/>
      <c r="S9" s="35"/>
      <c r="T9" s="35"/>
      <c r="U9" s="35"/>
      <c r="V9" s="35"/>
      <c r="W9" s="35"/>
      <c r="X9" s="34"/>
      <c r="Y9" s="34"/>
      <c r="Z9" s="34"/>
      <c r="AA9" s="34"/>
      <c r="AB9" s="35"/>
      <c r="AC9" s="35"/>
      <c r="AD9" s="34"/>
      <c r="AE9" s="34"/>
      <c r="AF9" s="27">
        <f t="shared" si="3"/>
        <v>-1450</v>
      </c>
      <c r="AG9" s="28">
        <f t="shared" si="4"/>
        <v>0</v>
      </c>
    </row>
    <row r="10" spans="1:33" s="12" customFormat="1" ht="27.75" customHeight="1" x14ac:dyDescent="0.2">
      <c r="A10" s="30">
        <v>44095</v>
      </c>
      <c r="B10" s="31"/>
      <c r="C10" s="25" t="s">
        <v>67</v>
      </c>
      <c r="D10" s="25" t="s">
        <v>68</v>
      </c>
      <c r="E10" s="25" t="s">
        <v>69</v>
      </c>
      <c r="F10" s="26"/>
      <c r="G10" s="26" t="s">
        <v>53</v>
      </c>
      <c r="H10" s="32"/>
      <c r="I10" s="32"/>
      <c r="J10" s="32">
        <v>340</v>
      </c>
      <c r="K10" s="32"/>
      <c r="L10" s="33"/>
      <c r="M10" s="27">
        <f t="shared" si="0"/>
        <v>340</v>
      </c>
      <c r="N10" s="27">
        <f t="shared" si="1"/>
        <v>0</v>
      </c>
      <c r="O10" s="27">
        <f t="shared" si="2"/>
        <v>0</v>
      </c>
      <c r="P10" s="27">
        <v>340</v>
      </c>
      <c r="Q10" s="34"/>
      <c r="R10" s="34"/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3"/>
        <v>-340</v>
      </c>
      <c r="AG10" s="28">
        <f t="shared" si="4"/>
        <v>0</v>
      </c>
    </row>
    <row r="11" spans="1:33" s="12" customFormat="1" ht="23.25" customHeight="1" x14ac:dyDescent="0.2">
      <c r="A11" s="30">
        <v>44095</v>
      </c>
      <c r="B11" s="31"/>
      <c r="C11" s="25" t="s">
        <v>150</v>
      </c>
      <c r="D11" s="25"/>
      <c r="E11" s="25"/>
      <c r="F11" s="26"/>
      <c r="G11" s="26" t="s">
        <v>151</v>
      </c>
      <c r="H11" s="32">
        <v>500</v>
      </c>
      <c r="I11" s="32"/>
      <c r="J11" s="32"/>
      <c r="K11" s="32"/>
      <c r="L11" s="33"/>
      <c r="M11" s="27">
        <f t="shared" si="0"/>
        <v>500</v>
      </c>
      <c r="N11" s="27">
        <f t="shared" si="1"/>
        <v>0</v>
      </c>
      <c r="O11" s="27">
        <f t="shared" si="2"/>
        <v>0</v>
      </c>
      <c r="P11" s="27"/>
      <c r="Q11" s="34"/>
      <c r="R11" s="34"/>
      <c r="S11" s="35"/>
      <c r="T11" s="35"/>
      <c r="U11" s="35"/>
      <c r="V11" s="35"/>
      <c r="W11" s="35"/>
      <c r="X11" s="34"/>
      <c r="Y11" s="34">
        <v>500</v>
      </c>
      <c r="Z11" s="34"/>
      <c r="AA11" s="34"/>
      <c r="AB11" s="35"/>
      <c r="AC11" s="35"/>
      <c r="AD11" s="34"/>
      <c r="AE11" s="34"/>
      <c r="AF11" s="27">
        <f t="shared" si="3"/>
        <v>-500</v>
      </c>
      <c r="AG11" s="28">
        <f t="shared" si="4"/>
        <v>0</v>
      </c>
    </row>
    <row r="12" spans="1:33" s="12" customFormat="1" ht="23.25" customHeight="1" x14ac:dyDescent="0.2">
      <c r="A12" s="30">
        <v>44096</v>
      </c>
      <c r="B12" s="31"/>
      <c r="C12" s="25" t="s">
        <v>42</v>
      </c>
      <c r="D12" s="25"/>
      <c r="E12" s="25"/>
      <c r="F12" s="26"/>
      <c r="G12" s="26" t="s">
        <v>152</v>
      </c>
      <c r="H12" s="32"/>
      <c r="I12" s="32"/>
      <c r="J12" s="32"/>
      <c r="K12" s="32">
        <v>1817.15</v>
      </c>
      <c r="L12" s="33"/>
      <c r="M12" s="27">
        <f t="shared" si="0"/>
        <v>1622.4553571428571</v>
      </c>
      <c r="N12" s="27">
        <f t="shared" si="1"/>
        <v>194.69464285714284</v>
      </c>
      <c r="O12" s="27">
        <f t="shared" si="2"/>
        <v>0</v>
      </c>
      <c r="P12" s="34">
        <v>1622.46</v>
      </c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/>
      <c r="AB12" s="35"/>
      <c r="AC12" s="35"/>
      <c r="AD12" s="34"/>
      <c r="AE12" s="34"/>
      <c r="AF12" s="27">
        <f t="shared" si="3"/>
        <v>-1817.1546428571428</v>
      </c>
      <c r="AG12" s="28">
        <f t="shared" si="4"/>
        <v>-4.6428571426986309E-3</v>
      </c>
    </row>
    <row r="13" spans="1:33" s="12" customFormat="1" ht="23.25" customHeight="1" x14ac:dyDescent="0.2">
      <c r="A13" s="30">
        <v>44096</v>
      </c>
      <c r="B13" s="31"/>
      <c r="C13" s="25" t="s">
        <v>37</v>
      </c>
      <c r="D13" s="25"/>
      <c r="E13" s="25"/>
      <c r="F13" s="26"/>
      <c r="G13" s="26" t="s">
        <v>153</v>
      </c>
      <c r="H13" s="32"/>
      <c r="I13" s="32"/>
      <c r="J13" s="32"/>
      <c r="K13" s="32">
        <v>82</v>
      </c>
      <c r="L13" s="33"/>
      <c r="M13" s="27">
        <f t="shared" si="0"/>
        <v>73.214285714285708</v>
      </c>
      <c r="N13" s="27">
        <f t="shared" si="1"/>
        <v>8.7857142857142847</v>
      </c>
      <c r="O13" s="27">
        <f t="shared" si="2"/>
        <v>0</v>
      </c>
      <c r="P13" s="27">
        <v>73.209999999999994</v>
      </c>
      <c r="Q13" s="34"/>
      <c r="R13" s="34"/>
      <c r="S13" s="35"/>
      <c r="T13" s="35"/>
      <c r="U13" s="35"/>
      <c r="V13" s="35"/>
      <c r="W13" s="35"/>
      <c r="X13" s="34"/>
      <c r="Y13" s="34"/>
      <c r="Z13" s="34"/>
      <c r="AA13" s="34"/>
      <c r="AB13" s="35"/>
      <c r="AC13" s="35"/>
      <c r="AD13" s="34"/>
      <c r="AE13" s="34"/>
      <c r="AF13" s="27">
        <f t="shared" si="3"/>
        <v>-81.995714285714286</v>
      </c>
      <c r="AG13" s="28">
        <f t="shared" si="4"/>
        <v>4.2857142857144481E-3</v>
      </c>
    </row>
    <row r="14" spans="1:33" s="12" customFormat="1" ht="23.25" customHeight="1" x14ac:dyDescent="0.2">
      <c r="A14" s="30"/>
      <c r="B14" s="31"/>
      <c r="C14" s="25"/>
      <c r="D14" s="25"/>
      <c r="E14" s="25"/>
      <c r="F14" s="26"/>
      <c r="G14" s="26"/>
      <c r="H14" s="32"/>
      <c r="I14" s="32"/>
      <c r="J14" s="32"/>
      <c r="K14" s="32"/>
      <c r="L14" s="33"/>
      <c r="M14" s="27">
        <f t="shared" si="0"/>
        <v>0</v>
      </c>
      <c r="N14" s="27">
        <f t="shared" si="1"/>
        <v>0</v>
      </c>
      <c r="O14" s="27">
        <f t="shared" si="2"/>
        <v>0</v>
      </c>
      <c r="P14" s="27"/>
      <c r="Q14" s="34"/>
      <c r="R14" s="34"/>
      <c r="S14" s="35"/>
      <c r="T14" s="35"/>
      <c r="U14" s="35"/>
      <c r="V14" s="35"/>
      <c r="W14" s="35"/>
      <c r="X14" s="34"/>
      <c r="Y14" s="34"/>
      <c r="Z14" s="34"/>
      <c r="AA14" s="34"/>
      <c r="AB14" s="35"/>
      <c r="AC14" s="35"/>
      <c r="AD14" s="34"/>
      <c r="AE14" s="34"/>
      <c r="AF14" s="27">
        <f t="shared" si="3"/>
        <v>0</v>
      </c>
      <c r="AG14" s="28">
        <f t="shared" si="4"/>
        <v>0</v>
      </c>
    </row>
    <row r="15" spans="1:33" s="12" customFormat="1" ht="23.25" customHeight="1" x14ac:dyDescent="0.2">
      <c r="A15" s="30"/>
      <c r="B15" s="31"/>
      <c r="C15" s="25"/>
      <c r="D15" s="25"/>
      <c r="E15" s="25"/>
      <c r="F15" s="26"/>
      <c r="G15" s="26"/>
      <c r="H15" s="32"/>
      <c r="I15" s="32"/>
      <c r="J15" s="32"/>
      <c r="K15" s="32"/>
      <c r="L15" s="33"/>
      <c r="M15" s="27">
        <f t="shared" si="0"/>
        <v>0</v>
      </c>
      <c r="N15" s="27">
        <f t="shared" si="1"/>
        <v>0</v>
      </c>
      <c r="O15" s="27">
        <f t="shared" si="2"/>
        <v>0</v>
      </c>
      <c r="P15" s="27"/>
      <c r="Q15" s="34"/>
      <c r="R15" s="34"/>
      <c r="S15" s="35"/>
      <c r="T15" s="35"/>
      <c r="U15" s="35"/>
      <c r="V15" s="35"/>
      <c r="W15" s="35"/>
      <c r="X15" s="34"/>
      <c r="Y15" s="34"/>
      <c r="Z15" s="34"/>
      <c r="AA15" s="34"/>
      <c r="AB15" s="35"/>
      <c r="AC15" s="35"/>
      <c r="AD15" s="34"/>
      <c r="AE15" s="34"/>
      <c r="AF15" s="27">
        <f t="shared" si="3"/>
        <v>0</v>
      </c>
      <c r="AG15" s="28">
        <f t="shared" si="4"/>
        <v>0</v>
      </c>
    </row>
    <row r="16" spans="1:33" s="12" customFormat="1" ht="23.25" customHeight="1" x14ac:dyDescent="0.2">
      <c r="A16" s="30"/>
      <c r="B16" s="31"/>
      <c r="C16" s="25"/>
      <c r="D16" s="25"/>
      <c r="E16" s="25"/>
      <c r="F16" s="26"/>
      <c r="G16" s="26"/>
      <c r="H16" s="32"/>
      <c r="I16" s="32"/>
      <c r="J16" s="32"/>
      <c r="K16" s="32"/>
      <c r="L16" s="33"/>
      <c r="M16" s="27">
        <f t="shared" si="0"/>
        <v>0</v>
      </c>
      <c r="N16" s="27">
        <f t="shared" si="1"/>
        <v>0</v>
      </c>
      <c r="O16" s="27">
        <f t="shared" si="2"/>
        <v>0</v>
      </c>
      <c r="P16" s="27"/>
      <c r="Q16" s="34"/>
      <c r="R16" s="34"/>
      <c r="S16" s="35"/>
      <c r="T16" s="35"/>
      <c r="U16" s="35"/>
      <c r="V16" s="35"/>
      <c r="W16" s="35"/>
      <c r="X16" s="34"/>
      <c r="Y16" s="34"/>
      <c r="Z16" s="34"/>
      <c r="AA16" s="34"/>
      <c r="AB16" s="35"/>
      <c r="AC16" s="35"/>
      <c r="AD16" s="34"/>
      <c r="AE16" s="34"/>
      <c r="AF16" s="27">
        <f t="shared" si="3"/>
        <v>0</v>
      </c>
      <c r="AG16" s="28">
        <f t="shared" si="4"/>
        <v>0</v>
      </c>
    </row>
    <row r="17" spans="1:33" s="12" customFormat="1" ht="23.25" customHeight="1" x14ac:dyDescent="0.2">
      <c r="A17" s="30"/>
      <c r="B17" s="31"/>
      <c r="C17" s="25"/>
      <c r="D17" s="25"/>
      <c r="E17" s="25"/>
      <c r="F17" s="26"/>
      <c r="G17" s="26"/>
      <c r="H17" s="32"/>
      <c r="I17" s="32"/>
      <c r="J17" s="32"/>
      <c r="K17" s="32"/>
      <c r="L17" s="33"/>
      <c r="M17" s="27">
        <f t="shared" si="0"/>
        <v>0</v>
      </c>
      <c r="N17" s="27">
        <f t="shared" si="1"/>
        <v>0</v>
      </c>
      <c r="O17" s="27">
        <f t="shared" si="2"/>
        <v>0</v>
      </c>
      <c r="P17" s="27"/>
      <c r="Q17" s="34"/>
      <c r="R17" s="34"/>
      <c r="S17" s="35"/>
      <c r="T17" s="35"/>
      <c r="U17" s="35"/>
      <c r="V17" s="35"/>
      <c r="W17" s="35"/>
      <c r="X17" s="34"/>
      <c r="Y17" s="34"/>
      <c r="Z17" s="34"/>
      <c r="AA17" s="34"/>
      <c r="AB17" s="35"/>
      <c r="AC17" s="35"/>
      <c r="AD17" s="34"/>
      <c r="AE17" s="34"/>
      <c r="AF17" s="27">
        <f t="shared" si="3"/>
        <v>0</v>
      </c>
      <c r="AG17" s="28">
        <f t="shared" si="4"/>
        <v>0</v>
      </c>
    </row>
    <row r="18" spans="1:33" s="12" customFormat="1" ht="23.25" customHeight="1" x14ac:dyDescent="0.2">
      <c r="A18" s="30"/>
      <c r="B18" s="31"/>
      <c r="C18" s="25"/>
      <c r="D18" s="25"/>
      <c r="E18" s="25"/>
      <c r="F18" s="26"/>
      <c r="G18" s="26"/>
      <c r="H18" s="32"/>
      <c r="I18" s="32"/>
      <c r="J18" s="32"/>
      <c r="K18" s="32"/>
      <c r="L18" s="33"/>
      <c r="M18" s="27">
        <f t="shared" si="0"/>
        <v>0</v>
      </c>
      <c r="N18" s="27">
        <f t="shared" si="1"/>
        <v>0</v>
      </c>
      <c r="O18" s="27">
        <f t="shared" si="2"/>
        <v>0</v>
      </c>
      <c r="P18" s="27"/>
      <c r="Q18" s="34"/>
      <c r="R18" s="34"/>
      <c r="S18" s="35"/>
      <c r="T18" s="35"/>
      <c r="U18" s="35"/>
      <c r="V18" s="35"/>
      <c r="W18" s="35"/>
      <c r="X18" s="34"/>
      <c r="Y18" s="34"/>
      <c r="Z18" s="34"/>
      <c r="AA18" s="34"/>
      <c r="AB18" s="35"/>
      <c r="AC18" s="35"/>
      <c r="AD18" s="34"/>
      <c r="AE18" s="34"/>
      <c r="AF18" s="27">
        <f t="shared" si="3"/>
        <v>0</v>
      </c>
      <c r="AG18" s="28">
        <f t="shared" si="4"/>
        <v>0</v>
      </c>
    </row>
    <row r="19" spans="1:33" s="12" customFormat="1" ht="23.25" customHeight="1" x14ac:dyDescent="0.2">
      <c r="A19" s="30"/>
      <c r="B19" s="31"/>
      <c r="C19" s="25"/>
      <c r="D19" s="25"/>
      <c r="E19" s="25"/>
      <c r="F19" s="26"/>
      <c r="G19" s="26"/>
      <c r="H19" s="32"/>
      <c r="I19" s="32"/>
      <c r="J19" s="32"/>
      <c r="K19" s="32"/>
      <c r="L19" s="33"/>
      <c r="M19" s="27">
        <f t="shared" si="0"/>
        <v>0</v>
      </c>
      <c r="N19" s="27">
        <f t="shared" si="1"/>
        <v>0</v>
      </c>
      <c r="O19" s="27">
        <f t="shared" si="2"/>
        <v>0</v>
      </c>
      <c r="P19" s="27"/>
      <c r="Q19" s="34"/>
      <c r="R19" s="34"/>
      <c r="S19" s="35"/>
      <c r="T19" s="35"/>
      <c r="U19" s="35"/>
      <c r="V19" s="35"/>
      <c r="W19" s="35"/>
      <c r="X19" s="34"/>
      <c r="Y19" s="34"/>
      <c r="Z19" s="34"/>
      <c r="AA19" s="34"/>
      <c r="AB19" s="35"/>
      <c r="AC19" s="35"/>
      <c r="AD19" s="34"/>
      <c r="AE19" s="34"/>
      <c r="AF19" s="27">
        <f t="shared" si="3"/>
        <v>0</v>
      </c>
      <c r="AG19" s="28">
        <f t="shared" si="4"/>
        <v>0</v>
      </c>
    </row>
    <row r="20" spans="1:33" s="12" customFormat="1" ht="23.25" customHeight="1" x14ac:dyDescent="0.2">
      <c r="A20" s="30"/>
      <c r="B20" s="31"/>
      <c r="C20" s="25"/>
      <c r="D20" s="25"/>
      <c r="E20" s="25"/>
      <c r="F20" s="26"/>
      <c r="G20" s="26"/>
      <c r="H20" s="32"/>
      <c r="I20" s="32"/>
      <c r="J20" s="32"/>
      <c r="K20" s="32"/>
      <c r="L20" s="33"/>
      <c r="M20" s="27">
        <f t="shared" si="0"/>
        <v>0</v>
      </c>
      <c r="N20" s="27">
        <f t="shared" si="1"/>
        <v>0</v>
      </c>
      <c r="O20" s="27">
        <f t="shared" si="2"/>
        <v>0</v>
      </c>
      <c r="P20" s="27"/>
      <c r="Q20" s="34"/>
      <c r="R20" s="34"/>
      <c r="S20" s="35"/>
      <c r="T20" s="35"/>
      <c r="U20" s="35"/>
      <c r="V20" s="35"/>
      <c r="W20" s="35"/>
      <c r="X20" s="34"/>
      <c r="Y20" s="34"/>
      <c r="Z20" s="34"/>
      <c r="AA20" s="34"/>
      <c r="AB20" s="35"/>
      <c r="AC20" s="35"/>
      <c r="AD20" s="34"/>
      <c r="AE20" s="34"/>
      <c r="AF20" s="27">
        <f t="shared" ref="AF20:AF21" si="5">-SUM(N20:AE20)</f>
        <v>0</v>
      </c>
      <c r="AG20" s="28">
        <f t="shared" si="4"/>
        <v>0</v>
      </c>
    </row>
    <row r="21" spans="1:33" s="12" customFormat="1" x14ac:dyDescent="0.2">
      <c r="A21" s="30"/>
      <c r="B21" s="31"/>
      <c r="C21" s="36"/>
      <c r="D21" s="36"/>
      <c r="E21" s="36"/>
      <c r="F21" s="26"/>
      <c r="G21" s="29"/>
      <c r="H21" s="32"/>
      <c r="I21" s="32"/>
      <c r="J21" s="32"/>
      <c r="K21" s="32"/>
      <c r="L21" s="33"/>
      <c r="M21" s="34">
        <f>SUM(H21:J21,K21/1.12)</f>
        <v>0</v>
      </c>
      <c r="N21" s="34">
        <f>K21/1.12*0.12</f>
        <v>0</v>
      </c>
      <c r="O21" s="34">
        <f>-SUM(I21:J21,K21/1.12)*L21</f>
        <v>0</v>
      </c>
      <c r="P21" s="34"/>
      <c r="Q21" s="34"/>
      <c r="R21" s="34"/>
      <c r="S21" s="34"/>
      <c r="T21" s="35"/>
      <c r="U21" s="35"/>
      <c r="V21" s="35"/>
      <c r="W21" s="35"/>
      <c r="X21" s="35"/>
      <c r="Y21" s="37"/>
      <c r="Z21" s="34"/>
      <c r="AA21" s="34"/>
      <c r="AB21" s="34"/>
      <c r="AC21" s="35"/>
      <c r="AD21" s="35"/>
      <c r="AE21" s="38"/>
      <c r="AF21" s="27">
        <f t="shared" si="5"/>
        <v>0</v>
      </c>
      <c r="AG21" s="28">
        <f t="shared" si="4"/>
        <v>0</v>
      </c>
    </row>
    <row r="22" spans="1:33" s="10" customFormat="1" ht="12" thickBot="1" x14ac:dyDescent="0.25">
      <c r="A22" s="39"/>
      <c r="B22" s="40"/>
      <c r="C22" s="41"/>
      <c r="D22" s="42"/>
      <c r="E22" s="42"/>
      <c r="F22" s="43"/>
      <c r="G22" s="41"/>
      <c r="H22" s="44">
        <f t="shared" ref="H22:AG22" si="6">SUM(H5:H21)</f>
        <v>600</v>
      </c>
      <c r="I22" s="44">
        <f t="shared" si="6"/>
        <v>0</v>
      </c>
      <c r="J22" s="44">
        <f t="shared" si="6"/>
        <v>1790</v>
      </c>
      <c r="K22" s="44">
        <f t="shared" si="6"/>
        <v>3009.4</v>
      </c>
      <c r="L22" s="44">
        <f t="shared" si="6"/>
        <v>0</v>
      </c>
      <c r="M22" s="44">
        <f t="shared" si="6"/>
        <v>5076.9642857142853</v>
      </c>
      <c r="N22" s="44">
        <f t="shared" si="6"/>
        <v>322.43571428571425</v>
      </c>
      <c r="O22" s="44">
        <f t="shared" si="6"/>
        <v>0</v>
      </c>
      <c r="P22" s="44">
        <f t="shared" si="6"/>
        <v>4368.93</v>
      </c>
      <c r="Q22" s="44">
        <f t="shared" si="6"/>
        <v>37.5</v>
      </c>
      <c r="R22" s="44">
        <f t="shared" si="6"/>
        <v>0</v>
      </c>
      <c r="S22" s="44">
        <f t="shared" si="6"/>
        <v>0</v>
      </c>
      <c r="T22" s="44">
        <f t="shared" si="6"/>
        <v>0</v>
      </c>
      <c r="U22" s="44">
        <f t="shared" si="6"/>
        <v>70.540000000000006</v>
      </c>
      <c r="V22" s="44">
        <f t="shared" si="6"/>
        <v>0</v>
      </c>
      <c r="W22" s="44">
        <f t="shared" si="6"/>
        <v>0</v>
      </c>
      <c r="X22" s="44">
        <f t="shared" si="6"/>
        <v>0</v>
      </c>
      <c r="Y22" s="44">
        <f t="shared" si="6"/>
        <v>500</v>
      </c>
      <c r="Z22" s="44">
        <f t="shared" si="6"/>
        <v>0</v>
      </c>
      <c r="AA22" s="44">
        <f t="shared" si="6"/>
        <v>100</v>
      </c>
      <c r="AB22" s="44">
        <f t="shared" si="6"/>
        <v>0</v>
      </c>
      <c r="AC22" s="44">
        <f t="shared" si="6"/>
        <v>0</v>
      </c>
      <c r="AD22" s="44">
        <f t="shared" si="6"/>
        <v>0</v>
      </c>
      <c r="AE22" s="44">
        <f t="shared" si="6"/>
        <v>0</v>
      </c>
      <c r="AF22" s="44">
        <f t="shared" si="6"/>
        <v>-5399.4057142857146</v>
      </c>
      <c r="AG22" s="44">
        <f t="shared" si="6"/>
        <v>-5.7142857141343484E-3</v>
      </c>
    </row>
    <row r="23" spans="1:33" s="68" customFormat="1" ht="12" thickTop="1" x14ac:dyDescent="0.2"/>
    <row r="24" spans="1:33" ht="12" x14ac:dyDescent="0.2">
      <c r="K24" s="45">
        <f>H22+I22+J22+K22</f>
        <v>5399.4</v>
      </c>
      <c r="L24" s="9"/>
      <c r="M24" s="8"/>
      <c r="AF24" s="46">
        <f>+AF22</f>
        <v>-5399.4057142857146</v>
      </c>
    </row>
    <row r="25" spans="1:33" ht="12" x14ac:dyDescent="0.2">
      <c r="K25" s="45"/>
      <c r="L25" s="9"/>
      <c r="M25" s="8"/>
      <c r="AF25" s="46"/>
    </row>
    <row r="26" spans="1:33" ht="12" x14ac:dyDescent="0.2">
      <c r="K26" s="45"/>
      <c r="L26" s="9"/>
      <c r="M26" s="8"/>
      <c r="AF26" s="46"/>
    </row>
    <row r="27" spans="1:33" x14ac:dyDescent="0.2">
      <c r="K27" s="8"/>
      <c r="L27" s="9"/>
      <c r="M27" s="8"/>
    </row>
    <row r="28" spans="1:33" ht="12.75" x14ac:dyDescent="0.2">
      <c r="C28" s="47" t="s">
        <v>45</v>
      </c>
      <c r="G28" s="10"/>
      <c r="J28" s="51" t="s">
        <v>96</v>
      </c>
      <c r="K28" s="53">
        <f>4799.4-79</f>
        <v>4720.3999999999996</v>
      </c>
      <c r="L28" s="48"/>
      <c r="M28" s="48"/>
    </row>
    <row r="29" spans="1:33" ht="12.75" x14ac:dyDescent="0.2">
      <c r="C29" s="47"/>
      <c r="G29" s="10"/>
      <c r="J29" s="51" t="s">
        <v>140</v>
      </c>
      <c r="K29" s="53">
        <f>H11+K7</f>
        <v>579</v>
      </c>
      <c r="L29" s="48"/>
      <c r="M29" s="48"/>
    </row>
    <row r="30" spans="1:33" ht="12.75" x14ac:dyDescent="0.2">
      <c r="J30" s="51" t="s">
        <v>97</v>
      </c>
      <c r="K30" s="52">
        <f>K10</f>
        <v>0</v>
      </c>
      <c r="L30" s="9"/>
      <c r="M30" s="8"/>
    </row>
    <row r="31" spans="1:33" ht="12.75" x14ac:dyDescent="0.2">
      <c r="J31" s="51" t="s">
        <v>98</v>
      </c>
      <c r="K31" s="52">
        <f>AA22</f>
        <v>100</v>
      </c>
      <c r="L31" s="9"/>
      <c r="M31" s="8"/>
    </row>
    <row r="32" spans="1:33" ht="12.75" x14ac:dyDescent="0.2">
      <c r="A32" s="1"/>
      <c r="B32" s="1"/>
      <c r="D32" s="1"/>
      <c r="E32" s="1"/>
      <c r="F32" s="1"/>
      <c r="H32" s="1"/>
      <c r="I32" s="1"/>
      <c r="J32" s="54" t="s">
        <v>99</v>
      </c>
      <c r="K32" s="55">
        <f>K28+K29+K30+K31</f>
        <v>5399.4</v>
      </c>
      <c r="L32" s="9"/>
      <c r="M32" s="8" t="s">
        <v>154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</row>
    <row r="39" spans="1:32" x14ac:dyDescent="0.2">
      <c r="Q39" s="2">
        <v>0</v>
      </c>
    </row>
    <row r="40" spans="1:32" x14ac:dyDescent="0.2">
      <c r="A40" s="1"/>
      <c r="B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Z40" s="1"/>
      <c r="AA40" s="1"/>
      <c r="AB40" s="1"/>
      <c r="AC40" s="1"/>
      <c r="AD40" s="1"/>
      <c r="AE40" s="1"/>
      <c r="AF40" s="1"/>
    </row>
  </sheetData>
  <mergeCells count="1">
    <mergeCell ref="A23:XFD23"/>
  </mergeCells>
  <pageMargins left="0.7" right="0.7" top="0.75" bottom="0.75" header="0.3" footer="0.3"/>
  <pageSetup paperSize="5" scale="76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2"/>
  <sheetViews>
    <sheetView workbookViewId="0">
      <selection activeCell="A11" sqref="A5:XFD11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customWidth="1"/>
    <col min="5" max="5" width="29.28515625" style="5" customWidth="1"/>
    <col min="6" max="6" width="7.85546875" style="4" customWidth="1"/>
    <col min="7" max="7" width="26.5703125" style="1" customWidth="1"/>
    <col min="8" max="8" width="9.425781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160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133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4.75" customHeight="1" x14ac:dyDescent="0.2">
      <c r="A5" s="30">
        <v>44093</v>
      </c>
      <c r="B5" s="31"/>
      <c r="C5" s="25" t="s">
        <v>122</v>
      </c>
      <c r="D5" s="25"/>
      <c r="E5" s="25"/>
      <c r="F5" s="26"/>
      <c r="G5" s="26" t="s">
        <v>155</v>
      </c>
      <c r="H5" s="32">
        <v>22</v>
      </c>
      <c r="I5" s="32"/>
      <c r="J5" s="32"/>
      <c r="K5" s="32"/>
      <c r="L5" s="33"/>
      <c r="M5" s="27">
        <f t="shared" ref="M5:M12" si="0">SUM(H5:J5,K5/1.12)</f>
        <v>22</v>
      </c>
      <c r="N5" s="27">
        <f t="shared" ref="N5:N12" si="1">K5/1.12*0.12</f>
        <v>0</v>
      </c>
      <c r="O5" s="27">
        <f t="shared" ref="O5:O12" si="2">-SUM(I5:J5,K5/1.12)*L5</f>
        <v>0</v>
      </c>
      <c r="P5" s="27"/>
      <c r="Q5" s="34"/>
      <c r="R5" s="34"/>
      <c r="S5" s="35"/>
      <c r="T5" s="35"/>
      <c r="U5" s="35"/>
      <c r="V5" s="35"/>
      <c r="W5" s="35"/>
      <c r="X5" s="34"/>
      <c r="Y5" s="34"/>
      <c r="Z5" s="34"/>
      <c r="AA5" s="34">
        <v>22</v>
      </c>
      <c r="AB5" s="35"/>
      <c r="AC5" s="35"/>
      <c r="AD5" s="34"/>
      <c r="AE5" s="34"/>
      <c r="AF5" s="27">
        <f t="shared" ref="AF5:AF9" si="3">-SUM(N5:AE5)</f>
        <v>-22</v>
      </c>
      <c r="AG5" s="28">
        <f t="shared" ref="AG5:AG13" si="4">SUM(H5:K5)+AF5+O5</f>
        <v>0</v>
      </c>
    </row>
    <row r="6" spans="1:33" s="12" customFormat="1" ht="23.25" customHeight="1" x14ac:dyDescent="0.2">
      <c r="A6" s="30">
        <v>44093</v>
      </c>
      <c r="B6" s="31"/>
      <c r="C6" s="25" t="s">
        <v>156</v>
      </c>
      <c r="D6" s="25"/>
      <c r="E6" s="25" t="s">
        <v>157</v>
      </c>
      <c r="F6" s="26">
        <v>10371111</v>
      </c>
      <c r="G6" s="26" t="s">
        <v>158</v>
      </c>
      <c r="H6" s="32"/>
      <c r="I6" s="32"/>
      <c r="J6" s="32"/>
      <c r="K6" s="32">
        <v>1078</v>
      </c>
      <c r="L6" s="33"/>
      <c r="M6" s="27">
        <f t="shared" si="0"/>
        <v>962.49999999999989</v>
      </c>
      <c r="N6" s="27">
        <f t="shared" si="1"/>
        <v>115.49999999999999</v>
      </c>
      <c r="O6" s="27">
        <f t="shared" si="2"/>
        <v>0</v>
      </c>
      <c r="P6" s="27"/>
      <c r="Q6" s="34">
        <v>962.5</v>
      </c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-1078</v>
      </c>
      <c r="AG6" s="28">
        <f t="shared" si="4"/>
        <v>0</v>
      </c>
    </row>
    <row r="7" spans="1:33" s="12" customFormat="1" ht="23.25" customHeight="1" x14ac:dyDescent="0.2">
      <c r="A7" s="30">
        <v>44093</v>
      </c>
      <c r="B7" s="31"/>
      <c r="C7" s="25" t="s">
        <v>40</v>
      </c>
      <c r="D7" s="25"/>
      <c r="E7" s="25"/>
      <c r="F7" s="26"/>
      <c r="G7" s="26" t="s">
        <v>36</v>
      </c>
      <c r="H7" s="32"/>
      <c r="I7" s="32"/>
      <c r="J7" s="32"/>
      <c r="K7" s="32">
        <v>50</v>
      </c>
      <c r="L7" s="33"/>
      <c r="M7" s="27">
        <f t="shared" si="0"/>
        <v>44.642857142857139</v>
      </c>
      <c r="N7" s="27">
        <f t="shared" si="1"/>
        <v>5.3571428571428568</v>
      </c>
      <c r="O7" s="27">
        <f t="shared" si="2"/>
        <v>0</v>
      </c>
      <c r="P7" s="27"/>
      <c r="Q7" s="34">
        <v>44.64</v>
      </c>
      <c r="R7" s="34"/>
      <c r="S7" s="35"/>
      <c r="T7" s="35"/>
      <c r="U7" s="35"/>
      <c r="V7" s="35"/>
      <c r="W7" s="35"/>
      <c r="X7" s="34"/>
      <c r="Y7" s="34"/>
      <c r="Z7" s="34"/>
      <c r="AA7" s="34"/>
      <c r="AB7" s="35"/>
      <c r="AC7" s="35"/>
      <c r="AD7" s="34"/>
      <c r="AE7" s="34"/>
      <c r="AF7" s="27">
        <f t="shared" si="3"/>
        <v>-49.997142857142855</v>
      </c>
      <c r="AG7" s="28">
        <f t="shared" si="4"/>
        <v>2.8571428571453339E-3</v>
      </c>
    </row>
    <row r="8" spans="1:33" s="12" customFormat="1" ht="23.25" customHeight="1" x14ac:dyDescent="0.2">
      <c r="A8" s="30">
        <v>44093</v>
      </c>
      <c r="B8" s="31"/>
      <c r="C8" s="25" t="s">
        <v>37</v>
      </c>
      <c r="D8" s="25" t="s">
        <v>38</v>
      </c>
      <c r="E8" s="25" t="s">
        <v>35</v>
      </c>
      <c r="F8" s="26">
        <v>38715</v>
      </c>
      <c r="G8" s="26" t="s">
        <v>159</v>
      </c>
      <c r="H8" s="32"/>
      <c r="I8" s="32"/>
      <c r="J8" s="32"/>
      <c r="K8" s="32">
        <v>394.25</v>
      </c>
      <c r="L8" s="33"/>
      <c r="M8" s="27">
        <f t="shared" si="0"/>
        <v>352.00892857142856</v>
      </c>
      <c r="N8" s="27">
        <f t="shared" si="1"/>
        <v>42.241071428571423</v>
      </c>
      <c r="O8" s="27">
        <f t="shared" si="2"/>
        <v>0</v>
      </c>
      <c r="P8" s="27">
        <v>352.01</v>
      </c>
      <c r="Q8" s="34"/>
      <c r="R8" s="34"/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si="3"/>
        <v>-394.25107142857144</v>
      </c>
      <c r="AG8" s="28">
        <f t="shared" si="4"/>
        <v>-1.0714285714357175E-3</v>
      </c>
    </row>
    <row r="9" spans="1:33" s="12" customFormat="1" ht="23.25" customHeight="1" x14ac:dyDescent="0.2">
      <c r="A9" s="30">
        <v>44092</v>
      </c>
      <c r="B9" s="31"/>
      <c r="C9" s="25" t="s">
        <v>40</v>
      </c>
      <c r="D9" s="25"/>
      <c r="E9" s="25"/>
      <c r="F9" s="26">
        <v>1079964</v>
      </c>
      <c r="G9" s="26" t="s">
        <v>36</v>
      </c>
      <c r="H9" s="32"/>
      <c r="I9" s="32"/>
      <c r="J9" s="32"/>
      <c r="K9" s="32">
        <v>50</v>
      </c>
      <c r="L9" s="33"/>
      <c r="M9" s="27">
        <f t="shared" si="0"/>
        <v>44.642857142857139</v>
      </c>
      <c r="N9" s="27">
        <f t="shared" si="1"/>
        <v>5.3571428571428568</v>
      </c>
      <c r="O9" s="27">
        <f t="shared" si="2"/>
        <v>0</v>
      </c>
      <c r="P9" s="27"/>
      <c r="Q9" s="34">
        <v>44.64</v>
      </c>
      <c r="R9" s="34"/>
      <c r="S9" s="35"/>
      <c r="T9" s="35"/>
      <c r="U9" s="35"/>
      <c r="V9" s="35"/>
      <c r="W9" s="35"/>
      <c r="X9" s="34"/>
      <c r="Y9" s="34"/>
      <c r="Z9" s="34"/>
      <c r="AA9" s="34"/>
      <c r="AB9" s="35"/>
      <c r="AC9" s="35"/>
      <c r="AD9" s="34"/>
      <c r="AE9" s="34"/>
      <c r="AF9" s="27">
        <f t="shared" si="3"/>
        <v>-49.997142857142855</v>
      </c>
      <c r="AG9" s="28">
        <f t="shared" si="4"/>
        <v>2.8571428571453339E-3</v>
      </c>
    </row>
    <row r="10" spans="1:33" s="12" customFormat="1" ht="23.25" customHeight="1" x14ac:dyDescent="0.2">
      <c r="A10" s="30">
        <v>44092</v>
      </c>
      <c r="B10" s="31"/>
      <c r="C10" s="25" t="s">
        <v>42</v>
      </c>
      <c r="D10" s="25" t="s">
        <v>43</v>
      </c>
      <c r="E10" s="25" t="s">
        <v>44</v>
      </c>
      <c r="F10" s="26">
        <v>208985</v>
      </c>
      <c r="G10" s="26" t="s">
        <v>161</v>
      </c>
      <c r="H10" s="32"/>
      <c r="I10" s="32"/>
      <c r="J10" s="32"/>
      <c r="K10" s="32">
        <f>1008.71+121.04</f>
        <v>1129.75</v>
      </c>
      <c r="L10" s="33"/>
      <c r="M10" s="27">
        <f t="shared" ref="M10:M11" si="5">SUM(H10:J10,K10/1.12)</f>
        <v>1008.705357142857</v>
      </c>
      <c r="N10" s="27">
        <f t="shared" ref="N10:N11" si="6">K10/1.12*0.12</f>
        <v>121.04464285714283</v>
      </c>
      <c r="O10" s="27">
        <f t="shared" ref="O10:O11" si="7">-SUM(I10:J10,K10/1.12)*L10</f>
        <v>0</v>
      </c>
      <c r="P10" s="27">
        <v>1008.71</v>
      </c>
      <c r="Q10" s="34"/>
      <c r="R10" s="34"/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ref="AF10:AF11" si="8">-SUM(N10:AE10)</f>
        <v>-1129.7546428571429</v>
      </c>
      <c r="AG10" s="28">
        <f t="shared" ref="AG10:AG11" si="9">SUM(H10:K10)+AF10+O10</f>
        <v>-4.6428571429260046E-3</v>
      </c>
    </row>
    <row r="11" spans="1:33" s="12" customFormat="1" ht="23.25" customHeight="1" x14ac:dyDescent="0.2">
      <c r="A11" s="30">
        <v>44092</v>
      </c>
      <c r="B11" s="31"/>
      <c r="C11" s="25" t="s">
        <v>42</v>
      </c>
      <c r="D11" s="25" t="s">
        <v>43</v>
      </c>
      <c r="E11" s="25" t="s">
        <v>44</v>
      </c>
      <c r="F11" s="26">
        <v>208985</v>
      </c>
      <c r="G11" s="26" t="s">
        <v>162</v>
      </c>
      <c r="H11" s="32"/>
      <c r="I11" s="32"/>
      <c r="J11" s="32">
        <v>273.5</v>
      </c>
      <c r="K11" s="32"/>
      <c r="L11" s="33"/>
      <c r="M11" s="27">
        <f t="shared" si="5"/>
        <v>273.5</v>
      </c>
      <c r="N11" s="27">
        <f t="shared" si="6"/>
        <v>0</v>
      </c>
      <c r="O11" s="27">
        <f t="shared" si="7"/>
        <v>0</v>
      </c>
      <c r="P11" s="27">
        <v>273.5</v>
      </c>
      <c r="Q11" s="34"/>
      <c r="R11" s="34"/>
      <c r="S11" s="35"/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si="8"/>
        <v>-273.5</v>
      </c>
      <c r="AG11" s="28">
        <f t="shared" si="9"/>
        <v>0</v>
      </c>
    </row>
    <row r="12" spans="1:33" s="12" customFormat="1" ht="23.25" customHeight="1" x14ac:dyDescent="0.2">
      <c r="A12" s="30"/>
      <c r="B12" s="31"/>
      <c r="C12" s="25"/>
      <c r="D12" s="25"/>
      <c r="E12" s="25"/>
      <c r="F12" s="26"/>
      <c r="G12" s="26"/>
      <c r="H12" s="32"/>
      <c r="I12" s="32"/>
      <c r="J12" s="32"/>
      <c r="K12" s="32"/>
      <c r="L12" s="33"/>
      <c r="M12" s="27">
        <f t="shared" si="0"/>
        <v>0</v>
      </c>
      <c r="N12" s="27">
        <f t="shared" si="1"/>
        <v>0</v>
      </c>
      <c r="O12" s="27">
        <f t="shared" si="2"/>
        <v>0</v>
      </c>
      <c r="P12" s="27"/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/>
      <c r="AB12" s="35"/>
      <c r="AC12" s="35"/>
      <c r="AD12" s="34"/>
      <c r="AE12" s="34"/>
      <c r="AF12" s="27">
        <f t="shared" ref="AF12:AF13" si="10">-SUM(N12:AE12)</f>
        <v>0</v>
      </c>
      <c r="AG12" s="28">
        <f t="shared" si="4"/>
        <v>0</v>
      </c>
    </row>
    <row r="13" spans="1:33" s="12" customFormat="1" x14ac:dyDescent="0.2">
      <c r="A13" s="30"/>
      <c r="B13" s="31"/>
      <c r="C13" s="36"/>
      <c r="D13" s="36"/>
      <c r="E13" s="36"/>
      <c r="F13" s="26"/>
      <c r="G13" s="29"/>
      <c r="H13" s="32"/>
      <c r="I13" s="32"/>
      <c r="J13" s="32"/>
      <c r="K13" s="32"/>
      <c r="L13" s="33"/>
      <c r="M13" s="34">
        <f>SUM(H13:J13,K13/1.12)</f>
        <v>0</v>
      </c>
      <c r="N13" s="34">
        <f>K13/1.12*0.12</f>
        <v>0</v>
      </c>
      <c r="O13" s="34">
        <f>-SUM(I13:J13,K13/1.12)*L13</f>
        <v>0</v>
      </c>
      <c r="P13" s="34"/>
      <c r="Q13" s="34"/>
      <c r="R13" s="34"/>
      <c r="S13" s="34"/>
      <c r="T13" s="35"/>
      <c r="U13" s="35"/>
      <c r="V13" s="35"/>
      <c r="W13" s="35"/>
      <c r="X13" s="35"/>
      <c r="Y13" s="37"/>
      <c r="Z13" s="34"/>
      <c r="AA13" s="34"/>
      <c r="AB13" s="34"/>
      <c r="AC13" s="35"/>
      <c r="AD13" s="35"/>
      <c r="AE13" s="38"/>
      <c r="AF13" s="27">
        <f t="shared" si="10"/>
        <v>0</v>
      </c>
      <c r="AG13" s="28">
        <f t="shared" si="4"/>
        <v>0</v>
      </c>
    </row>
    <row r="14" spans="1:33" s="10" customFormat="1" ht="12" thickBot="1" x14ac:dyDescent="0.25">
      <c r="A14" s="39"/>
      <c r="B14" s="40"/>
      <c r="C14" s="41"/>
      <c r="D14" s="42"/>
      <c r="E14" s="42"/>
      <c r="F14" s="43"/>
      <c r="G14" s="41"/>
      <c r="H14" s="44">
        <f t="shared" ref="H14:AG14" si="11">SUM(H5:H13)</f>
        <v>22</v>
      </c>
      <c r="I14" s="44">
        <f t="shared" si="11"/>
        <v>0</v>
      </c>
      <c r="J14" s="44">
        <f t="shared" si="11"/>
        <v>273.5</v>
      </c>
      <c r="K14" s="44">
        <f t="shared" si="11"/>
        <v>2702</v>
      </c>
      <c r="L14" s="44">
        <f t="shared" si="11"/>
        <v>0</v>
      </c>
      <c r="M14" s="44">
        <f t="shared" si="11"/>
        <v>2708</v>
      </c>
      <c r="N14" s="44">
        <f t="shared" si="11"/>
        <v>289.5</v>
      </c>
      <c r="O14" s="44">
        <f t="shared" si="11"/>
        <v>0</v>
      </c>
      <c r="P14" s="44">
        <f t="shared" si="11"/>
        <v>1634.22</v>
      </c>
      <c r="Q14" s="44">
        <f t="shared" si="11"/>
        <v>1051.78</v>
      </c>
      <c r="R14" s="44">
        <f t="shared" si="11"/>
        <v>0</v>
      </c>
      <c r="S14" s="44">
        <f t="shared" si="11"/>
        <v>0</v>
      </c>
      <c r="T14" s="44">
        <f t="shared" si="11"/>
        <v>0</v>
      </c>
      <c r="U14" s="44">
        <f t="shared" si="11"/>
        <v>0</v>
      </c>
      <c r="V14" s="44">
        <f t="shared" si="11"/>
        <v>0</v>
      </c>
      <c r="W14" s="44">
        <f t="shared" si="11"/>
        <v>0</v>
      </c>
      <c r="X14" s="44">
        <f t="shared" si="11"/>
        <v>0</v>
      </c>
      <c r="Y14" s="44">
        <f t="shared" si="11"/>
        <v>0</v>
      </c>
      <c r="Z14" s="44">
        <f t="shared" si="11"/>
        <v>0</v>
      </c>
      <c r="AA14" s="44">
        <f t="shared" si="11"/>
        <v>22</v>
      </c>
      <c r="AB14" s="44">
        <f t="shared" si="11"/>
        <v>0</v>
      </c>
      <c r="AC14" s="44">
        <f t="shared" si="11"/>
        <v>0</v>
      </c>
      <c r="AD14" s="44">
        <f t="shared" si="11"/>
        <v>0</v>
      </c>
      <c r="AE14" s="44">
        <f t="shared" si="11"/>
        <v>0</v>
      </c>
      <c r="AF14" s="44">
        <f t="shared" si="11"/>
        <v>-2997.5</v>
      </c>
      <c r="AG14" s="44">
        <f t="shared" si="11"/>
        <v>-7.1054273576010019E-14</v>
      </c>
    </row>
    <row r="15" spans="1:33" s="68" customFormat="1" ht="12" thickTop="1" x14ac:dyDescent="0.2"/>
    <row r="16" spans="1:33" ht="12" x14ac:dyDescent="0.2">
      <c r="K16" s="45">
        <f>H14+I14+J14+K14</f>
        <v>2997.5</v>
      </c>
      <c r="L16" s="9"/>
      <c r="M16" s="8"/>
      <c r="AF16" s="46">
        <f>+AF14</f>
        <v>-2997.5</v>
      </c>
    </row>
    <row r="17" spans="1:32" ht="12" x14ac:dyDescent="0.2">
      <c r="K17" s="45"/>
      <c r="L17" s="9"/>
      <c r="M17" s="8"/>
      <c r="AF17" s="46"/>
    </row>
    <row r="18" spans="1:32" ht="12" x14ac:dyDescent="0.2">
      <c r="K18" s="45"/>
      <c r="L18" s="9"/>
      <c r="M18" s="8"/>
      <c r="AF18" s="46"/>
    </row>
    <row r="19" spans="1:32" x14ac:dyDescent="0.2">
      <c r="K19" s="8"/>
      <c r="L19" s="9"/>
      <c r="M19" s="8"/>
    </row>
    <row r="20" spans="1:32" ht="12.75" x14ac:dyDescent="0.2">
      <c r="C20" s="47" t="s">
        <v>45</v>
      </c>
      <c r="G20" s="10"/>
      <c r="J20" s="51" t="s">
        <v>96</v>
      </c>
      <c r="K20" s="53">
        <f>K6+K7+K8+K9+K10+J11</f>
        <v>2975.5</v>
      </c>
      <c r="L20" s="48"/>
      <c r="M20" s="48"/>
    </row>
    <row r="21" spans="1:32" ht="12.75" x14ac:dyDescent="0.2">
      <c r="C21" s="47"/>
      <c r="G21" s="10"/>
      <c r="J21" s="51" t="s">
        <v>140</v>
      </c>
      <c r="K21" s="53">
        <v>0</v>
      </c>
      <c r="L21" s="48"/>
      <c r="M21" s="48"/>
    </row>
    <row r="22" spans="1:32" ht="12.75" x14ac:dyDescent="0.2">
      <c r="J22" s="51" t="s">
        <v>97</v>
      </c>
      <c r="K22" s="52">
        <v>0</v>
      </c>
      <c r="L22" s="9"/>
      <c r="M22" s="8"/>
    </row>
    <row r="23" spans="1:32" ht="12.75" x14ac:dyDescent="0.2">
      <c r="J23" s="51" t="s">
        <v>98</v>
      </c>
      <c r="K23" s="52">
        <f>H5</f>
        <v>22</v>
      </c>
      <c r="L23" s="9"/>
      <c r="M23" s="8"/>
    </row>
    <row r="24" spans="1:32" ht="12.75" x14ac:dyDescent="0.2">
      <c r="A24" s="1"/>
      <c r="B24" s="1"/>
      <c r="D24" s="1"/>
      <c r="E24" s="1"/>
      <c r="F24" s="1"/>
      <c r="H24" s="1"/>
      <c r="I24" s="1"/>
      <c r="J24" s="54" t="s">
        <v>99</v>
      </c>
      <c r="K24" s="55">
        <f>K20+K21+K22+K23</f>
        <v>2997.5</v>
      </c>
      <c r="L24" s="9"/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</row>
    <row r="26" spans="1:32" x14ac:dyDescent="0.2">
      <c r="K26" s="2">
        <f>K24-3400</f>
        <v>-402.5</v>
      </c>
      <c r="M26" s="8" t="s">
        <v>163</v>
      </c>
    </row>
    <row r="31" spans="1:32" x14ac:dyDescent="0.2">
      <c r="Q31" s="2">
        <v>0</v>
      </c>
    </row>
    <row r="32" spans="1:32" x14ac:dyDescent="0.2">
      <c r="A32" s="1"/>
      <c r="B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Z32" s="1"/>
      <c r="AA32" s="1"/>
      <c r="AB32" s="1"/>
      <c r="AC32" s="1"/>
      <c r="AD32" s="1"/>
      <c r="AE32" s="1"/>
      <c r="AF32" s="1"/>
    </row>
  </sheetData>
  <mergeCells count="1">
    <mergeCell ref="A15:XFD15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42"/>
  <sheetViews>
    <sheetView workbookViewId="0">
      <pane ySplit="4" topLeftCell="A5" activePane="bottomLeft" state="frozen"/>
      <selection pane="bottomLeft" activeCell="C21" sqref="A5:XFD21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9.425781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9.5703125" style="2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164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133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4.75" customHeight="1" x14ac:dyDescent="0.2">
      <c r="A5" s="30">
        <v>44096</v>
      </c>
      <c r="B5" s="31"/>
      <c r="C5" s="25" t="s">
        <v>37</v>
      </c>
      <c r="D5" s="25" t="s">
        <v>38</v>
      </c>
      <c r="E5" s="25" t="s">
        <v>35</v>
      </c>
      <c r="F5" s="26">
        <v>168108</v>
      </c>
      <c r="G5" s="26" t="s">
        <v>165</v>
      </c>
      <c r="H5" s="32"/>
      <c r="I5" s="32"/>
      <c r="J5" s="32"/>
      <c r="K5" s="32">
        <v>246</v>
      </c>
      <c r="L5" s="33"/>
      <c r="M5" s="27">
        <f t="shared" ref="M5:M22" si="0">SUM(H5:J5,K5/1.12)</f>
        <v>219.64285714285711</v>
      </c>
      <c r="N5" s="27">
        <f t="shared" ref="N5:N22" si="1">K5/1.12*0.12</f>
        <v>26.357142857142851</v>
      </c>
      <c r="O5" s="27">
        <f t="shared" ref="O5:O22" si="2">-SUM(I5:J5,K5/1.12)*L5</f>
        <v>0</v>
      </c>
      <c r="P5" s="27">
        <v>219.64</v>
      </c>
      <c r="Q5" s="34"/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21" si="3">-SUM(N5:AE5)</f>
        <v>-245.99714285714285</v>
      </c>
      <c r="AG5" s="28">
        <f t="shared" ref="AG5:AG23" si="4">SUM(H5:K5)+AF5+O5</f>
        <v>2.8571428571524393E-3</v>
      </c>
    </row>
    <row r="6" spans="1:33" s="12" customFormat="1" ht="24.75" customHeight="1" x14ac:dyDescent="0.2">
      <c r="A6" s="30">
        <v>44096</v>
      </c>
      <c r="B6" s="31"/>
      <c r="C6" s="25" t="s">
        <v>37</v>
      </c>
      <c r="D6" s="25" t="s">
        <v>38</v>
      </c>
      <c r="E6" s="25" t="s">
        <v>35</v>
      </c>
      <c r="F6" s="26">
        <v>200616</v>
      </c>
      <c r="G6" s="26" t="s">
        <v>166</v>
      </c>
      <c r="H6" s="32"/>
      <c r="I6" s="32"/>
      <c r="J6" s="32"/>
      <c r="K6" s="32">
        <v>120</v>
      </c>
      <c r="L6" s="33"/>
      <c r="M6" s="27">
        <f t="shared" ref="M6:M16" si="5">SUM(H6:J6,K6/1.12)</f>
        <v>107.14285714285714</v>
      </c>
      <c r="N6" s="27">
        <f t="shared" ref="N6:N16" si="6">K6/1.12*0.12</f>
        <v>12.857142857142856</v>
      </c>
      <c r="O6" s="27">
        <f t="shared" ref="O6:O16" si="7">-SUM(I6:J6,K6/1.12)*L6</f>
        <v>0</v>
      </c>
      <c r="P6" s="27">
        <v>107.14</v>
      </c>
      <c r="Q6" s="34"/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ref="AF6:AF16" si="8">-SUM(N6:AE6)</f>
        <v>-119.99714285714286</v>
      </c>
      <c r="AG6" s="28">
        <f t="shared" ref="AG6:AG16" si="9">SUM(H6:K6)+AF6+O6</f>
        <v>2.8571428571382285E-3</v>
      </c>
    </row>
    <row r="7" spans="1:33" s="12" customFormat="1" ht="24.75" customHeight="1" x14ac:dyDescent="0.2">
      <c r="A7" s="30">
        <v>44097</v>
      </c>
      <c r="B7" s="31"/>
      <c r="C7" s="25" t="s">
        <v>40</v>
      </c>
      <c r="D7" s="25"/>
      <c r="E7" s="25"/>
      <c r="F7" s="26">
        <v>922595</v>
      </c>
      <c r="G7" s="26" t="s">
        <v>167</v>
      </c>
      <c r="H7" s="32"/>
      <c r="I7" s="32"/>
      <c r="J7" s="32"/>
      <c r="K7" s="32">
        <v>208</v>
      </c>
      <c r="L7" s="33"/>
      <c r="M7" s="27">
        <f t="shared" si="5"/>
        <v>185.71428571428569</v>
      </c>
      <c r="N7" s="27">
        <f t="shared" si="6"/>
        <v>22.285714285714281</v>
      </c>
      <c r="O7" s="27">
        <f t="shared" si="7"/>
        <v>0</v>
      </c>
      <c r="P7" s="27"/>
      <c r="Q7" s="34">
        <v>185.71</v>
      </c>
      <c r="R7" s="34"/>
      <c r="S7" s="35"/>
      <c r="T7" s="35"/>
      <c r="U7" s="35"/>
      <c r="V7" s="35"/>
      <c r="W7" s="35"/>
      <c r="X7" s="34"/>
      <c r="Y7" s="34"/>
      <c r="Z7" s="34"/>
      <c r="AA7" s="34"/>
      <c r="AB7" s="35"/>
      <c r="AC7" s="35"/>
      <c r="AD7" s="34"/>
      <c r="AE7" s="34"/>
      <c r="AF7" s="27">
        <f t="shared" si="8"/>
        <v>-207.99571428571429</v>
      </c>
      <c r="AG7" s="28">
        <f t="shared" si="9"/>
        <v>4.2857142857144481E-3</v>
      </c>
    </row>
    <row r="8" spans="1:33" s="12" customFormat="1" ht="24.75" customHeight="1" x14ac:dyDescent="0.2">
      <c r="A8" s="30">
        <v>44098</v>
      </c>
      <c r="B8" s="31"/>
      <c r="C8" s="25" t="s">
        <v>168</v>
      </c>
      <c r="D8" s="25" t="s">
        <v>169</v>
      </c>
      <c r="E8" s="25" t="s">
        <v>35</v>
      </c>
      <c r="F8" s="26">
        <v>2817709</v>
      </c>
      <c r="G8" s="26" t="s">
        <v>144</v>
      </c>
      <c r="H8" s="32"/>
      <c r="I8" s="32"/>
      <c r="J8" s="32"/>
      <c r="K8" s="32">
        <v>25</v>
      </c>
      <c r="L8" s="33"/>
      <c r="M8" s="27">
        <f t="shared" si="5"/>
        <v>22.321428571428569</v>
      </c>
      <c r="N8" s="27">
        <f t="shared" si="6"/>
        <v>2.6785714285714284</v>
      </c>
      <c r="O8" s="27">
        <f t="shared" si="7"/>
        <v>0</v>
      </c>
      <c r="P8" s="27"/>
      <c r="Q8" s="34">
        <v>22.32</v>
      </c>
      <c r="R8" s="34"/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si="8"/>
        <v>-24.998571428571427</v>
      </c>
      <c r="AG8" s="28">
        <f t="shared" si="9"/>
        <v>1.4285714285726669E-3</v>
      </c>
    </row>
    <row r="9" spans="1:33" s="12" customFormat="1" ht="24.75" customHeight="1" x14ac:dyDescent="0.2">
      <c r="A9" s="30">
        <v>44099</v>
      </c>
      <c r="B9" s="31"/>
      <c r="C9" s="25" t="s">
        <v>37</v>
      </c>
      <c r="D9" s="25" t="s">
        <v>38</v>
      </c>
      <c r="E9" s="25" t="s">
        <v>35</v>
      </c>
      <c r="F9" s="26">
        <v>38743</v>
      </c>
      <c r="G9" s="26" t="s">
        <v>170</v>
      </c>
      <c r="H9" s="32"/>
      <c r="I9" s="32"/>
      <c r="J9" s="32"/>
      <c r="K9" s="32">
        <v>174</v>
      </c>
      <c r="L9" s="33"/>
      <c r="M9" s="27">
        <f t="shared" si="5"/>
        <v>155.35714285714283</v>
      </c>
      <c r="N9" s="27">
        <f t="shared" si="6"/>
        <v>18.642857142857139</v>
      </c>
      <c r="O9" s="27">
        <f t="shared" si="7"/>
        <v>0</v>
      </c>
      <c r="P9" s="27">
        <v>155.36000000000001</v>
      </c>
      <c r="Q9" s="34"/>
      <c r="R9" s="34"/>
      <c r="S9" s="35"/>
      <c r="T9" s="35"/>
      <c r="U9" s="35"/>
      <c r="V9" s="35"/>
      <c r="W9" s="35"/>
      <c r="X9" s="34"/>
      <c r="Y9" s="34"/>
      <c r="Z9" s="34"/>
      <c r="AA9" s="34"/>
      <c r="AB9" s="35"/>
      <c r="AC9" s="35"/>
      <c r="AD9" s="34"/>
      <c r="AE9" s="34"/>
      <c r="AF9" s="27">
        <f t="shared" si="8"/>
        <v>-174.00285714285715</v>
      </c>
      <c r="AG9" s="28">
        <f t="shared" si="9"/>
        <v>-2.8571428571524393E-3</v>
      </c>
    </row>
    <row r="10" spans="1:33" s="12" customFormat="1" ht="24.75" customHeight="1" x14ac:dyDescent="0.2">
      <c r="A10" s="30">
        <v>44099</v>
      </c>
      <c r="B10" s="31"/>
      <c r="C10" s="25" t="s">
        <v>37</v>
      </c>
      <c r="D10" s="25" t="s">
        <v>38</v>
      </c>
      <c r="E10" s="25" t="s">
        <v>35</v>
      </c>
      <c r="F10" s="26">
        <v>201108</v>
      </c>
      <c r="G10" s="26" t="s">
        <v>171</v>
      </c>
      <c r="H10" s="32"/>
      <c r="I10" s="32"/>
      <c r="J10" s="32"/>
      <c r="K10" s="32">
        <v>138</v>
      </c>
      <c r="L10" s="33"/>
      <c r="M10" s="27">
        <f t="shared" si="5"/>
        <v>123.21428571428571</v>
      </c>
      <c r="N10" s="27">
        <f t="shared" si="6"/>
        <v>14.785714285714285</v>
      </c>
      <c r="O10" s="27">
        <f t="shared" si="7"/>
        <v>0</v>
      </c>
      <c r="P10" s="27">
        <v>123.21</v>
      </c>
      <c r="Q10" s="34"/>
      <c r="R10" s="34"/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8"/>
        <v>-137.99571428571429</v>
      </c>
      <c r="AG10" s="28">
        <f t="shared" si="9"/>
        <v>4.2857142857144481E-3</v>
      </c>
    </row>
    <row r="11" spans="1:33" s="12" customFormat="1" ht="24.75" customHeight="1" x14ac:dyDescent="0.2">
      <c r="A11" s="30">
        <v>44099</v>
      </c>
      <c r="B11" s="31"/>
      <c r="C11" s="25" t="s">
        <v>172</v>
      </c>
      <c r="D11" s="25" t="s">
        <v>173</v>
      </c>
      <c r="E11" s="25" t="s">
        <v>174</v>
      </c>
      <c r="F11" s="26">
        <v>287825</v>
      </c>
      <c r="G11" s="26" t="s">
        <v>175</v>
      </c>
      <c r="H11" s="32"/>
      <c r="I11" s="32"/>
      <c r="J11" s="32">
        <v>2210.64</v>
      </c>
      <c r="K11" s="32"/>
      <c r="L11" s="33"/>
      <c r="M11" s="27">
        <f t="shared" ref="M11:M15" si="10">SUM(H11:J11,K11/1.12)</f>
        <v>2210.64</v>
      </c>
      <c r="N11" s="27">
        <f t="shared" ref="N11:N15" si="11">K11/1.12*0.12</f>
        <v>0</v>
      </c>
      <c r="O11" s="27">
        <f t="shared" ref="O11:O15" si="12">-SUM(I11:J11,K11/1.12)*L11</f>
        <v>0</v>
      </c>
      <c r="P11" s="27">
        <v>2210.64</v>
      </c>
      <c r="Q11" s="34"/>
      <c r="R11" s="34"/>
      <c r="S11" s="35"/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ref="AF11:AF15" si="13">-SUM(N11:AE11)</f>
        <v>-2210.64</v>
      </c>
      <c r="AG11" s="28">
        <f t="shared" ref="AG11:AG15" si="14">SUM(H11:K11)+AF11+O11</f>
        <v>0</v>
      </c>
    </row>
    <row r="12" spans="1:33" s="12" customFormat="1" ht="24.75" customHeight="1" x14ac:dyDescent="0.2">
      <c r="A12" s="30">
        <v>44099</v>
      </c>
      <c r="B12" s="31"/>
      <c r="C12" s="25" t="s">
        <v>54</v>
      </c>
      <c r="D12" s="25"/>
      <c r="E12" s="25"/>
      <c r="F12" s="26"/>
      <c r="G12" s="26" t="s">
        <v>176</v>
      </c>
      <c r="H12" s="32">
        <v>50</v>
      </c>
      <c r="I12" s="32"/>
      <c r="J12" s="32"/>
      <c r="K12" s="32"/>
      <c r="L12" s="33"/>
      <c r="M12" s="27">
        <f t="shared" si="10"/>
        <v>50</v>
      </c>
      <c r="N12" s="27">
        <f t="shared" si="11"/>
        <v>0</v>
      </c>
      <c r="O12" s="27">
        <f t="shared" si="12"/>
        <v>0</v>
      </c>
      <c r="P12" s="27"/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>
        <v>50</v>
      </c>
      <c r="AB12" s="35"/>
      <c r="AC12" s="35"/>
      <c r="AD12" s="34"/>
      <c r="AE12" s="34"/>
      <c r="AF12" s="27">
        <f t="shared" si="13"/>
        <v>-50</v>
      </c>
      <c r="AG12" s="28">
        <f t="shared" si="14"/>
        <v>0</v>
      </c>
    </row>
    <row r="13" spans="1:33" s="12" customFormat="1" ht="24.75" customHeight="1" x14ac:dyDescent="0.2">
      <c r="A13" s="30">
        <v>44099</v>
      </c>
      <c r="B13" s="31"/>
      <c r="C13" s="25" t="s">
        <v>37</v>
      </c>
      <c r="D13" s="25" t="s">
        <v>38</v>
      </c>
      <c r="E13" s="25" t="s">
        <v>35</v>
      </c>
      <c r="F13" s="26">
        <v>172004</v>
      </c>
      <c r="G13" s="26" t="s">
        <v>177</v>
      </c>
      <c r="H13" s="32"/>
      <c r="I13" s="32"/>
      <c r="J13" s="32"/>
      <c r="K13" s="32">
        <v>99</v>
      </c>
      <c r="L13" s="33"/>
      <c r="M13" s="27">
        <f t="shared" si="10"/>
        <v>88.392857142857139</v>
      </c>
      <c r="N13" s="27">
        <f t="shared" si="11"/>
        <v>10.607142857142856</v>
      </c>
      <c r="O13" s="27">
        <f t="shared" si="12"/>
        <v>0</v>
      </c>
      <c r="P13" s="27"/>
      <c r="Q13" s="34">
        <v>88.39</v>
      </c>
      <c r="R13" s="34"/>
      <c r="S13" s="35"/>
      <c r="T13" s="35"/>
      <c r="U13" s="35"/>
      <c r="V13" s="35"/>
      <c r="W13" s="35"/>
      <c r="X13" s="34"/>
      <c r="Y13" s="34"/>
      <c r="Z13" s="34"/>
      <c r="AA13" s="34"/>
      <c r="AB13" s="35"/>
      <c r="AC13" s="35"/>
      <c r="AD13" s="34"/>
      <c r="AE13" s="34"/>
      <c r="AF13" s="27">
        <f t="shared" si="13"/>
        <v>-98.997142857142862</v>
      </c>
      <c r="AG13" s="28">
        <f t="shared" si="14"/>
        <v>2.8571428571382285E-3</v>
      </c>
    </row>
    <row r="14" spans="1:33" s="12" customFormat="1" ht="24.75" customHeight="1" x14ac:dyDescent="0.2">
      <c r="A14" s="30">
        <v>44099</v>
      </c>
      <c r="B14" s="31"/>
      <c r="C14" s="25" t="s">
        <v>178</v>
      </c>
      <c r="D14" s="25" t="s">
        <v>179</v>
      </c>
      <c r="E14" s="25" t="s">
        <v>180</v>
      </c>
      <c r="F14" s="26">
        <v>96201</v>
      </c>
      <c r="G14" s="26" t="s">
        <v>181</v>
      </c>
      <c r="H14" s="32"/>
      <c r="I14" s="32"/>
      <c r="J14" s="32"/>
      <c r="K14" s="32">
        <v>608</v>
      </c>
      <c r="L14" s="33"/>
      <c r="M14" s="27">
        <f t="shared" si="10"/>
        <v>542.85714285714278</v>
      </c>
      <c r="N14" s="27">
        <f t="shared" si="11"/>
        <v>65.142857142857125</v>
      </c>
      <c r="O14" s="27">
        <f t="shared" si="12"/>
        <v>0</v>
      </c>
      <c r="P14" s="27">
        <v>542.86</v>
      </c>
      <c r="Q14" s="34"/>
      <c r="R14" s="34"/>
      <c r="S14" s="35"/>
      <c r="T14" s="35"/>
      <c r="U14" s="35"/>
      <c r="V14" s="35"/>
      <c r="W14" s="35"/>
      <c r="X14" s="34"/>
      <c r="Y14" s="34"/>
      <c r="Z14" s="34"/>
      <c r="AA14" s="34"/>
      <c r="AB14" s="35"/>
      <c r="AC14" s="35"/>
      <c r="AD14" s="34"/>
      <c r="AE14" s="34"/>
      <c r="AF14" s="27">
        <f t="shared" si="13"/>
        <v>-608.00285714285712</v>
      </c>
      <c r="AG14" s="28">
        <f t="shared" si="14"/>
        <v>-2.8571428571240176E-3</v>
      </c>
    </row>
    <row r="15" spans="1:33" s="12" customFormat="1" ht="24.75" customHeight="1" x14ac:dyDescent="0.2">
      <c r="A15" s="30">
        <v>44099</v>
      </c>
      <c r="B15" s="31"/>
      <c r="C15" s="25" t="s">
        <v>82</v>
      </c>
      <c r="D15" s="25"/>
      <c r="E15" s="25"/>
      <c r="F15" s="26"/>
      <c r="G15" s="26" t="s">
        <v>182</v>
      </c>
      <c r="H15" s="32">
        <v>100</v>
      </c>
      <c r="I15" s="32"/>
      <c r="J15" s="32"/>
      <c r="K15" s="32"/>
      <c r="L15" s="33"/>
      <c r="M15" s="27">
        <f t="shared" si="10"/>
        <v>100</v>
      </c>
      <c r="N15" s="27">
        <f t="shared" si="11"/>
        <v>0</v>
      </c>
      <c r="O15" s="27">
        <f t="shared" si="12"/>
        <v>0</v>
      </c>
      <c r="P15" s="27"/>
      <c r="Q15" s="34"/>
      <c r="R15" s="34"/>
      <c r="S15" s="35"/>
      <c r="T15" s="35"/>
      <c r="U15" s="35"/>
      <c r="V15" s="35"/>
      <c r="W15" s="35"/>
      <c r="X15" s="34"/>
      <c r="Y15" s="34"/>
      <c r="Z15" s="34"/>
      <c r="AA15" s="34">
        <v>100</v>
      </c>
      <c r="AB15" s="35"/>
      <c r="AC15" s="35"/>
      <c r="AD15" s="34"/>
      <c r="AE15" s="34"/>
      <c r="AF15" s="27">
        <f t="shared" si="13"/>
        <v>-100</v>
      </c>
      <c r="AG15" s="28">
        <f t="shared" si="14"/>
        <v>0</v>
      </c>
    </row>
    <row r="16" spans="1:33" s="12" customFormat="1" ht="39" customHeight="1" x14ac:dyDescent="0.2">
      <c r="A16" s="30">
        <v>44099</v>
      </c>
      <c r="B16" s="31"/>
      <c r="C16" s="25" t="s">
        <v>42</v>
      </c>
      <c r="D16" s="25" t="s">
        <v>43</v>
      </c>
      <c r="E16" s="25" t="s">
        <v>44</v>
      </c>
      <c r="F16" s="26">
        <v>254925</v>
      </c>
      <c r="G16" s="26" t="s">
        <v>183</v>
      </c>
      <c r="H16" s="32"/>
      <c r="I16" s="32"/>
      <c r="J16" s="32"/>
      <c r="K16" s="32">
        <v>4765.05</v>
      </c>
      <c r="L16" s="33"/>
      <c r="M16" s="27">
        <f t="shared" si="5"/>
        <v>4254.5089285714284</v>
      </c>
      <c r="N16" s="27">
        <f t="shared" si="6"/>
        <v>510.5410714285714</v>
      </c>
      <c r="O16" s="27">
        <f t="shared" si="7"/>
        <v>0</v>
      </c>
      <c r="P16" s="27">
        <v>4254.51</v>
      </c>
      <c r="Q16" s="34"/>
      <c r="R16" s="34"/>
      <c r="S16" s="35"/>
      <c r="T16" s="35"/>
      <c r="U16" s="35"/>
      <c r="V16" s="35"/>
      <c r="W16" s="35"/>
      <c r="X16" s="34"/>
      <c r="Y16" s="34"/>
      <c r="Z16" s="34"/>
      <c r="AA16" s="34"/>
      <c r="AB16" s="35"/>
      <c r="AC16" s="35"/>
      <c r="AD16" s="34"/>
      <c r="AE16" s="34"/>
      <c r="AF16" s="27">
        <f t="shared" si="8"/>
        <v>-4765.051071428572</v>
      </c>
      <c r="AG16" s="28">
        <f t="shared" si="9"/>
        <v>-1.071428571776778E-3</v>
      </c>
    </row>
    <row r="17" spans="1:33" s="12" customFormat="1" ht="23.25" customHeight="1" x14ac:dyDescent="0.2">
      <c r="A17" s="30">
        <v>44099</v>
      </c>
      <c r="B17" s="31"/>
      <c r="C17" s="25" t="s">
        <v>54</v>
      </c>
      <c r="D17" s="25"/>
      <c r="E17" s="25"/>
      <c r="F17" s="26"/>
      <c r="G17" s="26" t="s">
        <v>184</v>
      </c>
      <c r="H17" s="32">
        <v>30</v>
      </c>
      <c r="I17" s="32"/>
      <c r="J17" s="32"/>
      <c r="K17" s="32"/>
      <c r="L17" s="33"/>
      <c r="M17" s="27">
        <f t="shared" si="0"/>
        <v>30</v>
      </c>
      <c r="N17" s="27">
        <f t="shared" si="1"/>
        <v>0</v>
      </c>
      <c r="O17" s="27">
        <f t="shared" si="2"/>
        <v>0</v>
      </c>
      <c r="P17" s="27"/>
      <c r="Q17" s="34"/>
      <c r="R17" s="34"/>
      <c r="S17" s="35"/>
      <c r="T17" s="35"/>
      <c r="U17" s="35"/>
      <c r="V17" s="35"/>
      <c r="W17" s="35"/>
      <c r="X17" s="34"/>
      <c r="Y17" s="34"/>
      <c r="Z17" s="34"/>
      <c r="AA17" s="34">
        <v>30</v>
      </c>
      <c r="AB17" s="35"/>
      <c r="AC17" s="35"/>
      <c r="AD17" s="34"/>
      <c r="AE17" s="34"/>
      <c r="AF17" s="27">
        <f t="shared" si="3"/>
        <v>-30</v>
      </c>
      <c r="AG17" s="28">
        <f t="shared" si="4"/>
        <v>0</v>
      </c>
    </row>
    <row r="18" spans="1:33" s="12" customFormat="1" ht="23.25" customHeight="1" x14ac:dyDescent="0.2">
      <c r="A18" s="30">
        <v>44099</v>
      </c>
      <c r="B18" s="31"/>
      <c r="C18" s="25" t="s">
        <v>40</v>
      </c>
      <c r="D18" s="25"/>
      <c r="E18" s="25"/>
      <c r="F18" s="26">
        <v>193739</v>
      </c>
      <c r="G18" s="26" t="s">
        <v>144</v>
      </c>
      <c r="H18" s="32"/>
      <c r="I18" s="32"/>
      <c r="J18" s="32"/>
      <c r="K18" s="32">
        <v>42</v>
      </c>
      <c r="L18" s="33"/>
      <c r="M18" s="27">
        <f t="shared" si="0"/>
        <v>37.499999999999993</v>
      </c>
      <c r="N18" s="27">
        <f t="shared" si="1"/>
        <v>4.4999999999999991</v>
      </c>
      <c r="O18" s="27">
        <f t="shared" si="2"/>
        <v>0</v>
      </c>
      <c r="P18" s="27"/>
      <c r="Q18" s="34">
        <v>37.5</v>
      </c>
      <c r="R18" s="34"/>
      <c r="S18" s="35"/>
      <c r="T18" s="35"/>
      <c r="U18" s="35"/>
      <c r="V18" s="35"/>
      <c r="W18" s="35"/>
      <c r="X18" s="34"/>
      <c r="Y18" s="34"/>
      <c r="Z18" s="34"/>
      <c r="AA18" s="34"/>
      <c r="AB18" s="35"/>
      <c r="AC18" s="35"/>
      <c r="AD18" s="34"/>
      <c r="AE18" s="34"/>
      <c r="AF18" s="27">
        <f t="shared" si="3"/>
        <v>-42</v>
      </c>
      <c r="AG18" s="28">
        <f t="shared" si="4"/>
        <v>0</v>
      </c>
    </row>
    <row r="19" spans="1:33" s="12" customFormat="1" ht="23.25" customHeight="1" x14ac:dyDescent="0.2">
      <c r="A19" s="30">
        <v>44100</v>
      </c>
      <c r="B19" s="31"/>
      <c r="C19" s="25" t="s">
        <v>82</v>
      </c>
      <c r="D19" s="25"/>
      <c r="E19" s="25"/>
      <c r="F19" s="26"/>
      <c r="G19" s="26" t="s">
        <v>185</v>
      </c>
      <c r="H19" s="32">
        <v>500</v>
      </c>
      <c r="I19" s="32"/>
      <c r="J19" s="32"/>
      <c r="K19" s="32"/>
      <c r="L19" s="33"/>
      <c r="M19" s="27">
        <f t="shared" si="0"/>
        <v>500</v>
      </c>
      <c r="N19" s="27">
        <f t="shared" si="1"/>
        <v>0</v>
      </c>
      <c r="O19" s="27">
        <f t="shared" si="2"/>
        <v>0</v>
      </c>
      <c r="P19" s="27"/>
      <c r="Q19" s="34"/>
      <c r="R19" s="34"/>
      <c r="S19" s="35"/>
      <c r="T19" s="35"/>
      <c r="U19" s="35"/>
      <c r="V19" s="35"/>
      <c r="W19" s="35"/>
      <c r="X19" s="34"/>
      <c r="Y19" s="34"/>
      <c r="Z19" s="34"/>
      <c r="AA19" s="34">
        <v>500</v>
      </c>
      <c r="AB19" s="35"/>
      <c r="AC19" s="35"/>
      <c r="AD19" s="34"/>
      <c r="AE19" s="34"/>
      <c r="AF19" s="27">
        <f t="shared" si="3"/>
        <v>-500</v>
      </c>
      <c r="AG19" s="28">
        <f t="shared" si="4"/>
        <v>0</v>
      </c>
    </row>
    <row r="20" spans="1:33" s="12" customFormat="1" ht="23.25" customHeight="1" x14ac:dyDescent="0.2">
      <c r="A20" s="30">
        <v>44100</v>
      </c>
      <c r="B20" s="31"/>
      <c r="C20" s="25" t="s">
        <v>186</v>
      </c>
      <c r="D20" s="25"/>
      <c r="E20" s="25"/>
      <c r="F20" s="26"/>
      <c r="G20" s="26" t="s">
        <v>187</v>
      </c>
      <c r="H20" s="32">
        <v>120</v>
      </c>
      <c r="I20" s="32"/>
      <c r="J20" s="32"/>
      <c r="K20" s="32"/>
      <c r="L20" s="33"/>
      <c r="M20" s="27">
        <f t="shared" si="0"/>
        <v>120</v>
      </c>
      <c r="N20" s="27">
        <f t="shared" si="1"/>
        <v>0</v>
      </c>
      <c r="O20" s="27">
        <f t="shared" si="2"/>
        <v>0</v>
      </c>
      <c r="P20" s="27"/>
      <c r="Q20" s="34"/>
      <c r="R20" s="34"/>
      <c r="S20" s="35"/>
      <c r="T20" s="35"/>
      <c r="U20" s="35"/>
      <c r="V20" s="35"/>
      <c r="W20" s="35"/>
      <c r="X20" s="34"/>
      <c r="Y20" s="34"/>
      <c r="Z20" s="34"/>
      <c r="AA20" s="34">
        <v>120</v>
      </c>
      <c r="AB20" s="35"/>
      <c r="AC20" s="35"/>
      <c r="AD20" s="34"/>
      <c r="AE20" s="34"/>
      <c r="AF20" s="27">
        <f t="shared" si="3"/>
        <v>-120</v>
      </c>
      <c r="AG20" s="28">
        <f t="shared" si="4"/>
        <v>0</v>
      </c>
    </row>
    <row r="21" spans="1:33" s="12" customFormat="1" ht="23.25" customHeight="1" x14ac:dyDescent="0.2">
      <c r="A21" s="30">
        <v>44100</v>
      </c>
      <c r="B21" s="31"/>
      <c r="C21" s="25" t="s">
        <v>42</v>
      </c>
      <c r="D21" s="25" t="s">
        <v>43</v>
      </c>
      <c r="E21" s="25" t="s">
        <v>44</v>
      </c>
      <c r="F21" s="26">
        <v>280635</v>
      </c>
      <c r="G21" s="26" t="s">
        <v>188</v>
      </c>
      <c r="H21" s="32"/>
      <c r="I21" s="32"/>
      <c r="J21" s="32"/>
      <c r="K21" s="32">
        <v>334.65</v>
      </c>
      <c r="L21" s="33"/>
      <c r="M21" s="27">
        <f t="shared" si="0"/>
        <v>298.79464285714283</v>
      </c>
      <c r="N21" s="27">
        <f t="shared" si="1"/>
        <v>35.855357142857137</v>
      </c>
      <c r="O21" s="27">
        <f t="shared" si="2"/>
        <v>0</v>
      </c>
      <c r="P21" s="27">
        <v>298.79000000000002</v>
      </c>
      <c r="Q21" s="34"/>
      <c r="R21" s="34"/>
      <c r="S21" s="35"/>
      <c r="T21" s="35"/>
      <c r="U21" s="35"/>
      <c r="V21" s="35"/>
      <c r="W21" s="35"/>
      <c r="X21" s="34"/>
      <c r="Y21" s="34"/>
      <c r="Z21" s="34"/>
      <c r="AA21" s="34"/>
      <c r="AB21" s="35"/>
      <c r="AC21" s="35"/>
      <c r="AD21" s="34"/>
      <c r="AE21" s="34"/>
      <c r="AF21" s="27">
        <f t="shared" si="3"/>
        <v>-334.64535714285716</v>
      </c>
      <c r="AG21" s="28">
        <f t="shared" si="4"/>
        <v>4.6428571428123178E-3</v>
      </c>
    </row>
    <row r="22" spans="1:33" s="12" customFormat="1" ht="23.25" customHeight="1" x14ac:dyDescent="0.2">
      <c r="A22" s="30"/>
      <c r="B22" s="31"/>
      <c r="C22" s="25"/>
      <c r="D22" s="25"/>
      <c r="E22" s="25"/>
      <c r="F22" s="26"/>
      <c r="G22" s="26"/>
      <c r="H22" s="32"/>
      <c r="I22" s="32"/>
      <c r="J22" s="32"/>
      <c r="K22" s="32"/>
      <c r="L22" s="33"/>
      <c r="M22" s="27">
        <f t="shared" si="0"/>
        <v>0</v>
      </c>
      <c r="N22" s="27">
        <f t="shared" si="1"/>
        <v>0</v>
      </c>
      <c r="O22" s="27">
        <f t="shared" si="2"/>
        <v>0</v>
      </c>
      <c r="P22" s="27"/>
      <c r="Q22" s="34"/>
      <c r="R22" s="34"/>
      <c r="S22" s="35"/>
      <c r="T22" s="35"/>
      <c r="U22" s="35"/>
      <c r="V22" s="35"/>
      <c r="W22" s="35"/>
      <c r="X22" s="34"/>
      <c r="Y22" s="34"/>
      <c r="Z22" s="34"/>
      <c r="AA22" s="34"/>
      <c r="AB22" s="35"/>
      <c r="AC22" s="35"/>
      <c r="AD22" s="34"/>
      <c r="AE22" s="34"/>
      <c r="AF22" s="27">
        <f t="shared" ref="AF22:AF23" si="15">-SUM(N22:AE22)</f>
        <v>0</v>
      </c>
      <c r="AG22" s="28">
        <f t="shared" si="4"/>
        <v>0</v>
      </c>
    </row>
    <row r="23" spans="1:33" s="12" customFormat="1" x14ac:dyDescent="0.2">
      <c r="A23" s="30"/>
      <c r="B23" s="31"/>
      <c r="C23" s="36"/>
      <c r="D23" s="36"/>
      <c r="E23" s="36"/>
      <c r="F23" s="26"/>
      <c r="G23" s="29"/>
      <c r="H23" s="32"/>
      <c r="I23" s="32"/>
      <c r="J23" s="32"/>
      <c r="K23" s="32"/>
      <c r="L23" s="33"/>
      <c r="M23" s="34">
        <f>SUM(H23:J23,K23/1.12)</f>
        <v>0</v>
      </c>
      <c r="N23" s="34">
        <f>K23/1.12*0.12</f>
        <v>0</v>
      </c>
      <c r="O23" s="34">
        <f>-SUM(I23:J23,K23/1.12)*L23</f>
        <v>0</v>
      </c>
      <c r="P23" s="34"/>
      <c r="Q23" s="34"/>
      <c r="R23" s="34"/>
      <c r="S23" s="34"/>
      <c r="T23" s="35"/>
      <c r="U23" s="35"/>
      <c r="V23" s="35"/>
      <c r="W23" s="35"/>
      <c r="X23" s="35"/>
      <c r="Y23" s="37"/>
      <c r="Z23" s="34"/>
      <c r="AA23" s="34"/>
      <c r="AB23" s="34"/>
      <c r="AC23" s="35"/>
      <c r="AD23" s="35"/>
      <c r="AE23" s="38"/>
      <c r="AF23" s="27">
        <f t="shared" si="15"/>
        <v>0</v>
      </c>
      <c r="AG23" s="28">
        <f t="shared" si="4"/>
        <v>0</v>
      </c>
    </row>
    <row r="24" spans="1:33" s="10" customFormat="1" ht="12" thickBot="1" x14ac:dyDescent="0.25">
      <c r="A24" s="39"/>
      <c r="B24" s="40"/>
      <c r="C24" s="41"/>
      <c r="D24" s="42"/>
      <c r="E24" s="42"/>
      <c r="F24" s="43"/>
      <c r="G24" s="41"/>
      <c r="H24" s="44">
        <f t="shared" ref="H24:AG24" si="16">SUM(H5:H23)</f>
        <v>800</v>
      </c>
      <c r="I24" s="44">
        <f t="shared" si="16"/>
        <v>0</v>
      </c>
      <c r="J24" s="44">
        <f t="shared" si="16"/>
        <v>2210.64</v>
      </c>
      <c r="K24" s="44">
        <f t="shared" si="16"/>
        <v>6759.7</v>
      </c>
      <c r="L24" s="44">
        <f t="shared" si="16"/>
        <v>0</v>
      </c>
      <c r="M24" s="44">
        <f t="shared" si="16"/>
        <v>9046.0864285714288</v>
      </c>
      <c r="N24" s="44">
        <f t="shared" si="16"/>
        <v>724.25357142857126</v>
      </c>
      <c r="O24" s="44">
        <f t="shared" si="16"/>
        <v>0</v>
      </c>
      <c r="P24" s="44">
        <f t="shared" si="16"/>
        <v>7912.1500000000005</v>
      </c>
      <c r="Q24" s="44">
        <f t="shared" si="16"/>
        <v>333.92</v>
      </c>
      <c r="R24" s="44">
        <f t="shared" si="16"/>
        <v>0</v>
      </c>
      <c r="S24" s="44">
        <f t="shared" si="16"/>
        <v>0</v>
      </c>
      <c r="T24" s="44">
        <f t="shared" si="16"/>
        <v>0</v>
      </c>
      <c r="U24" s="44">
        <f t="shared" si="16"/>
        <v>0</v>
      </c>
      <c r="V24" s="44">
        <f t="shared" si="16"/>
        <v>0</v>
      </c>
      <c r="W24" s="44">
        <f t="shared" si="16"/>
        <v>0</v>
      </c>
      <c r="X24" s="44">
        <f t="shared" si="16"/>
        <v>0</v>
      </c>
      <c r="Y24" s="44">
        <f t="shared" si="16"/>
        <v>0</v>
      </c>
      <c r="Z24" s="44">
        <f t="shared" si="16"/>
        <v>0</v>
      </c>
      <c r="AA24" s="44">
        <f t="shared" si="16"/>
        <v>800</v>
      </c>
      <c r="AB24" s="44">
        <f t="shared" si="16"/>
        <v>0</v>
      </c>
      <c r="AC24" s="44">
        <f t="shared" si="16"/>
        <v>0</v>
      </c>
      <c r="AD24" s="44">
        <f t="shared" si="16"/>
        <v>0</v>
      </c>
      <c r="AE24" s="44">
        <f t="shared" si="16"/>
        <v>0</v>
      </c>
      <c r="AF24" s="44">
        <f t="shared" si="16"/>
        <v>-9770.3235714285729</v>
      </c>
      <c r="AG24" s="44">
        <f t="shared" si="16"/>
        <v>1.6428571428189542E-2</v>
      </c>
    </row>
    <row r="25" spans="1:33" s="68" customFormat="1" ht="12" thickTop="1" x14ac:dyDescent="0.2"/>
    <row r="26" spans="1:33" ht="12" x14ac:dyDescent="0.2">
      <c r="K26" s="45">
        <f>H24+I24+J24+K24</f>
        <v>9770.34</v>
      </c>
      <c r="L26" s="9"/>
      <c r="M26" s="8"/>
      <c r="AF26" s="46">
        <f>+AF24</f>
        <v>-9770.3235714285729</v>
      </c>
    </row>
    <row r="27" spans="1:33" ht="12" x14ac:dyDescent="0.2">
      <c r="K27" s="45"/>
      <c r="L27" s="9"/>
      <c r="M27" s="8"/>
      <c r="AF27" s="46"/>
    </row>
    <row r="28" spans="1:33" ht="12" x14ac:dyDescent="0.2">
      <c r="K28" s="45"/>
      <c r="L28" s="9"/>
      <c r="M28" s="8"/>
      <c r="AF28" s="46"/>
    </row>
    <row r="29" spans="1:33" x14ac:dyDescent="0.2">
      <c r="K29" s="8"/>
      <c r="L29" s="9"/>
      <c r="M29" s="8"/>
    </row>
    <row r="30" spans="1:33" ht="12.75" x14ac:dyDescent="0.2">
      <c r="C30" s="47" t="s">
        <v>45</v>
      </c>
      <c r="G30" s="10"/>
      <c r="J30" s="51" t="s">
        <v>96</v>
      </c>
      <c r="K30" s="53">
        <f>K5+K6+K7+K8+K9+K10+J11+K13+K14+K16+K18+K21</f>
        <v>8970.34</v>
      </c>
      <c r="L30" s="48"/>
      <c r="M30" s="48"/>
    </row>
    <row r="31" spans="1:33" ht="12.75" x14ac:dyDescent="0.2">
      <c r="C31" s="47"/>
      <c r="G31" s="10"/>
      <c r="J31" s="51" t="s">
        <v>140</v>
      </c>
      <c r="K31" s="53"/>
      <c r="L31" s="48"/>
      <c r="M31" s="48"/>
    </row>
    <row r="32" spans="1:33" ht="12.75" x14ac:dyDescent="0.2">
      <c r="J32" s="51" t="s">
        <v>97</v>
      </c>
      <c r="K32" s="52">
        <v>0</v>
      </c>
      <c r="L32" s="9"/>
      <c r="M32" s="8"/>
    </row>
    <row r="33" spans="1:32" ht="12.75" x14ac:dyDescent="0.2">
      <c r="J33" s="51" t="s">
        <v>98</v>
      </c>
      <c r="K33" s="52">
        <f>H12+H15+H17+H19+H20</f>
        <v>800</v>
      </c>
      <c r="L33" s="9"/>
      <c r="M33" s="8"/>
    </row>
    <row r="34" spans="1:32" ht="12.75" x14ac:dyDescent="0.2">
      <c r="A34" s="1"/>
      <c r="B34" s="1"/>
      <c r="D34" s="1"/>
      <c r="E34" s="1"/>
      <c r="F34" s="1"/>
      <c r="H34" s="1"/>
      <c r="I34" s="1"/>
      <c r="J34" s="54" t="s">
        <v>99</v>
      </c>
      <c r="K34" s="55">
        <f>K30+K31+K32+K33</f>
        <v>9770.34</v>
      </c>
      <c r="L34" s="9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</row>
    <row r="36" spans="1:32" x14ac:dyDescent="0.2">
      <c r="K36" s="2">
        <f>K34-10000</f>
        <v>-229.65999999999985</v>
      </c>
      <c r="M36" s="8"/>
    </row>
    <row r="41" spans="1:32" x14ac:dyDescent="0.2">
      <c r="Q41" s="2">
        <v>0</v>
      </c>
    </row>
    <row r="42" spans="1:32" x14ac:dyDescent="0.2">
      <c r="A42" s="1"/>
      <c r="B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Z42" s="1"/>
      <c r="AA42" s="1"/>
      <c r="AB42" s="1"/>
      <c r="AC42" s="1"/>
      <c r="AD42" s="1"/>
      <c r="AE42" s="1"/>
      <c r="AF42" s="1"/>
    </row>
  </sheetData>
  <mergeCells count="1">
    <mergeCell ref="A25:XFD25"/>
  </mergeCells>
  <pageMargins left="0.7" right="0.7" top="0.75" bottom="0.75" header="0.3" footer="0.3"/>
  <pageSetup paperSize="5" scale="75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51"/>
  <sheetViews>
    <sheetView workbookViewId="0">
      <pane ySplit="4" topLeftCell="A5" activePane="bottomLeft" state="frozen"/>
      <selection pane="bottomLeft" activeCell="A26" sqref="A5:XFD26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8.5703125" style="2" customWidth="1"/>
    <col min="15" max="15" width="9" style="2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3" ht="12" customHeight="1" x14ac:dyDescent="0.2">
      <c r="A1" s="13" t="s">
        <v>30</v>
      </c>
      <c r="C1" s="14"/>
    </row>
    <row r="2" spans="1:33" ht="12" customHeight="1" x14ac:dyDescent="0.2">
      <c r="A2" s="13" t="s">
        <v>26</v>
      </c>
    </row>
    <row r="3" spans="1:33" ht="12" customHeight="1" x14ac:dyDescent="0.2">
      <c r="A3" s="13" t="s">
        <v>189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6219</v>
      </c>
      <c r="T3" s="16">
        <v>6212</v>
      </c>
      <c r="U3" s="16"/>
      <c r="V3" s="16"/>
      <c r="W3" s="16"/>
      <c r="X3" s="16"/>
      <c r="Y3" s="16" t="s">
        <v>25</v>
      </c>
      <c r="Z3" s="16"/>
      <c r="AA3" s="16">
        <v>6230</v>
      </c>
      <c r="AB3" s="16" t="s">
        <v>24</v>
      </c>
      <c r="AC3" s="16">
        <v>6202</v>
      </c>
      <c r="AD3" s="16"/>
      <c r="AE3" s="16">
        <v>6109</v>
      </c>
      <c r="AF3" s="16">
        <v>1002</v>
      </c>
    </row>
    <row r="4" spans="1:33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31</v>
      </c>
      <c r="S4" s="21" t="s">
        <v>133</v>
      </c>
      <c r="T4" s="21" t="s">
        <v>7</v>
      </c>
      <c r="U4" s="21" t="s">
        <v>28</v>
      </c>
      <c r="V4" s="21" t="s">
        <v>32</v>
      </c>
      <c r="W4" s="21" t="s">
        <v>33</v>
      </c>
      <c r="X4" s="21" t="s">
        <v>34</v>
      </c>
      <c r="Y4" s="21" t="s">
        <v>6</v>
      </c>
      <c r="Z4" s="21" t="s">
        <v>29</v>
      </c>
      <c r="AA4" s="21" t="s">
        <v>5</v>
      </c>
      <c r="AB4" s="21" t="s">
        <v>4</v>
      </c>
      <c r="AC4" s="22" t="s">
        <v>3</v>
      </c>
      <c r="AD4" s="21" t="s">
        <v>1</v>
      </c>
      <c r="AE4" s="23" t="s">
        <v>2</v>
      </c>
      <c r="AF4" s="24" t="s">
        <v>0</v>
      </c>
    </row>
    <row r="5" spans="1:33" s="12" customFormat="1" ht="24.75" customHeight="1" x14ac:dyDescent="0.2">
      <c r="A5" s="30">
        <v>44102</v>
      </c>
      <c r="B5" s="31"/>
      <c r="C5" s="25" t="s">
        <v>62</v>
      </c>
      <c r="D5" s="25" t="s">
        <v>64</v>
      </c>
      <c r="E5" s="25" t="s">
        <v>190</v>
      </c>
      <c r="F5" s="26">
        <v>662</v>
      </c>
      <c r="G5" s="26" t="s">
        <v>191</v>
      </c>
      <c r="H5" s="32"/>
      <c r="I5" s="32"/>
      <c r="J5" s="32">
        <v>7417.5</v>
      </c>
      <c r="K5" s="32"/>
      <c r="L5" s="33"/>
      <c r="M5" s="27">
        <f t="shared" ref="M5:M27" si="0">SUM(H5:J5,K5/1.12)</f>
        <v>7417.5</v>
      </c>
      <c r="N5" s="27">
        <f t="shared" ref="N5:N27" si="1">K5/1.12*0.12</f>
        <v>0</v>
      </c>
      <c r="O5" s="27">
        <f t="shared" ref="O5:O27" si="2">-SUM(I5:J5,K5/1.12)*L5</f>
        <v>0</v>
      </c>
      <c r="P5" s="27">
        <v>7417.5</v>
      </c>
      <c r="Q5" s="34"/>
      <c r="R5" s="34"/>
      <c r="S5" s="35"/>
      <c r="T5" s="35"/>
      <c r="U5" s="35"/>
      <c r="V5" s="35"/>
      <c r="W5" s="35"/>
      <c r="X5" s="34"/>
      <c r="Y5" s="34"/>
      <c r="Z5" s="34"/>
      <c r="AA5" s="34"/>
      <c r="AB5" s="35"/>
      <c r="AC5" s="35"/>
      <c r="AD5" s="34"/>
      <c r="AE5" s="34"/>
      <c r="AF5" s="27">
        <f t="shared" ref="AF5:AF11" si="3">-SUM(N5:AE5)</f>
        <v>-7417.5</v>
      </c>
      <c r="AG5" s="28">
        <f t="shared" ref="AG5:AG28" si="4">SUM(H5:K5)+AF5+O5</f>
        <v>0</v>
      </c>
    </row>
    <row r="6" spans="1:33" s="12" customFormat="1" ht="23.25" customHeight="1" x14ac:dyDescent="0.2">
      <c r="A6" s="30">
        <v>44102</v>
      </c>
      <c r="B6" s="31"/>
      <c r="C6" s="25" t="s">
        <v>88</v>
      </c>
      <c r="D6" s="25"/>
      <c r="E6" s="25"/>
      <c r="F6" s="26"/>
      <c r="G6" s="26" t="s">
        <v>121</v>
      </c>
      <c r="H6" s="32"/>
      <c r="I6" s="32"/>
      <c r="J6" s="32">
        <v>1150</v>
      </c>
      <c r="K6" s="32"/>
      <c r="L6" s="33"/>
      <c r="M6" s="27">
        <f t="shared" si="0"/>
        <v>1150</v>
      </c>
      <c r="N6" s="27">
        <f t="shared" si="1"/>
        <v>0</v>
      </c>
      <c r="O6" s="27">
        <f t="shared" si="2"/>
        <v>0</v>
      </c>
      <c r="P6" s="27">
        <v>1150</v>
      </c>
      <c r="Q6" s="34"/>
      <c r="R6" s="34"/>
      <c r="S6" s="35"/>
      <c r="T6" s="35"/>
      <c r="U6" s="35"/>
      <c r="V6" s="35"/>
      <c r="W6" s="35"/>
      <c r="X6" s="34"/>
      <c r="Y6" s="34"/>
      <c r="Z6" s="34"/>
      <c r="AA6" s="34"/>
      <c r="AB6" s="35"/>
      <c r="AC6" s="35"/>
      <c r="AD6" s="34"/>
      <c r="AE6" s="34"/>
      <c r="AF6" s="27">
        <f t="shared" si="3"/>
        <v>-1150</v>
      </c>
      <c r="AG6" s="28">
        <f t="shared" si="4"/>
        <v>0</v>
      </c>
    </row>
    <row r="7" spans="1:33" s="12" customFormat="1" ht="23.25" customHeight="1" x14ac:dyDescent="0.2">
      <c r="A7" s="30">
        <v>44102</v>
      </c>
      <c r="B7" s="31"/>
      <c r="C7" s="25" t="s">
        <v>122</v>
      </c>
      <c r="D7" s="25"/>
      <c r="E7" s="25"/>
      <c r="F7" s="26"/>
      <c r="G7" s="26" t="s">
        <v>123</v>
      </c>
      <c r="H7" s="32">
        <v>40</v>
      </c>
      <c r="I7" s="32"/>
      <c r="J7" s="32"/>
      <c r="K7" s="32"/>
      <c r="L7" s="33"/>
      <c r="M7" s="27">
        <f t="shared" si="0"/>
        <v>40</v>
      </c>
      <c r="N7" s="27">
        <f t="shared" si="1"/>
        <v>0</v>
      </c>
      <c r="O7" s="27">
        <f t="shared" si="2"/>
        <v>0</v>
      </c>
      <c r="P7" s="27"/>
      <c r="Q7" s="34"/>
      <c r="R7" s="34"/>
      <c r="S7" s="35"/>
      <c r="T7" s="35"/>
      <c r="U7" s="35"/>
      <c r="V7" s="35"/>
      <c r="W7" s="35"/>
      <c r="X7" s="34"/>
      <c r="Y7" s="34"/>
      <c r="Z7" s="34"/>
      <c r="AA7" s="34">
        <v>40</v>
      </c>
      <c r="AB7" s="35"/>
      <c r="AC7" s="35"/>
      <c r="AD7" s="34"/>
      <c r="AE7" s="34"/>
      <c r="AF7" s="27">
        <f t="shared" si="3"/>
        <v>-40</v>
      </c>
      <c r="AG7" s="28">
        <f t="shared" si="4"/>
        <v>0</v>
      </c>
    </row>
    <row r="8" spans="1:33" s="12" customFormat="1" ht="23.25" customHeight="1" x14ac:dyDescent="0.2">
      <c r="A8" s="30">
        <v>44102</v>
      </c>
      <c r="B8" s="31"/>
      <c r="C8" s="25" t="s">
        <v>193</v>
      </c>
      <c r="D8" s="25"/>
      <c r="E8" s="25"/>
      <c r="F8" s="26"/>
      <c r="G8" s="26" t="s">
        <v>194</v>
      </c>
      <c r="H8" s="32"/>
      <c r="I8" s="32"/>
      <c r="J8" s="32"/>
      <c r="K8" s="32">
        <v>1600</v>
      </c>
      <c r="L8" s="33"/>
      <c r="M8" s="27">
        <f t="shared" ref="M8" si="5">SUM(H8:J8,K8/1.12)</f>
        <v>1428.5714285714284</v>
      </c>
      <c r="N8" s="27">
        <f t="shared" ref="N8" si="6">K8/1.12*0.12</f>
        <v>171.42857142857142</v>
      </c>
      <c r="O8" s="27">
        <f t="shared" ref="O8" si="7">-SUM(I8:J8,K8/1.12)*L8</f>
        <v>0</v>
      </c>
      <c r="P8" s="27">
        <v>1428.57</v>
      </c>
      <c r="Q8" s="34"/>
      <c r="R8" s="34"/>
      <c r="S8" s="35"/>
      <c r="T8" s="35"/>
      <c r="U8" s="35"/>
      <c r="V8" s="35"/>
      <c r="W8" s="35"/>
      <c r="X8" s="34"/>
      <c r="Y8" s="34"/>
      <c r="Z8" s="34"/>
      <c r="AA8" s="34"/>
      <c r="AB8" s="35"/>
      <c r="AC8" s="35"/>
      <c r="AD8" s="34"/>
      <c r="AE8" s="34"/>
      <c r="AF8" s="27">
        <f t="shared" ref="AF8" si="8">-SUM(N8:AE8)</f>
        <v>-1599.9985714285713</v>
      </c>
      <c r="AG8" s="28">
        <f t="shared" ref="AG8" si="9">SUM(H8:K8)+AF8+O8</f>
        <v>1.4285714287325391E-3</v>
      </c>
    </row>
    <row r="9" spans="1:33" s="12" customFormat="1" ht="23.25" customHeight="1" x14ac:dyDescent="0.2">
      <c r="A9" s="30">
        <v>44103</v>
      </c>
      <c r="B9" s="31"/>
      <c r="C9" s="25" t="s">
        <v>40</v>
      </c>
      <c r="D9" s="25"/>
      <c r="E9" s="25"/>
      <c r="F9" s="26">
        <v>193656</v>
      </c>
      <c r="G9" s="26" t="s">
        <v>192</v>
      </c>
      <c r="H9" s="32"/>
      <c r="I9" s="32"/>
      <c r="J9" s="32"/>
      <c r="K9" s="32">
        <v>30</v>
      </c>
      <c r="L9" s="33"/>
      <c r="M9" s="27">
        <f t="shared" si="0"/>
        <v>26.785714285714285</v>
      </c>
      <c r="N9" s="27">
        <f t="shared" si="1"/>
        <v>3.214285714285714</v>
      </c>
      <c r="O9" s="27">
        <f t="shared" si="2"/>
        <v>0</v>
      </c>
      <c r="P9" s="27">
        <v>26.79</v>
      </c>
      <c r="Q9" s="34"/>
      <c r="R9" s="34"/>
      <c r="S9" s="35"/>
      <c r="T9" s="35"/>
      <c r="U9" s="35"/>
      <c r="V9" s="35"/>
      <c r="W9" s="35"/>
      <c r="X9" s="34"/>
      <c r="Y9" s="34"/>
      <c r="Z9" s="34"/>
      <c r="AA9" s="34"/>
      <c r="AB9" s="35"/>
      <c r="AC9" s="35"/>
      <c r="AD9" s="34"/>
      <c r="AE9" s="34"/>
      <c r="AF9" s="27">
        <f t="shared" si="3"/>
        <v>-30.004285714285714</v>
      </c>
      <c r="AG9" s="28">
        <f t="shared" si="4"/>
        <v>-4.2857142857144481E-3</v>
      </c>
    </row>
    <row r="10" spans="1:33" s="12" customFormat="1" ht="23.25" customHeight="1" x14ac:dyDescent="0.2">
      <c r="A10" s="30">
        <v>44103</v>
      </c>
      <c r="B10" s="31"/>
      <c r="C10" s="25" t="s">
        <v>40</v>
      </c>
      <c r="D10" s="25"/>
      <c r="E10" s="25"/>
      <c r="F10" s="26"/>
      <c r="G10" s="26" t="s">
        <v>36</v>
      </c>
      <c r="H10" s="32"/>
      <c r="I10" s="32"/>
      <c r="J10" s="32"/>
      <c r="K10" s="32">
        <v>50</v>
      </c>
      <c r="L10" s="33"/>
      <c r="M10" s="27">
        <f t="shared" si="0"/>
        <v>44.642857142857139</v>
      </c>
      <c r="N10" s="27">
        <f t="shared" si="1"/>
        <v>5.3571428571428568</v>
      </c>
      <c r="O10" s="27">
        <f t="shared" si="2"/>
        <v>0</v>
      </c>
      <c r="P10" s="27"/>
      <c r="Q10" s="34">
        <v>44.64</v>
      </c>
      <c r="R10" s="34"/>
      <c r="S10" s="35"/>
      <c r="T10" s="35"/>
      <c r="U10" s="35"/>
      <c r="V10" s="35"/>
      <c r="W10" s="35"/>
      <c r="X10" s="34"/>
      <c r="Y10" s="34"/>
      <c r="Z10" s="34"/>
      <c r="AA10" s="34"/>
      <c r="AB10" s="35"/>
      <c r="AC10" s="35"/>
      <c r="AD10" s="34"/>
      <c r="AE10" s="34"/>
      <c r="AF10" s="27">
        <f t="shared" si="3"/>
        <v>-49.997142857142855</v>
      </c>
      <c r="AG10" s="28">
        <f t="shared" si="4"/>
        <v>2.8571428571453339E-3</v>
      </c>
    </row>
    <row r="11" spans="1:33" s="12" customFormat="1" ht="23.25" customHeight="1" x14ac:dyDescent="0.2">
      <c r="A11" s="30">
        <v>44104</v>
      </c>
      <c r="B11" s="31"/>
      <c r="C11" s="25" t="s">
        <v>37</v>
      </c>
      <c r="D11" s="25"/>
      <c r="E11" s="25"/>
      <c r="F11" s="26">
        <v>169224</v>
      </c>
      <c r="G11" s="26" t="s">
        <v>195</v>
      </c>
      <c r="H11" s="32"/>
      <c r="I11" s="32"/>
      <c r="J11" s="32"/>
      <c r="K11" s="32">
        <v>82</v>
      </c>
      <c r="L11" s="33"/>
      <c r="M11" s="27">
        <f t="shared" si="0"/>
        <v>73.214285714285708</v>
      </c>
      <c r="N11" s="27">
        <f t="shared" si="1"/>
        <v>8.7857142857142847</v>
      </c>
      <c r="O11" s="27">
        <f t="shared" si="2"/>
        <v>0</v>
      </c>
      <c r="P11" s="27">
        <v>73.209999999999994</v>
      </c>
      <c r="Q11" s="34"/>
      <c r="R11" s="34"/>
      <c r="S11" s="35"/>
      <c r="T11" s="35"/>
      <c r="U11" s="35"/>
      <c r="V11" s="35"/>
      <c r="W11" s="35"/>
      <c r="X11" s="34"/>
      <c r="Y11" s="34"/>
      <c r="Z11" s="34"/>
      <c r="AA11" s="34"/>
      <c r="AB11" s="35"/>
      <c r="AC11" s="35"/>
      <c r="AD11" s="34"/>
      <c r="AE11" s="34"/>
      <c r="AF11" s="27">
        <f t="shared" si="3"/>
        <v>-81.995714285714286</v>
      </c>
      <c r="AG11" s="28">
        <f t="shared" si="4"/>
        <v>4.2857142857144481E-3</v>
      </c>
    </row>
    <row r="12" spans="1:33" s="12" customFormat="1" ht="23.25" customHeight="1" x14ac:dyDescent="0.2">
      <c r="A12" s="30">
        <v>44105</v>
      </c>
      <c r="B12" s="31"/>
      <c r="C12" s="25" t="s">
        <v>54</v>
      </c>
      <c r="D12" s="25"/>
      <c r="E12" s="25"/>
      <c r="F12" s="26"/>
      <c r="G12" s="26" t="s">
        <v>196</v>
      </c>
      <c r="H12" s="32">
        <v>100</v>
      </c>
      <c r="I12" s="32"/>
      <c r="J12" s="32"/>
      <c r="K12" s="32"/>
      <c r="L12" s="33"/>
      <c r="M12" s="27">
        <f t="shared" ref="M12:M20" si="10">SUM(H12:J12,K12/1.12)</f>
        <v>100</v>
      </c>
      <c r="N12" s="27">
        <f t="shared" ref="N12:N20" si="11">K12/1.12*0.12</f>
        <v>0</v>
      </c>
      <c r="O12" s="27">
        <f t="shared" ref="O12:O20" si="12">-SUM(I12:J12,K12/1.12)*L12</f>
        <v>0</v>
      </c>
      <c r="P12" s="27"/>
      <c r="Q12" s="34"/>
      <c r="R12" s="34"/>
      <c r="S12" s="35"/>
      <c r="T12" s="35"/>
      <c r="U12" s="35"/>
      <c r="V12" s="35"/>
      <c r="W12" s="35"/>
      <c r="X12" s="34"/>
      <c r="Y12" s="34"/>
      <c r="Z12" s="34"/>
      <c r="AA12" s="34">
        <v>100</v>
      </c>
      <c r="AB12" s="35"/>
      <c r="AC12" s="35"/>
      <c r="AD12" s="34"/>
      <c r="AE12" s="34"/>
      <c r="AF12" s="27">
        <f t="shared" ref="AF12:AF20" si="13">-SUM(N12:AE12)</f>
        <v>-100</v>
      </c>
      <c r="AG12" s="28">
        <f t="shared" ref="AG12:AG20" si="14">SUM(H12:K12)+AF12+O12</f>
        <v>0</v>
      </c>
    </row>
    <row r="13" spans="1:33" s="12" customFormat="1" ht="23.25" customHeight="1" x14ac:dyDescent="0.2">
      <c r="A13" s="30">
        <v>44105</v>
      </c>
      <c r="B13" s="31"/>
      <c r="C13" s="25" t="s">
        <v>197</v>
      </c>
      <c r="D13" s="25"/>
      <c r="E13" s="25"/>
      <c r="F13" s="26">
        <v>2254</v>
      </c>
      <c r="G13" s="26" t="s">
        <v>198</v>
      </c>
      <c r="H13" s="32"/>
      <c r="I13" s="32"/>
      <c r="J13" s="32">
        <v>640</v>
      </c>
      <c r="K13" s="32"/>
      <c r="L13" s="33"/>
      <c r="M13" s="27">
        <f t="shared" si="10"/>
        <v>640</v>
      </c>
      <c r="N13" s="27">
        <f t="shared" si="11"/>
        <v>0</v>
      </c>
      <c r="O13" s="27">
        <f t="shared" si="12"/>
        <v>0</v>
      </c>
      <c r="P13" s="27">
        <v>640</v>
      </c>
      <c r="Q13" s="34"/>
      <c r="R13" s="34"/>
      <c r="S13" s="35"/>
      <c r="T13" s="35"/>
      <c r="U13" s="35"/>
      <c r="V13" s="35"/>
      <c r="W13" s="35"/>
      <c r="X13" s="34"/>
      <c r="Y13" s="34"/>
      <c r="Z13" s="34"/>
      <c r="AA13" s="34"/>
      <c r="AB13" s="35"/>
      <c r="AC13" s="35"/>
      <c r="AD13" s="34"/>
      <c r="AE13" s="34"/>
      <c r="AF13" s="27">
        <f t="shared" si="13"/>
        <v>-640</v>
      </c>
      <c r="AG13" s="28">
        <f t="shared" si="14"/>
        <v>0</v>
      </c>
    </row>
    <row r="14" spans="1:33" s="12" customFormat="1" ht="23.25" customHeight="1" x14ac:dyDescent="0.2">
      <c r="A14" s="30">
        <v>44105</v>
      </c>
      <c r="B14" s="31"/>
      <c r="C14" s="25" t="s">
        <v>199</v>
      </c>
      <c r="D14" s="25"/>
      <c r="E14" s="25"/>
      <c r="F14" s="26">
        <v>3481</v>
      </c>
      <c r="G14" s="26" t="s">
        <v>175</v>
      </c>
      <c r="H14" s="32"/>
      <c r="I14" s="32"/>
      <c r="J14" s="32">
        <v>680</v>
      </c>
      <c r="K14" s="32"/>
      <c r="L14" s="33"/>
      <c r="M14" s="27">
        <f t="shared" ref="M14:M17" si="15">SUM(H14:J14,K14/1.12)</f>
        <v>680</v>
      </c>
      <c r="N14" s="27">
        <f t="shared" ref="N14:N17" si="16">K14/1.12*0.12</f>
        <v>0</v>
      </c>
      <c r="O14" s="27">
        <f t="shared" ref="O14:O17" si="17">-SUM(I14:J14,K14/1.12)*L14</f>
        <v>0</v>
      </c>
      <c r="P14" s="27">
        <v>680</v>
      </c>
      <c r="Q14" s="34"/>
      <c r="R14" s="34"/>
      <c r="S14" s="35"/>
      <c r="T14" s="35"/>
      <c r="U14" s="35"/>
      <c r="V14" s="35"/>
      <c r="W14" s="35"/>
      <c r="X14" s="34"/>
      <c r="Y14" s="34"/>
      <c r="Z14" s="34"/>
      <c r="AA14" s="34"/>
      <c r="AB14" s="35"/>
      <c r="AC14" s="35"/>
      <c r="AD14" s="34"/>
      <c r="AE14" s="34"/>
      <c r="AF14" s="27">
        <f t="shared" ref="AF14:AF17" si="18">-SUM(N14:AE14)</f>
        <v>-680</v>
      </c>
      <c r="AG14" s="28">
        <f t="shared" ref="AG14:AG17" si="19">SUM(H14:K14)+AF14+O14</f>
        <v>0</v>
      </c>
    </row>
    <row r="15" spans="1:33" s="12" customFormat="1" ht="23.25" customHeight="1" x14ac:dyDescent="0.2">
      <c r="A15" s="30">
        <v>44105</v>
      </c>
      <c r="B15" s="31"/>
      <c r="C15" s="25" t="s">
        <v>200</v>
      </c>
      <c r="D15" s="25"/>
      <c r="E15" s="25"/>
      <c r="F15" s="26">
        <v>29509</v>
      </c>
      <c r="G15" s="26" t="s">
        <v>201</v>
      </c>
      <c r="H15" s="32"/>
      <c r="I15" s="32"/>
      <c r="J15" s="32">
        <v>250</v>
      </c>
      <c r="K15" s="32"/>
      <c r="L15" s="33"/>
      <c r="M15" s="27">
        <f t="shared" si="15"/>
        <v>250</v>
      </c>
      <c r="N15" s="27">
        <f t="shared" si="16"/>
        <v>0</v>
      </c>
      <c r="O15" s="27">
        <f t="shared" si="17"/>
        <v>0</v>
      </c>
      <c r="P15" s="27">
        <v>250</v>
      </c>
      <c r="Q15" s="34"/>
      <c r="R15" s="34"/>
      <c r="S15" s="35"/>
      <c r="T15" s="35"/>
      <c r="U15" s="35"/>
      <c r="V15" s="35"/>
      <c r="W15" s="35"/>
      <c r="X15" s="34"/>
      <c r="Y15" s="34"/>
      <c r="Z15" s="34"/>
      <c r="AA15" s="34"/>
      <c r="AB15" s="35"/>
      <c r="AC15" s="35"/>
      <c r="AD15" s="34"/>
      <c r="AE15" s="34"/>
      <c r="AF15" s="27">
        <f t="shared" si="18"/>
        <v>-250</v>
      </c>
      <c r="AG15" s="28">
        <f t="shared" si="19"/>
        <v>0</v>
      </c>
    </row>
    <row r="16" spans="1:33" s="12" customFormat="1" ht="23.25" customHeight="1" x14ac:dyDescent="0.2">
      <c r="A16" s="30">
        <v>44105</v>
      </c>
      <c r="B16" s="31"/>
      <c r="C16" s="25" t="s">
        <v>178</v>
      </c>
      <c r="D16" s="25"/>
      <c r="E16" s="25"/>
      <c r="F16" s="26">
        <v>19118</v>
      </c>
      <c r="G16" s="26" t="s">
        <v>202</v>
      </c>
      <c r="H16" s="32"/>
      <c r="I16" s="32"/>
      <c r="J16" s="32"/>
      <c r="K16" s="32">
        <v>685</v>
      </c>
      <c r="L16" s="33"/>
      <c r="M16" s="27">
        <f t="shared" si="15"/>
        <v>611.60714285714278</v>
      </c>
      <c r="N16" s="27">
        <f t="shared" si="16"/>
        <v>73.392857142857125</v>
      </c>
      <c r="O16" s="27">
        <f t="shared" si="17"/>
        <v>0</v>
      </c>
      <c r="P16" s="27">
        <v>611.61</v>
      </c>
      <c r="Q16" s="34"/>
      <c r="R16" s="34"/>
      <c r="S16" s="35"/>
      <c r="T16" s="35"/>
      <c r="U16" s="35"/>
      <c r="V16" s="35"/>
      <c r="W16" s="35"/>
      <c r="X16" s="34"/>
      <c r="Y16" s="34"/>
      <c r="Z16" s="34"/>
      <c r="AA16" s="34"/>
      <c r="AB16" s="35"/>
      <c r="AC16" s="35"/>
      <c r="AD16" s="34"/>
      <c r="AE16" s="34"/>
      <c r="AF16" s="27">
        <f t="shared" si="18"/>
        <v>-685.00285714285712</v>
      </c>
      <c r="AG16" s="28">
        <f t="shared" si="19"/>
        <v>-2.8571428571240176E-3</v>
      </c>
    </row>
    <row r="17" spans="1:33" s="12" customFormat="1" ht="23.25" customHeight="1" x14ac:dyDescent="0.2">
      <c r="A17" s="30">
        <v>44105</v>
      </c>
      <c r="B17" s="31"/>
      <c r="C17" s="25" t="s">
        <v>40</v>
      </c>
      <c r="D17" s="25"/>
      <c r="E17" s="25"/>
      <c r="F17" s="26">
        <v>35465</v>
      </c>
      <c r="G17" s="26" t="s">
        <v>36</v>
      </c>
      <c r="H17" s="32"/>
      <c r="I17" s="32"/>
      <c r="J17" s="32"/>
      <c r="K17" s="32">
        <v>42</v>
      </c>
      <c r="L17" s="33"/>
      <c r="M17" s="27">
        <f t="shared" si="15"/>
        <v>37.499999999999993</v>
      </c>
      <c r="N17" s="27">
        <f t="shared" si="16"/>
        <v>4.4999999999999991</v>
      </c>
      <c r="O17" s="27">
        <f t="shared" si="17"/>
        <v>0</v>
      </c>
      <c r="P17" s="27"/>
      <c r="Q17" s="34">
        <v>37.5</v>
      </c>
      <c r="R17" s="34"/>
      <c r="S17" s="35"/>
      <c r="T17" s="35"/>
      <c r="U17" s="35"/>
      <c r="V17" s="35"/>
      <c r="W17" s="35"/>
      <c r="X17" s="34"/>
      <c r="Y17" s="34"/>
      <c r="Z17" s="34"/>
      <c r="AA17" s="34"/>
      <c r="AB17" s="35"/>
      <c r="AC17" s="35"/>
      <c r="AD17" s="34"/>
      <c r="AE17" s="34"/>
      <c r="AF17" s="27">
        <f t="shared" si="18"/>
        <v>-42</v>
      </c>
      <c r="AG17" s="28">
        <f t="shared" si="19"/>
        <v>0</v>
      </c>
    </row>
    <row r="18" spans="1:33" s="12" customFormat="1" ht="39.75" customHeight="1" x14ac:dyDescent="0.2">
      <c r="A18" s="30">
        <v>44105</v>
      </c>
      <c r="B18" s="31"/>
      <c r="C18" s="25" t="s">
        <v>37</v>
      </c>
      <c r="D18" s="25"/>
      <c r="E18" s="25"/>
      <c r="F18" s="26">
        <v>169331</v>
      </c>
      <c r="G18" s="26" t="s">
        <v>205</v>
      </c>
      <c r="H18" s="32"/>
      <c r="I18" s="32"/>
      <c r="J18" s="32"/>
      <c r="K18" s="32">
        <v>405</v>
      </c>
      <c r="L18" s="33"/>
      <c r="M18" s="27">
        <f t="shared" si="10"/>
        <v>361.60714285714283</v>
      </c>
      <c r="N18" s="27">
        <f t="shared" si="11"/>
        <v>43.392857142857139</v>
      </c>
      <c r="O18" s="27">
        <f t="shared" si="12"/>
        <v>0</v>
      </c>
      <c r="P18" s="27">
        <v>361.61</v>
      </c>
      <c r="Q18" s="34"/>
      <c r="R18" s="34"/>
      <c r="S18" s="35"/>
      <c r="T18" s="35"/>
      <c r="U18" s="35"/>
      <c r="V18" s="35"/>
      <c r="W18" s="35"/>
      <c r="X18" s="34"/>
      <c r="Y18" s="34"/>
      <c r="Z18" s="34"/>
      <c r="AA18" s="34"/>
      <c r="AB18" s="35"/>
      <c r="AC18" s="35"/>
      <c r="AD18" s="34"/>
      <c r="AE18" s="34"/>
      <c r="AF18" s="27">
        <f t="shared" si="13"/>
        <v>-405.00285714285712</v>
      </c>
      <c r="AG18" s="28">
        <f t="shared" si="14"/>
        <v>-2.8571428571240176E-3</v>
      </c>
    </row>
    <row r="19" spans="1:33" s="12" customFormat="1" ht="23.25" customHeight="1" x14ac:dyDescent="0.2">
      <c r="A19" s="30">
        <v>44105</v>
      </c>
      <c r="B19" s="31"/>
      <c r="C19" s="25" t="s">
        <v>37</v>
      </c>
      <c r="D19" s="25"/>
      <c r="E19" s="25"/>
      <c r="F19" s="26">
        <v>169331</v>
      </c>
      <c r="G19" s="26" t="s">
        <v>203</v>
      </c>
      <c r="H19" s="32"/>
      <c r="I19" s="32"/>
      <c r="J19" s="32"/>
      <c r="K19" s="32">
        <f>119.25+40.5+158</f>
        <v>317.75</v>
      </c>
      <c r="L19" s="33"/>
      <c r="M19" s="27">
        <f t="shared" si="10"/>
        <v>283.70535714285711</v>
      </c>
      <c r="N19" s="27">
        <f t="shared" si="11"/>
        <v>34.044642857142854</v>
      </c>
      <c r="O19" s="27">
        <f t="shared" si="12"/>
        <v>0</v>
      </c>
      <c r="P19" s="27"/>
      <c r="Q19" s="34"/>
      <c r="R19" s="34"/>
      <c r="S19" s="35">
        <v>283.70999999999998</v>
      </c>
      <c r="T19" s="35"/>
      <c r="U19" s="35"/>
      <c r="V19" s="35"/>
      <c r="W19" s="35"/>
      <c r="X19" s="34"/>
      <c r="Y19" s="34"/>
      <c r="Z19" s="34"/>
      <c r="AA19" s="34"/>
      <c r="AB19" s="35"/>
      <c r="AC19" s="35"/>
      <c r="AD19" s="34"/>
      <c r="AE19" s="34"/>
      <c r="AF19" s="27">
        <f t="shared" si="13"/>
        <v>-317.75464285714281</v>
      </c>
      <c r="AG19" s="28">
        <f t="shared" si="14"/>
        <v>-4.6428571428123178E-3</v>
      </c>
    </row>
    <row r="20" spans="1:33" s="12" customFormat="1" ht="23.25" customHeight="1" x14ac:dyDescent="0.2">
      <c r="A20" s="30">
        <v>44105</v>
      </c>
      <c r="B20" s="31"/>
      <c r="C20" s="25" t="s">
        <v>168</v>
      </c>
      <c r="D20" s="25"/>
      <c r="E20" s="25"/>
      <c r="F20" s="26">
        <v>5456</v>
      </c>
      <c r="G20" s="26" t="s">
        <v>204</v>
      </c>
      <c r="H20" s="32"/>
      <c r="I20" s="32"/>
      <c r="J20" s="32"/>
      <c r="K20" s="32">
        <v>40</v>
      </c>
      <c r="L20" s="33"/>
      <c r="M20" s="27">
        <f t="shared" si="10"/>
        <v>35.714285714285708</v>
      </c>
      <c r="N20" s="27">
        <f t="shared" si="11"/>
        <v>4.2857142857142847</v>
      </c>
      <c r="O20" s="27">
        <f t="shared" si="12"/>
        <v>0</v>
      </c>
      <c r="P20" s="27">
        <v>35.71</v>
      </c>
      <c r="Q20" s="34"/>
      <c r="R20" s="34"/>
      <c r="S20" s="35"/>
      <c r="T20" s="35"/>
      <c r="U20" s="35"/>
      <c r="V20" s="35"/>
      <c r="W20" s="35"/>
      <c r="X20" s="34"/>
      <c r="Y20" s="34"/>
      <c r="Z20" s="34"/>
      <c r="AA20" s="34"/>
      <c r="AB20" s="35"/>
      <c r="AC20" s="35"/>
      <c r="AD20" s="34"/>
      <c r="AE20" s="34"/>
      <c r="AF20" s="27">
        <f t="shared" si="13"/>
        <v>-39.995714285714286</v>
      </c>
      <c r="AG20" s="28">
        <f t="shared" si="14"/>
        <v>4.2857142857144481E-3</v>
      </c>
    </row>
    <row r="21" spans="1:33" s="12" customFormat="1" ht="30" customHeight="1" x14ac:dyDescent="0.2">
      <c r="A21" s="30">
        <v>44105</v>
      </c>
      <c r="B21" s="31"/>
      <c r="C21" s="25" t="s">
        <v>42</v>
      </c>
      <c r="D21" s="25"/>
      <c r="E21" s="25"/>
      <c r="F21" s="26">
        <v>281233</v>
      </c>
      <c r="G21" s="26" t="s">
        <v>206</v>
      </c>
      <c r="H21" s="32"/>
      <c r="I21" s="32"/>
      <c r="J21" s="32"/>
      <c r="K21" s="32">
        <f>2034.78+244.17</f>
        <v>2278.9499999999998</v>
      </c>
      <c r="L21" s="33"/>
      <c r="M21" s="27">
        <f t="shared" ref="M21" si="20">SUM(H21:J21,K21/1.12)</f>
        <v>2034.7767857142853</v>
      </c>
      <c r="N21" s="27">
        <f t="shared" ref="N21" si="21">K21/1.12*0.12</f>
        <v>244.17321428571424</v>
      </c>
      <c r="O21" s="27">
        <f t="shared" ref="O21" si="22">-SUM(I21:J21,K21/1.12)*L21</f>
        <v>0</v>
      </c>
      <c r="P21" s="27">
        <v>2034.78</v>
      </c>
      <c r="Q21" s="34"/>
      <c r="R21" s="34"/>
      <c r="S21" s="35"/>
      <c r="T21" s="35"/>
      <c r="U21" s="35"/>
      <c r="V21" s="35"/>
      <c r="W21" s="35"/>
      <c r="X21" s="34"/>
      <c r="Y21" s="34"/>
      <c r="Z21" s="34"/>
      <c r="AA21" s="34"/>
      <c r="AB21" s="35"/>
      <c r="AC21" s="35"/>
      <c r="AD21" s="34"/>
      <c r="AE21" s="34"/>
      <c r="AF21" s="27">
        <f t="shared" ref="AF21" si="23">-SUM(N21:AE21)</f>
        <v>-2278.9532142857142</v>
      </c>
      <c r="AG21" s="28">
        <f t="shared" ref="AG21" si="24">SUM(H21:K21)+AF21+O21</f>
        <v>-3.2142857144208392E-3</v>
      </c>
    </row>
    <row r="22" spans="1:33" s="12" customFormat="1" ht="23.25" customHeight="1" x14ac:dyDescent="0.2">
      <c r="A22" s="30">
        <v>44105</v>
      </c>
      <c r="B22" s="31"/>
      <c r="C22" s="25" t="s">
        <v>42</v>
      </c>
      <c r="D22" s="25"/>
      <c r="E22" s="25"/>
      <c r="F22" s="26">
        <v>281233</v>
      </c>
      <c r="G22" s="26" t="s">
        <v>207</v>
      </c>
      <c r="H22" s="32"/>
      <c r="I22" s="32"/>
      <c r="J22" s="32">
        <v>612.46</v>
      </c>
      <c r="K22" s="32"/>
      <c r="L22" s="33"/>
      <c r="M22" s="27">
        <f t="shared" ref="M22:M23" si="25">SUM(H22:J22,K22/1.12)</f>
        <v>612.46</v>
      </c>
      <c r="N22" s="27">
        <f t="shared" ref="N22:N23" si="26">K22/1.12*0.12</f>
        <v>0</v>
      </c>
      <c r="O22" s="27">
        <f t="shared" ref="O22:O23" si="27">-SUM(I22:J22,K22/1.12)*L22</f>
        <v>0</v>
      </c>
      <c r="P22" s="27">
        <v>612.46</v>
      </c>
      <c r="Q22" s="34"/>
      <c r="R22" s="34"/>
      <c r="S22" s="35"/>
      <c r="T22" s="35"/>
      <c r="U22" s="35"/>
      <c r="V22" s="35"/>
      <c r="W22" s="35"/>
      <c r="X22" s="34"/>
      <c r="Y22" s="34"/>
      <c r="Z22" s="34"/>
      <c r="AA22" s="34"/>
      <c r="AB22" s="35"/>
      <c r="AC22" s="35"/>
      <c r="AD22" s="34"/>
      <c r="AE22" s="34"/>
      <c r="AF22" s="27">
        <f t="shared" ref="AF22:AF23" si="28">-SUM(N22:AE22)</f>
        <v>-612.46</v>
      </c>
      <c r="AG22" s="28">
        <f t="shared" ref="AG22:AG23" si="29">SUM(H22:K22)+AF22+O22</f>
        <v>0</v>
      </c>
    </row>
    <row r="23" spans="1:33" s="12" customFormat="1" ht="23.25" customHeight="1" x14ac:dyDescent="0.2">
      <c r="A23" s="30">
        <v>44105</v>
      </c>
      <c r="B23" s="31"/>
      <c r="C23" s="25" t="s">
        <v>54</v>
      </c>
      <c r="D23" s="25"/>
      <c r="E23" s="25"/>
      <c r="F23" s="26"/>
      <c r="G23" s="26" t="s">
        <v>208</v>
      </c>
      <c r="H23" s="32">
        <v>80</v>
      </c>
      <c r="I23" s="32"/>
      <c r="J23" s="32"/>
      <c r="K23" s="32"/>
      <c r="L23" s="33"/>
      <c r="M23" s="27">
        <f t="shared" si="25"/>
        <v>80</v>
      </c>
      <c r="N23" s="27">
        <f t="shared" si="26"/>
        <v>0</v>
      </c>
      <c r="O23" s="27">
        <f t="shared" si="27"/>
        <v>0</v>
      </c>
      <c r="P23" s="27"/>
      <c r="Q23" s="34"/>
      <c r="R23" s="34"/>
      <c r="S23" s="35"/>
      <c r="T23" s="35"/>
      <c r="U23" s="35"/>
      <c r="V23" s="35"/>
      <c r="W23" s="35"/>
      <c r="X23" s="34"/>
      <c r="Y23" s="34"/>
      <c r="Z23" s="34"/>
      <c r="AA23" s="34">
        <v>80</v>
      </c>
      <c r="AB23" s="35"/>
      <c r="AC23" s="35"/>
      <c r="AD23" s="34"/>
      <c r="AE23" s="34"/>
      <c r="AF23" s="27">
        <f t="shared" si="28"/>
        <v>-80</v>
      </c>
      <c r="AG23" s="28">
        <f t="shared" si="29"/>
        <v>0</v>
      </c>
    </row>
    <row r="24" spans="1:33" s="12" customFormat="1" ht="23.25" customHeight="1" x14ac:dyDescent="0.2">
      <c r="A24" s="30">
        <v>44106</v>
      </c>
      <c r="B24" s="31"/>
      <c r="C24" s="25" t="s">
        <v>211</v>
      </c>
      <c r="D24" s="25"/>
      <c r="E24" s="25"/>
      <c r="F24" s="26">
        <v>1089996</v>
      </c>
      <c r="G24" s="26" t="s">
        <v>212</v>
      </c>
      <c r="H24" s="32"/>
      <c r="I24" s="32"/>
      <c r="J24" s="32"/>
      <c r="K24" s="32">
        <v>818.5</v>
      </c>
      <c r="L24" s="33"/>
      <c r="M24" s="27">
        <f t="shared" ref="M24:M26" si="30">SUM(H24:J24,K24/1.12)</f>
        <v>730.80357142857133</v>
      </c>
      <c r="N24" s="27">
        <f t="shared" ref="N24:N26" si="31">K24/1.12*0.12</f>
        <v>87.696428571428555</v>
      </c>
      <c r="O24" s="27">
        <f t="shared" ref="O24:O26" si="32">-SUM(I24:J24,K24/1.12)*L24</f>
        <v>0</v>
      </c>
      <c r="P24" s="27"/>
      <c r="Q24" s="34">
        <v>730.8</v>
      </c>
      <c r="R24" s="34"/>
      <c r="S24" s="35"/>
      <c r="T24" s="35"/>
      <c r="U24" s="35"/>
      <c r="V24" s="35"/>
      <c r="W24" s="35"/>
      <c r="X24" s="34"/>
      <c r="Y24" s="34"/>
      <c r="Z24" s="34"/>
      <c r="AA24" s="34"/>
      <c r="AB24" s="35"/>
      <c r="AC24" s="35"/>
      <c r="AD24" s="34"/>
      <c r="AE24" s="34"/>
      <c r="AF24" s="27">
        <f t="shared" ref="AF24:AF26" si="33">-SUM(N24:AE24)</f>
        <v>-818.49642857142851</v>
      </c>
      <c r="AG24" s="28">
        <f t="shared" ref="AG24:AG26" si="34">SUM(H24:K24)+AF24+O24</f>
        <v>3.5714285714902871E-3</v>
      </c>
    </row>
    <row r="25" spans="1:33" s="12" customFormat="1" ht="23.25" customHeight="1" x14ac:dyDescent="0.2">
      <c r="A25" s="30">
        <v>44106</v>
      </c>
      <c r="B25" s="31"/>
      <c r="C25" s="25" t="s">
        <v>42</v>
      </c>
      <c r="D25" s="25"/>
      <c r="E25" s="25"/>
      <c r="F25" s="26">
        <v>139506</v>
      </c>
      <c r="G25" s="26" t="s">
        <v>213</v>
      </c>
      <c r="H25" s="32"/>
      <c r="I25" s="32"/>
      <c r="J25" s="32"/>
      <c r="K25" s="32">
        <v>2550.8000000000002</v>
      </c>
      <c r="L25" s="33"/>
      <c r="M25" s="27">
        <f t="shared" si="30"/>
        <v>2277.5</v>
      </c>
      <c r="N25" s="27">
        <f t="shared" si="31"/>
        <v>273.3</v>
      </c>
      <c r="O25" s="27">
        <f t="shared" si="32"/>
        <v>0</v>
      </c>
      <c r="P25" s="27">
        <v>2277.5</v>
      </c>
      <c r="Q25" s="34"/>
      <c r="R25" s="34"/>
      <c r="S25" s="35"/>
      <c r="T25" s="35"/>
      <c r="U25" s="35"/>
      <c r="V25" s="35"/>
      <c r="W25" s="35"/>
      <c r="X25" s="34"/>
      <c r="Y25" s="34"/>
      <c r="Z25" s="34"/>
      <c r="AA25" s="34"/>
      <c r="AB25" s="35"/>
      <c r="AC25" s="35"/>
      <c r="AD25" s="34"/>
      <c r="AE25" s="34"/>
      <c r="AF25" s="27">
        <f t="shared" si="33"/>
        <v>-2550.8000000000002</v>
      </c>
      <c r="AG25" s="28">
        <f t="shared" si="34"/>
        <v>0</v>
      </c>
    </row>
    <row r="26" spans="1:33" s="12" customFormat="1" ht="23.25" customHeight="1" x14ac:dyDescent="0.2">
      <c r="A26" s="30">
        <v>44106</v>
      </c>
      <c r="B26" s="31"/>
      <c r="C26" s="25" t="s">
        <v>214</v>
      </c>
      <c r="D26" s="25"/>
      <c r="E26" s="25"/>
      <c r="F26" s="26"/>
      <c r="G26" s="26" t="s">
        <v>215</v>
      </c>
      <c r="H26" s="32">
        <v>100</v>
      </c>
      <c r="I26" s="32"/>
      <c r="J26" s="32"/>
      <c r="K26" s="32"/>
      <c r="L26" s="33"/>
      <c r="M26" s="27">
        <f t="shared" si="30"/>
        <v>100</v>
      </c>
      <c r="N26" s="27">
        <f t="shared" si="31"/>
        <v>0</v>
      </c>
      <c r="O26" s="27">
        <f t="shared" si="32"/>
        <v>0</v>
      </c>
      <c r="P26" s="27"/>
      <c r="Q26" s="34"/>
      <c r="R26" s="34"/>
      <c r="S26" s="35"/>
      <c r="T26" s="35"/>
      <c r="U26" s="35"/>
      <c r="V26" s="35"/>
      <c r="W26" s="35"/>
      <c r="X26" s="34"/>
      <c r="Y26" s="34"/>
      <c r="Z26" s="34"/>
      <c r="AA26" s="34">
        <v>100</v>
      </c>
      <c r="AB26" s="35"/>
      <c r="AC26" s="35"/>
      <c r="AD26" s="34"/>
      <c r="AE26" s="34"/>
      <c r="AF26" s="27">
        <f t="shared" si="33"/>
        <v>-100</v>
      </c>
      <c r="AG26" s="28">
        <f t="shared" si="34"/>
        <v>0</v>
      </c>
    </row>
    <row r="27" spans="1:33" s="12" customFormat="1" ht="23.25" customHeight="1" x14ac:dyDescent="0.2">
      <c r="A27" s="30"/>
      <c r="B27" s="31"/>
      <c r="C27" s="25"/>
      <c r="D27" s="25"/>
      <c r="E27" s="25"/>
      <c r="F27" s="26"/>
      <c r="G27" s="26"/>
      <c r="H27" s="32"/>
      <c r="I27" s="32"/>
      <c r="J27" s="32"/>
      <c r="K27" s="32"/>
      <c r="L27" s="33"/>
      <c r="M27" s="27">
        <f t="shared" si="0"/>
        <v>0</v>
      </c>
      <c r="N27" s="27">
        <f t="shared" si="1"/>
        <v>0</v>
      </c>
      <c r="O27" s="27">
        <f t="shared" si="2"/>
        <v>0</v>
      </c>
      <c r="P27" s="27"/>
      <c r="Q27" s="34"/>
      <c r="R27" s="34"/>
      <c r="S27" s="35"/>
      <c r="T27" s="35"/>
      <c r="U27" s="35"/>
      <c r="V27" s="35"/>
      <c r="W27" s="35"/>
      <c r="X27" s="34"/>
      <c r="Y27" s="34"/>
      <c r="Z27" s="34"/>
      <c r="AA27" s="34"/>
      <c r="AB27" s="35"/>
      <c r="AC27" s="35"/>
      <c r="AD27" s="34"/>
      <c r="AE27" s="34"/>
      <c r="AF27" s="27">
        <f t="shared" ref="AF27:AF28" si="35">-SUM(N27:AE27)</f>
        <v>0</v>
      </c>
      <c r="AG27" s="28">
        <f t="shared" si="4"/>
        <v>0</v>
      </c>
    </row>
    <row r="28" spans="1:33" s="12" customFormat="1" x14ac:dyDescent="0.2">
      <c r="A28" s="30"/>
      <c r="B28" s="31"/>
      <c r="C28" s="36"/>
      <c r="D28" s="36"/>
      <c r="E28" s="36"/>
      <c r="F28" s="26"/>
      <c r="G28" s="29"/>
      <c r="H28" s="32"/>
      <c r="I28" s="32"/>
      <c r="J28" s="32"/>
      <c r="K28" s="32"/>
      <c r="L28" s="33"/>
      <c r="M28" s="34">
        <f>SUM(H28:J28,K28/1.12)</f>
        <v>0</v>
      </c>
      <c r="N28" s="34">
        <f>K28/1.12*0.12</f>
        <v>0</v>
      </c>
      <c r="O28" s="34">
        <f>-SUM(I28:J28,K28/1.12)*L28</f>
        <v>0</v>
      </c>
      <c r="P28" s="34"/>
      <c r="Q28" s="34"/>
      <c r="R28" s="34"/>
      <c r="S28" s="34"/>
      <c r="T28" s="35"/>
      <c r="U28" s="35"/>
      <c r="V28" s="35"/>
      <c r="W28" s="35"/>
      <c r="X28" s="35"/>
      <c r="Y28" s="37"/>
      <c r="Z28" s="34"/>
      <c r="AA28" s="34"/>
      <c r="AB28" s="34"/>
      <c r="AC28" s="35"/>
      <c r="AD28" s="35"/>
      <c r="AE28" s="38"/>
      <c r="AF28" s="27">
        <f t="shared" si="35"/>
        <v>0</v>
      </c>
      <c r="AG28" s="28">
        <f t="shared" si="4"/>
        <v>0</v>
      </c>
    </row>
    <row r="29" spans="1:33" s="10" customFormat="1" ht="12" thickBot="1" x14ac:dyDescent="0.25">
      <c r="A29" s="39"/>
      <c r="B29" s="40"/>
      <c r="C29" s="41"/>
      <c r="D29" s="42"/>
      <c r="E29" s="42"/>
      <c r="F29" s="43"/>
      <c r="G29" s="41"/>
      <c r="H29" s="44">
        <f t="shared" ref="H29:AG29" si="36">SUM(H5:H28)</f>
        <v>320</v>
      </c>
      <c r="I29" s="44">
        <f t="shared" si="36"/>
        <v>0</v>
      </c>
      <c r="J29" s="44">
        <f t="shared" si="36"/>
        <v>10749.96</v>
      </c>
      <c r="K29" s="44">
        <f t="shared" si="36"/>
        <v>8900</v>
      </c>
      <c r="L29" s="44">
        <f t="shared" si="36"/>
        <v>0</v>
      </c>
      <c r="M29" s="44">
        <f t="shared" si="36"/>
        <v>19016.388571428572</v>
      </c>
      <c r="N29" s="44">
        <f t="shared" si="36"/>
        <v>953.57142857142844</v>
      </c>
      <c r="O29" s="44">
        <f t="shared" si="36"/>
        <v>0</v>
      </c>
      <c r="P29" s="44">
        <f t="shared" si="36"/>
        <v>17599.740000000002</v>
      </c>
      <c r="Q29" s="44">
        <f t="shared" si="36"/>
        <v>812.93999999999994</v>
      </c>
      <c r="R29" s="44">
        <f t="shared" si="36"/>
        <v>0</v>
      </c>
      <c r="S29" s="44">
        <f t="shared" si="36"/>
        <v>283.70999999999998</v>
      </c>
      <c r="T29" s="44">
        <f t="shared" si="36"/>
        <v>0</v>
      </c>
      <c r="U29" s="44">
        <f t="shared" si="36"/>
        <v>0</v>
      </c>
      <c r="V29" s="44">
        <f t="shared" si="36"/>
        <v>0</v>
      </c>
      <c r="W29" s="44">
        <f t="shared" si="36"/>
        <v>0</v>
      </c>
      <c r="X29" s="44">
        <f t="shared" si="36"/>
        <v>0</v>
      </c>
      <c r="Y29" s="44">
        <f t="shared" si="36"/>
        <v>0</v>
      </c>
      <c r="Z29" s="44">
        <f t="shared" si="36"/>
        <v>0</v>
      </c>
      <c r="AA29" s="44">
        <f t="shared" si="36"/>
        <v>320</v>
      </c>
      <c r="AB29" s="44">
        <f t="shared" si="36"/>
        <v>0</v>
      </c>
      <c r="AC29" s="44">
        <f t="shared" si="36"/>
        <v>0</v>
      </c>
      <c r="AD29" s="44">
        <f t="shared" si="36"/>
        <v>0</v>
      </c>
      <c r="AE29" s="44">
        <f t="shared" si="36"/>
        <v>0</v>
      </c>
      <c r="AF29" s="44">
        <f t="shared" si="36"/>
        <v>-19969.961428571427</v>
      </c>
      <c r="AG29" s="44">
        <f t="shared" si="36"/>
        <v>-1.428571428398584E-3</v>
      </c>
    </row>
    <row r="30" spans="1:33" s="68" customFormat="1" ht="12" thickTop="1" x14ac:dyDescent="0.2"/>
    <row r="31" spans="1:33" ht="12" x14ac:dyDescent="0.2">
      <c r="K31" s="45">
        <f>H29+I29+J29+K29</f>
        <v>19969.96</v>
      </c>
      <c r="L31" s="9"/>
      <c r="M31" s="8"/>
      <c r="AF31" s="46">
        <f>+AF29</f>
        <v>-19969.961428571427</v>
      </c>
    </row>
    <row r="32" spans="1:33" ht="12" x14ac:dyDescent="0.2">
      <c r="K32" s="45"/>
      <c r="L32" s="9"/>
      <c r="M32" s="8"/>
      <c r="AF32" s="46"/>
    </row>
    <row r="33" spans="1:32" ht="12" x14ac:dyDescent="0.2">
      <c r="K33" s="45"/>
      <c r="L33" s="9"/>
      <c r="M33" s="8"/>
      <c r="AF33" s="46"/>
    </row>
    <row r="34" spans="1:32" x14ac:dyDescent="0.2">
      <c r="K34" s="8"/>
      <c r="L34" s="9"/>
      <c r="M34" s="8"/>
    </row>
    <row r="35" spans="1:32" ht="12.75" x14ac:dyDescent="0.2">
      <c r="C35" s="47" t="s">
        <v>45</v>
      </c>
      <c r="G35" s="10"/>
      <c r="J35" s="51" t="s">
        <v>96</v>
      </c>
      <c r="K35" s="53">
        <f>J5+J6+K8+K9+K10+K11+J13+J14+J15+K16+K17+K18+K20+K21+J22+K24+K25</f>
        <v>19332.21</v>
      </c>
      <c r="L35" s="48"/>
      <c r="M35" s="48"/>
      <c r="N35" s="46" t="s">
        <v>209</v>
      </c>
      <c r="O35" s="46"/>
      <c r="P35" s="46"/>
      <c r="Q35" s="46">
        <f>J5+J6+K8+J13+J14+J15+K16</f>
        <v>12422.5</v>
      </c>
    </row>
    <row r="36" spans="1:32" ht="12.75" x14ac:dyDescent="0.2">
      <c r="C36" s="47"/>
      <c r="G36" s="10"/>
      <c r="J36" s="51" t="s">
        <v>140</v>
      </c>
      <c r="K36" s="53">
        <f>K19</f>
        <v>317.75</v>
      </c>
      <c r="L36" s="48"/>
      <c r="M36" s="48"/>
      <c r="N36" s="46" t="s">
        <v>210</v>
      </c>
      <c r="O36" s="46"/>
      <c r="P36" s="46"/>
      <c r="Q36" s="46">
        <f>Q35/2</f>
        <v>6211.25</v>
      </c>
    </row>
    <row r="37" spans="1:32" ht="12.75" x14ac:dyDescent="0.2">
      <c r="J37" s="51" t="s">
        <v>97</v>
      </c>
      <c r="K37" s="52">
        <v>0</v>
      </c>
      <c r="L37" s="9"/>
      <c r="M37" s="8"/>
    </row>
    <row r="38" spans="1:32" ht="12.75" x14ac:dyDescent="0.2">
      <c r="J38" s="51" t="s">
        <v>98</v>
      </c>
      <c r="K38" s="52">
        <f>H7+H12+H23+H26</f>
        <v>320</v>
      </c>
      <c r="L38" s="9"/>
      <c r="M38" s="8"/>
    </row>
    <row r="39" spans="1:32" ht="12.75" x14ac:dyDescent="0.2">
      <c r="A39" s="1"/>
      <c r="B39" s="1"/>
      <c r="D39" s="1"/>
      <c r="E39" s="1"/>
      <c r="F39" s="1"/>
      <c r="H39" s="1"/>
      <c r="I39" s="1"/>
      <c r="J39" s="54" t="s">
        <v>99</v>
      </c>
      <c r="K39" s="55">
        <f>K35+K36+K37+K38</f>
        <v>19969.96</v>
      </c>
      <c r="L39" s="9"/>
      <c r="M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Z39" s="1"/>
      <c r="AA39" s="1"/>
      <c r="AB39" s="1"/>
      <c r="AC39" s="1"/>
      <c r="AD39" s="1"/>
      <c r="AE39" s="1"/>
      <c r="AF39" s="1"/>
    </row>
    <row r="41" spans="1:32" ht="12" x14ac:dyDescent="0.2">
      <c r="H41" s="46"/>
      <c r="I41" s="46"/>
      <c r="J41" s="46"/>
      <c r="K41" s="46"/>
      <c r="M41" s="8"/>
    </row>
    <row r="42" spans="1:32" ht="12" x14ac:dyDescent="0.2">
      <c r="H42" s="65" t="s">
        <v>216</v>
      </c>
      <c r="I42" s="65"/>
      <c r="J42" s="65"/>
      <c r="K42" s="65"/>
    </row>
    <row r="43" spans="1:32" ht="12" x14ac:dyDescent="0.2">
      <c r="H43" s="65"/>
      <c r="I43" s="65"/>
      <c r="J43" s="65"/>
      <c r="K43" s="65"/>
    </row>
    <row r="44" spans="1:32" ht="12" x14ac:dyDescent="0.2">
      <c r="H44" s="65" t="s">
        <v>217</v>
      </c>
      <c r="I44" s="65"/>
      <c r="J44" s="65"/>
      <c r="K44" s="65"/>
    </row>
    <row r="45" spans="1:32" ht="12" x14ac:dyDescent="0.2">
      <c r="H45" s="65" t="s">
        <v>219</v>
      </c>
      <c r="I45" s="65"/>
      <c r="J45" s="65"/>
      <c r="K45" s="65"/>
    </row>
    <row r="46" spans="1:32" ht="12" x14ac:dyDescent="0.2">
      <c r="H46" s="65" t="s">
        <v>221</v>
      </c>
      <c r="I46" s="65"/>
      <c r="J46" s="65"/>
      <c r="K46" s="65"/>
      <c r="Q46" s="2">
        <v>0</v>
      </c>
    </row>
    <row r="47" spans="1:32" ht="12" x14ac:dyDescent="0.2">
      <c r="A47" s="1"/>
      <c r="B47" s="1"/>
      <c r="D47" s="1"/>
      <c r="E47" s="1"/>
      <c r="F47" s="1"/>
      <c r="H47" s="66"/>
      <c r="I47" s="66"/>
      <c r="J47" s="66"/>
      <c r="K47" s="66"/>
      <c r="L47" s="1"/>
      <c r="M47" s="1"/>
      <c r="N47" s="1"/>
      <c r="O47" s="1"/>
      <c r="P47" s="1"/>
      <c r="Q47" s="1"/>
      <c r="R47" s="1"/>
      <c r="S47" s="1"/>
      <c r="Z47" s="1"/>
      <c r="AA47" s="1"/>
      <c r="AB47" s="1"/>
      <c r="AC47" s="1"/>
      <c r="AD47" s="1"/>
      <c r="AE47" s="1"/>
      <c r="AF47" s="1"/>
    </row>
    <row r="48" spans="1:32" ht="12" x14ac:dyDescent="0.2">
      <c r="H48" s="65" t="s">
        <v>220</v>
      </c>
      <c r="I48" s="65"/>
      <c r="J48" s="65"/>
      <c r="K48" s="65"/>
    </row>
    <row r="49" spans="8:11" ht="12" x14ac:dyDescent="0.2">
      <c r="H49" s="65">
        <v>19969.96</v>
      </c>
      <c r="I49" s="65"/>
      <c r="J49" s="65" t="s">
        <v>218</v>
      </c>
      <c r="K49" s="65"/>
    </row>
    <row r="50" spans="8:11" ht="12" x14ac:dyDescent="0.2">
      <c r="H50" s="65">
        <v>30.04</v>
      </c>
      <c r="I50" s="65"/>
      <c r="J50" s="65" t="s">
        <v>46</v>
      </c>
      <c r="K50" s="65"/>
    </row>
    <row r="51" spans="8:11" ht="12" x14ac:dyDescent="0.2">
      <c r="H51" s="65"/>
      <c r="I51" s="65"/>
      <c r="J51" s="65"/>
      <c r="K51" s="65"/>
    </row>
  </sheetData>
  <mergeCells count="1">
    <mergeCell ref="A30:XFD30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1CC8-5073-4C1F-847D-CBC4DEB37CCB}">
  <dimension ref="A1:AH132"/>
  <sheetViews>
    <sheetView tabSelected="1" topLeftCell="L1" workbookViewId="0">
      <pane ySplit="1" topLeftCell="A2" activePane="bottomLeft" state="frozen"/>
      <selection activeCell="D1" sqref="D1"/>
      <selection pane="bottomLeft" activeCell="AH5" sqref="AH5:AH113"/>
    </sheetView>
  </sheetViews>
  <sheetFormatPr defaultRowHeight="11.25" x14ac:dyDescent="0.2"/>
  <cols>
    <col min="1" max="1" width="8.140625" style="67" customWidth="1"/>
    <col min="2" max="2" width="7.28515625" style="6" customWidth="1"/>
    <col min="3" max="3" width="23.28515625" style="1" customWidth="1"/>
    <col min="4" max="4" width="13" style="5" customWidth="1"/>
    <col min="5" max="5" width="29.140625" style="5" customWidth="1"/>
    <col min="6" max="6" width="6.28515625" style="4" customWidth="1"/>
    <col min="7" max="7" width="28.28515625" style="1" customWidth="1"/>
    <col min="8" max="8" width="11" style="2" customWidth="1"/>
    <col min="9" max="9" width="8.42578125" style="2" customWidth="1"/>
    <col min="10" max="10" width="8.7109375" style="2" customWidth="1"/>
    <col min="11" max="11" width="10.42578125" style="2" customWidth="1"/>
    <col min="12" max="12" width="7.85546875" style="3" customWidth="1"/>
    <col min="13" max="13" width="9.7109375" style="2" customWidth="1"/>
    <col min="14" max="14" width="9.42578125" style="2" customWidth="1"/>
    <col min="15" max="15" width="9" style="2" customWidth="1"/>
    <col min="16" max="16" width="9.85546875" style="2" customWidth="1"/>
    <col min="17" max="17" width="9.5703125" style="2" customWidth="1"/>
    <col min="18" max="18" width="10.7109375" style="2" customWidth="1"/>
    <col min="19" max="20" width="9.140625" style="2" customWidth="1"/>
    <col min="21" max="21" width="10.5703125" style="2" customWidth="1"/>
    <col min="22" max="22" width="8.140625" style="2" customWidth="1"/>
    <col min="23" max="23" width="9.85546875" style="2" customWidth="1"/>
    <col min="24" max="24" width="9.28515625" style="2" customWidth="1"/>
    <col min="25" max="25" width="8.28515625" style="2" customWidth="1"/>
    <col min="26" max="26" width="8.7109375" style="2" customWidth="1"/>
    <col min="27" max="27" width="9.5703125" style="2" customWidth="1"/>
    <col min="28" max="29" width="8" style="2" customWidth="1"/>
    <col min="30" max="30" width="10.140625" style="2" customWidth="1"/>
    <col min="31" max="31" width="10.7109375" style="2" customWidth="1"/>
    <col min="32" max="32" width="8.85546875" style="1" customWidth="1"/>
    <col min="33" max="16384" width="9.140625" style="1"/>
  </cols>
  <sheetData>
    <row r="1" spans="1:34" ht="12" customHeight="1" x14ac:dyDescent="0.2">
      <c r="A1" s="13" t="s">
        <v>30</v>
      </c>
      <c r="C1" s="14"/>
    </row>
    <row r="2" spans="1:34" ht="12" customHeight="1" x14ac:dyDescent="0.2">
      <c r="A2" s="13" t="s">
        <v>26</v>
      </c>
    </row>
    <row r="3" spans="1:34" ht="12" customHeight="1" x14ac:dyDescent="0.2">
      <c r="A3" s="13" t="s">
        <v>112</v>
      </c>
      <c r="B3" s="14"/>
      <c r="C3" s="15"/>
      <c r="N3" s="16">
        <v>1301</v>
      </c>
      <c r="O3" s="16">
        <v>2402</v>
      </c>
      <c r="P3" s="16">
        <v>5001</v>
      </c>
      <c r="Q3" s="16">
        <v>5002</v>
      </c>
      <c r="R3" s="16">
        <v>6220</v>
      </c>
      <c r="S3" s="16">
        <v>6212</v>
      </c>
      <c r="T3" s="16"/>
      <c r="U3" s="16"/>
      <c r="V3" s="16"/>
      <c r="W3" s="16"/>
      <c r="X3" s="16" t="s">
        <v>25</v>
      </c>
      <c r="Y3" s="16"/>
      <c r="Z3" s="16">
        <v>6230</v>
      </c>
      <c r="AA3" s="16" t="s">
        <v>24</v>
      </c>
      <c r="AB3" s="16">
        <v>6202</v>
      </c>
      <c r="AC3" s="16"/>
      <c r="AD3" s="16">
        <v>6109</v>
      </c>
      <c r="AE3" s="16">
        <v>1002</v>
      </c>
    </row>
    <row r="4" spans="1:34" s="11" customFormat="1" ht="44.25" customHeight="1" x14ac:dyDescent="0.25">
      <c r="A4" s="17" t="s">
        <v>23</v>
      </c>
      <c r="B4" s="18" t="s">
        <v>22</v>
      </c>
      <c r="C4" s="19" t="s">
        <v>21</v>
      </c>
      <c r="D4" s="19" t="s">
        <v>20</v>
      </c>
      <c r="E4" s="19" t="s">
        <v>27</v>
      </c>
      <c r="F4" s="19" t="s">
        <v>19</v>
      </c>
      <c r="G4" s="19" t="s">
        <v>18</v>
      </c>
      <c r="H4" s="19" t="s">
        <v>17</v>
      </c>
      <c r="I4" s="19" t="s">
        <v>16</v>
      </c>
      <c r="J4" s="19" t="s">
        <v>15</v>
      </c>
      <c r="K4" s="19" t="s">
        <v>14</v>
      </c>
      <c r="L4" s="20" t="s">
        <v>13</v>
      </c>
      <c r="M4" s="19" t="s">
        <v>12</v>
      </c>
      <c r="N4" s="21" t="s">
        <v>11</v>
      </c>
      <c r="O4" s="21" t="s">
        <v>10</v>
      </c>
      <c r="P4" s="21" t="s">
        <v>9</v>
      </c>
      <c r="Q4" s="21" t="s">
        <v>8</v>
      </c>
      <c r="R4" s="21" t="s">
        <v>76</v>
      </c>
      <c r="S4" s="21" t="s">
        <v>7</v>
      </c>
      <c r="T4" s="21" t="s">
        <v>28</v>
      </c>
      <c r="U4" s="21" t="s">
        <v>31</v>
      </c>
      <c r="V4" s="21" t="s">
        <v>33</v>
      </c>
      <c r="W4" s="21" t="s">
        <v>34</v>
      </c>
      <c r="X4" s="21" t="s">
        <v>6</v>
      </c>
      <c r="Y4" s="21" t="s">
        <v>29</v>
      </c>
      <c r="Z4" s="21" t="s">
        <v>5</v>
      </c>
      <c r="AA4" s="21" t="s">
        <v>4</v>
      </c>
      <c r="AB4" s="22" t="s">
        <v>3</v>
      </c>
      <c r="AC4" s="21" t="s">
        <v>75</v>
      </c>
      <c r="AD4" s="23" t="s">
        <v>2</v>
      </c>
      <c r="AE4" s="24" t="s">
        <v>0</v>
      </c>
    </row>
    <row r="5" spans="1:34" s="12" customFormat="1" ht="23.25" customHeight="1" x14ac:dyDescent="0.2">
      <c r="A5" s="30">
        <v>44076</v>
      </c>
      <c r="B5" s="31"/>
      <c r="C5" s="25" t="s">
        <v>113</v>
      </c>
      <c r="D5" s="25" t="s">
        <v>114</v>
      </c>
      <c r="E5" s="25" t="s">
        <v>107</v>
      </c>
      <c r="F5" s="26">
        <v>255492</v>
      </c>
      <c r="G5" s="26" t="s">
        <v>115</v>
      </c>
      <c r="H5" s="32"/>
      <c r="I5" s="32"/>
      <c r="J5" s="32"/>
      <c r="K5" s="32">
        <v>517.5</v>
      </c>
      <c r="L5" s="33"/>
      <c r="M5" s="27">
        <f t="shared" ref="M5:M115" si="0">SUM(H5:J5,K5/1.12)</f>
        <v>462.05357142857139</v>
      </c>
      <c r="N5" s="27">
        <f t="shared" ref="N5:N115" si="1">K5/1.12*0.12</f>
        <v>55.446428571428562</v>
      </c>
      <c r="O5" s="27">
        <f t="shared" ref="O5:O115" si="2">-SUM(I5:J5,K5/1.12)*L5</f>
        <v>0</v>
      </c>
      <c r="P5" s="27">
        <v>462.05</v>
      </c>
      <c r="Q5" s="34"/>
      <c r="R5" s="34"/>
      <c r="S5" s="35"/>
      <c r="T5" s="35"/>
      <c r="U5" s="35"/>
      <c r="V5" s="35"/>
      <c r="W5" s="34"/>
      <c r="X5" s="34"/>
      <c r="Y5" s="34"/>
      <c r="Z5" s="34"/>
      <c r="AA5" s="35"/>
      <c r="AB5" s="35"/>
      <c r="AC5" s="34"/>
      <c r="AD5" s="34"/>
      <c r="AE5" s="27">
        <f t="shared" ref="AE5:AE116" si="3">-SUM(N5:AD5)</f>
        <v>-517.49642857142862</v>
      </c>
      <c r="AF5" s="28">
        <f t="shared" ref="AF5:AF26" si="4">SUM(H5:K5)+AE5+O5</f>
        <v>3.5714285713766003E-3</v>
      </c>
      <c r="AH5" s="69">
        <f>-AE5</f>
        <v>517.49642857142862</v>
      </c>
    </row>
    <row r="6" spans="1:34" s="12" customFormat="1" ht="23.25" hidden="1" customHeight="1" x14ac:dyDescent="0.2">
      <c r="A6" s="30">
        <v>44077</v>
      </c>
      <c r="B6" s="31"/>
      <c r="C6" s="25" t="s">
        <v>37</v>
      </c>
      <c r="D6" s="25" t="s">
        <v>38</v>
      </c>
      <c r="E6" s="25" t="s">
        <v>35</v>
      </c>
      <c r="F6" s="26">
        <v>38638</v>
      </c>
      <c r="G6" s="26" t="s">
        <v>116</v>
      </c>
      <c r="H6" s="32"/>
      <c r="I6" s="32"/>
      <c r="J6" s="32"/>
      <c r="K6" s="32">
        <v>216</v>
      </c>
      <c r="L6" s="33"/>
      <c r="M6" s="27">
        <f t="shared" si="0"/>
        <v>192.85714285714283</v>
      </c>
      <c r="N6" s="27">
        <f t="shared" si="1"/>
        <v>23.142857142857139</v>
      </c>
      <c r="O6" s="27">
        <f t="shared" si="2"/>
        <v>0</v>
      </c>
      <c r="P6" s="27">
        <v>192.86</v>
      </c>
      <c r="Q6" s="34"/>
      <c r="R6" s="34"/>
      <c r="S6" s="35"/>
      <c r="T6" s="35"/>
      <c r="U6" s="35"/>
      <c r="V6" s="35"/>
      <c r="W6" s="34"/>
      <c r="X6" s="34"/>
      <c r="Y6" s="34"/>
      <c r="Z6" s="34"/>
      <c r="AA6" s="35"/>
      <c r="AB6" s="35"/>
      <c r="AC6" s="34"/>
      <c r="AD6" s="34"/>
      <c r="AE6" s="27">
        <f t="shared" si="3"/>
        <v>-216.00285714285715</v>
      </c>
      <c r="AF6" s="28">
        <f t="shared" si="4"/>
        <v>-2.8571428571524393E-3</v>
      </c>
      <c r="AH6" s="69">
        <f t="shared" ref="AH6:AH69" si="5">-AE6</f>
        <v>216.00285714285715</v>
      </c>
    </row>
    <row r="7" spans="1:34" s="12" customFormat="1" ht="23.25" hidden="1" customHeight="1" x14ac:dyDescent="0.2">
      <c r="A7" s="30">
        <v>44076</v>
      </c>
      <c r="B7" s="31"/>
      <c r="C7" s="25" t="s">
        <v>117</v>
      </c>
      <c r="D7" s="25" t="s">
        <v>48</v>
      </c>
      <c r="E7" s="25" t="s">
        <v>107</v>
      </c>
      <c r="F7" s="26">
        <v>816414</v>
      </c>
      <c r="G7" s="26" t="s">
        <v>118</v>
      </c>
      <c r="H7" s="32"/>
      <c r="I7" s="32"/>
      <c r="J7" s="32"/>
      <c r="K7" s="32">
        <v>130</v>
      </c>
      <c r="L7" s="33"/>
      <c r="M7" s="27">
        <f t="shared" si="0"/>
        <v>116.07142857142856</v>
      </c>
      <c r="N7" s="27">
        <f t="shared" si="1"/>
        <v>13.928571428571425</v>
      </c>
      <c r="O7" s="27">
        <f t="shared" si="2"/>
        <v>0</v>
      </c>
      <c r="P7" s="27"/>
      <c r="Q7" s="34"/>
      <c r="R7" s="34"/>
      <c r="S7" s="35">
        <v>116.07</v>
      </c>
      <c r="T7" s="35"/>
      <c r="U7" s="35"/>
      <c r="V7" s="35"/>
      <c r="W7" s="34"/>
      <c r="X7" s="34"/>
      <c r="Y7" s="34"/>
      <c r="Z7" s="34"/>
      <c r="AA7" s="35"/>
      <c r="AB7" s="35"/>
      <c r="AC7" s="34"/>
      <c r="AD7" s="34"/>
      <c r="AE7" s="27">
        <f t="shared" si="3"/>
        <v>-129.99857142857141</v>
      </c>
      <c r="AF7" s="28">
        <f t="shared" si="4"/>
        <v>1.4285714285904305E-3</v>
      </c>
      <c r="AH7" s="69">
        <f t="shared" si="5"/>
        <v>129.99857142857141</v>
      </c>
    </row>
    <row r="8" spans="1:34" s="12" customFormat="1" ht="23.25" hidden="1" customHeight="1" x14ac:dyDescent="0.2">
      <c r="A8" s="30">
        <v>44076</v>
      </c>
      <c r="B8" s="31"/>
      <c r="C8" s="25" t="s">
        <v>37</v>
      </c>
      <c r="D8" s="25" t="s">
        <v>38</v>
      </c>
      <c r="E8" s="25" t="s">
        <v>35</v>
      </c>
      <c r="F8" s="26">
        <v>167707</v>
      </c>
      <c r="G8" s="26" t="s">
        <v>119</v>
      </c>
      <c r="H8" s="32"/>
      <c r="I8" s="32"/>
      <c r="J8" s="32"/>
      <c r="K8" s="32">
        <v>158</v>
      </c>
      <c r="L8" s="33"/>
      <c r="M8" s="27">
        <f t="shared" si="0"/>
        <v>141.07142857142856</v>
      </c>
      <c r="N8" s="27">
        <f t="shared" si="1"/>
        <v>16.928571428571427</v>
      </c>
      <c r="O8" s="27">
        <f t="shared" si="2"/>
        <v>0</v>
      </c>
      <c r="P8" s="27"/>
      <c r="Q8" s="34"/>
      <c r="R8" s="34">
        <v>141.07</v>
      </c>
      <c r="S8" s="35"/>
      <c r="T8" s="35"/>
      <c r="U8" s="35"/>
      <c r="V8" s="35"/>
      <c r="W8" s="34"/>
      <c r="X8" s="34"/>
      <c r="Y8" s="34"/>
      <c r="Z8" s="34"/>
      <c r="AA8" s="35"/>
      <c r="AB8" s="35"/>
      <c r="AC8" s="34"/>
      <c r="AD8" s="34"/>
      <c r="AE8" s="27">
        <f t="shared" si="3"/>
        <v>-157.99857142857141</v>
      </c>
      <c r="AF8" s="28">
        <f t="shared" si="4"/>
        <v>1.4285714285904305E-3</v>
      </c>
      <c r="AH8" s="69">
        <f t="shared" si="5"/>
        <v>157.99857142857141</v>
      </c>
    </row>
    <row r="9" spans="1:34" s="12" customFormat="1" ht="23.25" hidden="1" customHeight="1" x14ac:dyDescent="0.2">
      <c r="A9" s="30">
        <v>44077</v>
      </c>
      <c r="B9" s="31"/>
      <c r="C9" s="25" t="s">
        <v>37</v>
      </c>
      <c r="D9" s="25" t="s">
        <v>38</v>
      </c>
      <c r="E9" s="25" t="s">
        <v>35</v>
      </c>
      <c r="F9" s="26">
        <v>38640</v>
      </c>
      <c r="G9" s="26" t="s">
        <v>120</v>
      </c>
      <c r="H9" s="32"/>
      <c r="I9" s="32"/>
      <c r="J9" s="32"/>
      <c r="K9" s="32">
        <v>735</v>
      </c>
      <c r="L9" s="33"/>
      <c r="M9" s="27">
        <f t="shared" si="0"/>
        <v>656.24999999999989</v>
      </c>
      <c r="N9" s="27">
        <f t="shared" si="1"/>
        <v>78.749999999999986</v>
      </c>
      <c r="O9" s="27">
        <f t="shared" si="2"/>
        <v>0</v>
      </c>
      <c r="P9" s="27">
        <v>656.25</v>
      </c>
      <c r="Q9" s="34"/>
      <c r="R9" s="34"/>
      <c r="S9" s="35"/>
      <c r="T9" s="35"/>
      <c r="U9" s="35"/>
      <c r="V9" s="35"/>
      <c r="W9" s="34"/>
      <c r="X9" s="34"/>
      <c r="Y9" s="34"/>
      <c r="Z9" s="34"/>
      <c r="AA9" s="35"/>
      <c r="AB9" s="35"/>
      <c r="AC9" s="34"/>
      <c r="AD9" s="34"/>
      <c r="AE9" s="27">
        <f t="shared" si="3"/>
        <v>-735</v>
      </c>
      <c r="AF9" s="28">
        <f t="shared" si="4"/>
        <v>0</v>
      </c>
      <c r="AH9" s="69">
        <f t="shared" si="5"/>
        <v>735</v>
      </c>
    </row>
    <row r="10" spans="1:34" s="12" customFormat="1" ht="27.75" hidden="1" customHeight="1" x14ac:dyDescent="0.2">
      <c r="A10" s="30">
        <v>44077</v>
      </c>
      <c r="B10" s="31"/>
      <c r="C10" s="25" t="s">
        <v>88</v>
      </c>
      <c r="D10" s="25"/>
      <c r="E10" s="25"/>
      <c r="F10" s="26"/>
      <c r="G10" s="26" t="s">
        <v>121</v>
      </c>
      <c r="H10" s="32"/>
      <c r="I10" s="32"/>
      <c r="J10" s="32">
        <v>1175</v>
      </c>
      <c r="K10" s="32"/>
      <c r="L10" s="33"/>
      <c r="M10" s="27">
        <f t="shared" si="0"/>
        <v>1175</v>
      </c>
      <c r="N10" s="27">
        <f t="shared" si="1"/>
        <v>0</v>
      </c>
      <c r="O10" s="27">
        <f t="shared" si="2"/>
        <v>0</v>
      </c>
      <c r="P10" s="27">
        <v>1175</v>
      </c>
      <c r="Q10" s="34"/>
      <c r="R10" s="34"/>
      <c r="S10" s="35"/>
      <c r="T10" s="35"/>
      <c r="U10" s="35"/>
      <c r="V10" s="35"/>
      <c r="W10" s="34"/>
      <c r="X10" s="34"/>
      <c r="Y10" s="34"/>
      <c r="Z10" s="34"/>
      <c r="AA10" s="35"/>
      <c r="AB10" s="35"/>
      <c r="AC10" s="34"/>
      <c r="AD10" s="34"/>
      <c r="AE10" s="27">
        <f t="shared" si="3"/>
        <v>-1175</v>
      </c>
      <c r="AF10" s="28">
        <f t="shared" si="4"/>
        <v>0</v>
      </c>
      <c r="AH10" s="69">
        <f t="shared" si="5"/>
        <v>1175</v>
      </c>
    </row>
    <row r="11" spans="1:34" s="12" customFormat="1" ht="23.25" hidden="1" customHeight="1" x14ac:dyDescent="0.2">
      <c r="A11" s="30">
        <v>44077</v>
      </c>
      <c r="B11" s="31"/>
      <c r="C11" s="25" t="s">
        <v>122</v>
      </c>
      <c r="D11" s="25"/>
      <c r="E11" s="25"/>
      <c r="F11" s="26"/>
      <c r="G11" s="26" t="s">
        <v>123</v>
      </c>
      <c r="H11" s="32"/>
      <c r="I11" s="32"/>
      <c r="J11" s="32">
        <v>25</v>
      </c>
      <c r="K11" s="32"/>
      <c r="L11" s="33"/>
      <c r="M11" s="27">
        <f t="shared" si="0"/>
        <v>25</v>
      </c>
      <c r="N11" s="27">
        <f t="shared" si="1"/>
        <v>0</v>
      </c>
      <c r="O11" s="27">
        <f t="shared" si="2"/>
        <v>0</v>
      </c>
      <c r="P11" s="27"/>
      <c r="Q11" s="34"/>
      <c r="R11" s="34"/>
      <c r="S11" s="35"/>
      <c r="T11" s="35"/>
      <c r="U11" s="35"/>
      <c r="V11" s="35"/>
      <c r="W11" s="34"/>
      <c r="X11" s="34"/>
      <c r="Y11" s="34"/>
      <c r="Z11" s="34">
        <v>25</v>
      </c>
      <c r="AA11" s="35"/>
      <c r="AB11" s="35"/>
      <c r="AC11" s="34"/>
      <c r="AD11" s="34"/>
      <c r="AE11" s="27">
        <f t="shared" si="3"/>
        <v>-25</v>
      </c>
      <c r="AF11" s="28">
        <f t="shared" si="4"/>
        <v>0</v>
      </c>
      <c r="AH11" s="69">
        <f t="shared" si="5"/>
        <v>25</v>
      </c>
    </row>
    <row r="12" spans="1:34" s="12" customFormat="1" ht="23.25" hidden="1" customHeight="1" x14ac:dyDescent="0.2">
      <c r="A12" s="30">
        <v>44078</v>
      </c>
      <c r="B12" s="31"/>
      <c r="C12" s="25" t="s">
        <v>40</v>
      </c>
      <c r="D12" s="25" t="s">
        <v>39</v>
      </c>
      <c r="E12" s="25" t="s">
        <v>41</v>
      </c>
      <c r="F12" s="26">
        <v>2543546</v>
      </c>
      <c r="G12" s="26" t="s">
        <v>124</v>
      </c>
      <c r="H12" s="32"/>
      <c r="I12" s="32"/>
      <c r="J12" s="32"/>
      <c r="K12" s="32">
        <v>42</v>
      </c>
      <c r="L12" s="33"/>
      <c r="M12" s="27">
        <f t="shared" si="0"/>
        <v>37.499999999999993</v>
      </c>
      <c r="N12" s="27">
        <f t="shared" si="1"/>
        <v>4.4999999999999991</v>
      </c>
      <c r="O12" s="27">
        <f t="shared" si="2"/>
        <v>0</v>
      </c>
      <c r="P12" s="34"/>
      <c r="Q12" s="34">
        <v>37.5</v>
      </c>
      <c r="R12" s="34"/>
      <c r="S12" s="35"/>
      <c r="T12" s="35"/>
      <c r="U12" s="35"/>
      <c r="V12" s="35"/>
      <c r="W12" s="34"/>
      <c r="X12" s="34"/>
      <c r="Y12" s="34"/>
      <c r="Z12" s="34"/>
      <c r="AA12" s="35"/>
      <c r="AB12" s="35"/>
      <c r="AC12" s="34"/>
      <c r="AD12" s="34"/>
      <c r="AE12" s="27">
        <f t="shared" si="3"/>
        <v>-42</v>
      </c>
      <c r="AF12" s="28">
        <f t="shared" si="4"/>
        <v>0</v>
      </c>
      <c r="AH12" s="69">
        <f t="shared" si="5"/>
        <v>42</v>
      </c>
    </row>
    <row r="13" spans="1:34" s="12" customFormat="1" ht="23.25" hidden="1" customHeight="1" x14ac:dyDescent="0.2">
      <c r="A13" s="30">
        <v>44078</v>
      </c>
      <c r="B13" s="31"/>
      <c r="C13" s="25" t="s">
        <v>106</v>
      </c>
      <c r="D13" s="25" t="s">
        <v>86</v>
      </c>
      <c r="E13" s="25" t="s">
        <v>107</v>
      </c>
      <c r="F13" s="26">
        <v>202475</v>
      </c>
      <c r="G13" s="26" t="s">
        <v>125</v>
      </c>
      <c r="H13" s="32"/>
      <c r="I13" s="32"/>
      <c r="J13" s="32"/>
      <c r="K13" s="32">
        <v>1030</v>
      </c>
      <c r="L13" s="33"/>
      <c r="M13" s="27">
        <f t="shared" si="0"/>
        <v>919.64285714285711</v>
      </c>
      <c r="N13" s="27">
        <f t="shared" si="1"/>
        <v>110.35714285714285</v>
      </c>
      <c r="O13" s="27">
        <f t="shared" si="2"/>
        <v>0</v>
      </c>
      <c r="P13" s="27"/>
      <c r="Q13" s="34"/>
      <c r="R13" s="34"/>
      <c r="S13" s="35"/>
      <c r="T13" s="35"/>
      <c r="U13" s="35">
        <v>919.64</v>
      </c>
      <c r="V13" s="35"/>
      <c r="W13" s="34"/>
      <c r="X13" s="34"/>
      <c r="Y13" s="34"/>
      <c r="Z13" s="34"/>
      <c r="AA13" s="35"/>
      <c r="AB13" s="35"/>
      <c r="AC13" s="34"/>
      <c r="AD13" s="34"/>
      <c r="AE13" s="27">
        <f t="shared" si="3"/>
        <v>-1029.9971428571428</v>
      </c>
      <c r="AF13" s="28">
        <f t="shared" si="4"/>
        <v>2.8571428572377044E-3</v>
      </c>
      <c r="AH13" s="69">
        <f t="shared" si="5"/>
        <v>1029.9971428571428</v>
      </c>
    </row>
    <row r="14" spans="1:34" s="12" customFormat="1" ht="23.25" hidden="1" customHeight="1" x14ac:dyDescent="0.2">
      <c r="A14" s="30">
        <v>44077</v>
      </c>
      <c r="B14" s="31"/>
      <c r="C14" s="25" t="s">
        <v>122</v>
      </c>
      <c r="D14" s="25"/>
      <c r="E14" s="25"/>
      <c r="F14" s="26"/>
      <c r="G14" s="26" t="s">
        <v>126</v>
      </c>
      <c r="H14" s="32"/>
      <c r="I14" s="32"/>
      <c r="J14" s="32">
        <v>55</v>
      </c>
      <c r="K14" s="32"/>
      <c r="L14" s="33"/>
      <c r="M14" s="27">
        <f t="shared" si="0"/>
        <v>55</v>
      </c>
      <c r="N14" s="27">
        <f t="shared" si="1"/>
        <v>0</v>
      </c>
      <c r="O14" s="27">
        <f t="shared" si="2"/>
        <v>0</v>
      </c>
      <c r="P14" s="27"/>
      <c r="Q14" s="34"/>
      <c r="R14" s="34"/>
      <c r="S14" s="35"/>
      <c r="T14" s="35"/>
      <c r="U14" s="35"/>
      <c r="V14" s="35"/>
      <c r="W14" s="34"/>
      <c r="X14" s="34"/>
      <c r="Y14" s="34"/>
      <c r="Z14" s="34">
        <v>55</v>
      </c>
      <c r="AA14" s="35"/>
      <c r="AB14" s="35"/>
      <c r="AC14" s="34"/>
      <c r="AD14" s="34"/>
      <c r="AE14" s="27">
        <f t="shared" si="3"/>
        <v>-55</v>
      </c>
      <c r="AF14" s="28">
        <f t="shared" si="4"/>
        <v>0</v>
      </c>
      <c r="AH14" s="69">
        <f t="shared" si="5"/>
        <v>55</v>
      </c>
    </row>
    <row r="15" spans="1:34" s="12" customFormat="1" ht="23.25" hidden="1" customHeight="1" x14ac:dyDescent="0.2">
      <c r="A15" s="30">
        <v>44078</v>
      </c>
      <c r="B15" s="31"/>
      <c r="C15" s="25" t="s">
        <v>42</v>
      </c>
      <c r="D15" s="25" t="s">
        <v>43</v>
      </c>
      <c r="E15" s="25" t="s">
        <v>44</v>
      </c>
      <c r="F15" s="26"/>
      <c r="G15" s="26" t="s">
        <v>57</v>
      </c>
      <c r="H15" s="32"/>
      <c r="I15" s="32"/>
      <c r="J15" s="32"/>
      <c r="K15" s="32">
        <v>282.5</v>
      </c>
      <c r="L15" s="33"/>
      <c r="M15" s="27">
        <f t="shared" si="0"/>
        <v>252.23214285714283</v>
      </c>
      <c r="N15" s="27">
        <f t="shared" si="1"/>
        <v>30.267857142857139</v>
      </c>
      <c r="O15" s="27">
        <f t="shared" si="2"/>
        <v>0</v>
      </c>
      <c r="P15" s="27"/>
      <c r="Q15" s="34">
        <v>252.23</v>
      </c>
      <c r="R15" s="34"/>
      <c r="S15" s="35"/>
      <c r="T15" s="35"/>
      <c r="U15" s="35"/>
      <c r="V15" s="35"/>
      <c r="W15" s="34"/>
      <c r="X15" s="34"/>
      <c r="Y15" s="34"/>
      <c r="Z15" s="34"/>
      <c r="AA15" s="35"/>
      <c r="AB15" s="35"/>
      <c r="AC15" s="34"/>
      <c r="AD15" s="34"/>
      <c r="AE15" s="27">
        <f t="shared" si="3"/>
        <v>-282.49785714285713</v>
      </c>
      <c r="AF15" s="28">
        <f t="shared" si="4"/>
        <v>2.1428571428714349E-3</v>
      </c>
      <c r="AH15" s="69">
        <f t="shared" si="5"/>
        <v>282.49785714285713</v>
      </c>
    </row>
    <row r="16" spans="1:34" s="12" customFormat="1" ht="23.25" hidden="1" customHeight="1" x14ac:dyDescent="0.2">
      <c r="A16" s="30">
        <v>44078</v>
      </c>
      <c r="B16" s="31"/>
      <c r="C16" s="25" t="s">
        <v>42</v>
      </c>
      <c r="D16" s="25" t="s">
        <v>43</v>
      </c>
      <c r="E16" s="25" t="s">
        <v>44</v>
      </c>
      <c r="F16" s="26"/>
      <c r="G16" s="26" t="s">
        <v>58</v>
      </c>
      <c r="H16" s="32"/>
      <c r="I16" s="32"/>
      <c r="J16" s="32">
        <v>323.14999999999998</v>
      </c>
      <c r="K16" s="32"/>
      <c r="L16" s="33"/>
      <c r="M16" s="27">
        <f t="shared" si="0"/>
        <v>323.14999999999998</v>
      </c>
      <c r="N16" s="27">
        <f t="shared" si="1"/>
        <v>0</v>
      </c>
      <c r="O16" s="27">
        <f t="shared" si="2"/>
        <v>0</v>
      </c>
      <c r="P16" s="27">
        <v>323.14999999999998</v>
      </c>
      <c r="Q16" s="34"/>
      <c r="R16" s="34"/>
      <c r="S16" s="35"/>
      <c r="T16" s="35"/>
      <c r="U16" s="35"/>
      <c r="V16" s="35"/>
      <c r="W16" s="34"/>
      <c r="X16" s="34"/>
      <c r="Y16" s="34"/>
      <c r="Z16" s="34"/>
      <c r="AA16" s="35"/>
      <c r="AB16" s="35"/>
      <c r="AC16" s="34"/>
      <c r="AD16" s="34"/>
      <c r="AE16" s="27">
        <f t="shared" si="3"/>
        <v>-323.14999999999998</v>
      </c>
      <c r="AF16" s="28">
        <f t="shared" si="4"/>
        <v>0</v>
      </c>
      <c r="AH16" s="69">
        <f t="shared" si="5"/>
        <v>323.14999999999998</v>
      </c>
    </row>
    <row r="17" spans="1:34" s="12" customFormat="1" ht="23.25" hidden="1" customHeight="1" x14ac:dyDescent="0.2">
      <c r="A17" s="30">
        <v>44078</v>
      </c>
      <c r="B17" s="31"/>
      <c r="C17" s="25" t="s">
        <v>42</v>
      </c>
      <c r="D17" s="25" t="s">
        <v>43</v>
      </c>
      <c r="E17" s="25" t="s">
        <v>44</v>
      </c>
      <c r="F17" s="26"/>
      <c r="G17" s="26" t="s">
        <v>59</v>
      </c>
      <c r="H17" s="32"/>
      <c r="I17" s="32"/>
      <c r="J17" s="32"/>
      <c r="K17" s="32">
        <v>3505.45</v>
      </c>
      <c r="L17" s="33"/>
      <c r="M17" s="27">
        <f t="shared" si="0"/>
        <v>3129.8660714285711</v>
      </c>
      <c r="N17" s="27">
        <f t="shared" si="1"/>
        <v>375.58392857142854</v>
      </c>
      <c r="O17" s="27">
        <f t="shared" si="2"/>
        <v>0</v>
      </c>
      <c r="P17" s="27">
        <v>3129.87</v>
      </c>
      <c r="Q17" s="34"/>
      <c r="R17" s="34"/>
      <c r="S17" s="35"/>
      <c r="T17" s="35"/>
      <c r="U17" s="35"/>
      <c r="V17" s="35"/>
      <c r="W17" s="34"/>
      <c r="X17" s="34"/>
      <c r="Y17" s="34"/>
      <c r="Z17" s="34"/>
      <c r="AA17" s="35"/>
      <c r="AB17" s="35"/>
      <c r="AC17" s="34"/>
      <c r="AD17" s="34"/>
      <c r="AE17" s="27">
        <f t="shared" si="3"/>
        <v>-3505.4539285714286</v>
      </c>
      <c r="AF17" s="28">
        <f t="shared" si="4"/>
        <v>-3.9285714287871087E-3</v>
      </c>
      <c r="AH17" s="69">
        <f t="shared" si="5"/>
        <v>3505.4539285714286</v>
      </c>
    </row>
    <row r="18" spans="1:34" s="12" customFormat="1" ht="23.25" hidden="1" customHeight="1" x14ac:dyDescent="0.2">
      <c r="A18" s="30">
        <v>44078</v>
      </c>
      <c r="B18" s="31"/>
      <c r="C18" s="25" t="s">
        <v>60</v>
      </c>
      <c r="D18" s="25"/>
      <c r="E18" s="25"/>
      <c r="F18" s="26"/>
      <c r="G18" s="26" t="s">
        <v>61</v>
      </c>
      <c r="H18" s="32"/>
      <c r="I18" s="32"/>
      <c r="J18" s="32">
        <v>67.5</v>
      </c>
      <c r="K18" s="32"/>
      <c r="L18" s="33"/>
      <c r="M18" s="27">
        <f t="shared" si="0"/>
        <v>67.5</v>
      </c>
      <c r="N18" s="27">
        <f t="shared" si="1"/>
        <v>0</v>
      </c>
      <c r="O18" s="27">
        <f t="shared" si="2"/>
        <v>0</v>
      </c>
      <c r="P18" s="27"/>
      <c r="Q18" s="34"/>
      <c r="R18" s="34"/>
      <c r="S18" s="35"/>
      <c r="T18" s="35"/>
      <c r="U18" s="35"/>
      <c r="V18" s="35"/>
      <c r="W18" s="34"/>
      <c r="X18" s="34"/>
      <c r="Y18" s="34"/>
      <c r="Z18" s="34">
        <v>67.5</v>
      </c>
      <c r="AA18" s="35"/>
      <c r="AB18" s="35"/>
      <c r="AC18" s="34"/>
      <c r="AD18" s="34"/>
      <c r="AE18" s="27">
        <f t="shared" si="3"/>
        <v>-67.5</v>
      </c>
      <c r="AF18" s="28">
        <f t="shared" si="4"/>
        <v>0</v>
      </c>
      <c r="AH18" s="69">
        <f t="shared" si="5"/>
        <v>67.5</v>
      </c>
    </row>
    <row r="19" spans="1:34" s="12" customFormat="1" ht="23.25" hidden="1" customHeight="1" x14ac:dyDescent="0.2">
      <c r="A19" s="30">
        <v>44078</v>
      </c>
      <c r="B19" s="31"/>
      <c r="C19" s="25" t="s">
        <v>62</v>
      </c>
      <c r="D19" s="25" t="s">
        <v>64</v>
      </c>
      <c r="E19" s="25" t="s">
        <v>63</v>
      </c>
      <c r="F19" s="26"/>
      <c r="G19" s="26" t="s">
        <v>65</v>
      </c>
      <c r="H19" s="32"/>
      <c r="I19" s="32"/>
      <c r="J19" s="32">
        <v>6532</v>
      </c>
      <c r="K19" s="32"/>
      <c r="L19" s="33"/>
      <c r="M19" s="27">
        <f t="shared" si="0"/>
        <v>6532</v>
      </c>
      <c r="N19" s="27">
        <f t="shared" si="1"/>
        <v>0</v>
      </c>
      <c r="O19" s="27">
        <f t="shared" si="2"/>
        <v>0</v>
      </c>
      <c r="P19" s="27">
        <v>6532</v>
      </c>
      <c r="Q19" s="34"/>
      <c r="R19" s="34"/>
      <c r="S19" s="35"/>
      <c r="T19" s="35"/>
      <c r="U19" s="35"/>
      <c r="V19" s="35"/>
      <c r="W19" s="34"/>
      <c r="X19" s="34"/>
      <c r="Y19" s="34"/>
      <c r="Z19" s="34"/>
      <c r="AA19" s="35"/>
      <c r="AB19" s="35"/>
      <c r="AC19" s="34"/>
      <c r="AD19" s="34"/>
      <c r="AE19" s="27">
        <f t="shared" si="3"/>
        <v>-6532</v>
      </c>
      <c r="AF19" s="28">
        <f t="shared" si="4"/>
        <v>0</v>
      </c>
      <c r="AH19" s="69">
        <f t="shared" si="5"/>
        <v>6532</v>
      </c>
    </row>
    <row r="20" spans="1:34" s="12" customFormat="1" ht="27.75" hidden="1" customHeight="1" x14ac:dyDescent="0.2">
      <c r="A20" s="30">
        <v>44081</v>
      </c>
      <c r="B20" s="31"/>
      <c r="C20" s="25" t="s">
        <v>67</v>
      </c>
      <c r="D20" s="25" t="s">
        <v>68</v>
      </c>
      <c r="E20" s="25" t="s">
        <v>69</v>
      </c>
      <c r="F20" s="26"/>
      <c r="G20" s="26" t="s">
        <v>53</v>
      </c>
      <c r="H20" s="32"/>
      <c r="I20" s="32"/>
      <c r="J20" s="32">
        <v>280</v>
      </c>
      <c r="K20" s="32"/>
      <c r="L20" s="33"/>
      <c r="M20" s="27">
        <f t="shared" si="0"/>
        <v>280</v>
      </c>
      <c r="N20" s="27">
        <f t="shared" si="1"/>
        <v>0</v>
      </c>
      <c r="O20" s="27">
        <f t="shared" si="2"/>
        <v>0</v>
      </c>
      <c r="P20" s="27">
        <v>280</v>
      </c>
      <c r="Q20" s="34"/>
      <c r="R20" s="34"/>
      <c r="S20" s="35"/>
      <c r="T20" s="35"/>
      <c r="U20" s="35"/>
      <c r="V20" s="35"/>
      <c r="W20" s="34"/>
      <c r="X20" s="34"/>
      <c r="Y20" s="34"/>
      <c r="Z20" s="34"/>
      <c r="AA20" s="35"/>
      <c r="AB20" s="35"/>
      <c r="AC20" s="34"/>
      <c r="AD20" s="34"/>
      <c r="AE20" s="27">
        <f t="shared" si="3"/>
        <v>-280</v>
      </c>
      <c r="AF20" s="28">
        <f t="shared" si="4"/>
        <v>0</v>
      </c>
      <c r="AH20" s="69">
        <f t="shared" si="5"/>
        <v>280</v>
      </c>
    </row>
    <row r="21" spans="1:34" s="12" customFormat="1" ht="23.25" hidden="1" customHeight="1" x14ac:dyDescent="0.2">
      <c r="A21" s="30">
        <v>44081</v>
      </c>
      <c r="B21" s="31"/>
      <c r="C21" s="25" t="s">
        <v>54</v>
      </c>
      <c r="D21" s="25"/>
      <c r="E21" s="25"/>
      <c r="F21" s="26"/>
      <c r="G21" s="26" t="s">
        <v>70</v>
      </c>
      <c r="H21" s="32"/>
      <c r="I21" s="32"/>
      <c r="J21" s="32">
        <v>50</v>
      </c>
      <c r="K21" s="32"/>
      <c r="L21" s="33"/>
      <c r="M21" s="27">
        <f t="shared" si="0"/>
        <v>50</v>
      </c>
      <c r="N21" s="27">
        <f t="shared" si="1"/>
        <v>0</v>
      </c>
      <c r="O21" s="27">
        <f t="shared" si="2"/>
        <v>0</v>
      </c>
      <c r="P21" s="27"/>
      <c r="Q21" s="34"/>
      <c r="R21" s="34"/>
      <c r="S21" s="35"/>
      <c r="T21" s="35"/>
      <c r="U21" s="35"/>
      <c r="V21" s="35"/>
      <c r="W21" s="34"/>
      <c r="X21" s="34"/>
      <c r="Y21" s="34"/>
      <c r="Z21" s="34">
        <v>50</v>
      </c>
      <c r="AA21" s="35"/>
      <c r="AB21" s="35"/>
      <c r="AC21" s="34"/>
      <c r="AD21" s="34"/>
      <c r="AE21" s="27">
        <f t="shared" si="3"/>
        <v>-50</v>
      </c>
      <c r="AF21" s="28">
        <f t="shared" si="4"/>
        <v>0</v>
      </c>
      <c r="AH21" s="69">
        <f t="shared" si="5"/>
        <v>50</v>
      </c>
    </row>
    <row r="22" spans="1:34" s="12" customFormat="1" ht="23.25" hidden="1" customHeight="1" x14ac:dyDescent="0.2">
      <c r="A22" s="30">
        <v>44081</v>
      </c>
      <c r="B22" s="31"/>
      <c r="C22" s="25" t="s">
        <v>37</v>
      </c>
      <c r="D22" s="25" t="s">
        <v>38</v>
      </c>
      <c r="E22" s="25" t="s">
        <v>35</v>
      </c>
      <c r="F22" s="26"/>
      <c r="G22" s="26" t="s">
        <v>71</v>
      </c>
      <c r="H22" s="32"/>
      <c r="I22" s="32"/>
      <c r="J22" s="32"/>
      <c r="K22" s="32">
        <v>257</v>
      </c>
      <c r="L22" s="33"/>
      <c r="M22" s="27">
        <f t="shared" si="0"/>
        <v>229.46428571428569</v>
      </c>
      <c r="N22" s="27">
        <f t="shared" si="1"/>
        <v>27.535714285714281</v>
      </c>
      <c r="O22" s="27">
        <f t="shared" si="2"/>
        <v>0</v>
      </c>
      <c r="P22" s="34">
        <v>229.46</v>
      </c>
      <c r="Q22" s="34"/>
      <c r="R22" s="34"/>
      <c r="S22" s="35"/>
      <c r="T22" s="35"/>
      <c r="U22" s="35"/>
      <c r="V22" s="35"/>
      <c r="W22" s="34"/>
      <c r="X22" s="34"/>
      <c r="Y22" s="34"/>
      <c r="Z22" s="34"/>
      <c r="AA22" s="35"/>
      <c r="AB22" s="35"/>
      <c r="AC22" s="34"/>
      <c r="AD22" s="34"/>
      <c r="AE22" s="27">
        <f t="shared" si="3"/>
        <v>-256.99571428571431</v>
      </c>
      <c r="AF22" s="28">
        <f t="shared" si="4"/>
        <v>4.2857142856860264E-3</v>
      </c>
      <c r="AH22" s="69">
        <f t="shared" si="5"/>
        <v>256.99571428571431</v>
      </c>
    </row>
    <row r="23" spans="1:34" s="12" customFormat="1" ht="23.25" hidden="1" customHeight="1" x14ac:dyDescent="0.2">
      <c r="A23" s="30">
        <v>44082</v>
      </c>
      <c r="B23" s="31"/>
      <c r="C23" s="25" t="s">
        <v>47</v>
      </c>
      <c r="D23" s="25" t="s">
        <v>48</v>
      </c>
      <c r="E23" s="25" t="s">
        <v>35</v>
      </c>
      <c r="F23" s="26"/>
      <c r="G23" s="26" t="s">
        <v>72</v>
      </c>
      <c r="H23" s="32"/>
      <c r="I23" s="32"/>
      <c r="J23" s="32"/>
      <c r="K23" s="32">
        <v>147</v>
      </c>
      <c r="L23" s="33"/>
      <c r="M23" s="27">
        <f t="shared" si="0"/>
        <v>131.25</v>
      </c>
      <c r="N23" s="27">
        <f t="shared" si="1"/>
        <v>15.75</v>
      </c>
      <c r="O23" s="27">
        <f t="shared" si="2"/>
        <v>0</v>
      </c>
      <c r="P23" s="27"/>
      <c r="Q23" s="34"/>
      <c r="R23" s="34"/>
      <c r="S23" s="35">
        <v>131.25</v>
      </c>
      <c r="T23" s="35"/>
      <c r="U23" s="35"/>
      <c r="V23" s="35"/>
      <c r="W23" s="34"/>
      <c r="X23" s="34"/>
      <c r="Y23" s="34"/>
      <c r="Z23" s="34"/>
      <c r="AA23" s="35"/>
      <c r="AB23" s="35"/>
      <c r="AC23" s="34"/>
      <c r="AD23" s="34"/>
      <c r="AE23" s="27">
        <f t="shared" si="3"/>
        <v>-147</v>
      </c>
      <c r="AF23" s="28">
        <f t="shared" si="4"/>
        <v>0</v>
      </c>
      <c r="AH23" s="69">
        <f t="shared" si="5"/>
        <v>147</v>
      </c>
    </row>
    <row r="24" spans="1:34" s="12" customFormat="1" ht="23.25" hidden="1" customHeight="1" x14ac:dyDescent="0.2">
      <c r="A24" s="30">
        <v>44082</v>
      </c>
      <c r="B24" s="31"/>
      <c r="C24" s="25" t="s">
        <v>37</v>
      </c>
      <c r="D24" s="25" t="s">
        <v>38</v>
      </c>
      <c r="E24" s="25" t="s">
        <v>35</v>
      </c>
      <c r="F24" s="26"/>
      <c r="G24" s="26" t="s">
        <v>73</v>
      </c>
      <c r="H24" s="32"/>
      <c r="I24" s="32"/>
      <c r="J24" s="32"/>
      <c r="K24" s="32">
        <f>169.5+177</f>
        <v>346.5</v>
      </c>
      <c r="L24" s="33"/>
      <c r="M24" s="27">
        <f t="shared" si="0"/>
        <v>309.37499999999994</v>
      </c>
      <c r="N24" s="27">
        <f t="shared" si="1"/>
        <v>37.124999999999993</v>
      </c>
      <c r="O24" s="27">
        <f t="shared" si="2"/>
        <v>0</v>
      </c>
      <c r="P24" s="27"/>
      <c r="Q24" s="34">
        <v>309.38</v>
      </c>
      <c r="R24" s="34"/>
      <c r="S24" s="35"/>
      <c r="T24" s="35"/>
      <c r="U24" s="35"/>
      <c r="V24" s="35"/>
      <c r="W24" s="34"/>
      <c r="X24" s="34"/>
      <c r="Y24" s="34"/>
      <c r="Z24" s="34"/>
      <c r="AA24" s="35"/>
      <c r="AB24" s="35"/>
      <c r="AC24" s="34"/>
      <c r="AD24" s="34"/>
      <c r="AE24" s="27">
        <f t="shared" si="3"/>
        <v>-346.505</v>
      </c>
      <c r="AF24" s="28">
        <f t="shared" si="4"/>
        <v>-4.9999999999954525E-3</v>
      </c>
      <c r="AH24" s="69">
        <f t="shared" si="5"/>
        <v>346.505</v>
      </c>
    </row>
    <row r="25" spans="1:34" s="12" customFormat="1" ht="23.25" hidden="1" customHeight="1" x14ac:dyDescent="0.2">
      <c r="A25" s="30">
        <v>44082</v>
      </c>
      <c r="B25" s="31"/>
      <c r="C25" s="25" t="s">
        <v>37</v>
      </c>
      <c r="D25" s="25" t="s">
        <v>38</v>
      </c>
      <c r="E25" s="25" t="s">
        <v>35</v>
      </c>
      <c r="F25" s="26"/>
      <c r="G25" s="26" t="s">
        <v>74</v>
      </c>
      <c r="H25" s="32"/>
      <c r="I25" s="32"/>
      <c r="J25" s="32"/>
      <c r="K25" s="32">
        <v>79</v>
      </c>
      <c r="L25" s="33"/>
      <c r="M25" s="27">
        <f t="shared" si="0"/>
        <v>70.535714285714278</v>
      </c>
      <c r="N25" s="27">
        <f t="shared" si="1"/>
        <v>8.4642857142857135</v>
      </c>
      <c r="O25" s="27">
        <f t="shared" si="2"/>
        <v>0</v>
      </c>
      <c r="P25" s="27"/>
      <c r="Q25" s="34"/>
      <c r="R25" s="34"/>
      <c r="S25" s="35"/>
      <c r="T25" s="35"/>
      <c r="U25" s="35"/>
      <c r="V25" s="35"/>
      <c r="W25" s="34"/>
      <c r="X25" s="34"/>
      <c r="Y25" s="34"/>
      <c r="Z25" s="34"/>
      <c r="AA25" s="35"/>
      <c r="AB25" s="35"/>
      <c r="AC25" s="34">
        <v>70.540000000000006</v>
      </c>
      <c r="AD25" s="34"/>
      <c r="AE25" s="27">
        <f t="shared" si="3"/>
        <v>-79.004285714285714</v>
      </c>
      <c r="AF25" s="28">
        <f t="shared" si="4"/>
        <v>-4.2857142857144481E-3</v>
      </c>
      <c r="AH25" s="69">
        <f t="shared" si="5"/>
        <v>79.004285714285714</v>
      </c>
    </row>
    <row r="26" spans="1:34" s="12" customFormat="1" ht="23.25" hidden="1" customHeight="1" x14ac:dyDescent="0.2">
      <c r="A26" s="30">
        <v>44082</v>
      </c>
      <c r="B26" s="31"/>
      <c r="C26" s="25" t="s">
        <v>37</v>
      </c>
      <c r="D26" s="25" t="s">
        <v>38</v>
      </c>
      <c r="E26" s="25" t="s">
        <v>35</v>
      </c>
      <c r="F26" s="26"/>
      <c r="G26" s="26" t="s">
        <v>77</v>
      </c>
      <c r="H26" s="32"/>
      <c r="I26" s="32"/>
      <c r="J26" s="32"/>
      <c r="K26" s="32">
        <v>79</v>
      </c>
      <c r="L26" s="33"/>
      <c r="M26" s="27">
        <f t="shared" si="0"/>
        <v>70.535714285714278</v>
      </c>
      <c r="N26" s="27">
        <f t="shared" si="1"/>
        <v>8.4642857142857135</v>
      </c>
      <c r="O26" s="27">
        <f t="shared" si="2"/>
        <v>0</v>
      </c>
      <c r="P26" s="27"/>
      <c r="Q26" s="34"/>
      <c r="R26" s="34">
        <v>70.540000000000006</v>
      </c>
      <c r="S26" s="35"/>
      <c r="T26" s="35"/>
      <c r="U26" s="35"/>
      <c r="V26" s="35"/>
      <c r="W26" s="34"/>
      <c r="X26" s="34"/>
      <c r="Y26" s="34"/>
      <c r="Z26" s="34"/>
      <c r="AA26" s="35"/>
      <c r="AB26" s="35"/>
      <c r="AC26" s="34"/>
      <c r="AD26" s="34"/>
      <c r="AE26" s="27">
        <f t="shared" si="3"/>
        <v>-79.004285714285714</v>
      </c>
      <c r="AF26" s="28">
        <f t="shared" si="4"/>
        <v>-4.2857142857144481E-3</v>
      </c>
      <c r="AH26" s="69">
        <f t="shared" si="5"/>
        <v>79.004285714285714</v>
      </c>
    </row>
    <row r="27" spans="1:34" s="12" customFormat="1" ht="22.5" hidden="1" customHeight="1" x14ac:dyDescent="0.2">
      <c r="A27" s="30">
        <v>44082</v>
      </c>
      <c r="B27" s="31"/>
      <c r="C27" s="25" t="s">
        <v>37</v>
      </c>
      <c r="D27" s="25" t="s">
        <v>38</v>
      </c>
      <c r="E27" s="25" t="s">
        <v>35</v>
      </c>
      <c r="F27" s="26">
        <v>198155</v>
      </c>
      <c r="G27" s="26" t="s">
        <v>102</v>
      </c>
      <c r="H27" s="32"/>
      <c r="I27" s="32"/>
      <c r="J27" s="32"/>
      <c r="K27" s="32">
        <v>135</v>
      </c>
      <c r="L27" s="33"/>
      <c r="M27" s="27">
        <f t="shared" si="0"/>
        <v>120.53571428571428</v>
      </c>
      <c r="N27" s="27">
        <f t="shared" si="1"/>
        <v>14.464285714285714</v>
      </c>
      <c r="O27" s="27">
        <f t="shared" si="2"/>
        <v>0</v>
      </c>
      <c r="P27" s="27">
        <v>120.54</v>
      </c>
      <c r="Q27" s="34"/>
      <c r="R27" s="34"/>
      <c r="S27" s="35"/>
      <c r="T27" s="35"/>
      <c r="U27" s="35"/>
      <c r="V27" s="35"/>
      <c r="W27" s="35"/>
      <c r="X27" s="34"/>
      <c r="Y27" s="34"/>
      <c r="Z27" s="34"/>
      <c r="AA27" s="34"/>
      <c r="AB27" s="35"/>
      <c r="AC27" s="35"/>
      <c r="AD27" s="34"/>
      <c r="AE27" s="27">
        <f t="shared" si="3"/>
        <v>-135.00428571428571</v>
      </c>
      <c r="AF27" s="27">
        <f t="shared" ref="AF27:AF90" si="6">-SUM(N27:AE27)</f>
        <v>0</v>
      </c>
      <c r="AG27" s="28">
        <f t="shared" ref="AG27:AG90" si="7">SUM(H27:K27)+AF27+O27</f>
        <v>135</v>
      </c>
      <c r="AH27" s="69">
        <f t="shared" si="5"/>
        <v>135.00428571428571</v>
      </c>
    </row>
    <row r="28" spans="1:34" s="12" customFormat="1" ht="23.25" hidden="1" customHeight="1" x14ac:dyDescent="0.2">
      <c r="A28" s="30">
        <v>44082</v>
      </c>
      <c r="B28" s="31"/>
      <c r="C28" s="25" t="s">
        <v>103</v>
      </c>
      <c r="D28" s="25" t="s">
        <v>104</v>
      </c>
      <c r="E28" s="25" t="s">
        <v>44</v>
      </c>
      <c r="F28" s="26">
        <v>30403</v>
      </c>
      <c r="G28" s="26" t="s">
        <v>105</v>
      </c>
      <c r="H28" s="32"/>
      <c r="I28" s="32"/>
      <c r="J28" s="32"/>
      <c r="K28" s="32">
        <v>54.5</v>
      </c>
      <c r="L28" s="33"/>
      <c r="M28" s="27">
        <f t="shared" si="0"/>
        <v>48.660714285714278</v>
      </c>
      <c r="N28" s="27">
        <f t="shared" si="1"/>
        <v>5.8392857142857135</v>
      </c>
      <c r="O28" s="27">
        <f t="shared" si="2"/>
        <v>0</v>
      </c>
      <c r="P28" s="27"/>
      <c r="Q28" s="34"/>
      <c r="R28" s="34"/>
      <c r="S28" s="35"/>
      <c r="T28" s="35">
        <v>48.66</v>
      </c>
      <c r="U28" s="35"/>
      <c r="V28" s="35"/>
      <c r="W28" s="35"/>
      <c r="X28" s="34"/>
      <c r="Y28" s="34"/>
      <c r="Z28" s="34"/>
      <c r="AA28" s="34"/>
      <c r="AB28" s="35"/>
      <c r="AC28" s="35"/>
      <c r="AD28" s="34"/>
      <c r="AE28" s="27">
        <f t="shared" si="3"/>
        <v>-54.499285714285712</v>
      </c>
      <c r="AF28" s="27">
        <f t="shared" si="6"/>
        <v>0</v>
      </c>
      <c r="AG28" s="28">
        <f t="shared" si="7"/>
        <v>54.5</v>
      </c>
      <c r="AH28" s="69">
        <f t="shared" si="5"/>
        <v>54.499285714285712</v>
      </c>
    </row>
    <row r="29" spans="1:34" s="12" customFormat="1" ht="23.25" hidden="1" customHeight="1" x14ac:dyDescent="0.2">
      <c r="A29" s="30">
        <v>44083</v>
      </c>
      <c r="B29" s="31"/>
      <c r="C29" s="25" t="s">
        <v>88</v>
      </c>
      <c r="D29" s="25"/>
      <c r="E29" s="25"/>
      <c r="F29" s="26"/>
      <c r="G29" s="26" t="s">
        <v>89</v>
      </c>
      <c r="H29" s="32">
        <v>125</v>
      </c>
      <c r="I29" s="32"/>
      <c r="J29" s="32"/>
      <c r="K29" s="32"/>
      <c r="L29" s="33"/>
      <c r="M29" s="27">
        <f t="shared" si="0"/>
        <v>125</v>
      </c>
      <c r="N29" s="27">
        <f t="shared" si="1"/>
        <v>0</v>
      </c>
      <c r="O29" s="27">
        <f t="shared" si="2"/>
        <v>0</v>
      </c>
      <c r="P29" s="27">
        <v>125</v>
      </c>
      <c r="Q29" s="34"/>
      <c r="R29" s="34"/>
      <c r="S29" s="35"/>
      <c r="T29" s="35"/>
      <c r="U29" s="35"/>
      <c r="V29" s="35"/>
      <c r="W29" s="35"/>
      <c r="X29" s="34"/>
      <c r="Y29" s="34"/>
      <c r="Z29" s="34"/>
      <c r="AA29" s="34"/>
      <c r="AB29" s="35"/>
      <c r="AC29" s="35"/>
      <c r="AD29" s="34"/>
      <c r="AE29" s="27">
        <f t="shared" si="3"/>
        <v>-125</v>
      </c>
      <c r="AF29" s="27">
        <f t="shared" si="6"/>
        <v>0</v>
      </c>
      <c r="AG29" s="28">
        <f t="shared" si="7"/>
        <v>125</v>
      </c>
      <c r="AH29" s="69">
        <f t="shared" si="5"/>
        <v>125</v>
      </c>
    </row>
    <row r="30" spans="1:34" s="12" customFormat="1" ht="23.25" hidden="1" customHeight="1" x14ac:dyDescent="0.2">
      <c r="A30" s="30">
        <v>44083</v>
      </c>
      <c r="B30" s="31"/>
      <c r="C30" s="25" t="s">
        <v>106</v>
      </c>
      <c r="D30" s="25" t="s">
        <v>86</v>
      </c>
      <c r="E30" s="25" t="s">
        <v>107</v>
      </c>
      <c r="F30" s="26">
        <v>202642</v>
      </c>
      <c r="G30" s="26" t="s">
        <v>108</v>
      </c>
      <c r="H30" s="32"/>
      <c r="I30" s="32"/>
      <c r="J30" s="32"/>
      <c r="K30" s="32">
        <v>959</v>
      </c>
      <c r="L30" s="33"/>
      <c r="M30" s="27">
        <f t="shared" si="0"/>
        <v>856.24999999999989</v>
      </c>
      <c r="N30" s="27">
        <f t="shared" si="1"/>
        <v>102.74999999999999</v>
      </c>
      <c r="O30" s="27">
        <f t="shared" si="2"/>
        <v>0</v>
      </c>
      <c r="P30" s="27"/>
      <c r="Q30" s="34"/>
      <c r="R30" s="34">
        <v>856.25</v>
      </c>
      <c r="S30" s="35"/>
      <c r="T30" s="35"/>
      <c r="U30" s="35"/>
      <c r="V30" s="35"/>
      <c r="W30" s="35"/>
      <c r="X30" s="34"/>
      <c r="Y30" s="34"/>
      <c r="Z30" s="34"/>
      <c r="AA30" s="34"/>
      <c r="AB30" s="35"/>
      <c r="AC30" s="35"/>
      <c r="AD30" s="34"/>
      <c r="AE30" s="27">
        <f t="shared" si="3"/>
        <v>-959</v>
      </c>
      <c r="AF30" s="27">
        <f t="shared" si="6"/>
        <v>0</v>
      </c>
      <c r="AG30" s="28">
        <f t="shared" si="7"/>
        <v>959</v>
      </c>
      <c r="AH30" s="69">
        <f t="shared" si="5"/>
        <v>959</v>
      </c>
    </row>
    <row r="31" spans="1:34" s="12" customFormat="1" ht="23.25" hidden="1" customHeight="1" x14ac:dyDescent="0.2">
      <c r="A31" s="30">
        <v>44083</v>
      </c>
      <c r="B31" s="31"/>
      <c r="C31" s="25" t="s">
        <v>90</v>
      </c>
      <c r="D31" s="25"/>
      <c r="E31" s="25"/>
      <c r="F31" s="26"/>
      <c r="G31" s="26" t="s">
        <v>109</v>
      </c>
      <c r="H31" s="32">
        <v>50</v>
      </c>
      <c r="I31" s="32"/>
      <c r="J31" s="32"/>
      <c r="K31" s="32"/>
      <c r="L31" s="33"/>
      <c r="M31" s="27">
        <f t="shared" si="0"/>
        <v>50</v>
      </c>
      <c r="N31" s="27">
        <f t="shared" si="1"/>
        <v>0</v>
      </c>
      <c r="O31" s="27">
        <f t="shared" si="2"/>
        <v>0</v>
      </c>
      <c r="P31" s="27"/>
      <c r="Q31" s="34"/>
      <c r="R31" s="34"/>
      <c r="S31" s="35"/>
      <c r="T31" s="35"/>
      <c r="U31" s="35"/>
      <c r="V31" s="35"/>
      <c r="W31" s="35"/>
      <c r="X31" s="34"/>
      <c r="Y31" s="34"/>
      <c r="Z31" s="34"/>
      <c r="AA31" s="34">
        <v>50</v>
      </c>
      <c r="AB31" s="35"/>
      <c r="AC31" s="35"/>
      <c r="AD31" s="34"/>
      <c r="AE31" s="27">
        <f t="shared" si="3"/>
        <v>-50</v>
      </c>
      <c r="AF31" s="27">
        <f t="shared" si="6"/>
        <v>0</v>
      </c>
      <c r="AG31" s="28">
        <f t="shared" si="7"/>
        <v>50</v>
      </c>
      <c r="AH31" s="69">
        <f t="shared" si="5"/>
        <v>50</v>
      </c>
    </row>
    <row r="32" spans="1:34" s="12" customFormat="1" ht="41.25" hidden="1" customHeight="1" x14ac:dyDescent="0.2">
      <c r="A32" s="30">
        <v>44085</v>
      </c>
      <c r="B32" s="31"/>
      <c r="C32" s="25" t="s">
        <v>42</v>
      </c>
      <c r="D32" s="25" t="s">
        <v>43</v>
      </c>
      <c r="E32" s="25" t="s">
        <v>44</v>
      </c>
      <c r="F32" s="26">
        <v>238716</v>
      </c>
      <c r="G32" s="26" t="s">
        <v>78</v>
      </c>
      <c r="H32" s="32"/>
      <c r="I32" s="32"/>
      <c r="J32" s="32"/>
      <c r="K32" s="32">
        <v>2907.95</v>
      </c>
      <c r="L32" s="33"/>
      <c r="M32" s="27">
        <f t="shared" si="0"/>
        <v>2596.383928571428</v>
      </c>
      <c r="N32" s="27">
        <f t="shared" si="1"/>
        <v>311.56607142857132</v>
      </c>
      <c r="O32" s="27">
        <f t="shared" si="2"/>
        <v>0</v>
      </c>
      <c r="P32" s="27">
        <v>2596.38</v>
      </c>
      <c r="Q32" s="34"/>
      <c r="R32" s="34"/>
      <c r="S32" s="35"/>
      <c r="T32" s="35"/>
      <c r="U32" s="35"/>
      <c r="V32" s="35"/>
      <c r="W32" s="35"/>
      <c r="X32" s="34"/>
      <c r="Y32" s="34"/>
      <c r="Z32" s="34"/>
      <c r="AA32" s="34"/>
      <c r="AB32" s="35"/>
      <c r="AC32" s="35"/>
      <c r="AD32" s="34"/>
      <c r="AE32" s="27">
        <f t="shared" si="3"/>
        <v>-2907.9460714285715</v>
      </c>
      <c r="AF32" s="27">
        <f t="shared" si="6"/>
        <v>0</v>
      </c>
      <c r="AG32" s="28">
        <f t="shared" si="7"/>
        <v>2907.95</v>
      </c>
      <c r="AH32" s="69">
        <f t="shared" si="5"/>
        <v>2907.9460714285715</v>
      </c>
    </row>
    <row r="33" spans="1:34" s="12" customFormat="1" ht="23.25" hidden="1" customHeight="1" x14ac:dyDescent="0.2">
      <c r="A33" s="30">
        <v>44085</v>
      </c>
      <c r="B33" s="31"/>
      <c r="C33" s="25" t="s">
        <v>37</v>
      </c>
      <c r="D33" s="25" t="s">
        <v>38</v>
      </c>
      <c r="E33" s="25" t="s">
        <v>35</v>
      </c>
      <c r="F33" s="26">
        <v>38674</v>
      </c>
      <c r="G33" s="26" t="s">
        <v>79</v>
      </c>
      <c r="H33" s="32"/>
      <c r="I33" s="32"/>
      <c r="J33" s="32">
        <v>240.96</v>
      </c>
      <c r="K33" s="32"/>
      <c r="L33" s="33"/>
      <c r="M33" s="27">
        <f t="shared" si="0"/>
        <v>240.96</v>
      </c>
      <c r="N33" s="27">
        <f t="shared" si="1"/>
        <v>0</v>
      </c>
      <c r="O33" s="27">
        <f t="shared" si="2"/>
        <v>0</v>
      </c>
      <c r="P33" s="27">
        <v>240.96</v>
      </c>
      <c r="Q33" s="34"/>
      <c r="R33" s="34"/>
      <c r="S33" s="35"/>
      <c r="T33" s="35"/>
      <c r="U33" s="35"/>
      <c r="V33" s="35"/>
      <c r="W33" s="35"/>
      <c r="X33" s="34"/>
      <c r="Y33" s="34"/>
      <c r="Z33" s="34"/>
      <c r="AA33" s="34"/>
      <c r="AB33" s="35"/>
      <c r="AC33" s="35"/>
      <c r="AD33" s="34"/>
      <c r="AE33" s="27">
        <f t="shared" si="3"/>
        <v>-240.96</v>
      </c>
      <c r="AF33" s="27">
        <f t="shared" si="6"/>
        <v>0</v>
      </c>
      <c r="AG33" s="28">
        <f t="shared" si="7"/>
        <v>240.96</v>
      </c>
      <c r="AH33" s="69">
        <f t="shared" si="5"/>
        <v>240.96</v>
      </c>
    </row>
    <row r="34" spans="1:34" s="12" customFormat="1" ht="23.25" hidden="1" customHeight="1" x14ac:dyDescent="0.2">
      <c r="A34" s="30">
        <v>44085</v>
      </c>
      <c r="B34" s="31"/>
      <c r="C34" s="25" t="s">
        <v>80</v>
      </c>
      <c r="D34" s="25"/>
      <c r="E34" s="25"/>
      <c r="F34" s="26"/>
      <c r="G34" s="26" t="s">
        <v>81</v>
      </c>
      <c r="H34" s="32">
        <v>188</v>
      </c>
      <c r="I34" s="32"/>
      <c r="J34" s="32"/>
      <c r="K34" s="32"/>
      <c r="L34" s="33"/>
      <c r="M34" s="27">
        <f t="shared" si="0"/>
        <v>188</v>
      </c>
      <c r="N34" s="27">
        <f t="shared" si="1"/>
        <v>0</v>
      </c>
      <c r="O34" s="27">
        <f t="shared" si="2"/>
        <v>0</v>
      </c>
      <c r="P34" s="27"/>
      <c r="Q34" s="34"/>
      <c r="R34" s="34"/>
      <c r="S34" s="35"/>
      <c r="T34" s="35"/>
      <c r="U34" s="35"/>
      <c r="V34" s="35"/>
      <c r="W34" s="35"/>
      <c r="X34" s="34"/>
      <c r="Y34" s="34"/>
      <c r="Z34" s="34"/>
      <c r="AA34" s="34">
        <v>188</v>
      </c>
      <c r="AB34" s="35"/>
      <c r="AC34" s="35"/>
      <c r="AD34" s="34"/>
      <c r="AE34" s="27">
        <f t="shared" si="3"/>
        <v>-188</v>
      </c>
      <c r="AF34" s="27">
        <f t="shared" si="6"/>
        <v>0</v>
      </c>
      <c r="AG34" s="28">
        <f t="shared" si="7"/>
        <v>188</v>
      </c>
      <c r="AH34" s="69">
        <f t="shared" si="5"/>
        <v>188</v>
      </c>
    </row>
    <row r="35" spans="1:34" s="12" customFormat="1" ht="23.25" hidden="1" customHeight="1" x14ac:dyDescent="0.2">
      <c r="A35" s="30">
        <v>44085</v>
      </c>
      <c r="B35" s="31"/>
      <c r="C35" s="25" t="s">
        <v>40</v>
      </c>
      <c r="D35" s="25" t="s">
        <v>39</v>
      </c>
      <c r="E35" s="25" t="s">
        <v>41</v>
      </c>
      <c r="F35" s="26">
        <v>15464565</v>
      </c>
      <c r="G35" s="26" t="s">
        <v>36</v>
      </c>
      <c r="H35" s="32"/>
      <c r="I35" s="32"/>
      <c r="J35" s="32"/>
      <c r="K35" s="32">
        <v>30</v>
      </c>
      <c r="L35" s="33"/>
      <c r="M35" s="27">
        <f t="shared" si="0"/>
        <v>26.785714285714285</v>
      </c>
      <c r="N35" s="27">
        <f t="shared" si="1"/>
        <v>3.214285714285714</v>
      </c>
      <c r="O35" s="27">
        <f t="shared" si="2"/>
        <v>0</v>
      </c>
      <c r="P35" s="27"/>
      <c r="Q35" s="34">
        <v>26.79</v>
      </c>
      <c r="R35" s="34"/>
      <c r="S35" s="35"/>
      <c r="T35" s="35"/>
      <c r="U35" s="35"/>
      <c r="V35" s="35"/>
      <c r="W35" s="35"/>
      <c r="X35" s="34"/>
      <c r="Y35" s="34"/>
      <c r="Z35" s="34"/>
      <c r="AA35" s="34"/>
      <c r="AB35" s="35"/>
      <c r="AC35" s="35"/>
      <c r="AD35" s="34"/>
      <c r="AE35" s="27">
        <f t="shared" si="3"/>
        <v>-30.004285714285714</v>
      </c>
      <c r="AF35" s="27">
        <f t="shared" si="6"/>
        <v>0</v>
      </c>
      <c r="AG35" s="28">
        <f t="shared" si="7"/>
        <v>30</v>
      </c>
      <c r="AH35" s="69">
        <f t="shared" si="5"/>
        <v>30.004285714285714</v>
      </c>
    </row>
    <row r="36" spans="1:34" s="12" customFormat="1" ht="23.25" hidden="1" customHeight="1" x14ac:dyDescent="0.2">
      <c r="A36" s="30">
        <v>44086</v>
      </c>
      <c r="B36" s="31"/>
      <c r="C36" s="25" t="s">
        <v>82</v>
      </c>
      <c r="D36" s="25"/>
      <c r="E36" s="25"/>
      <c r="F36" s="26"/>
      <c r="G36" s="26" t="s">
        <v>83</v>
      </c>
      <c r="H36" s="32">
        <v>500</v>
      </c>
      <c r="I36" s="32"/>
      <c r="J36" s="32"/>
      <c r="K36" s="32"/>
      <c r="L36" s="33"/>
      <c r="M36" s="27">
        <f t="shared" si="0"/>
        <v>500</v>
      </c>
      <c r="N36" s="27">
        <f t="shared" si="1"/>
        <v>0</v>
      </c>
      <c r="O36" s="27">
        <f t="shared" si="2"/>
        <v>0</v>
      </c>
      <c r="P36" s="27"/>
      <c r="Q36" s="34"/>
      <c r="R36" s="34"/>
      <c r="S36" s="35"/>
      <c r="T36" s="35"/>
      <c r="U36" s="35"/>
      <c r="V36" s="35"/>
      <c r="W36" s="35"/>
      <c r="X36" s="34"/>
      <c r="Y36" s="34"/>
      <c r="Z36" s="34"/>
      <c r="AA36" s="34">
        <v>500</v>
      </c>
      <c r="AB36" s="35"/>
      <c r="AC36" s="35"/>
      <c r="AD36" s="34"/>
      <c r="AE36" s="27">
        <f t="shared" si="3"/>
        <v>-500</v>
      </c>
      <c r="AF36" s="27">
        <f t="shared" si="6"/>
        <v>0</v>
      </c>
      <c r="AG36" s="28">
        <f t="shared" si="7"/>
        <v>500</v>
      </c>
      <c r="AH36" s="69">
        <f t="shared" si="5"/>
        <v>500</v>
      </c>
    </row>
    <row r="37" spans="1:34" s="12" customFormat="1" ht="27.75" hidden="1" customHeight="1" x14ac:dyDescent="0.2">
      <c r="A37" s="30">
        <v>44086</v>
      </c>
      <c r="B37" s="31"/>
      <c r="C37" s="25" t="s">
        <v>84</v>
      </c>
      <c r="D37" s="25" t="s">
        <v>86</v>
      </c>
      <c r="E37" s="25" t="s">
        <v>85</v>
      </c>
      <c r="F37" s="26">
        <v>202761</v>
      </c>
      <c r="G37" s="26" t="s">
        <v>87</v>
      </c>
      <c r="H37" s="32"/>
      <c r="I37" s="32"/>
      <c r="J37" s="32"/>
      <c r="K37" s="32">
        <v>230</v>
      </c>
      <c r="L37" s="33"/>
      <c r="M37" s="27">
        <f t="shared" si="0"/>
        <v>205.35714285714283</v>
      </c>
      <c r="N37" s="27">
        <f t="shared" si="1"/>
        <v>24.642857142857139</v>
      </c>
      <c r="O37" s="27">
        <f t="shared" si="2"/>
        <v>0</v>
      </c>
      <c r="P37" s="27"/>
      <c r="Q37" s="34"/>
      <c r="R37" s="34">
        <v>205.36</v>
      </c>
      <c r="S37" s="35"/>
      <c r="T37" s="35"/>
      <c r="U37" s="35"/>
      <c r="V37" s="35"/>
      <c r="W37" s="35"/>
      <c r="X37" s="34"/>
      <c r="Y37" s="34"/>
      <c r="Z37" s="34"/>
      <c r="AA37" s="34"/>
      <c r="AB37" s="35"/>
      <c r="AC37" s="35"/>
      <c r="AD37" s="34"/>
      <c r="AE37" s="27">
        <f t="shared" si="3"/>
        <v>-230.00285714285715</v>
      </c>
      <c r="AF37" s="27">
        <f t="shared" si="6"/>
        <v>0</v>
      </c>
      <c r="AG37" s="28">
        <f t="shared" si="7"/>
        <v>230</v>
      </c>
      <c r="AH37" s="69">
        <f t="shared" si="5"/>
        <v>230.00285714285715</v>
      </c>
    </row>
    <row r="38" spans="1:34" s="12" customFormat="1" ht="23.25" hidden="1" customHeight="1" x14ac:dyDescent="0.2">
      <c r="A38" s="30">
        <v>44086</v>
      </c>
      <c r="B38" s="31"/>
      <c r="C38" s="25" t="s">
        <v>88</v>
      </c>
      <c r="D38" s="25"/>
      <c r="E38" s="25"/>
      <c r="F38" s="26"/>
      <c r="G38" s="26" t="s">
        <v>89</v>
      </c>
      <c r="H38" s="32"/>
      <c r="I38" s="32"/>
      <c r="J38" s="32">
        <v>270</v>
      </c>
      <c r="K38" s="32"/>
      <c r="L38" s="33"/>
      <c r="M38" s="27">
        <f t="shared" si="0"/>
        <v>270</v>
      </c>
      <c r="N38" s="27">
        <f t="shared" si="1"/>
        <v>0</v>
      </c>
      <c r="O38" s="27">
        <f t="shared" si="2"/>
        <v>0</v>
      </c>
      <c r="P38" s="27">
        <v>270</v>
      </c>
      <c r="Q38" s="34"/>
      <c r="R38" s="34"/>
      <c r="S38" s="35"/>
      <c r="T38" s="35"/>
      <c r="U38" s="35"/>
      <c r="V38" s="35"/>
      <c r="W38" s="35"/>
      <c r="X38" s="34"/>
      <c r="Y38" s="34"/>
      <c r="Z38" s="34"/>
      <c r="AA38" s="34"/>
      <c r="AB38" s="35"/>
      <c r="AC38" s="35"/>
      <c r="AD38" s="34"/>
      <c r="AE38" s="27">
        <f t="shared" si="3"/>
        <v>-270</v>
      </c>
      <c r="AF38" s="27">
        <f t="shared" si="6"/>
        <v>0</v>
      </c>
      <c r="AG38" s="28">
        <f t="shared" si="7"/>
        <v>270</v>
      </c>
      <c r="AH38" s="69">
        <f t="shared" si="5"/>
        <v>270</v>
      </c>
    </row>
    <row r="39" spans="1:34" s="12" customFormat="1" ht="23.25" hidden="1" customHeight="1" x14ac:dyDescent="0.2">
      <c r="A39" s="30">
        <v>44086</v>
      </c>
      <c r="B39" s="31"/>
      <c r="C39" s="25" t="s">
        <v>90</v>
      </c>
      <c r="D39" s="25"/>
      <c r="E39" s="25"/>
      <c r="F39" s="26"/>
      <c r="G39" s="26" t="s">
        <v>91</v>
      </c>
      <c r="H39" s="32">
        <v>40</v>
      </c>
      <c r="I39" s="32"/>
      <c r="J39" s="32"/>
      <c r="K39" s="32"/>
      <c r="L39" s="33"/>
      <c r="M39" s="27">
        <f t="shared" si="0"/>
        <v>40</v>
      </c>
      <c r="N39" s="27">
        <f t="shared" si="1"/>
        <v>0</v>
      </c>
      <c r="O39" s="27">
        <f t="shared" si="2"/>
        <v>0</v>
      </c>
      <c r="P39" s="34"/>
      <c r="Q39" s="34"/>
      <c r="R39" s="34"/>
      <c r="S39" s="35"/>
      <c r="T39" s="35"/>
      <c r="U39" s="35"/>
      <c r="V39" s="35"/>
      <c r="W39" s="35"/>
      <c r="X39" s="34"/>
      <c r="Y39" s="34"/>
      <c r="Z39" s="34"/>
      <c r="AA39" s="34">
        <v>40</v>
      </c>
      <c r="AB39" s="35"/>
      <c r="AC39" s="35"/>
      <c r="AD39" s="34"/>
      <c r="AE39" s="27">
        <f t="shared" si="3"/>
        <v>-40</v>
      </c>
      <c r="AF39" s="27">
        <f t="shared" si="6"/>
        <v>0</v>
      </c>
      <c r="AG39" s="28">
        <f t="shared" si="7"/>
        <v>40</v>
      </c>
      <c r="AH39" s="69">
        <f t="shared" si="5"/>
        <v>40</v>
      </c>
    </row>
    <row r="40" spans="1:34" s="12" customFormat="1" ht="23.25" hidden="1" customHeight="1" x14ac:dyDescent="0.2">
      <c r="A40" s="30">
        <v>44086</v>
      </c>
      <c r="B40" s="31"/>
      <c r="C40" s="25" t="s">
        <v>42</v>
      </c>
      <c r="D40" s="25" t="s">
        <v>43</v>
      </c>
      <c r="E40" s="25" t="s">
        <v>44</v>
      </c>
      <c r="F40" s="26">
        <v>289999</v>
      </c>
      <c r="G40" s="26" t="s">
        <v>92</v>
      </c>
      <c r="H40" s="32"/>
      <c r="I40" s="32"/>
      <c r="J40" s="32"/>
      <c r="K40" s="32">
        <v>2979.05</v>
      </c>
      <c r="L40" s="33"/>
      <c r="M40" s="27">
        <f t="shared" si="0"/>
        <v>2659.8660714285716</v>
      </c>
      <c r="N40" s="27">
        <f t="shared" si="1"/>
        <v>319.18392857142857</v>
      </c>
      <c r="O40" s="27">
        <f t="shared" si="2"/>
        <v>0</v>
      </c>
      <c r="P40" s="27">
        <v>2659.87</v>
      </c>
      <c r="Q40" s="34"/>
      <c r="R40" s="34"/>
      <c r="S40" s="35"/>
      <c r="T40" s="35"/>
      <c r="U40" s="35"/>
      <c r="V40" s="35"/>
      <c r="W40" s="35"/>
      <c r="X40" s="34"/>
      <c r="Y40" s="34"/>
      <c r="Z40" s="34"/>
      <c r="AA40" s="34"/>
      <c r="AB40" s="35"/>
      <c r="AC40" s="35"/>
      <c r="AD40" s="34"/>
      <c r="AE40" s="27">
        <f t="shared" si="3"/>
        <v>-2979.0539285714285</v>
      </c>
      <c r="AF40" s="27">
        <f t="shared" si="6"/>
        <v>0</v>
      </c>
      <c r="AG40" s="28">
        <f t="shared" si="7"/>
        <v>2979.05</v>
      </c>
      <c r="AH40" s="69">
        <f t="shared" si="5"/>
        <v>2979.0539285714285</v>
      </c>
    </row>
    <row r="41" spans="1:34" s="12" customFormat="1" ht="23.25" hidden="1" customHeight="1" x14ac:dyDescent="0.2">
      <c r="A41" s="30">
        <v>44086</v>
      </c>
      <c r="B41" s="31"/>
      <c r="C41" s="25" t="s">
        <v>37</v>
      </c>
      <c r="D41" s="25" t="s">
        <v>38</v>
      </c>
      <c r="E41" s="25" t="s">
        <v>35</v>
      </c>
      <c r="F41" s="26">
        <v>166212</v>
      </c>
      <c r="G41" s="26" t="s">
        <v>93</v>
      </c>
      <c r="H41" s="32"/>
      <c r="I41" s="32"/>
      <c r="J41" s="32">
        <v>49.83</v>
      </c>
      <c r="K41" s="32"/>
      <c r="L41" s="33"/>
      <c r="M41" s="27">
        <f t="shared" si="0"/>
        <v>49.83</v>
      </c>
      <c r="N41" s="27">
        <f t="shared" si="1"/>
        <v>0</v>
      </c>
      <c r="O41" s="27">
        <f t="shared" si="2"/>
        <v>0</v>
      </c>
      <c r="P41" s="27">
        <v>49.83</v>
      </c>
      <c r="Q41" s="34"/>
      <c r="R41" s="34"/>
      <c r="S41" s="35"/>
      <c r="T41" s="35"/>
      <c r="U41" s="35"/>
      <c r="V41" s="35"/>
      <c r="W41" s="35"/>
      <c r="X41" s="34"/>
      <c r="Y41" s="34"/>
      <c r="Z41" s="34"/>
      <c r="AA41" s="34"/>
      <c r="AB41" s="35"/>
      <c r="AC41" s="35"/>
      <c r="AD41" s="34"/>
      <c r="AE41" s="27">
        <f t="shared" si="3"/>
        <v>-49.83</v>
      </c>
      <c r="AF41" s="27">
        <f t="shared" si="6"/>
        <v>0</v>
      </c>
      <c r="AG41" s="28">
        <f t="shared" si="7"/>
        <v>49.83</v>
      </c>
      <c r="AH41" s="69">
        <f t="shared" si="5"/>
        <v>49.83</v>
      </c>
    </row>
    <row r="42" spans="1:34" s="12" customFormat="1" ht="23.25" hidden="1" customHeight="1" x14ac:dyDescent="0.2">
      <c r="A42" s="30">
        <v>44086</v>
      </c>
      <c r="B42" s="31"/>
      <c r="C42" s="25" t="s">
        <v>37</v>
      </c>
      <c r="D42" s="25" t="s">
        <v>38</v>
      </c>
      <c r="E42" s="25" t="s">
        <v>35</v>
      </c>
      <c r="F42" s="26">
        <v>166212</v>
      </c>
      <c r="G42" s="26" t="s">
        <v>94</v>
      </c>
      <c r="H42" s="32"/>
      <c r="I42" s="32"/>
      <c r="J42" s="32"/>
      <c r="K42" s="32">
        <v>117</v>
      </c>
      <c r="L42" s="33"/>
      <c r="M42" s="27">
        <f t="shared" si="0"/>
        <v>104.46428571428571</v>
      </c>
      <c r="N42" s="27">
        <f t="shared" si="1"/>
        <v>12.535714285714285</v>
      </c>
      <c r="O42" s="27">
        <f t="shared" si="2"/>
        <v>0</v>
      </c>
      <c r="P42" s="27">
        <v>104.46</v>
      </c>
      <c r="Q42" s="34"/>
      <c r="R42" s="34"/>
      <c r="S42" s="35"/>
      <c r="T42" s="35"/>
      <c r="U42" s="35"/>
      <c r="V42" s="35"/>
      <c r="W42" s="35"/>
      <c r="X42" s="34"/>
      <c r="Y42" s="34"/>
      <c r="Z42" s="34"/>
      <c r="AA42" s="34"/>
      <c r="AB42" s="35"/>
      <c r="AC42" s="35"/>
      <c r="AD42" s="34"/>
      <c r="AE42" s="27">
        <f t="shared" si="3"/>
        <v>-116.99571428571429</v>
      </c>
      <c r="AF42" s="27">
        <f t="shared" si="6"/>
        <v>0</v>
      </c>
      <c r="AG42" s="28">
        <f t="shared" si="7"/>
        <v>117</v>
      </c>
      <c r="AH42" s="69">
        <f t="shared" si="5"/>
        <v>116.99571428571429</v>
      </c>
    </row>
    <row r="43" spans="1:34" s="12" customFormat="1" ht="23.25" hidden="1" customHeight="1" x14ac:dyDescent="0.2">
      <c r="A43" s="30">
        <v>44086</v>
      </c>
      <c r="B43" s="31"/>
      <c r="C43" s="25" t="s">
        <v>80</v>
      </c>
      <c r="D43" s="25"/>
      <c r="E43" s="25"/>
      <c r="F43" s="26"/>
      <c r="G43" s="26" t="s">
        <v>95</v>
      </c>
      <c r="H43" s="32">
        <v>276</v>
      </c>
      <c r="I43" s="32"/>
      <c r="J43" s="32"/>
      <c r="K43" s="32"/>
      <c r="L43" s="33"/>
      <c r="M43" s="27">
        <f t="shared" si="0"/>
        <v>276</v>
      </c>
      <c r="N43" s="27">
        <f t="shared" si="1"/>
        <v>0</v>
      </c>
      <c r="O43" s="27">
        <f t="shared" si="2"/>
        <v>0</v>
      </c>
      <c r="P43" s="27"/>
      <c r="Q43" s="34"/>
      <c r="R43" s="34"/>
      <c r="S43" s="35"/>
      <c r="T43" s="35"/>
      <c r="U43" s="35"/>
      <c r="V43" s="35"/>
      <c r="W43" s="35"/>
      <c r="X43" s="34"/>
      <c r="Y43" s="34"/>
      <c r="Z43" s="34"/>
      <c r="AA43" s="34">
        <v>276</v>
      </c>
      <c r="AB43" s="35"/>
      <c r="AC43" s="35"/>
      <c r="AD43" s="34"/>
      <c r="AE43" s="27">
        <f t="shared" si="3"/>
        <v>-276</v>
      </c>
      <c r="AF43" s="27">
        <f t="shared" si="6"/>
        <v>0</v>
      </c>
      <c r="AG43" s="28">
        <f t="shared" si="7"/>
        <v>276</v>
      </c>
      <c r="AH43" s="69">
        <f t="shared" si="5"/>
        <v>276</v>
      </c>
    </row>
    <row r="44" spans="1:34" s="12" customFormat="1" ht="24.75" hidden="1" customHeight="1" x14ac:dyDescent="0.2">
      <c r="A44" s="30">
        <v>44088</v>
      </c>
      <c r="B44" s="31"/>
      <c r="C44" s="25" t="s">
        <v>40</v>
      </c>
      <c r="D44" s="25" t="s">
        <v>39</v>
      </c>
      <c r="E44" s="25" t="s">
        <v>41</v>
      </c>
      <c r="F44" s="26">
        <v>191263</v>
      </c>
      <c r="G44" s="26" t="s">
        <v>128</v>
      </c>
      <c r="H44" s="32"/>
      <c r="I44" s="32"/>
      <c r="J44" s="32"/>
      <c r="K44" s="32">
        <v>37</v>
      </c>
      <c r="L44" s="33"/>
      <c r="M44" s="27">
        <f t="shared" si="0"/>
        <v>33.035714285714285</v>
      </c>
      <c r="N44" s="27">
        <f t="shared" si="1"/>
        <v>3.964285714285714</v>
      </c>
      <c r="O44" s="27">
        <f t="shared" si="2"/>
        <v>0</v>
      </c>
      <c r="P44" s="27"/>
      <c r="Q44" s="34">
        <v>33.04</v>
      </c>
      <c r="R44" s="34"/>
      <c r="S44" s="35"/>
      <c r="T44" s="35"/>
      <c r="U44" s="35"/>
      <c r="V44" s="35"/>
      <c r="W44" s="35"/>
      <c r="X44" s="34"/>
      <c r="Y44" s="34"/>
      <c r="Z44" s="34"/>
      <c r="AA44" s="34"/>
      <c r="AB44" s="35"/>
      <c r="AC44" s="35"/>
      <c r="AD44" s="34"/>
      <c r="AE44" s="27">
        <f t="shared" si="3"/>
        <v>-37.004285714285714</v>
      </c>
      <c r="AF44" s="27">
        <f t="shared" si="6"/>
        <v>0</v>
      </c>
      <c r="AG44" s="28">
        <f t="shared" si="7"/>
        <v>37</v>
      </c>
      <c r="AH44" s="69">
        <f t="shared" si="5"/>
        <v>37.004285714285714</v>
      </c>
    </row>
    <row r="45" spans="1:34" s="12" customFormat="1" ht="23.25" hidden="1" customHeight="1" x14ac:dyDescent="0.2">
      <c r="A45" s="30">
        <v>44088</v>
      </c>
      <c r="B45" s="31"/>
      <c r="C45" s="25" t="s">
        <v>37</v>
      </c>
      <c r="D45" s="25" t="s">
        <v>38</v>
      </c>
      <c r="E45" s="25" t="s">
        <v>35</v>
      </c>
      <c r="F45" s="26">
        <v>38690</v>
      </c>
      <c r="G45" s="26" t="s">
        <v>129</v>
      </c>
      <c r="H45" s="32"/>
      <c r="I45" s="32"/>
      <c r="J45" s="32"/>
      <c r="K45" s="32">
        <v>449.25</v>
      </c>
      <c r="L45" s="33"/>
      <c r="M45" s="27">
        <f t="shared" si="0"/>
        <v>401.11607142857139</v>
      </c>
      <c r="N45" s="27">
        <f t="shared" si="1"/>
        <v>48.133928571428562</v>
      </c>
      <c r="O45" s="27">
        <f t="shared" si="2"/>
        <v>0</v>
      </c>
      <c r="P45" s="27">
        <v>401.12</v>
      </c>
      <c r="Q45" s="34"/>
      <c r="R45" s="34"/>
      <c r="S45" s="35"/>
      <c r="T45" s="35"/>
      <c r="U45" s="35"/>
      <c r="V45" s="35"/>
      <c r="W45" s="35"/>
      <c r="X45" s="34"/>
      <c r="Y45" s="34"/>
      <c r="Z45" s="34"/>
      <c r="AA45" s="34"/>
      <c r="AB45" s="35"/>
      <c r="AC45" s="35"/>
      <c r="AD45" s="34"/>
      <c r="AE45" s="27">
        <f t="shared" si="3"/>
        <v>-449.25392857142856</v>
      </c>
      <c r="AF45" s="27">
        <f t="shared" si="6"/>
        <v>0</v>
      </c>
      <c r="AG45" s="28">
        <f t="shared" si="7"/>
        <v>449.25</v>
      </c>
      <c r="AH45" s="69">
        <f t="shared" si="5"/>
        <v>449.25392857142856</v>
      </c>
    </row>
    <row r="46" spans="1:34" s="12" customFormat="1" ht="23.25" hidden="1" customHeight="1" x14ac:dyDescent="0.2">
      <c r="A46" s="30">
        <v>44089</v>
      </c>
      <c r="B46" s="31"/>
      <c r="C46" s="25" t="s">
        <v>37</v>
      </c>
      <c r="D46" s="25" t="s">
        <v>38</v>
      </c>
      <c r="E46" s="25" t="s">
        <v>35</v>
      </c>
      <c r="F46" s="26">
        <v>170112</v>
      </c>
      <c r="G46" s="26" t="s">
        <v>136</v>
      </c>
      <c r="H46" s="32"/>
      <c r="I46" s="32"/>
      <c r="J46" s="32">
        <v>52.58</v>
      </c>
      <c r="K46" s="32"/>
      <c r="L46" s="33"/>
      <c r="M46" s="27">
        <f t="shared" si="0"/>
        <v>52.58</v>
      </c>
      <c r="N46" s="27">
        <f t="shared" si="1"/>
        <v>0</v>
      </c>
      <c r="O46" s="27">
        <f t="shared" si="2"/>
        <v>0</v>
      </c>
      <c r="P46" s="27">
        <v>52.58</v>
      </c>
      <c r="Q46" s="34"/>
      <c r="R46" s="34"/>
      <c r="S46" s="35"/>
      <c r="T46" s="35"/>
      <c r="U46" s="35"/>
      <c r="V46" s="35"/>
      <c r="W46" s="35"/>
      <c r="X46" s="34"/>
      <c r="Y46" s="34"/>
      <c r="Z46" s="34"/>
      <c r="AA46" s="34"/>
      <c r="AB46" s="35"/>
      <c r="AC46" s="35"/>
      <c r="AD46" s="34"/>
      <c r="AE46" s="27">
        <f t="shared" si="3"/>
        <v>-52.58</v>
      </c>
      <c r="AF46" s="27">
        <f t="shared" si="6"/>
        <v>0</v>
      </c>
      <c r="AG46" s="28">
        <f t="shared" si="7"/>
        <v>52.58</v>
      </c>
      <c r="AH46" s="69">
        <f t="shared" si="5"/>
        <v>52.58</v>
      </c>
    </row>
    <row r="47" spans="1:34" s="12" customFormat="1" ht="23.25" hidden="1" customHeight="1" x14ac:dyDescent="0.2">
      <c r="A47" s="30">
        <v>44089</v>
      </c>
      <c r="B47" s="31"/>
      <c r="C47" s="25" t="s">
        <v>40</v>
      </c>
      <c r="D47" s="25" t="s">
        <v>39</v>
      </c>
      <c r="E47" s="25" t="s">
        <v>41</v>
      </c>
      <c r="F47" s="26">
        <v>174627</v>
      </c>
      <c r="G47" s="26" t="s">
        <v>36</v>
      </c>
      <c r="H47" s="32"/>
      <c r="I47" s="32"/>
      <c r="J47" s="32"/>
      <c r="K47" s="32">
        <v>42</v>
      </c>
      <c r="L47" s="33"/>
      <c r="M47" s="27">
        <f t="shared" si="0"/>
        <v>37.499999999999993</v>
      </c>
      <c r="N47" s="27">
        <f t="shared" si="1"/>
        <v>4.4999999999999991</v>
      </c>
      <c r="O47" s="27">
        <f t="shared" si="2"/>
        <v>0</v>
      </c>
      <c r="P47" s="27"/>
      <c r="Q47" s="34">
        <v>37.5</v>
      </c>
      <c r="R47" s="34"/>
      <c r="S47" s="35"/>
      <c r="T47" s="35"/>
      <c r="U47" s="35"/>
      <c r="V47" s="35"/>
      <c r="W47" s="35"/>
      <c r="X47" s="34"/>
      <c r="Y47" s="34"/>
      <c r="Z47" s="34"/>
      <c r="AA47" s="34"/>
      <c r="AB47" s="35"/>
      <c r="AC47" s="35"/>
      <c r="AD47" s="34"/>
      <c r="AE47" s="27">
        <f t="shared" si="3"/>
        <v>-42</v>
      </c>
      <c r="AF47" s="27">
        <f t="shared" si="6"/>
        <v>0</v>
      </c>
      <c r="AG47" s="28">
        <f t="shared" si="7"/>
        <v>42</v>
      </c>
      <c r="AH47" s="69">
        <f t="shared" si="5"/>
        <v>42</v>
      </c>
    </row>
    <row r="48" spans="1:34" s="12" customFormat="1" ht="23.25" hidden="1" customHeight="1" x14ac:dyDescent="0.2">
      <c r="A48" s="30">
        <v>44090</v>
      </c>
      <c r="B48" s="31"/>
      <c r="C48" s="25" t="s">
        <v>122</v>
      </c>
      <c r="D48" s="25"/>
      <c r="E48" s="25"/>
      <c r="F48" s="26"/>
      <c r="G48" s="26" t="s">
        <v>130</v>
      </c>
      <c r="H48" s="32">
        <v>40</v>
      </c>
      <c r="I48" s="32"/>
      <c r="J48" s="32"/>
      <c r="K48" s="32"/>
      <c r="L48" s="33"/>
      <c r="M48" s="27">
        <f t="shared" si="0"/>
        <v>40</v>
      </c>
      <c r="N48" s="27">
        <f t="shared" si="1"/>
        <v>0</v>
      </c>
      <c r="O48" s="27">
        <f t="shared" si="2"/>
        <v>0</v>
      </c>
      <c r="P48" s="27"/>
      <c r="Q48" s="34"/>
      <c r="R48" s="34"/>
      <c r="S48" s="35"/>
      <c r="T48" s="35"/>
      <c r="U48" s="35"/>
      <c r="V48" s="35"/>
      <c r="W48" s="35"/>
      <c r="X48" s="34"/>
      <c r="Y48" s="34"/>
      <c r="Z48" s="34"/>
      <c r="AA48" s="34">
        <v>40</v>
      </c>
      <c r="AB48" s="35"/>
      <c r="AC48" s="35"/>
      <c r="AD48" s="34"/>
      <c r="AE48" s="27">
        <f t="shared" si="3"/>
        <v>-40</v>
      </c>
      <c r="AF48" s="27">
        <f t="shared" si="6"/>
        <v>0</v>
      </c>
      <c r="AG48" s="28">
        <f t="shared" si="7"/>
        <v>40</v>
      </c>
      <c r="AH48" s="69">
        <f t="shared" si="5"/>
        <v>40</v>
      </c>
    </row>
    <row r="49" spans="1:34" s="12" customFormat="1" ht="27.75" hidden="1" customHeight="1" x14ac:dyDescent="0.2">
      <c r="A49" s="30">
        <v>44090</v>
      </c>
      <c r="B49" s="31"/>
      <c r="C49" s="25" t="s">
        <v>84</v>
      </c>
      <c r="D49" s="25" t="s">
        <v>86</v>
      </c>
      <c r="E49" s="25" t="s">
        <v>85</v>
      </c>
      <c r="F49" s="26">
        <v>202915</v>
      </c>
      <c r="G49" s="26" t="s">
        <v>131</v>
      </c>
      <c r="H49" s="32"/>
      <c r="I49" s="32"/>
      <c r="J49" s="32"/>
      <c r="K49" s="32">
        <v>560</v>
      </c>
      <c r="L49" s="33"/>
      <c r="M49" s="27">
        <f t="shared" si="0"/>
        <v>499.99999999999994</v>
      </c>
      <c r="N49" s="27">
        <f t="shared" si="1"/>
        <v>59.999999999999993</v>
      </c>
      <c r="O49" s="27">
        <f t="shared" si="2"/>
        <v>0</v>
      </c>
      <c r="P49" s="27"/>
      <c r="Q49" s="34"/>
      <c r="R49" s="34">
        <v>500</v>
      </c>
      <c r="S49" s="35"/>
      <c r="T49" s="35"/>
      <c r="U49" s="35"/>
      <c r="V49" s="35"/>
      <c r="W49" s="35"/>
      <c r="X49" s="34"/>
      <c r="Y49" s="34"/>
      <c r="Z49" s="34"/>
      <c r="AA49" s="34"/>
      <c r="AB49" s="35"/>
      <c r="AC49" s="35"/>
      <c r="AD49" s="34"/>
      <c r="AE49" s="27">
        <f t="shared" si="3"/>
        <v>-560</v>
      </c>
      <c r="AF49" s="27">
        <f t="shared" si="6"/>
        <v>0</v>
      </c>
      <c r="AG49" s="28">
        <f t="shared" si="7"/>
        <v>560</v>
      </c>
      <c r="AH49" s="69">
        <f t="shared" si="5"/>
        <v>560</v>
      </c>
    </row>
    <row r="50" spans="1:34" s="12" customFormat="1" ht="23.25" hidden="1" customHeight="1" x14ac:dyDescent="0.2">
      <c r="A50" s="30">
        <v>44090</v>
      </c>
      <c r="B50" s="31"/>
      <c r="C50" s="25" t="s">
        <v>84</v>
      </c>
      <c r="D50" s="25" t="s">
        <v>86</v>
      </c>
      <c r="E50" s="25" t="s">
        <v>85</v>
      </c>
      <c r="F50" s="26">
        <v>202915</v>
      </c>
      <c r="G50" s="26" t="s">
        <v>132</v>
      </c>
      <c r="H50" s="32"/>
      <c r="I50" s="32"/>
      <c r="J50" s="32"/>
      <c r="K50" s="32">
        <v>180</v>
      </c>
      <c r="L50" s="33"/>
      <c r="M50" s="27">
        <f t="shared" si="0"/>
        <v>160.71428571428569</v>
      </c>
      <c r="N50" s="27">
        <f t="shared" si="1"/>
        <v>19.285714285714281</v>
      </c>
      <c r="O50" s="27">
        <f t="shared" si="2"/>
        <v>0</v>
      </c>
      <c r="P50" s="27"/>
      <c r="Q50" s="34"/>
      <c r="R50" s="34"/>
      <c r="S50" s="35">
        <v>160.71</v>
      </c>
      <c r="T50" s="35"/>
      <c r="U50" s="35"/>
      <c r="V50" s="35"/>
      <c r="W50" s="35"/>
      <c r="X50" s="34"/>
      <c r="Y50" s="34"/>
      <c r="Z50" s="34"/>
      <c r="AA50" s="34"/>
      <c r="AB50" s="35"/>
      <c r="AC50" s="35"/>
      <c r="AD50" s="34"/>
      <c r="AE50" s="27">
        <f t="shared" si="3"/>
        <v>-179.99571428571429</v>
      </c>
      <c r="AF50" s="27">
        <f t="shared" si="6"/>
        <v>0</v>
      </c>
      <c r="AG50" s="28">
        <f t="shared" si="7"/>
        <v>180</v>
      </c>
      <c r="AH50" s="69">
        <f t="shared" si="5"/>
        <v>179.99571428571429</v>
      </c>
    </row>
    <row r="51" spans="1:34" s="12" customFormat="1" ht="23.25" hidden="1" customHeight="1" x14ac:dyDescent="0.2">
      <c r="A51" s="30">
        <v>44090</v>
      </c>
      <c r="B51" s="31"/>
      <c r="C51" s="25" t="s">
        <v>88</v>
      </c>
      <c r="D51" s="25"/>
      <c r="E51" s="25"/>
      <c r="F51" s="26"/>
      <c r="G51" s="26" t="s">
        <v>121</v>
      </c>
      <c r="H51" s="32"/>
      <c r="I51" s="32"/>
      <c r="J51" s="32">
        <v>1175</v>
      </c>
      <c r="K51" s="32"/>
      <c r="L51" s="33"/>
      <c r="M51" s="27">
        <f t="shared" si="0"/>
        <v>1175</v>
      </c>
      <c r="N51" s="27">
        <f t="shared" si="1"/>
        <v>0</v>
      </c>
      <c r="O51" s="27">
        <f t="shared" si="2"/>
        <v>0</v>
      </c>
      <c r="P51" s="34">
        <v>1175</v>
      </c>
      <c r="Q51" s="34"/>
      <c r="R51" s="34"/>
      <c r="S51" s="35"/>
      <c r="T51" s="35"/>
      <c r="U51" s="35"/>
      <c r="V51" s="35"/>
      <c r="W51" s="35"/>
      <c r="X51" s="34"/>
      <c r="Y51" s="34"/>
      <c r="Z51" s="34"/>
      <c r="AA51" s="34"/>
      <c r="AB51" s="35"/>
      <c r="AC51" s="35"/>
      <c r="AD51" s="34"/>
      <c r="AE51" s="27">
        <f t="shared" si="3"/>
        <v>-1175</v>
      </c>
      <c r="AF51" s="27">
        <f t="shared" si="6"/>
        <v>0</v>
      </c>
      <c r="AG51" s="28">
        <f t="shared" si="7"/>
        <v>1175</v>
      </c>
      <c r="AH51" s="69">
        <f t="shared" si="5"/>
        <v>1175</v>
      </c>
    </row>
    <row r="52" spans="1:34" s="12" customFormat="1" ht="23.25" hidden="1" customHeight="1" x14ac:dyDescent="0.2">
      <c r="A52" s="30">
        <v>44090</v>
      </c>
      <c r="B52" s="31"/>
      <c r="C52" s="25" t="s">
        <v>122</v>
      </c>
      <c r="D52" s="25"/>
      <c r="E52" s="25"/>
      <c r="F52" s="26"/>
      <c r="G52" s="26" t="s">
        <v>123</v>
      </c>
      <c r="H52" s="32">
        <v>60</v>
      </c>
      <c r="I52" s="32"/>
      <c r="J52" s="32"/>
      <c r="K52" s="32"/>
      <c r="L52" s="33"/>
      <c r="M52" s="27">
        <f t="shared" si="0"/>
        <v>60</v>
      </c>
      <c r="N52" s="27">
        <f t="shared" si="1"/>
        <v>0</v>
      </c>
      <c r="O52" s="27">
        <f t="shared" si="2"/>
        <v>0</v>
      </c>
      <c r="P52" s="27"/>
      <c r="Q52" s="34"/>
      <c r="R52" s="34"/>
      <c r="S52" s="35"/>
      <c r="T52" s="35"/>
      <c r="U52" s="35"/>
      <c r="V52" s="35"/>
      <c r="W52" s="35"/>
      <c r="X52" s="34"/>
      <c r="Y52" s="34"/>
      <c r="Z52" s="34"/>
      <c r="AA52" s="34">
        <v>60</v>
      </c>
      <c r="AB52" s="35"/>
      <c r="AC52" s="35"/>
      <c r="AD52" s="34"/>
      <c r="AE52" s="27">
        <f t="shared" si="3"/>
        <v>-60</v>
      </c>
      <c r="AF52" s="27">
        <f t="shared" si="6"/>
        <v>0</v>
      </c>
      <c r="AG52" s="28">
        <f t="shared" si="7"/>
        <v>60</v>
      </c>
      <c r="AH52" s="69">
        <f t="shared" si="5"/>
        <v>60</v>
      </c>
    </row>
    <row r="53" spans="1:34" s="12" customFormat="1" ht="23.25" hidden="1" customHeight="1" x14ac:dyDescent="0.2">
      <c r="A53" s="30">
        <v>44090</v>
      </c>
      <c r="B53" s="31"/>
      <c r="C53" s="25" t="s">
        <v>80</v>
      </c>
      <c r="D53" s="25"/>
      <c r="E53" s="25"/>
      <c r="F53" s="26"/>
      <c r="G53" s="26" t="s">
        <v>134</v>
      </c>
      <c r="H53" s="32">
        <v>160</v>
      </c>
      <c r="I53" s="32"/>
      <c r="J53" s="32"/>
      <c r="K53" s="32"/>
      <c r="L53" s="33"/>
      <c r="M53" s="27">
        <f t="shared" si="0"/>
        <v>160</v>
      </c>
      <c r="N53" s="27">
        <f t="shared" si="1"/>
        <v>0</v>
      </c>
      <c r="O53" s="27">
        <f t="shared" si="2"/>
        <v>0</v>
      </c>
      <c r="P53" s="27"/>
      <c r="Q53" s="34"/>
      <c r="R53" s="34"/>
      <c r="S53" s="35"/>
      <c r="T53" s="35"/>
      <c r="U53" s="35"/>
      <c r="V53" s="35"/>
      <c r="W53" s="35"/>
      <c r="X53" s="34"/>
      <c r="Y53" s="34"/>
      <c r="Z53" s="34"/>
      <c r="AA53" s="34">
        <v>160</v>
      </c>
      <c r="AB53" s="35"/>
      <c r="AC53" s="35"/>
      <c r="AD53" s="34"/>
      <c r="AE53" s="27">
        <f t="shared" si="3"/>
        <v>-160</v>
      </c>
      <c r="AF53" s="27">
        <f t="shared" si="6"/>
        <v>0</v>
      </c>
      <c r="AG53" s="28">
        <f t="shared" si="7"/>
        <v>160</v>
      </c>
      <c r="AH53" s="69">
        <f t="shared" si="5"/>
        <v>160</v>
      </c>
    </row>
    <row r="54" spans="1:34" s="12" customFormat="1" ht="23.25" hidden="1" customHeight="1" x14ac:dyDescent="0.2">
      <c r="A54" s="30">
        <v>44090</v>
      </c>
      <c r="B54" s="31"/>
      <c r="C54" s="25" t="s">
        <v>88</v>
      </c>
      <c r="D54" s="25"/>
      <c r="E54" s="25"/>
      <c r="F54" s="26"/>
      <c r="G54" s="26" t="s">
        <v>135</v>
      </c>
      <c r="H54" s="32"/>
      <c r="I54" s="32"/>
      <c r="J54" s="32">
        <v>190</v>
      </c>
      <c r="K54" s="32"/>
      <c r="L54" s="33"/>
      <c r="M54" s="27">
        <f t="shared" si="0"/>
        <v>190</v>
      </c>
      <c r="N54" s="27">
        <f t="shared" si="1"/>
        <v>0</v>
      </c>
      <c r="O54" s="27">
        <f t="shared" si="2"/>
        <v>0</v>
      </c>
      <c r="P54" s="27">
        <v>190</v>
      </c>
      <c r="Q54" s="34"/>
      <c r="R54" s="34"/>
      <c r="S54" s="35"/>
      <c r="T54" s="35"/>
      <c r="U54" s="35"/>
      <c r="V54" s="35"/>
      <c r="W54" s="35"/>
      <c r="X54" s="34"/>
      <c r="Y54" s="34"/>
      <c r="Z54" s="34"/>
      <c r="AA54" s="34"/>
      <c r="AB54" s="35"/>
      <c r="AC54" s="35"/>
      <c r="AD54" s="34"/>
      <c r="AE54" s="27">
        <f t="shared" si="3"/>
        <v>-190</v>
      </c>
      <c r="AF54" s="27">
        <f t="shared" si="6"/>
        <v>0</v>
      </c>
      <c r="AG54" s="28">
        <f t="shared" si="7"/>
        <v>190</v>
      </c>
      <c r="AH54" s="69">
        <f t="shared" si="5"/>
        <v>190</v>
      </c>
    </row>
    <row r="55" spans="1:34" s="12" customFormat="1" ht="23.25" hidden="1" customHeight="1" x14ac:dyDescent="0.2">
      <c r="A55" s="30">
        <v>44091</v>
      </c>
      <c r="B55" s="31"/>
      <c r="C55" s="25" t="s">
        <v>42</v>
      </c>
      <c r="D55" s="25" t="s">
        <v>43</v>
      </c>
      <c r="E55" s="25" t="s">
        <v>44</v>
      </c>
      <c r="F55" s="26">
        <v>345871</v>
      </c>
      <c r="G55" s="26" t="s">
        <v>137</v>
      </c>
      <c r="H55" s="32"/>
      <c r="I55" s="32"/>
      <c r="J55" s="32"/>
      <c r="K55" s="32">
        <v>226</v>
      </c>
      <c r="L55" s="33"/>
      <c r="M55" s="27">
        <f t="shared" si="0"/>
        <v>201.78571428571428</v>
      </c>
      <c r="N55" s="27">
        <f t="shared" si="1"/>
        <v>24.214285714285712</v>
      </c>
      <c r="O55" s="27">
        <f t="shared" si="2"/>
        <v>0</v>
      </c>
      <c r="P55" s="27"/>
      <c r="Q55" s="34">
        <v>201.79</v>
      </c>
      <c r="R55" s="34"/>
      <c r="S55" s="35"/>
      <c r="T55" s="35"/>
      <c r="U55" s="35"/>
      <c r="V55" s="35"/>
      <c r="W55" s="35"/>
      <c r="X55" s="34"/>
      <c r="Y55" s="34"/>
      <c r="Z55" s="34"/>
      <c r="AA55" s="34"/>
      <c r="AB55" s="35"/>
      <c r="AC55" s="35"/>
      <c r="AD55" s="34"/>
      <c r="AE55" s="27">
        <f t="shared" si="3"/>
        <v>-226.00428571428571</v>
      </c>
      <c r="AF55" s="27">
        <f t="shared" si="6"/>
        <v>0</v>
      </c>
      <c r="AG55" s="28">
        <f t="shared" si="7"/>
        <v>226</v>
      </c>
      <c r="AH55" s="69">
        <f t="shared" si="5"/>
        <v>226.00428571428571</v>
      </c>
    </row>
    <row r="56" spans="1:34" s="12" customFormat="1" ht="23.25" hidden="1" customHeight="1" x14ac:dyDescent="0.2">
      <c r="A56" s="30">
        <v>44091</v>
      </c>
      <c r="B56" s="31"/>
      <c r="C56" s="25" t="s">
        <v>42</v>
      </c>
      <c r="D56" s="25" t="s">
        <v>43</v>
      </c>
      <c r="E56" s="25" t="s">
        <v>44</v>
      </c>
      <c r="F56" s="26">
        <v>273267</v>
      </c>
      <c r="G56" s="26" t="s">
        <v>138</v>
      </c>
      <c r="H56" s="32"/>
      <c r="I56" s="32"/>
      <c r="J56" s="32">
        <v>53</v>
      </c>
      <c r="K56" s="32"/>
      <c r="L56" s="33"/>
      <c r="M56" s="27">
        <f t="shared" si="0"/>
        <v>53</v>
      </c>
      <c r="N56" s="27">
        <f t="shared" si="1"/>
        <v>0</v>
      </c>
      <c r="O56" s="27">
        <f t="shared" si="2"/>
        <v>0</v>
      </c>
      <c r="P56" s="27">
        <v>53</v>
      </c>
      <c r="Q56" s="34"/>
      <c r="R56" s="34"/>
      <c r="S56" s="35"/>
      <c r="T56" s="35"/>
      <c r="U56" s="35"/>
      <c r="V56" s="35"/>
      <c r="W56" s="35"/>
      <c r="X56" s="34"/>
      <c r="Y56" s="34"/>
      <c r="Z56" s="34"/>
      <c r="AA56" s="34"/>
      <c r="AB56" s="35"/>
      <c r="AC56" s="35"/>
      <c r="AD56" s="34"/>
      <c r="AE56" s="27">
        <f t="shared" si="3"/>
        <v>-53</v>
      </c>
      <c r="AF56" s="27">
        <f t="shared" si="6"/>
        <v>0</v>
      </c>
      <c r="AG56" s="28">
        <f t="shared" si="7"/>
        <v>53</v>
      </c>
      <c r="AH56" s="69">
        <f t="shared" si="5"/>
        <v>53</v>
      </c>
    </row>
    <row r="57" spans="1:34" s="12" customFormat="1" ht="23.25" hidden="1" customHeight="1" x14ac:dyDescent="0.2">
      <c r="A57" s="30">
        <v>44091</v>
      </c>
      <c r="B57" s="31"/>
      <c r="C57" s="25" t="s">
        <v>42</v>
      </c>
      <c r="D57" s="25" t="s">
        <v>43</v>
      </c>
      <c r="E57" s="25" t="s">
        <v>44</v>
      </c>
      <c r="F57" s="26">
        <v>273267</v>
      </c>
      <c r="G57" s="26" t="s">
        <v>139</v>
      </c>
      <c r="H57" s="32"/>
      <c r="I57" s="32"/>
      <c r="J57" s="32"/>
      <c r="K57" s="32">
        <f>1178.39+141.41</f>
        <v>1319.8000000000002</v>
      </c>
      <c r="L57" s="33"/>
      <c r="M57" s="27">
        <f t="shared" si="0"/>
        <v>1178.3928571428571</v>
      </c>
      <c r="N57" s="27">
        <f t="shared" si="1"/>
        <v>141.40714285714284</v>
      </c>
      <c r="O57" s="27">
        <f t="shared" si="2"/>
        <v>0</v>
      </c>
      <c r="P57" s="27">
        <v>1178.3900000000001</v>
      </c>
      <c r="Q57" s="34"/>
      <c r="R57" s="34"/>
      <c r="S57" s="35"/>
      <c r="T57" s="35"/>
      <c r="U57" s="35"/>
      <c r="V57" s="35"/>
      <c r="W57" s="35"/>
      <c r="X57" s="34"/>
      <c r="Y57" s="34"/>
      <c r="Z57" s="34"/>
      <c r="AA57" s="34"/>
      <c r="AB57" s="35"/>
      <c r="AC57" s="35"/>
      <c r="AD57" s="34"/>
      <c r="AE57" s="27">
        <f t="shared" si="3"/>
        <v>-1319.7971428571429</v>
      </c>
      <c r="AF57" s="27">
        <f t="shared" si="6"/>
        <v>0</v>
      </c>
      <c r="AG57" s="28">
        <f t="shared" si="7"/>
        <v>1319.8000000000002</v>
      </c>
      <c r="AH57" s="69">
        <f t="shared" si="5"/>
        <v>1319.7971428571429</v>
      </c>
    </row>
    <row r="58" spans="1:34" s="12" customFormat="1" ht="23.25" hidden="1" customHeight="1" x14ac:dyDescent="0.2">
      <c r="A58" s="30">
        <v>40439</v>
      </c>
      <c r="B58" s="31"/>
      <c r="C58" s="25" t="s">
        <v>37</v>
      </c>
      <c r="D58" s="25"/>
      <c r="E58" s="25"/>
      <c r="F58" s="26">
        <v>38707</v>
      </c>
      <c r="G58" s="26" t="s">
        <v>94</v>
      </c>
      <c r="H58" s="32"/>
      <c r="I58" s="32"/>
      <c r="J58" s="32"/>
      <c r="K58" s="32">
        <v>78</v>
      </c>
      <c r="L58" s="33"/>
      <c r="M58" s="27">
        <f t="shared" si="0"/>
        <v>69.642857142857139</v>
      </c>
      <c r="N58" s="27">
        <f t="shared" si="1"/>
        <v>8.3571428571428559</v>
      </c>
      <c r="O58" s="27">
        <f t="shared" si="2"/>
        <v>0</v>
      </c>
      <c r="P58" s="27">
        <v>69.64</v>
      </c>
      <c r="Q58" s="34"/>
      <c r="R58" s="34"/>
      <c r="S58" s="35"/>
      <c r="T58" s="35"/>
      <c r="U58" s="35"/>
      <c r="V58" s="35"/>
      <c r="W58" s="35"/>
      <c r="X58" s="34"/>
      <c r="Y58" s="34"/>
      <c r="Z58" s="34"/>
      <c r="AA58" s="34"/>
      <c r="AB58" s="35"/>
      <c r="AC58" s="35"/>
      <c r="AD58" s="34"/>
      <c r="AE58" s="27">
        <f t="shared" si="3"/>
        <v>-77.997142857142862</v>
      </c>
      <c r="AF58" s="27">
        <f t="shared" si="6"/>
        <v>0</v>
      </c>
      <c r="AG58" s="28">
        <f t="shared" si="7"/>
        <v>78</v>
      </c>
      <c r="AH58" s="69">
        <f t="shared" si="5"/>
        <v>77.997142857142862</v>
      </c>
    </row>
    <row r="59" spans="1:34" s="12" customFormat="1" ht="24.75" hidden="1" customHeight="1" x14ac:dyDescent="0.2">
      <c r="A59" s="30">
        <v>44095</v>
      </c>
      <c r="B59" s="31"/>
      <c r="C59" s="25" t="s">
        <v>40</v>
      </c>
      <c r="D59" s="25"/>
      <c r="E59" s="25"/>
      <c r="F59" s="26"/>
      <c r="G59" s="26" t="s">
        <v>144</v>
      </c>
      <c r="H59" s="32"/>
      <c r="I59" s="32"/>
      <c r="J59" s="32"/>
      <c r="K59" s="32">
        <v>42</v>
      </c>
      <c r="L59" s="33"/>
      <c r="M59" s="27">
        <f t="shared" si="0"/>
        <v>37.499999999999993</v>
      </c>
      <c r="N59" s="27">
        <f t="shared" si="1"/>
        <v>4.4999999999999991</v>
      </c>
      <c r="O59" s="27">
        <f t="shared" si="2"/>
        <v>0</v>
      </c>
      <c r="P59" s="27"/>
      <c r="Q59" s="34">
        <v>37.5</v>
      </c>
      <c r="R59" s="34"/>
      <c r="S59" s="35"/>
      <c r="T59" s="35"/>
      <c r="U59" s="35"/>
      <c r="V59" s="35"/>
      <c r="W59" s="35"/>
      <c r="X59" s="34"/>
      <c r="Y59" s="34"/>
      <c r="Z59" s="34"/>
      <c r="AA59" s="34"/>
      <c r="AB59" s="35"/>
      <c r="AC59" s="35"/>
      <c r="AD59" s="34"/>
      <c r="AE59" s="27">
        <f t="shared" si="3"/>
        <v>-42</v>
      </c>
      <c r="AF59" s="27">
        <f t="shared" si="6"/>
        <v>0</v>
      </c>
      <c r="AG59" s="28">
        <f t="shared" si="7"/>
        <v>42</v>
      </c>
      <c r="AH59" s="69">
        <f t="shared" si="5"/>
        <v>42</v>
      </c>
    </row>
    <row r="60" spans="1:34" s="12" customFormat="1" ht="23.25" hidden="1" customHeight="1" x14ac:dyDescent="0.2">
      <c r="A60" s="30">
        <v>44095</v>
      </c>
      <c r="B60" s="31"/>
      <c r="C60" s="25" t="s">
        <v>37</v>
      </c>
      <c r="D60" s="25"/>
      <c r="E60" s="25"/>
      <c r="F60" s="26"/>
      <c r="G60" s="26" t="s">
        <v>145</v>
      </c>
      <c r="H60" s="32"/>
      <c r="I60" s="32"/>
      <c r="J60" s="32"/>
      <c r="K60" s="32">
        <v>989.25</v>
      </c>
      <c r="L60" s="33"/>
      <c r="M60" s="27">
        <f t="shared" si="0"/>
        <v>883.25892857142844</v>
      </c>
      <c r="N60" s="27">
        <f t="shared" si="1"/>
        <v>105.9910714285714</v>
      </c>
      <c r="O60" s="27">
        <f t="shared" si="2"/>
        <v>0</v>
      </c>
      <c r="P60" s="27">
        <v>883.26</v>
      </c>
      <c r="Q60" s="34"/>
      <c r="R60" s="34"/>
      <c r="S60" s="35"/>
      <c r="T60" s="35"/>
      <c r="U60" s="35"/>
      <c r="V60" s="35"/>
      <c r="W60" s="35"/>
      <c r="X60" s="34"/>
      <c r="Y60" s="34"/>
      <c r="Z60" s="34"/>
      <c r="AA60" s="34"/>
      <c r="AB60" s="35"/>
      <c r="AC60" s="35"/>
      <c r="AD60" s="34"/>
      <c r="AE60" s="27">
        <f t="shared" si="3"/>
        <v>-989.25107142857144</v>
      </c>
      <c r="AF60" s="27">
        <f t="shared" si="6"/>
        <v>0</v>
      </c>
      <c r="AG60" s="28">
        <f t="shared" si="7"/>
        <v>989.25</v>
      </c>
      <c r="AH60" s="69">
        <f t="shared" si="5"/>
        <v>989.25107142857144</v>
      </c>
    </row>
    <row r="61" spans="1:34" s="12" customFormat="1" ht="23.25" hidden="1" customHeight="1" x14ac:dyDescent="0.2">
      <c r="A61" s="30">
        <v>44095</v>
      </c>
      <c r="B61" s="31"/>
      <c r="C61" s="25" t="s">
        <v>37</v>
      </c>
      <c r="D61" s="25"/>
      <c r="E61" s="25"/>
      <c r="F61" s="26"/>
      <c r="G61" s="26" t="s">
        <v>146</v>
      </c>
      <c r="H61" s="32"/>
      <c r="I61" s="32"/>
      <c r="J61" s="32"/>
      <c r="K61" s="32">
        <v>79</v>
      </c>
      <c r="L61" s="33"/>
      <c r="M61" s="27">
        <f t="shared" si="0"/>
        <v>70.535714285714278</v>
      </c>
      <c r="N61" s="27">
        <f t="shared" si="1"/>
        <v>8.4642857142857135</v>
      </c>
      <c r="O61" s="27">
        <f t="shared" si="2"/>
        <v>0</v>
      </c>
      <c r="P61" s="27"/>
      <c r="Q61" s="34"/>
      <c r="R61" s="34"/>
      <c r="S61" s="35"/>
      <c r="T61" s="35"/>
      <c r="U61" s="35">
        <v>70.540000000000006</v>
      </c>
      <c r="V61" s="35"/>
      <c r="W61" s="35"/>
      <c r="X61" s="34"/>
      <c r="Y61" s="34"/>
      <c r="Z61" s="34"/>
      <c r="AA61" s="34"/>
      <c r="AB61" s="35"/>
      <c r="AC61" s="35"/>
      <c r="AD61" s="34"/>
      <c r="AE61" s="27">
        <f t="shared" si="3"/>
        <v>-79.004285714285714</v>
      </c>
      <c r="AF61" s="27">
        <f t="shared" si="6"/>
        <v>0</v>
      </c>
      <c r="AG61" s="28">
        <f t="shared" si="7"/>
        <v>79</v>
      </c>
      <c r="AH61" s="69">
        <f t="shared" si="5"/>
        <v>79.004285714285714</v>
      </c>
    </row>
    <row r="62" spans="1:34" s="12" customFormat="1" ht="23.25" hidden="1" customHeight="1" x14ac:dyDescent="0.2">
      <c r="A62" s="30">
        <v>44095</v>
      </c>
      <c r="B62" s="31"/>
      <c r="C62" s="25" t="s">
        <v>54</v>
      </c>
      <c r="D62" s="25"/>
      <c r="E62" s="25"/>
      <c r="F62" s="26"/>
      <c r="G62" s="26" t="s">
        <v>147</v>
      </c>
      <c r="H62" s="32">
        <v>100</v>
      </c>
      <c r="I62" s="32"/>
      <c r="J62" s="32"/>
      <c r="K62" s="32"/>
      <c r="L62" s="33"/>
      <c r="M62" s="27">
        <f t="shared" si="0"/>
        <v>100</v>
      </c>
      <c r="N62" s="27">
        <f t="shared" si="1"/>
        <v>0</v>
      </c>
      <c r="O62" s="27">
        <f t="shared" si="2"/>
        <v>0</v>
      </c>
      <c r="P62" s="27"/>
      <c r="Q62" s="34"/>
      <c r="R62" s="34"/>
      <c r="S62" s="35"/>
      <c r="T62" s="35"/>
      <c r="U62" s="35"/>
      <c r="V62" s="35"/>
      <c r="W62" s="35"/>
      <c r="X62" s="34"/>
      <c r="Y62" s="34"/>
      <c r="Z62" s="34"/>
      <c r="AA62" s="34">
        <v>100</v>
      </c>
      <c r="AB62" s="35"/>
      <c r="AC62" s="35"/>
      <c r="AD62" s="34"/>
      <c r="AE62" s="27">
        <f t="shared" si="3"/>
        <v>-100</v>
      </c>
      <c r="AF62" s="27">
        <f t="shared" si="6"/>
        <v>0</v>
      </c>
      <c r="AG62" s="28">
        <f t="shared" si="7"/>
        <v>100</v>
      </c>
      <c r="AH62" s="69">
        <f t="shared" si="5"/>
        <v>100</v>
      </c>
    </row>
    <row r="63" spans="1:34" s="12" customFormat="1" ht="23.25" hidden="1" customHeight="1" x14ac:dyDescent="0.2">
      <c r="A63" s="30">
        <v>44095</v>
      </c>
      <c r="B63" s="31"/>
      <c r="C63" s="25" t="s">
        <v>148</v>
      </c>
      <c r="D63" s="25"/>
      <c r="E63" s="25"/>
      <c r="F63" s="26"/>
      <c r="G63" s="26" t="s">
        <v>149</v>
      </c>
      <c r="H63" s="32"/>
      <c r="I63" s="32"/>
      <c r="J63" s="32">
        <v>1450</v>
      </c>
      <c r="K63" s="32"/>
      <c r="L63" s="33"/>
      <c r="M63" s="27">
        <f t="shared" si="0"/>
        <v>1450</v>
      </c>
      <c r="N63" s="27">
        <f t="shared" si="1"/>
        <v>0</v>
      </c>
      <c r="O63" s="27">
        <f t="shared" si="2"/>
        <v>0</v>
      </c>
      <c r="P63" s="27">
        <v>1450</v>
      </c>
      <c r="Q63" s="34"/>
      <c r="R63" s="34"/>
      <c r="S63" s="35"/>
      <c r="T63" s="35"/>
      <c r="U63" s="35"/>
      <c r="V63" s="35"/>
      <c r="W63" s="35"/>
      <c r="X63" s="34"/>
      <c r="Y63" s="34"/>
      <c r="Z63" s="34"/>
      <c r="AA63" s="34"/>
      <c r="AB63" s="35"/>
      <c r="AC63" s="35"/>
      <c r="AD63" s="34"/>
      <c r="AE63" s="27">
        <f t="shared" si="3"/>
        <v>-1450</v>
      </c>
      <c r="AF63" s="27">
        <f t="shared" si="6"/>
        <v>0</v>
      </c>
      <c r="AG63" s="28">
        <f t="shared" si="7"/>
        <v>1450</v>
      </c>
      <c r="AH63" s="69">
        <f t="shared" si="5"/>
        <v>1450</v>
      </c>
    </row>
    <row r="64" spans="1:34" s="12" customFormat="1" ht="27.75" hidden="1" customHeight="1" x14ac:dyDescent="0.2">
      <c r="A64" s="30">
        <v>44095</v>
      </c>
      <c r="B64" s="31"/>
      <c r="C64" s="25" t="s">
        <v>67</v>
      </c>
      <c r="D64" s="25" t="s">
        <v>68</v>
      </c>
      <c r="E64" s="25" t="s">
        <v>69</v>
      </c>
      <c r="F64" s="26"/>
      <c r="G64" s="26" t="s">
        <v>53</v>
      </c>
      <c r="H64" s="32"/>
      <c r="I64" s="32"/>
      <c r="J64" s="32">
        <v>340</v>
      </c>
      <c r="K64" s="32"/>
      <c r="L64" s="33"/>
      <c r="M64" s="27">
        <f t="shared" si="0"/>
        <v>340</v>
      </c>
      <c r="N64" s="27">
        <f t="shared" si="1"/>
        <v>0</v>
      </c>
      <c r="O64" s="27">
        <f t="shared" si="2"/>
        <v>0</v>
      </c>
      <c r="P64" s="27">
        <v>340</v>
      </c>
      <c r="Q64" s="34"/>
      <c r="R64" s="34"/>
      <c r="S64" s="35"/>
      <c r="T64" s="35"/>
      <c r="U64" s="35"/>
      <c r="V64" s="35"/>
      <c r="W64" s="35"/>
      <c r="X64" s="34"/>
      <c r="Y64" s="34"/>
      <c r="Z64" s="34"/>
      <c r="AA64" s="34"/>
      <c r="AB64" s="35"/>
      <c r="AC64" s="35"/>
      <c r="AD64" s="34"/>
      <c r="AE64" s="27">
        <f t="shared" si="3"/>
        <v>-340</v>
      </c>
      <c r="AF64" s="27">
        <f t="shared" si="6"/>
        <v>0</v>
      </c>
      <c r="AG64" s="28">
        <f t="shared" si="7"/>
        <v>340</v>
      </c>
      <c r="AH64" s="69">
        <f t="shared" si="5"/>
        <v>340</v>
      </c>
    </row>
    <row r="65" spans="1:34" s="12" customFormat="1" ht="23.25" hidden="1" customHeight="1" x14ac:dyDescent="0.2">
      <c r="A65" s="30">
        <v>44095</v>
      </c>
      <c r="B65" s="31"/>
      <c r="C65" s="25" t="s">
        <v>150</v>
      </c>
      <c r="D65" s="25"/>
      <c r="E65" s="25"/>
      <c r="F65" s="26"/>
      <c r="G65" s="26" t="s">
        <v>151</v>
      </c>
      <c r="H65" s="32">
        <v>500</v>
      </c>
      <c r="I65" s="32"/>
      <c r="J65" s="32"/>
      <c r="K65" s="32"/>
      <c r="L65" s="33"/>
      <c r="M65" s="27">
        <f t="shared" si="0"/>
        <v>500</v>
      </c>
      <c r="N65" s="27">
        <f t="shared" si="1"/>
        <v>0</v>
      </c>
      <c r="O65" s="27">
        <f t="shared" si="2"/>
        <v>0</v>
      </c>
      <c r="P65" s="27"/>
      <c r="Q65" s="34"/>
      <c r="R65" s="34"/>
      <c r="S65" s="35"/>
      <c r="T65" s="35"/>
      <c r="U65" s="35"/>
      <c r="V65" s="35"/>
      <c r="W65" s="35"/>
      <c r="X65" s="34"/>
      <c r="Y65" s="34">
        <v>500</v>
      </c>
      <c r="Z65" s="34"/>
      <c r="AA65" s="34"/>
      <c r="AB65" s="35"/>
      <c r="AC65" s="35"/>
      <c r="AD65" s="34"/>
      <c r="AE65" s="27">
        <f t="shared" si="3"/>
        <v>-500</v>
      </c>
      <c r="AF65" s="27">
        <f t="shared" si="6"/>
        <v>0</v>
      </c>
      <c r="AG65" s="28">
        <f t="shared" si="7"/>
        <v>500</v>
      </c>
      <c r="AH65" s="69">
        <f t="shared" si="5"/>
        <v>500</v>
      </c>
    </row>
    <row r="66" spans="1:34" s="12" customFormat="1" ht="23.25" hidden="1" customHeight="1" x14ac:dyDescent="0.2">
      <c r="A66" s="30">
        <v>44096</v>
      </c>
      <c r="B66" s="31"/>
      <c r="C66" s="25" t="s">
        <v>42</v>
      </c>
      <c r="D66" s="25"/>
      <c r="E66" s="25"/>
      <c r="F66" s="26"/>
      <c r="G66" s="26" t="s">
        <v>152</v>
      </c>
      <c r="H66" s="32"/>
      <c r="I66" s="32"/>
      <c r="J66" s="32"/>
      <c r="K66" s="32">
        <v>1817.15</v>
      </c>
      <c r="L66" s="33"/>
      <c r="M66" s="27">
        <f t="shared" si="0"/>
        <v>1622.4553571428571</v>
      </c>
      <c r="N66" s="27">
        <f t="shared" si="1"/>
        <v>194.69464285714284</v>
      </c>
      <c r="O66" s="27">
        <f t="shared" si="2"/>
        <v>0</v>
      </c>
      <c r="P66" s="34">
        <v>1622.46</v>
      </c>
      <c r="Q66" s="34"/>
      <c r="R66" s="34"/>
      <c r="S66" s="35"/>
      <c r="T66" s="35"/>
      <c r="U66" s="35"/>
      <c r="V66" s="35"/>
      <c r="W66" s="35"/>
      <c r="X66" s="34"/>
      <c r="Y66" s="34"/>
      <c r="Z66" s="34"/>
      <c r="AA66" s="34"/>
      <c r="AB66" s="35"/>
      <c r="AC66" s="35"/>
      <c r="AD66" s="34"/>
      <c r="AE66" s="27">
        <f t="shared" si="3"/>
        <v>-1817.1546428571428</v>
      </c>
      <c r="AF66" s="27">
        <f t="shared" si="6"/>
        <v>0</v>
      </c>
      <c r="AG66" s="28">
        <f t="shared" si="7"/>
        <v>1817.15</v>
      </c>
      <c r="AH66" s="69">
        <f t="shared" si="5"/>
        <v>1817.1546428571428</v>
      </c>
    </row>
    <row r="67" spans="1:34" s="12" customFormat="1" ht="23.25" hidden="1" customHeight="1" x14ac:dyDescent="0.2">
      <c r="A67" s="30">
        <v>44096</v>
      </c>
      <c r="B67" s="31"/>
      <c r="C67" s="25" t="s">
        <v>37</v>
      </c>
      <c r="D67" s="25"/>
      <c r="E67" s="25"/>
      <c r="F67" s="26"/>
      <c r="G67" s="26" t="s">
        <v>153</v>
      </c>
      <c r="H67" s="32"/>
      <c r="I67" s="32"/>
      <c r="J67" s="32"/>
      <c r="K67" s="32">
        <v>82</v>
      </c>
      <c r="L67" s="33"/>
      <c r="M67" s="27">
        <f t="shared" si="0"/>
        <v>73.214285714285708</v>
      </c>
      <c r="N67" s="27">
        <f t="shared" si="1"/>
        <v>8.7857142857142847</v>
      </c>
      <c r="O67" s="27">
        <f t="shared" si="2"/>
        <v>0</v>
      </c>
      <c r="P67" s="27">
        <v>73.209999999999994</v>
      </c>
      <c r="Q67" s="34"/>
      <c r="R67" s="34"/>
      <c r="S67" s="35"/>
      <c r="T67" s="35"/>
      <c r="U67" s="35"/>
      <c r="V67" s="35"/>
      <c r="W67" s="35"/>
      <c r="X67" s="34"/>
      <c r="Y67" s="34"/>
      <c r="Z67" s="34"/>
      <c r="AA67" s="34"/>
      <c r="AB67" s="35"/>
      <c r="AC67" s="35"/>
      <c r="AD67" s="34"/>
      <c r="AE67" s="27">
        <f t="shared" si="3"/>
        <v>-81.995714285714286</v>
      </c>
      <c r="AF67" s="27">
        <f t="shared" si="6"/>
        <v>0</v>
      </c>
      <c r="AG67" s="28">
        <f t="shared" si="7"/>
        <v>82</v>
      </c>
      <c r="AH67" s="69">
        <f t="shared" si="5"/>
        <v>81.995714285714286</v>
      </c>
    </row>
    <row r="68" spans="1:34" s="12" customFormat="1" ht="24.75" hidden="1" customHeight="1" x14ac:dyDescent="0.2">
      <c r="A68" s="30">
        <v>44093</v>
      </c>
      <c r="B68" s="31"/>
      <c r="C68" s="25" t="s">
        <v>122</v>
      </c>
      <c r="D68" s="25"/>
      <c r="E68" s="25"/>
      <c r="F68" s="26"/>
      <c r="G68" s="26" t="s">
        <v>155</v>
      </c>
      <c r="H68" s="32">
        <v>22</v>
      </c>
      <c r="I68" s="32"/>
      <c r="J68" s="32"/>
      <c r="K68" s="32"/>
      <c r="L68" s="33"/>
      <c r="M68" s="27">
        <f t="shared" si="0"/>
        <v>22</v>
      </c>
      <c r="N68" s="27">
        <f t="shared" si="1"/>
        <v>0</v>
      </c>
      <c r="O68" s="27">
        <f t="shared" si="2"/>
        <v>0</v>
      </c>
      <c r="P68" s="27"/>
      <c r="Q68" s="34"/>
      <c r="R68" s="34"/>
      <c r="S68" s="35"/>
      <c r="T68" s="35"/>
      <c r="U68" s="35"/>
      <c r="V68" s="35"/>
      <c r="W68" s="35"/>
      <c r="X68" s="34"/>
      <c r="Y68" s="34"/>
      <c r="Z68" s="34"/>
      <c r="AA68" s="34">
        <v>22</v>
      </c>
      <c r="AB68" s="35"/>
      <c r="AC68" s="35"/>
      <c r="AD68" s="34"/>
      <c r="AE68" s="27">
        <f t="shared" si="3"/>
        <v>-22</v>
      </c>
      <c r="AF68" s="27">
        <f t="shared" si="6"/>
        <v>0</v>
      </c>
      <c r="AG68" s="28">
        <f t="shared" si="7"/>
        <v>22</v>
      </c>
      <c r="AH68" s="69">
        <f t="shared" si="5"/>
        <v>22</v>
      </c>
    </row>
    <row r="69" spans="1:34" s="12" customFormat="1" ht="23.25" hidden="1" customHeight="1" x14ac:dyDescent="0.2">
      <c r="A69" s="30">
        <v>44093</v>
      </c>
      <c r="B69" s="31"/>
      <c r="C69" s="25" t="s">
        <v>156</v>
      </c>
      <c r="D69" s="25"/>
      <c r="E69" s="25" t="s">
        <v>157</v>
      </c>
      <c r="F69" s="26">
        <v>10371111</v>
      </c>
      <c r="G69" s="26" t="s">
        <v>158</v>
      </c>
      <c r="H69" s="32"/>
      <c r="I69" s="32"/>
      <c r="J69" s="32"/>
      <c r="K69" s="32">
        <v>1078</v>
      </c>
      <c r="L69" s="33"/>
      <c r="M69" s="27">
        <f t="shared" si="0"/>
        <v>962.49999999999989</v>
      </c>
      <c r="N69" s="27">
        <f t="shared" si="1"/>
        <v>115.49999999999999</v>
      </c>
      <c r="O69" s="27">
        <f t="shared" si="2"/>
        <v>0</v>
      </c>
      <c r="P69" s="27"/>
      <c r="Q69" s="34">
        <v>962.5</v>
      </c>
      <c r="R69" s="34"/>
      <c r="S69" s="35"/>
      <c r="T69" s="35"/>
      <c r="U69" s="35"/>
      <c r="V69" s="35"/>
      <c r="W69" s="35"/>
      <c r="X69" s="34"/>
      <c r="Y69" s="34"/>
      <c r="Z69" s="34"/>
      <c r="AA69" s="34"/>
      <c r="AB69" s="35"/>
      <c r="AC69" s="35"/>
      <c r="AD69" s="34"/>
      <c r="AE69" s="27">
        <f t="shared" si="3"/>
        <v>-1078</v>
      </c>
      <c r="AF69" s="27">
        <f t="shared" si="6"/>
        <v>0</v>
      </c>
      <c r="AG69" s="28">
        <f t="shared" si="7"/>
        <v>1078</v>
      </c>
      <c r="AH69" s="69">
        <f t="shared" si="5"/>
        <v>1078</v>
      </c>
    </row>
    <row r="70" spans="1:34" s="12" customFormat="1" ht="23.25" hidden="1" customHeight="1" x14ac:dyDescent="0.2">
      <c r="A70" s="30">
        <v>44093</v>
      </c>
      <c r="B70" s="31"/>
      <c r="C70" s="25" t="s">
        <v>40</v>
      </c>
      <c r="D70" s="25"/>
      <c r="E70" s="25"/>
      <c r="F70" s="26"/>
      <c r="G70" s="26" t="s">
        <v>36</v>
      </c>
      <c r="H70" s="32"/>
      <c r="I70" s="32"/>
      <c r="J70" s="32"/>
      <c r="K70" s="32">
        <v>50</v>
      </c>
      <c r="L70" s="33"/>
      <c r="M70" s="27">
        <f t="shared" si="0"/>
        <v>44.642857142857139</v>
      </c>
      <c r="N70" s="27">
        <f t="shared" si="1"/>
        <v>5.3571428571428568</v>
      </c>
      <c r="O70" s="27">
        <f t="shared" si="2"/>
        <v>0</v>
      </c>
      <c r="P70" s="27"/>
      <c r="Q70" s="34">
        <v>44.64</v>
      </c>
      <c r="R70" s="34"/>
      <c r="S70" s="35"/>
      <c r="T70" s="35"/>
      <c r="U70" s="35"/>
      <c r="V70" s="35"/>
      <c r="W70" s="35"/>
      <c r="X70" s="34"/>
      <c r="Y70" s="34"/>
      <c r="Z70" s="34"/>
      <c r="AA70" s="34"/>
      <c r="AB70" s="35"/>
      <c r="AC70" s="35"/>
      <c r="AD70" s="34"/>
      <c r="AE70" s="27">
        <f t="shared" si="3"/>
        <v>-49.997142857142855</v>
      </c>
      <c r="AF70" s="27">
        <f t="shared" si="6"/>
        <v>0</v>
      </c>
      <c r="AG70" s="28">
        <f t="shared" si="7"/>
        <v>50</v>
      </c>
      <c r="AH70" s="69">
        <f t="shared" ref="AH70:AH113" si="8">-AE70</f>
        <v>49.997142857142855</v>
      </c>
    </row>
    <row r="71" spans="1:34" s="12" customFormat="1" ht="23.25" hidden="1" customHeight="1" x14ac:dyDescent="0.2">
      <c r="A71" s="30">
        <v>44093</v>
      </c>
      <c r="B71" s="31"/>
      <c r="C71" s="25" t="s">
        <v>37</v>
      </c>
      <c r="D71" s="25" t="s">
        <v>38</v>
      </c>
      <c r="E71" s="25" t="s">
        <v>35</v>
      </c>
      <c r="F71" s="26">
        <v>38715</v>
      </c>
      <c r="G71" s="26" t="s">
        <v>159</v>
      </c>
      <c r="H71" s="32"/>
      <c r="I71" s="32"/>
      <c r="J71" s="32"/>
      <c r="K71" s="32">
        <v>394.25</v>
      </c>
      <c r="L71" s="33"/>
      <c r="M71" s="27">
        <f t="shared" si="0"/>
        <v>352.00892857142856</v>
      </c>
      <c r="N71" s="27">
        <f t="shared" si="1"/>
        <v>42.241071428571423</v>
      </c>
      <c r="O71" s="27">
        <f t="shared" si="2"/>
        <v>0</v>
      </c>
      <c r="P71" s="27">
        <v>352.01</v>
      </c>
      <c r="Q71" s="34"/>
      <c r="R71" s="34"/>
      <c r="S71" s="35"/>
      <c r="T71" s="35"/>
      <c r="U71" s="35"/>
      <c r="V71" s="35"/>
      <c r="W71" s="35"/>
      <c r="X71" s="34"/>
      <c r="Y71" s="34"/>
      <c r="Z71" s="34"/>
      <c r="AA71" s="34"/>
      <c r="AB71" s="35"/>
      <c r="AC71" s="35"/>
      <c r="AD71" s="34"/>
      <c r="AE71" s="27">
        <f t="shared" si="3"/>
        <v>-394.25107142857144</v>
      </c>
      <c r="AF71" s="27">
        <f t="shared" si="6"/>
        <v>0</v>
      </c>
      <c r="AG71" s="28">
        <f t="shared" si="7"/>
        <v>394.25</v>
      </c>
      <c r="AH71" s="69">
        <f t="shared" si="8"/>
        <v>394.25107142857144</v>
      </c>
    </row>
    <row r="72" spans="1:34" s="12" customFormat="1" ht="23.25" hidden="1" customHeight="1" x14ac:dyDescent="0.2">
      <c r="A72" s="30">
        <v>44092</v>
      </c>
      <c r="B72" s="31"/>
      <c r="C72" s="25" t="s">
        <v>40</v>
      </c>
      <c r="D72" s="25"/>
      <c r="E72" s="25"/>
      <c r="F72" s="26">
        <v>1079964</v>
      </c>
      <c r="G72" s="26" t="s">
        <v>36</v>
      </c>
      <c r="H72" s="32"/>
      <c r="I72" s="32"/>
      <c r="J72" s="32"/>
      <c r="K72" s="32">
        <v>50</v>
      </c>
      <c r="L72" s="33"/>
      <c r="M72" s="27">
        <f t="shared" si="0"/>
        <v>44.642857142857139</v>
      </c>
      <c r="N72" s="27">
        <f t="shared" si="1"/>
        <v>5.3571428571428568</v>
      </c>
      <c r="O72" s="27">
        <f t="shared" si="2"/>
        <v>0</v>
      </c>
      <c r="P72" s="27"/>
      <c r="Q72" s="34">
        <v>44.64</v>
      </c>
      <c r="R72" s="34"/>
      <c r="S72" s="35"/>
      <c r="T72" s="35"/>
      <c r="U72" s="35"/>
      <c r="V72" s="35"/>
      <c r="W72" s="35"/>
      <c r="X72" s="34"/>
      <c r="Y72" s="34"/>
      <c r="Z72" s="34"/>
      <c r="AA72" s="34"/>
      <c r="AB72" s="35"/>
      <c r="AC72" s="35"/>
      <c r="AD72" s="34"/>
      <c r="AE72" s="27">
        <f t="shared" si="3"/>
        <v>-49.997142857142855</v>
      </c>
      <c r="AF72" s="27">
        <f t="shared" si="6"/>
        <v>0</v>
      </c>
      <c r="AG72" s="28">
        <f t="shared" si="7"/>
        <v>50</v>
      </c>
      <c r="AH72" s="69">
        <f t="shared" si="8"/>
        <v>49.997142857142855</v>
      </c>
    </row>
    <row r="73" spans="1:34" s="12" customFormat="1" ht="23.25" hidden="1" customHeight="1" x14ac:dyDescent="0.2">
      <c r="A73" s="30">
        <v>44092</v>
      </c>
      <c r="B73" s="31"/>
      <c r="C73" s="25" t="s">
        <v>42</v>
      </c>
      <c r="D73" s="25" t="s">
        <v>43</v>
      </c>
      <c r="E73" s="25" t="s">
        <v>44</v>
      </c>
      <c r="F73" s="26">
        <v>208985</v>
      </c>
      <c r="G73" s="26" t="s">
        <v>161</v>
      </c>
      <c r="H73" s="32"/>
      <c r="I73" s="32"/>
      <c r="J73" s="32"/>
      <c r="K73" s="32">
        <f>1008.71+121.04</f>
        <v>1129.75</v>
      </c>
      <c r="L73" s="33"/>
      <c r="M73" s="27">
        <f t="shared" si="0"/>
        <v>1008.705357142857</v>
      </c>
      <c r="N73" s="27">
        <f t="shared" si="1"/>
        <v>121.04464285714283</v>
      </c>
      <c r="O73" s="27">
        <f t="shared" si="2"/>
        <v>0</v>
      </c>
      <c r="P73" s="27">
        <v>1008.71</v>
      </c>
      <c r="Q73" s="34"/>
      <c r="R73" s="34"/>
      <c r="S73" s="35"/>
      <c r="T73" s="35"/>
      <c r="U73" s="35"/>
      <c r="V73" s="35"/>
      <c r="W73" s="35"/>
      <c r="X73" s="34"/>
      <c r="Y73" s="34"/>
      <c r="Z73" s="34"/>
      <c r="AA73" s="34"/>
      <c r="AB73" s="35"/>
      <c r="AC73" s="35"/>
      <c r="AD73" s="34"/>
      <c r="AE73" s="27">
        <f t="shared" si="3"/>
        <v>-1129.7546428571429</v>
      </c>
      <c r="AF73" s="27">
        <f t="shared" si="6"/>
        <v>0</v>
      </c>
      <c r="AG73" s="28">
        <f t="shared" si="7"/>
        <v>1129.75</v>
      </c>
      <c r="AH73" s="69">
        <f t="shared" si="8"/>
        <v>1129.7546428571429</v>
      </c>
    </row>
    <row r="74" spans="1:34" s="12" customFormat="1" ht="23.25" hidden="1" customHeight="1" x14ac:dyDescent="0.2">
      <c r="A74" s="30">
        <v>44092</v>
      </c>
      <c r="B74" s="31"/>
      <c r="C74" s="25" t="s">
        <v>42</v>
      </c>
      <c r="D74" s="25" t="s">
        <v>43</v>
      </c>
      <c r="E74" s="25" t="s">
        <v>44</v>
      </c>
      <c r="F74" s="26">
        <v>208985</v>
      </c>
      <c r="G74" s="26" t="s">
        <v>162</v>
      </c>
      <c r="H74" s="32"/>
      <c r="I74" s="32"/>
      <c r="J74" s="32">
        <v>273.5</v>
      </c>
      <c r="K74" s="32"/>
      <c r="L74" s="33"/>
      <c r="M74" s="27">
        <f t="shared" si="0"/>
        <v>273.5</v>
      </c>
      <c r="N74" s="27">
        <f t="shared" si="1"/>
        <v>0</v>
      </c>
      <c r="O74" s="27">
        <f t="shared" si="2"/>
        <v>0</v>
      </c>
      <c r="P74" s="27">
        <v>273.5</v>
      </c>
      <c r="Q74" s="34"/>
      <c r="R74" s="34"/>
      <c r="S74" s="35"/>
      <c r="T74" s="35"/>
      <c r="U74" s="35"/>
      <c r="V74" s="35"/>
      <c r="W74" s="35"/>
      <c r="X74" s="34"/>
      <c r="Y74" s="34"/>
      <c r="Z74" s="34"/>
      <c r="AA74" s="34"/>
      <c r="AB74" s="35"/>
      <c r="AC74" s="35"/>
      <c r="AD74" s="34"/>
      <c r="AE74" s="27">
        <f t="shared" si="3"/>
        <v>-273.5</v>
      </c>
      <c r="AF74" s="27">
        <f t="shared" si="6"/>
        <v>0</v>
      </c>
      <c r="AG74" s="28">
        <f t="shared" si="7"/>
        <v>273.5</v>
      </c>
      <c r="AH74" s="69">
        <f t="shared" si="8"/>
        <v>273.5</v>
      </c>
    </row>
    <row r="75" spans="1:34" s="12" customFormat="1" ht="24.75" hidden="1" customHeight="1" x14ac:dyDescent="0.2">
      <c r="A75" s="30">
        <v>44096</v>
      </c>
      <c r="B75" s="31"/>
      <c r="C75" s="25" t="s">
        <v>37</v>
      </c>
      <c r="D75" s="25" t="s">
        <v>38</v>
      </c>
      <c r="E75" s="25" t="s">
        <v>35</v>
      </c>
      <c r="F75" s="26">
        <v>168108</v>
      </c>
      <c r="G75" s="26" t="s">
        <v>165</v>
      </c>
      <c r="H75" s="32"/>
      <c r="I75" s="32"/>
      <c r="J75" s="32"/>
      <c r="K75" s="32">
        <v>246</v>
      </c>
      <c r="L75" s="33"/>
      <c r="M75" s="27">
        <f t="shared" si="0"/>
        <v>219.64285714285711</v>
      </c>
      <c r="N75" s="27">
        <f t="shared" si="1"/>
        <v>26.357142857142851</v>
      </c>
      <c r="O75" s="27">
        <f t="shared" si="2"/>
        <v>0</v>
      </c>
      <c r="P75" s="27">
        <v>219.64</v>
      </c>
      <c r="Q75" s="34"/>
      <c r="R75" s="34"/>
      <c r="S75" s="35"/>
      <c r="T75" s="35"/>
      <c r="U75" s="35"/>
      <c r="V75" s="35"/>
      <c r="W75" s="35"/>
      <c r="X75" s="34"/>
      <c r="Y75" s="34"/>
      <c r="Z75" s="34"/>
      <c r="AA75" s="34"/>
      <c r="AB75" s="35"/>
      <c r="AC75" s="35"/>
      <c r="AD75" s="34"/>
      <c r="AE75" s="27">
        <f t="shared" si="3"/>
        <v>-245.99714285714285</v>
      </c>
      <c r="AF75" s="27">
        <f t="shared" si="6"/>
        <v>0</v>
      </c>
      <c r="AG75" s="28">
        <f t="shared" si="7"/>
        <v>246</v>
      </c>
      <c r="AH75" s="69">
        <f t="shared" si="8"/>
        <v>245.99714285714285</v>
      </c>
    </row>
    <row r="76" spans="1:34" s="12" customFormat="1" ht="24.75" hidden="1" customHeight="1" x14ac:dyDescent="0.2">
      <c r="A76" s="30">
        <v>44096</v>
      </c>
      <c r="B76" s="31"/>
      <c r="C76" s="25" t="s">
        <v>37</v>
      </c>
      <c r="D76" s="25" t="s">
        <v>38</v>
      </c>
      <c r="E76" s="25" t="s">
        <v>35</v>
      </c>
      <c r="F76" s="26">
        <v>200616</v>
      </c>
      <c r="G76" s="26" t="s">
        <v>166</v>
      </c>
      <c r="H76" s="32"/>
      <c r="I76" s="32"/>
      <c r="J76" s="32"/>
      <c r="K76" s="32">
        <v>120</v>
      </c>
      <c r="L76" s="33"/>
      <c r="M76" s="27">
        <f t="shared" si="0"/>
        <v>107.14285714285714</v>
      </c>
      <c r="N76" s="27">
        <f t="shared" si="1"/>
        <v>12.857142857142856</v>
      </c>
      <c r="O76" s="27">
        <f t="shared" si="2"/>
        <v>0</v>
      </c>
      <c r="P76" s="27">
        <v>107.14</v>
      </c>
      <c r="Q76" s="34"/>
      <c r="R76" s="34"/>
      <c r="S76" s="35"/>
      <c r="T76" s="35"/>
      <c r="U76" s="35"/>
      <c r="V76" s="35"/>
      <c r="W76" s="35"/>
      <c r="X76" s="34"/>
      <c r="Y76" s="34"/>
      <c r="Z76" s="34"/>
      <c r="AA76" s="34"/>
      <c r="AB76" s="35"/>
      <c r="AC76" s="35"/>
      <c r="AD76" s="34"/>
      <c r="AE76" s="27">
        <f t="shared" si="3"/>
        <v>-119.99714285714286</v>
      </c>
      <c r="AF76" s="27">
        <f t="shared" si="6"/>
        <v>0</v>
      </c>
      <c r="AG76" s="28">
        <f t="shared" si="7"/>
        <v>120</v>
      </c>
      <c r="AH76" s="69">
        <f t="shared" si="8"/>
        <v>119.99714285714286</v>
      </c>
    </row>
    <row r="77" spans="1:34" s="12" customFormat="1" ht="24.75" hidden="1" customHeight="1" x14ac:dyDescent="0.2">
      <c r="A77" s="30">
        <v>44097</v>
      </c>
      <c r="B77" s="31"/>
      <c r="C77" s="25" t="s">
        <v>40</v>
      </c>
      <c r="D77" s="25"/>
      <c r="E77" s="25"/>
      <c r="F77" s="26">
        <v>922595</v>
      </c>
      <c r="G77" s="26" t="s">
        <v>167</v>
      </c>
      <c r="H77" s="32"/>
      <c r="I77" s="32"/>
      <c r="J77" s="32"/>
      <c r="K77" s="32">
        <v>208</v>
      </c>
      <c r="L77" s="33"/>
      <c r="M77" s="27">
        <f t="shared" si="0"/>
        <v>185.71428571428569</v>
      </c>
      <c r="N77" s="27">
        <f t="shared" si="1"/>
        <v>22.285714285714281</v>
      </c>
      <c r="O77" s="27">
        <f t="shared" si="2"/>
        <v>0</v>
      </c>
      <c r="P77" s="27"/>
      <c r="Q77" s="34">
        <v>185.71</v>
      </c>
      <c r="R77" s="34"/>
      <c r="S77" s="35"/>
      <c r="T77" s="35"/>
      <c r="U77" s="35"/>
      <c r="V77" s="35"/>
      <c r="W77" s="35"/>
      <c r="X77" s="34"/>
      <c r="Y77" s="34"/>
      <c r="Z77" s="34"/>
      <c r="AA77" s="34"/>
      <c r="AB77" s="35"/>
      <c r="AC77" s="35"/>
      <c r="AD77" s="34"/>
      <c r="AE77" s="27">
        <f t="shared" si="3"/>
        <v>-207.99571428571429</v>
      </c>
      <c r="AF77" s="27">
        <f t="shared" si="6"/>
        <v>0</v>
      </c>
      <c r="AG77" s="28">
        <f t="shared" si="7"/>
        <v>208</v>
      </c>
      <c r="AH77" s="69">
        <f t="shared" si="8"/>
        <v>207.99571428571429</v>
      </c>
    </row>
    <row r="78" spans="1:34" s="12" customFormat="1" ht="24.75" hidden="1" customHeight="1" x14ac:dyDescent="0.2">
      <c r="A78" s="30">
        <v>44098</v>
      </c>
      <c r="B78" s="31"/>
      <c r="C78" s="25" t="s">
        <v>168</v>
      </c>
      <c r="D78" s="25" t="s">
        <v>169</v>
      </c>
      <c r="E78" s="25" t="s">
        <v>35</v>
      </c>
      <c r="F78" s="26">
        <v>2817709</v>
      </c>
      <c r="G78" s="26" t="s">
        <v>144</v>
      </c>
      <c r="H78" s="32"/>
      <c r="I78" s="32"/>
      <c r="J78" s="32"/>
      <c r="K78" s="32">
        <v>25</v>
      </c>
      <c r="L78" s="33"/>
      <c r="M78" s="27">
        <f t="shared" si="0"/>
        <v>22.321428571428569</v>
      </c>
      <c r="N78" s="27">
        <f t="shared" si="1"/>
        <v>2.6785714285714284</v>
      </c>
      <c r="O78" s="27">
        <f t="shared" si="2"/>
        <v>0</v>
      </c>
      <c r="P78" s="27"/>
      <c r="Q78" s="34">
        <v>22.32</v>
      </c>
      <c r="R78" s="34"/>
      <c r="S78" s="35"/>
      <c r="T78" s="35"/>
      <c r="U78" s="35"/>
      <c r="V78" s="35"/>
      <c r="W78" s="35"/>
      <c r="X78" s="34"/>
      <c r="Y78" s="34"/>
      <c r="Z78" s="34"/>
      <c r="AA78" s="34"/>
      <c r="AB78" s="35"/>
      <c r="AC78" s="35"/>
      <c r="AD78" s="34"/>
      <c r="AE78" s="27">
        <f t="shared" si="3"/>
        <v>-24.998571428571427</v>
      </c>
      <c r="AF78" s="27">
        <f t="shared" si="6"/>
        <v>0</v>
      </c>
      <c r="AG78" s="28">
        <f t="shared" si="7"/>
        <v>25</v>
      </c>
      <c r="AH78" s="69">
        <f t="shared" si="8"/>
        <v>24.998571428571427</v>
      </c>
    </row>
    <row r="79" spans="1:34" s="12" customFormat="1" ht="24.75" hidden="1" customHeight="1" x14ac:dyDescent="0.2">
      <c r="A79" s="30">
        <v>44099</v>
      </c>
      <c r="B79" s="31"/>
      <c r="C79" s="25" t="s">
        <v>37</v>
      </c>
      <c r="D79" s="25" t="s">
        <v>38</v>
      </c>
      <c r="E79" s="25" t="s">
        <v>35</v>
      </c>
      <c r="F79" s="26">
        <v>38743</v>
      </c>
      <c r="G79" s="26" t="s">
        <v>170</v>
      </c>
      <c r="H79" s="32"/>
      <c r="I79" s="32"/>
      <c r="J79" s="32"/>
      <c r="K79" s="32">
        <v>174</v>
      </c>
      <c r="L79" s="33"/>
      <c r="M79" s="27">
        <f t="shared" si="0"/>
        <v>155.35714285714283</v>
      </c>
      <c r="N79" s="27">
        <f t="shared" si="1"/>
        <v>18.642857142857139</v>
      </c>
      <c r="O79" s="27">
        <f t="shared" si="2"/>
        <v>0</v>
      </c>
      <c r="P79" s="27">
        <v>155.36000000000001</v>
      </c>
      <c r="Q79" s="34"/>
      <c r="R79" s="34"/>
      <c r="S79" s="35"/>
      <c r="T79" s="35"/>
      <c r="U79" s="35"/>
      <c r="V79" s="35"/>
      <c r="W79" s="35"/>
      <c r="X79" s="34"/>
      <c r="Y79" s="34"/>
      <c r="Z79" s="34"/>
      <c r="AA79" s="34"/>
      <c r="AB79" s="35"/>
      <c r="AC79" s="35"/>
      <c r="AD79" s="34"/>
      <c r="AE79" s="27">
        <f t="shared" si="3"/>
        <v>-174.00285714285715</v>
      </c>
      <c r="AF79" s="27">
        <f t="shared" si="6"/>
        <v>0</v>
      </c>
      <c r="AG79" s="28">
        <f t="shared" si="7"/>
        <v>174</v>
      </c>
      <c r="AH79" s="69">
        <f t="shared" si="8"/>
        <v>174.00285714285715</v>
      </c>
    </row>
    <row r="80" spans="1:34" s="12" customFormat="1" ht="24.75" hidden="1" customHeight="1" x14ac:dyDescent="0.2">
      <c r="A80" s="30">
        <v>44099</v>
      </c>
      <c r="B80" s="31"/>
      <c r="C80" s="25" t="s">
        <v>37</v>
      </c>
      <c r="D80" s="25" t="s">
        <v>38</v>
      </c>
      <c r="E80" s="25" t="s">
        <v>35</v>
      </c>
      <c r="F80" s="26">
        <v>201108</v>
      </c>
      <c r="G80" s="26" t="s">
        <v>171</v>
      </c>
      <c r="H80" s="32"/>
      <c r="I80" s="32"/>
      <c r="J80" s="32"/>
      <c r="K80" s="32">
        <v>138</v>
      </c>
      <c r="L80" s="33"/>
      <c r="M80" s="27">
        <f t="shared" si="0"/>
        <v>123.21428571428571</v>
      </c>
      <c r="N80" s="27">
        <f t="shared" si="1"/>
        <v>14.785714285714285</v>
      </c>
      <c r="O80" s="27">
        <f t="shared" si="2"/>
        <v>0</v>
      </c>
      <c r="P80" s="27">
        <v>123.21</v>
      </c>
      <c r="Q80" s="34"/>
      <c r="R80" s="34"/>
      <c r="S80" s="35"/>
      <c r="T80" s="35"/>
      <c r="U80" s="35"/>
      <c r="V80" s="35"/>
      <c r="W80" s="35"/>
      <c r="X80" s="34"/>
      <c r="Y80" s="34"/>
      <c r="Z80" s="34"/>
      <c r="AA80" s="34"/>
      <c r="AB80" s="35"/>
      <c r="AC80" s="35"/>
      <c r="AD80" s="34"/>
      <c r="AE80" s="27">
        <f t="shared" si="3"/>
        <v>-137.99571428571429</v>
      </c>
      <c r="AF80" s="27">
        <f t="shared" si="6"/>
        <v>0</v>
      </c>
      <c r="AG80" s="28">
        <f t="shared" si="7"/>
        <v>138</v>
      </c>
      <c r="AH80" s="69">
        <f t="shared" si="8"/>
        <v>137.99571428571429</v>
      </c>
    </row>
    <row r="81" spans="1:34" s="12" customFormat="1" ht="24.75" hidden="1" customHeight="1" x14ac:dyDescent="0.2">
      <c r="A81" s="30">
        <v>44099</v>
      </c>
      <c r="B81" s="31"/>
      <c r="C81" s="25" t="s">
        <v>172</v>
      </c>
      <c r="D81" s="25" t="s">
        <v>173</v>
      </c>
      <c r="E81" s="25" t="s">
        <v>174</v>
      </c>
      <c r="F81" s="26">
        <v>287825</v>
      </c>
      <c r="G81" s="26" t="s">
        <v>175</v>
      </c>
      <c r="H81" s="32"/>
      <c r="I81" s="32"/>
      <c r="J81" s="32">
        <v>2210.64</v>
      </c>
      <c r="K81" s="32"/>
      <c r="L81" s="33"/>
      <c r="M81" s="27">
        <f t="shared" si="0"/>
        <v>2210.64</v>
      </c>
      <c r="N81" s="27">
        <f t="shared" si="1"/>
        <v>0</v>
      </c>
      <c r="O81" s="27">
        <f t="shared" si="2"/>
        <v>0</v>
      </c>
      <c r="P81" s="27">
        <v>2210.64</v>
      </c>
      <c r="Q81" s="34"/>
      <c r="R81" s="34"/>
      <c r="S81" s="35"/>
      <c r="T81" s="35"/>
      <c r="U81" s="35"/>
      <c r="V81" s="35"/>
      <c r="W81" s="35"/>
      <c r="X81" s="34"/>
      <c r="Y81" s="34"/>
      <c r="Z81" s="34"/>
      <c r="AA81" s="34"/>
      <c r="AB81" s="35"/>
      <c r="AC81" s="35"/>
      <c r="AD81" s="34"/>
      <c r="AE81" s="27">
        <f t="shared" si="3"/>
        <v>-2210.64</v>
      </c>
      <c r="AF81" s="27">
        <f t="shared" si="6"/>
        <v>0</v>
      </c>
      <c r="AG81" s="28">
        <f t="shared" si="7"/>
        <v>2210.64</v>
      </c>
      <c r="AH81" s="69">
        <f t="shared" si="8"/>
        <v>2210.64</v>
      </c>
    </row>
    <row r="82" spans="1:34" s="12" customFormat="1" ht="24.75" hidden="1" customHeight="1" x14ac:dyDescent="0.2">
      <c r="A82" s="30">
        <v>44099</v>
      </c>
      <c r="B82" s="31"/>
      <c r="C82" s="25" t="s">
        <v>54</v>
      </c>
      <c r="D82" s="25"/>
      <c r="E82" s="25"/>
      <c r="F82" s="26"/>
      <c r="G82" s="26" t="s">
        <v>176</v>
      </c>
      <c r="H82" s="32">
        <v>50</v>
      </c>
      <c r="I82" s="32"/>
      <c r="J82" s="32"/>
      <c r="K82" s="32"/>
      <c r="L82" s="33"/>
      <c r="M82" s="27">
        <f t="shared" si="0"/>
        <v>50</v>
      </c>
      <c r="N82" s="27">
        <f t="shared" si="1"/>
        <v>0</v>
      </c>
      <c r="O82" s="27">
        <f t="shared" si="2"/>
        <v>0</v>
      </c>
      <c r="P82" s="27"/>
      <c r="Q82" s="34"/>
      <c r="R82" s="34"/>
      <c r="S82" s="35"/>
      <c r="T82" s="35"/>
      <c r="U82" s="35"/>
      <c r="V82" s="35"/>
      <c r="W82" s="35"/>
      <c r="X82" s="34"/>
      <c r="Y82" s="34"/>
      <c r="Z82" s="34"/>
      <c r="AA82" s="34">
        <v>50</v>
      </c>
      <c r="AB82" s="35"/>
      <c r="AC82" s="35"/>
      <c r="AD82" s="34"/>
      <c r="AE82" s="27">
        <f t="shared" si="3"/>
        <v>-50</v>
      </c>
      <c r="AF82" s="27">
        <f t="shared" si="6"/>
        <v>0</v>
      </c>
      <c r="AG82" s="28">
        <f t="shared" si="7"/>
        <v>50</v>
      </c>
      <c r="AH82" s="69">
        <f t="shared" si="8"/>
        <v>50</v>
      </c>
    </row>
    <row r="83" spans="1:34" s="12" customFormat="1" ht="24.75" hidden="1" customHeight="1" x14ac:dyDescent="0.2">
      <c r="A83" s="30">
        <v>44099</v>
      </c>
      <c r="B83" s="31"/>
      <c r="C83" s="25" t="s">
        <v>37</v>
      </c>
      <c r="D83" s="25" t="s">
        <v>38</v>
      </c>
      <c r="E83" s="25" t="s">
        <v>35</v>
      </c>
      <c r="F83" s="26">
        <v>172004</v>
      </c>
      <c r="G83" s="26" t="s">
        <v>177</v>
      </c>
      <c r="H83" s="32"/>
      <c r="I83" s="32"/>
      <c r="J83" s="32"/>
      <c r="K83" s="32">
        <v>99</v>
      </c>
      <c r="L83" s="33"/>
      <c r="M83" s="27">
        <f t="shared" si="0"/>
        <v>88.392857142857139</v>
      </c>
      <c r="N83" s="27">
        <f t="shared" si="1"/>
        <v>10.607142857142856</v>
      </c>
      <c r="O83" s="27">
        <f t="shared" si="2"/>
        <v>0</v>
      </c>
      <c r="P83" s="27"/>
      <c r="Q83" s="34">
        <v>88.39</v>
      </c>
      <c r="R83" s="34"/>
      <c r="S83" s="35"/>
      <c r="T83" s="35"/>
      <c r="U83" s="35"/>
      <c r="V83" s="35"/>
      <c r="W83" s="35"/>
      <c r="X83" s="34"/>
      <c r="Y83" s="34"/>
      <c r="Z83" s="34"/>
      <c r="AA83" s="34"/>
      <c r="AB83" s="35"/>
      <c r="AC83" s="35"/>
      <c r="AD83" s="34"/>
      <c r="AE83" s="27">
        <f t="shared" si="3"/>
        <v>-98.997142857142862</v>
      </c>
      <c r="AF83" s="27">
        <f t="shared" si="6"/>
        <v>0</v>
      </c>
      <c r="AG83" s="28">
        <f t="shared" si="7"/>
        <v>99</v>
      </c>
      <c r="AH83" s="69">
        <f t="shared" si="8"/>
        <v>98.997142857142862</v>
      </c>
    </row>
    <row r="84" spans="1:34" s="12" customFormat="1" ht="24.75" hidden="1" customHeight="1" x14ac:dyDescent="0.2">
      <c r="A84" s="30">
        <v>44099</v>
      </c>
      <c r="B84" s="31"/>
      <c r="C84" s="25" t="s">
        <v>178</v>
      </c>
      <c r="D84" s="25" t="s">
        <v>179</v>
      </c>
      <c r="E84" s="25" t="s">
        <v>180</v>
      </c>
      <c r="F84" s="26">
        <v>96201</v>
      </c>
      <c r="G84" s="26" t="s">
        <v>181</v>
      </c>
      <c r="H84" s="32"/>
      <c r="I84" s="32"/>
      <c r="J84" s="32"/>
      <c r="K84" s="32">
        <v>608</v>
      </c>
      <c r="L84" s="33"/>
      <c r="M84" s="27">
        <f t="shared" si="0"/>
        <v>542.85714285714278</v>
      </c>
      <c r="N84" s="27">
        <f t="shared" si="1"/>
        <v>65.142857142857125</v>
      </c>
      <c r="O84" s="27">
        <f t="shared" si="2"/>
        <v>0</v>
      </c>
      <c r="P84" s="27">
        <v>542.86</v>
      </c>
      <c r="Q84" s="34"/>
      <c r="R84" s="34"/>
      <c r="S84" s="35"/>
      <c r="T84" s="35"/>
      <c r="U84" s="35"/>
      <c r="V84" s="35"/>
      <c r="W84" s="35"/>
      <c r="X84" s="34"/>
      <c r="Y84" s="34"/>
      <c r="Z84" s="34"/>
      <c r="AA84" s="34"/>
      <c r="AB84" s="35"/>
      <c r="AC84" s="35"/>
      <c r="AD84" s="34"/>
      <c r="AE84" s="27">
        <f t="shared" si="3"/>
        <v>-608.00285714285712</v>
      </c>
      <c r="AF84" s="27">
        <f t="shared" si="6"/>
        <v>0</v>
      </c>
      <c r="AG84" s="28">
        <f t="shared" si="7"/>
        <v>608</v>
      </c>
      <c r="AH84" s="69">
        <f t="shared" si="8"/>
        <v>608.00285714285712</v>
      </c>
    </row>
    <row r="85" spans="1:34" s="12" customFormat="1" ht="24.75" hidden="1" customHeight="1" x14ac:dyDescent="0.2">
      <c r="A85" s="30">
        <v>44099</v>
      </c>
      <c r="B85" s="31"/>
      <c r="C85" s="25" t="s">
        <v>82</v>
      </c>
      <c r="D85" s="25"/>
      <c r="E85" s="25"/>
      <c r="F85" s="26"/>
      <c r="G85" s="26" t="s">
        <v>182</v>
      </c>
      <c r="H85" s="32">
        <v>100</v>
      </c>
      <c r="I85" s="32"/>
      <c r="J85" s="32"/>
      <c r="K85" s="32"/>
      <c r="L85" s="33"/>
      <c r="M85" s="27">
        <f t="shared" si="0"/>
        <v>100</v>
      </c>
      <c r="N85" s="27">
        <f t="shared" si="1"/>
        <v>0</v>
      </c>
      <c r="O85" s="27">
        <f t="shared" si="2"/>
        <v>0</v>
      </c>
      <c r="P85" s="27"/>
      <c r="Q85" s="34"/>
      <c r="R85" s="34"/>
      <c r="S85" s="35"/>
      <c r="T85" s="35"/>
      <c r="U85" s="35"/>
      <c r="V85" s="35"/>
      <c r="W85" s="35"/>
      <c r="X85" s="34"/>
      <c r="Y85" s="34"/>
      <c r="Z85" s="34"/>
      <c r="AA85" s="34">
        <v>100</v>
      </c>
      <c r="AB85" s="35"/>
      <c r="AC85" s="35"/>
      <c r="AD85" s="34"/>
      <c r="AE85" s="27">
        <f t="shared" si="3"/>
        <v>-100</v>
      </c>
      <c r="AF85" s="27">
        <f t="shared" si="6"/>
        <v>0</v>
      </c>
      <c r="AG85" s="28">
        <f t="shared" si="7"/>
        <v>100</v>
      </c>
      <c r="AH85" s="69">
        <f t="shared" si="8"/>
        <v>100</v>
      </c>
    </row>
    <row r="86" spans="1:34" s="12" customFormat="1" ht="39" hidden="1" customHeight="1" x14ac:dyDescent="0.2">
      <c r="A86" s="30">
        <v>44099</v>
      </c>
      <c r="B86" s="31"/>
      <c r="C86" s="25" t="s">
        <v>42</v>
      </c>
      <c r="D86" s="25" t="s">
        <v>43</v>
      </c>
      <c r="E86" s="25" t="s">
        <v>44</v>
      </c>
      <c r="F86" s="26">
        <v>254925</v>
      </c>
      <c r="G86" s="26" t="s">
        <v>183</v>
      </c>
      <c r="H86" s="32"/>
      <c r="I86" s="32"/>
      <c r="J86" s="32"/>
      <c r="K86" s="32">
        <v>4765.05</v>
      </c>
      <c r="L86" s="33"/>
      <c r="M86" s="27">
        <f t="shared" si="0"/>
        <v>4254.5089285714284</v>
      </c>
      <c r="N86" s="27">
        <f t="shared" si="1"/>
        <v>510.5410714285714</v>
      </c>
      <c r="O86" s="27">
        <f t="shared" si="2"/>
        <v>0</v>
      </c>
      <c r="P86" s="27">
        <v>4254.51</v>
      </c>
      <c r="Q86" s="34"/>
      <c r="R86" s="34"/>
      <c r="S86" s="35"/>
      <c r="T86" s="35"/>
      <c r="U86" s="35"/>
      <c r="V86" s="35"/>
      <c r="W86" s="35"/>
      <c r="X86" s="34"/>
      <c r="Y86" s="34"/>
      <c r="Z86" s="34"/>
      <c r="AA86" s="34"/>
      <c r="AB86" s="35"/>
      <c r="AC86" s="35"/>
      <c r="AD86" s="34"/>
      <c r="AE86" s="27">
        <f t="shared" si="3"/>
        <v>-4765.051071428572</v>
      </c>
      <c r="AF86" s="27">
        <f t="shared" si="6"/>
        <v>0</v>
      </c>
      <c r="AG86" s="28">
        <f t="shared" si="7"/>
        <v>4765.05</v>
      </c>
      <c r="AH86" s="69">
        <f t="shared" si="8"/>
        <v>4765.051071428572</v>
      </c>
    </row>
    <row r="87" spans="1:34" s="12" customFormat="1" ht="23.25" hidden="1" customHeight="1" x14ac:dyDescent="0.2">
      <c r="A87" s="30">
        <v>44099</v>
      </c>
      <c r="B87" s="31"/>
      <c r="C87" s="25" t="s">
        <v>54</v>
      </c>
      <c r="D87" s="25"/>
      <c r="E87" s="25"/>
      <c r="F87" s="26"/>
      <c r="G87" s="26" t="s">
        <v>184</v>
      </c>
      <c r="H87" s="32">
        <v>30</v>
      </c>
      <c r="I87" s="32"/>
      <c r="J87" s="32"/>
      <c r="K87" s="32"/>
      <c r="L87" s="33"/>
      <c r="M87" s="27">
        <f t="shared" si="0"/>
        <v>30</v>
      </c>
      <c r="N87" s="27">
        <f t="shared" si="1"/>
        <v>0</v>
      </c>
      <c r="O87" s="27">
        <f t="shared" si="2"/>
        <v>0</v>
      </c>
      <c r="P87" s="27"/>
      <c r="Q87" s="34"/>
      <c r="R87" s="34"/>
      <c r="S87" s="35"/>
      <c r="T87" s="35"/>
      <c r="U87" s="35"/>
      <c r="V87" s="35"/>
      <c r="W87" s="35"/>
      <c r="X87" s="34"/>
      <c r="Y87" s="34"/>
      <c r="Z87" s="34"/>
      <c r="AA87" s="34">
        <v>30</v>
      </c>
      <c r="AB87" s="35"/>
      <c r="AC87" s="35"/>
      <c r="AD87" s="34"/>
      <c r="AE87" s="27">
        <f t="shared" si="3"/>
        <v>-30</v>
      </c>
      <c r="AF87" s="27">
        <f t="shared" si="6"/>
        <v>0</v>
      </c>
      <c r="AG87" s="28">
        <f t="shared" si="7"/>
        <v>30</v>
      </c>
      <c r="AH87" s="69">
        <f t="shared" si="8"/>
        <v>30</v>
      </c>
    </row>
    <row r="88" spans="1:34" s="12" customFormat="1" ht="23.25" hidden="1" customHeight="1" x14ac:dyDescent="0.2">
      <c r="A88" s="30">
        <v>44099</v>
      </c>
      <c r="B88" s="31"/>
      <c r="C88" s="25" t="s">
        <v>40</v>
      </c>
      <c r="D88" s="25"/>
      <c r="E88" s="25"/>
      <c r="F88" s="26">
        <v>193739</v>
      </c>
      <c r="G88" s="26" t="s">
        <v>144</v>
      </c>
      <c r="H88" s="32"/>
      <c r="I88" s="32"/>
      <c r="J88" s="32"/>
      <c r="K88" s="32">
        <v>42</v>
      </c>
      <c r="L88" s="33"/>
      <c r="M88" s="27">
        <f t="shared" si="0"/>
        <v>37.499999999999993</v>
      </c>
      <c r="N88" s="27">
        <f t="shared" si="1"/>
        <v>4.4999999999999991</v>
      </c>
      <c r="O88" s="27">
        <f t="shared" si="2"/>
        <v>0</v>
      </c>
      <c r="P88" s="27"/>
      <c r="Q88" s="34">
        <v>37.5</v>
      </c>
      <c r="R88" s="34"/>
      <c r="S88" s="35"/>
      <c r="T88" s="35"/>
      <c r="U88" s="35"/>
      <c r="V88" s="35"/>
      <c r="W88" s="35"/>
      <c r="X88" s="34"/>
      <c r="Y88" s="34"/>
      <c r="Z88" s="34"/>
      <c r="AA88" s="34"/>
      <c r="AB88" s="35"/>
      <c r="AC88" s="35"/>
      <c r="AD88" s="34"/>
      <c r="AE88" s="27">
        <f t="shared" si="3"/>
        <v>-42</v>
      </c>
      <c r="AF88" s="27">
        <f t="shared" si="6"/>
        <v>0</v>
      </c>
      <c r="AG88" s="28">
        <f t="shared" si="7"/>
        <v>42</v>
      </c>
      <c r="AH88" s="69">
        <f t="shared" si="8"/>
        <v>42</v>
      </c>
    </row>
    <row r="89" spans="1:34" s="12" customFormat="1" ht="23.25" hidden="1" customHeight="1" x14ac:dyDescent="0.2">
      <c r="A89" s="30">
        <v>44100</v>
      </c>
      <c r="B89" s="31"/>
      <c r="C89" s="25" t="s">
        <v>82</v>
      </c>
      <c r="D89" s="25"/>
      <c r="E89" s="25"/>
      <c r="F89" s="26"/>
      <c r="G89" s="26" t="s">
        <v>185</v>
      </c>
      <c r="H89" s="32">
        <v>500</v>
      </c>
      <c r="I89" s="32"/>
      <c r="J89" s="32"/>
      <c r="K89" s="32"/>
      <c r="L89" s="33"/>
      <c r="M89" s="27">
        <f t="shared" si="0"/>
        <v>500</v>
      </c>
      <c r="N89" s="27">
        <f t="shared" si="1"/>
        <v>0</v>
      </c>
      <c r="O89" s="27">
        <f t="shared" si="2"/>
        <v>0</v>
      </c>
      <c r="P89" s="27"/>
      <c r="Q89" s="34"/>
      <c r="R89" s="34"/>
      <c r="S89" s="35"/>
      <c r="T89" s="35"/>
      <c r="U89" s="35"/>
      <c r="V89" s="35"/>
      <c r="W89" s="35"/>
      <c r="X89" s="34"/>
      <c r="Y89" s="34"/>
      <c r="Z89" s="34"/>
      <c r="AA89" s="34">
        <v>500</v>
      </c>
      <c r="AB89" s="35"/>
      <c r="AC89" s="35"/>
      <c r="AD89" s="34"/>
      <c r="AE89" s="27">
        <f t="shared" si="3"/>
        <v>-500</v>
      </c>
      <c r="AF89" s="27">
        <f t="shared" si="6"/>
        <v>0</v>
      </c>
      <c r="AG89" s="28">
        <f t="shared" si="7"/>
        <v>500</v>
      </c>
      <c r="AH89" s="69">
        <f t="shared" si="8"/>
        <v>500</v>
      </c>
    </row>
    <row r="90" spans="1:34" s="12" customFormat="1" ht="23.25" hidden="1" customHeight="1" x14ac:dyDescent="0.2">
      <c r="A90" s="30">
        <v>44100</v>
      </c>
      <c r="B90" s="31"/>
      <c r="C90" s="25" t="s">
        <v>186</v>
      </c>
      <c r="D90" s="25"/>
      <c r="E90" s="25"/>
      <c r="F90" s="26"/>
      <c r="G90" s="26" t="s">
        <v>187</v>
      </c>
      <c r="H90" s="32">
        <v>120</v>
      </c>
      <c r="I90" s="32"/>
      <c r="J90" s="32"/>
      <c r="K90" s="32"/>
      <c r="L90" s="33"/>
      <c r="M90" s="27">
        <f t="shared" si="0"/>
        <v>120</v>
      </c>
      <c r="N90" s="27">
        <f t="shared" si="1"/>
        <v>0</v>
      </c>
      <c r="O90" s="27">
        <f t="shared" si="2"/>
        <v>0</v>
      </c>
      <c r="P90" s="27"/>
      <c r="Q90" s="34"/>
      <c r="R90" s="34"/>
      <c r="S90" s="35"/>
      <c r="T90" s="35"/>
      <c r="U90" s="35"/>
      <c r="V90" s="35"/>
      <c r="W90" s="35"/>
      <c r="X90" s="34"/>
      <c r="Y90" s="34"/>
      <c r="Z90" s="34"/>
      <c r="AA90" s="34">
        <v>120</v>
      </c>
      <c r="AB90" s="35"/>
      <c r="AC90" s="35"/>
      <c r="AD90" s="34"/>
      <c r="AE90" s="27">
        <f t="shared" si="3"/>
        <v>-120</v>
      </c>
      <c r="AF90" s="27">
        <f t="shared" si="6"/>
        <v>0</v>
      </c>
      <c r="AG90" s="28">
        <f t="shared" si="7"/>
        <v>120</v>
      </c>
      <c r="AH90" s="69">
        <f t="shared" si="8"/>
        <v>120</v>
      </c>
    </row>
    <row r="91" spans="1:34" s="12" customFormat="1" ht="23.25" hidden="1" customHeight="1" x14ac:dyDescent="0.2">
      <c r="A91" s="30">
        <v>44100</v>
      </c>
      <c r="B91" s="31"/>
      <c r="C91" s="25" t="s">
        <v>42</v>
      </c>
      <c r="D91" s="25" t="s">
        <v>43</v>
      </c>
      <c r="E91" s="25" t="s">
        <v>44</v>
      </c>
      <c r="F91" s="26">
        <v>280635</v>
      </c>
      <c r="G91" s="26" t="s">
        <v>188</v>
      </c>
      <c r="H91" s="32"/>
      <c r="I91" s="32"/>
      <c r="J91" s="32"/>
      <c r="K91" s="32">
        <v>334.65</v>
      </c>
      <c r="L91" s="33"/>
      <c r="M91" s="27">
        <f t="shared" si="0"/>
        <v>298.79464285714283</v>
      </c>
      <c r="N91" s="27">
        <f t="shared" si="1"/>
        <v>35.855357142857137</v>
      </c>
      <c r="O91" s="27">
        <f t="shared" si="2"/>
        <v>0</v>
      </c>
      <c r="P91" s="27">
        <v>298.79000000000002</v>
      </c>
      <c r="Q91" s="34"/>
      <c r="R91" s="34"/>
      <c r="S91" s="35"/>
      <c r="T91" s="35"/>
      <c r="U91" s="35"/>
      <c r="V91" s="35"/>
      <c r="W91" s="35"/>
      <c r="X91" s="34"/>
      <c r="Y91" s="34"/>
      <c r="Z91" s="34"/>
      <c r="AA91" s="34"/>
      <c r="AB91" s="35"/>
      <c r="AC91" s="35"/>
      <c r="AD91" s="34"/>
      <c r="AE91" s="27">
        <f t="shared" si="3"/>
        <v>-334.64535714285716</v>
      </c>
      <c r="AF91" s="27">
        <f t="shared" ref="AF91:AF113" si="9">-SUM(N91:AE91)</f>
        <v>0</v>
      </c>
      <c r="AG91" s="28">
        <f t="shared" ref="AG91:AG113" si="10">SUM(H91:K91)+AF91+O91</f>
        <v>334.65</v>
      </c>
      <c r="AH91" s="69">
        <f t="shared" si="8"/>
        <v>334.64535714285716</v>
      </c>
    </row>
    <row r="92" spans="1:34" s="12" customFormat="1" ht="24.75" hidden="1" customHeight="1" x14ac:dyDescent="0.2">
      <c r="A92" s="30">
        <v>44102</v>
      </c>
      <c r="B92" s="31"/>
      <c r="C92" s="25" t="s">
        <v>62</v>
      </c>
      <c r="D92" s="25" t="s">
        <v>64</v>
      </c>
      <c r="E92" s="25" t="s">
        <v>190</v>
      </c>
      <c r="F92" s="26">
        <v>662</v>
      </c>
      <c r="G92" s="26" t="s">
        <v>191</v>
      </c>
      <c r="H92" s="32"/>
      <c r="I92" s="32"/>
      <c r="J92" s="32">
        <v>7417.5</v>
      </c>
      <c r="K92" s="32"/>
      <c r="L92" s="33"/>
      <c r="M92" s="27">
        <f t="shared" si="0"/>
        <v>7417.5</v>
      </c>
      <c r="N92" s="27">
        <f t="shared" si="1"/>
        <v>0</v>
      </c>
      <c r="O92" s="27">
        <f t="shared" si="2"/>
        <v>0</v>
      </c>
      <c r="P92" s="27">
        <v>7417.5</v>
      </c>
      <c r="Q92" s="34"/>
      <c r="R92" s="34"/>
      <c r="S92" s="35"/>
      <c r="T92" s="35"/>
      <c r="U92" s="35"/>
      <c r="V92" s="35"/>
      <c r="W92" s="35"/>
      <c r="X92" s="34"/>
      <c r="Y92" s="34"/>
      <c r="Z92" s="34"/>
      <c r="AA92" s="34"/>
      <c r="AB92" s="35"/>
      <c r="AC92" s="35"/>
      <c r="AD92" s="34"/>
      <c r="AE92" s="27">
        <f t="shared" si="3"/>
        <v>-7417.5</v>
      </c>
      <c r="AF92" s="27">
        <f t="shared" si="9"/>
        <v>0</v>
      </c>
      <c r="AG92" s="28">
        <f t="shared" si="10"/>
        <v>7417.5</v>
      </c>
      <c r="AH92" s="69">
        <f t="shared" si="8"/>
        <v>7417.5</v>
      </c>
    </row>
    <row r="93" spans="1:34" s="12" customFormat="1" ht="23.25" hidden="1" customHeight="1" x14ac:dyDescent="0.2">
      <c r="A93" s="30">
        <v>44102</v>
      </c>
      <c r="B93" s="31"/>
      <c r="C93" s="25" t="s">
        <v>88</v>
      </c>
      <c r="D93" s="25"/>
      <c r="E93" s="25"/>
      <c r="F93" s="26"/>
      <c r="G93" s="26" t="s">
        <v>121</v>
      </c>
      <c r="H93" s="32"/>
      <c r="I93" s="32"/>
      <c r="J93" s="32">
        <v>1150</v>
      </c>
      <c r="K93" s="32"/>
      <c r="L93" s="33"/>
      <c r="M93" s="27">
        <f t="shared" si="0"/>
        <v>1150</v>
      </c>
      <c r="N93" s="27">
        <f t="shared" si="1"/>
        <v>0</v>
      </c>
      <c r="O93" s="27">
        <f t="shared" si="2"/>
        <v>0</v>
      </c>
      <c r="P93" s="27">
        <v>1150</v>
      </c>
      <c r="Q93" s="34"/>
      <c r="R93" s="34"/>
      <c r="S93" s="35"/>
      <c r="T93" s="35"/>
      <c r="U93" s="35"/>
      <c r="V93" s="35"/>
      <c r="W93" s="35"/>
      <c r="X93" s="34"/>
      <c r="Y93" s="34"/>
      <c r="Z93" s="34"/>
      <c r="AA93" s="34"/>
      <c r="AB93" s="35"/>
      <c r="AC93" s="35"/>
      <c r="AD93" s="34"/>
      <c r="AE93" s="27">
        <f t="shared" si="3"/>
        <v>-1150</v>
      </c>
      <c r="AF93" s="27">
        <f t="shared" si="9"/>
        <v>0</v>
      </c>
      <c r="AG93" s="28">
        <f t="shared" si="10"/>
        <v>1150</v>
      </c>
      <c r="AH93" s="69">
        <f t="shared" si="8"/>
        <v>1150</v>
      </c>
    </row>
    <row r="94" spans="1:34" s="12" customFormat="1" ht="23.25" hidden="1" customHeight="1" x14ac:dyDescent="0.2">
      <c r="A94" s="30">
        <v>44102</v>
      </c>
      <c r="B94" s="31"/>
      <c r="C94" s="25" t="s">
        <v>122</v>
      </c>
      <c r="D94" s="25"/>
      <c r="E94" s="25"/>
      <c r="F94" s="26"/>
      <c r="G94" s="26" t="s">
        <v>123</v>
      </c>
      <c r="H94" s="32">
        <v>40</v>
      </c>
      <c r="I94" s="32"/>
      <c r="J94" s="32"/>
      <c r="K94" s="32"/>
      <c r="L94" s="33"/>
      <c r="M94" s="27">
        <f t="shared" si="0"/>
        <v>40</v>
      </c>
      <c r="N94" s="27">
        <f t="shared" si="1"/>
        <v>0</v>
      </c>
      <c r="O94" s="27">
        <f t="shared" si="2"/>
        <v>0</v>
      </c>
      <c r="P94" s="27"/>
      <c r="Q94" s="34"/>
      <c r="R94" s="34"/>
      <c r="S94" s="35"/>
      <c r="T94" s="35"/>
      <c r="U94" s="35"/>
      <c r="V94" s="35"/>
      <c r="W94" s="35"/>
      <c r="X94" s="34"/>
      <c r="Y94" s="34"/>
      <c r="Z94" s="34"/>
      <c r="AA94" s="34">
        <v>40</v>
      </c>
      <c r="AB94" s="35"/>
      <c r="AC94" s="35"/>
      <c r="AD94" s="34"/>
      <c r="AE94" s="27">
        <f t="shared" si="3"/>
        <v>-40</v>
      </c>
      <c r="AF94" s="27">
        <f t="shared" si="9"/>
        <v>0</v>
      </c>
      <c r="AG94" s="28">
        <f t="shared" si="10"/>
        <v>40</v>
      </c>
      <c r="AH94" s="69">
        <f t="shared" si="8"/>
        <v>40</v>
      </c>
    </row>
    <row r="95" spans="1:34" s="12" customFormat="1" ht="23.25" hidden="1" customHeight="1" x14ac:dyDescent="0.2">
      <c r="A95" s="30">
        <v>44102</v>
      </c>
      <c r="B95" s="31"/>
      <c r="C95" s="25" t="s">
        <v>193</v>
      </c>
      <c r="D95" s="25"/>
      <c r="E95" s="25"/>
      <c r="F95" s="26"/>
      <c r="G95" s="26" t="s">
        <v>194</v>
      </c>
      <c r="H95" s="32"/>
      <c r="I95" s="32"/>
      <c r="J95" s="32"/>
      <c r="K95" s="32">
        <v>1600</v>
      </c>
      <c r="L95" s="33"/>
      <c r="M95" s="27">
        <f t="shared" si="0"/>
        <v>1428.5714285714284</v>
      </c>
      <c r="N95" s="27">
        <f t="shared" si="1"/>
        <v>171.42857142857142</v>
      </c>
      <c r="O95" s="27">
        <f t="shared" si="2"/>
        <v>0</v>
      </c>
      <c r="P95" s="27">
        <v>1428.57</v>
      </c>
      <c r="Q95" s="34"/>
      <c r="R95" s="34"/>
      <c r="S95" s="35"/>
      <c r="T95" s="35"/>
      <c r="U95" s="35"/>
      <c r="V95" s="35"/>
      <c r="W95" s="35"/>
      <c r="X95" s="34"/>
      <c r="Y95" s="34"/>
      <c r="Z95" s="34"/>
      <c r="AA95" s="34"/>
      <c r="AB95" s="35"/>
      <c r="AC95" s="35"/>
      <c r="AD95" s="34"/>
      <c r="AE95" s="27">
        <f t="shared" si="3"/>
        <v>-1599.9985714285713</v>
      </c>
      <c r="AF95" s="27">
        <f t="shared" si="9"/>
        <v>0</v>
      </c>
      <c r="AG95" s="28">
        <f t="shared" si="10"/>
        <v>1600</v>
      </c>
      <c r="AH95" s="69">
        <f t="shared" si="8"/>
        <v>1599.9985714285713</v>
      </c>
    </row>
    <row r="96" spans="1:34" s="12" customFormat="1" ht="23.25" hidden="1" customHeight="1" x14ac:dyDescent="0.2">
      <c r="A96" s="30">
        <v>44103</v>
      </c>
      <c r="B96" s="31"/>
      <c r="C96" s="25" t="s">
        <v>40</v>
      </c>
      <c r="D96" s="25"/>
      <c r="E96" s="25"/>
      <c r="F96" s="26">
        <v>193656</v>
      </c>
      <c r="G96" s="26" t="s">
        <v>192</v>
      </c>
      <c r="H96" s="32"/>
      <c r="I96" s="32"/>
      <c r="J96" s="32"/>
      <c r="K96" s="32">
        <v>30</v>
      </c>
      <c r="L96" s="33"/>
      <c r="M96" s="27">
        <f t="shared" si="0"/>
        <v>26.785714285714285</v>
      </c>
      <c r="N96" s="27">
        <f t="shared" si="1"/>
        <v>3.214285714285714</v>
      </c>
      <c r="O96" s="27">
        <f t="shared" si="2"/>
        <v>0</v>
      </c>
      <c r="P96" s="27">
        <v>26.79</v>
      </c>
      <c r="Q96" s="34"/>
      <c r="R96" s="34"/>
      <c r="S96" s="35"/>
      <c r="T96" s="35"/>
      <c r="U96" s="35"/>
      <c r="V96" s="35"/>
      <c r="W96" s="35"/>
      <c r="X96" s="34"/>
      <c r="Y96" s="34"/>
      <c r="Z96" s="34"/>
      <c r="AA96" s="34"/>
      <c r="AB96" s="35"/>
      <c r="AC96" s="35"/>
      <c r="AD96" s="34"/>
      <c r="AE96" s="27">
        <f t="shared" si="3"/>
        <v>-30.004285714285714</v>
      </c>
      <c r="AF96" s="27">
        <f t="shared" si="9"/>
        <v>0</v>
      </c>
      <c r="AG96" s="28">
        <f t="shared" si="10"/>
        <v>30</v>
      </c>
      <c r="AH96" s="69">
        <f t="shared" si="8"/>
        <v>30.004285714285714</v>
      </c>
    </row>
    <row r="97" spans="1:34" s="12" customFormat="1" ht="23.25" hidden="1" customHeight="1" x14ac:dyDescent="0.2">
      <c r="A97" s="30">
        <v>44103</v>
      </c>
      <c r="B97" s="31"/>
      <c r="C97" s="25" t="s">
        <v>40</v>
      </c>
      <c r="D97" s="25"/>
      <c r="E97" s="25"/>
      <c r="F97" s="26"/>
      <c r="G97" s="26" t="s">
        <v>36</v>
      </c>
      <c r="H97" s="32"/>
      <c r="I97" s="32"/>
      <c r="J97" s="32"/>
      <c r="K97" s="32">
        <v>50</v>
      </c>
      <c r="L97" s="33"/>
      <c r="M97" s="27">
        <f t="shared" si="0"/>
        <v>44.642857142857139</v>
      </c>
      <c r="N97" s="27">
        <f t="shared" si="1"/>
        <v>5.3571428571428568</v>
      </c>
      <c r="O97" s="27">
        <f t="shared" si="2"/>
        <v>0</v>
      </c>
      <c r="P97" s="27"/>
      <c r="Q97" s="34">
        <v>44.64</v>
      </c>
      <c r="R97" s="34"/>
      <c r="S97" s="35"/>
      <c r="T97" s="35"/>
      <c r="U97" s="35"/>
      <c r="V97" s="35"/>
      <c r="W97" s="35"/>
      <c r="X97" s="34"/>
      <c r="Y97" s="34"/>
      <c r="Z97" s="34"/>
      <c r="AA97" s="34"/>
      <c r="AB97" s="35"/>
      <c r="AC97" s="35"/>
      <c r="AD97" s="34"/>
      <c r="AE97" s="27">
        <f t="shared" si="3"/>
        <v>-49.997142857142855</v>
      </c>
      <c r="AF97" s="27">
        <f t="shared" si="9"/>
        <v>0</v>
      </c>
      <c r="AG97" s="28">
        <f t="shared" si="10"/>
        <v>50</v>
      </c>
      <c r="AH97" s="69">
        <f t="shared" si="8"/>
        <v>49.997142857142855</v>
      </c>
    </row>
    <row r="98" spans="1:34" s="12" customFormat="1" ht="23.25" hidden="1" customHeight="1" x14ac:dyDescent="0.2">
      <c r="A98" s="30">
        <v>44104</v>
      </c>
      <c r="B98" s="31"/>
      <c r="C98" s="25" t="s">
        <v>37</v>
      </c>
      <c r="D98" s="25"/>
      <c r="E98" s="25"/>
      <c r="F98" s="26">
        <v>169224</v>
      </c>
      <c r="G98" s="26" t="s">
        <v>195</v>
      </c>
      <c r="H98" s="32"/>
      <c r="I98" s="32"/>
      <c r="J98" s="32"/>
      <c r="K98" s="32">
        <v>82</v>
      </c>
      <c r="L98" s="33"/>
      <c r="M98" s="27">
        <f t="shared" si="0"/>
        <v>73.214285714285708</v>
      </c>
      <c r="N98" s="27">
        <f t="shared" si="1"/>
        <v>8.7857142857142847</v>
      </c>
      <c r="O98" s="27">
        <f t="shared" si="2"/>
        <v>0</v>
      </c>
      <c r="P98" s="27">
        <v>73.209999999999994</v>
      </c>
      <c r="Q98" s="34"/>
      <c r="R98" s="34"/>
      <c r="S98" s="35"/>
      <c r="T98" s="35"/>
      <c r="U98" s="35"/>
      <c r="V98" s="35"/>
      <c r="W98" s="35"/>
      <c r="X98" s="34"/>
      <c r="Y98" s="34"/>
      <c r="Z98" s="34"/>
      <c r="AA98" s="34"/>
      <c r="AB98" s="35"/>
      <c r="AC98" s="35"/>
      <c r="AD98" s="34"/>
      <c r="AE98" s="27">
        <f t="shared" si="3"/>
        <v>-81.995714285714286</v>
      </c>
      <c r="AF98" s="27">
        <f t="shared" si="9"/>
        <v>0</v>
      </c>
      <c r="AG98" s="28">
        <f t="shared" si="10"/>
        <v>82</v>
      </c>
      <c r="AH98" s="69">
        <f t="shared" si="8"/>
        <v>81.995714285714286</v>
      </c>
    </row>
    <row r="99" spans="1:34" s="12" customFormat="1" ht="23.25" hidden="1" customHeight="1" x14ac:dyDescent="0.2">
      <c r="A99" s="30">
        <v>44105</v>
      </c>
      <c r="B99" s="31"/>
      <c r="C99" s="25" t="s">
        <v>54</v>
      </c>
      <c r="D99" s="25"/>
      <c r="E99" s="25"/>
      <c r="F99" s="26"/>
      <c r="G99" s="26" t="s">
        <v>196</v>
      </c>
      <c r="H99" s="32">
        <v>100</v>
      </c>
      <c r="I99" s="32"/>
      <c r="J99" s="32"/>
      <c r="K99" s="32"/>
      <c r="L99" s="33"/>
      <c r="M99" s="27">
        <f t="shared" si="0"/>
        <v>100</v>
      </c>
      <c r="N99" s="27">
        <f t="shared" si="1"/>
        <v>0</v>
      </c>
      <c r="O99" s="27">
        <f t="shared" si="2"/>
        <v>0</v>
      </c>
      <c r="P99" s="27"/>
      <c r="Q99" s="34"/>
      <c r="R99" s="34"/>
      <c r="S99" s="35"/>
      <c r="T99" s="35"/>
      <c r="U99" s="35"/>
      <c r="V99" s="35"/>
      <c r="W99" s="35"/>
      <c r="X99" s="34"/>
      <c r="Y99" s="34"/>
      <c r="Z99" s="34"/>
      <c r="AA99" s="34">
        <v>100</v>
      </c>
      <c r="AB99" s="35"/>
      <c r="AC99" s="35"/>
      <c r="AD99" s="34"/>
      <c r="AE99" s="27">
        <f t="shared" si="3"/>
        <v>-100</v>
      </c>
      <c r="AF99" s="27">
        <f t="shared" si="9"/>
        <v>0</v>
      </c>
      <c r="AG99" s="28">
        <f t="shared" si="10"/>
        <v>100</v>
      </c>
      <c r="AH99" s="69">
        <f t="shared" si="8"/>
        <v>100</v>
      </c>
    </row>
    <row r="100" spans="1:34" s="12" customFormat="1" ht="23.25" hidden="1" customHeight="1" x14ac:dyDescent="0.2">
      <c r="A100" s="30">
        <v>44105</v>
      </c>
      <c r="B100" s="31"/>
      <c r="C100" s="25" t="s">
        <v>197</v>
      </c>
      <c r="D100" s="25"/>
      <c r="E100" s="25"/>
      <c r="F100" s="26">
        <v>2254</v>
      </c>
      <c r="G100" s="26" t="s">
        <v>198</v>
      </c>
      <c r="H100" s="32"/>
      <c r="I100" s="32"/>
      <c r="J100" s="32">
        <v>640</v>
      </c>
      <c r="K100" s="32"/>
      <c r="L100" s="33"/>
      <c r="M100" s="27">
        <f t="shared" si="0"/>
        <v>640</v>
      </c>
      <c r="N100" s="27">
        <f t="shared" si="1"/>
        <v>0</v>
      </c>
      <c r="O100" s="27">
        <f t="shared" si="2"/>
        <v>0</v>
      </c>
      <c r="P100" s="27">
        <v>640</v>
      </c>
      <c r="Q100" s="34"/>
      <c r="R100" s="34"/>
      <c r="S100" s="35"/>
      <c r="T100" s="35"/>
      <c r="U100" s="35"/>
      <c r="V100" s="35"/>
      <c r="W100" s="35"/>
      <c r="X100" s="34"/>
      <c r="Y100" s="34"/>
      <c r="Z100" s="34"/>
      <c r="AA100" s="34"/>
      <c r="AB100" s="35"/>
      <c r="AC100" s="35"/>
      <c r="AD100" s="34"/>
      <c r="AE100" s="27">
        <f t="shared" si="3"/>
        <v>-640</v>
      </c>
      <c r="AF100" s="27">
        <f t="shared" si="9"/>
        <v>0</v>
      </c>
      <c r="AG100" s="28">
        <f t="shared" si="10"/>
        <v>640</v>
      </c>
      <c r="AH100" s="69">
        <f t="shared" si="8"/>
        <v>640</v>
      </c>
    </row>
    <row r="101" spans="1:34" s="12" customFormat="1" ht="23.25" hidden="1" customHeight="1" x14ac:dyDescent="0.2">
      <c r="A101" s="30">
        <v>44105</v>
      </c>
      <c r="B101" s="31"/>
      <c r="C101" s="25" t="s">
        <v>199</v>
      </c>
      <c r="D101" s="25"/>
      <c r="E101" s="25"/>
      <c r="F101" s="26">
        <v>3481</v>
      </c>
      <c r="G101" s="26" t="s">
        <v>175</v>
      </c>
      <c r="H101" s="32"/>
      <c r="I101" s="32"/>
      <c r="J101" s="32">
        <v>680</v>
      </c>
      <c r="K101" s="32"/>
      <c r="L101" s="33"/>
      <c r="M101" s="27">
        <f t="shared" si="0"/>
        <v>680</v>
      </c>
      <c r="N101" s="27">
        <f t="shared" si="1"/>
        <v>0</v>
      </c>
      <c r="O101" s="27">
        <f t="shared" si="2"/>
        <v>0</v>
      </c>
      <c r="P101" s="27">
        <v>680</v>
      </c>
      <c r="Q101" s="34"/>
      <c r="R101" s="34"/>
      <c r="S101" s="35"/>
      <c r="T101" s="35"/>
      <c r="U101" s="35"/>
      <c r="V101" s="35"/>
      <c r="W101" s="35"/>
      <c r="X101" s="34"/>
      <c r="Y101" s="34"/>
      <c r="Z101" s="34"/>
      <c r="AA101" s="34"/>
      <c r="AB101" s="35"/>
      <c r="AC101" s="35"/>
      <c r="AD101" s="34"/>
      <c r="AE101" s="27">
        <f t="shared" si="3"/>
        <v>-680</v>
      </c>
      <c r="AF101" s="27">
        <f t="shared" si="9"/>
        <v>0</v>
      </c>
      <c r="AG101" s="28">
        <f t="shared" si="10"/>
        <v>680</v>
      </c>
      <c r="AH101" s="69">
        <f t="shared" si="8"/>
        <v>680</v>
      </c>
    </row>
    <row r="102" spans="1:34" s="12" customFormat="1" ht="23.25" hidden="1" customHeight="1" x14ac:dyDescent="0.2">
      <c r="A102" s="30">
        <v>44105</v>
      </c>
      <c r="B102" s="31"/>
      <c r="C102" s="25" t="s">
        <v>200</v>
      </c>
      <c r="D102" s="25"/>
      <c r="E102" s="25"/>
      <c r="F102" s="26">
        <v>29509</v>
      </c>
      <c r="G102" s="26" t="s">
        <v>201</v>
      </c>
      <c r="H102" s="32"/>
      <c r="I102" s="32"/>
      <c r="J102" s="32">
        <v>250</v>
      </c>
      <c r="K102" s="32"/>
      <c r="L102" s="33"/>
      <c r="M102" s="27">
        <f t="shared" si="0"/>
        <v>250</v>
      </c>
      <c r="N102" s="27">
        <f t="shared" si="1"/>
        <v>0</v>
      </c>
      <c r="O102" s="27">
        <f t="shared" si="2"/>
        <v>0</v>
      </c>
      <c r="P102" s="27">
        <v>250</v>
      </c>
      <c r="Q102" s="34"/>
      <c r="R102" s="34"/>
      <c r="S102" s="35"/>
      <c r="T102" s="35"/>
      <c r="U102" s="35"/>
      <c r="V102" s="35"/>
      <c r="W102" s="35"/>
      <c r="X102" s="34"/>
      <c r="Y102" s="34"/>
      <c r="Z102" s="34"/>
      <c r="AA102" s="34"/>
      <c r="AB102" s="35"/>
      <c r="AC102" s="35"/>
      <c r="AD102" s="34"/>
      <c r="AE102" s="27">
        <f t="shared" si="3"/>
        <v>-250</v>
      </c>
      <c r="AF102" s="27">
        <f t="shared" si="9"/>
        <v>0</v>
      </c>
      <c r="AG102" s="28">
        <f t="shared" si="10"/>
        <v>250</v>
      </c>
      <c r="AH102" s="69">
        <f t="shared" si="8"/>
        <v>250</v>
      </c>
    </row>
    <row r="103" spans="1:34" s="12" customFormat="1" ht="23.25" hidden="1" customHeight="1" x14ac:dyDescent="0.2">
      <c r="A103" s="30">
        <v>44105</v>
      </c>
      <c r="B103" s="31"/>
      <c r="C103" s="25" t="s">
        <v>178</v>
      </c>
      <c r="D103" s="25"/>
      <c r="E103" s="25"/>
      <c r="F103" s="26">
        <v>19118</v>
      </c>
      <c r="G103" s="26" t="s">
        <v>202</v>
      </c>
      <c r="H103" s="32"/>
      <c r="I103" s="32"/>
      <c r="J103" s="32"/>
      <c r="K103" s="32">
        <v>685</v>
      </c>
      <c r="L103" s="33"/>
      <c r="M103" s="27">
        <f t="shared" si="0"/>
        <v>611.60714285714278</v>
      </c>
      <c r="N103" s="27">
        <f t="shared" si="1"/>
        <v>73.392857142857125</v>
      </c>
      <c r="O103" s="27">
        <f t="shared" si="2"/>
        <v>0</v>
      </c>
      <c r="P103" s="27">
        <v>611.61</v>
      </c>
      <c r="Q103" s="34"/>
      <c r="R103" s="34"/>
      <c r="S103" s="35"/>
      <c r="T103" s="35"/>
      <c r="U103" s="35"/>
      <c r="V103" s="35"/>
      <c r="W103" s="35"/>
      <c r="X103" s="34"/>
      <c r="Y103" s="34"/>
      <c r="Z103" s="34"/>
      <c r="AA103" s="34"/>
      <c r="AB103" s="35"/>
      <c r="AC103" s="35"/>
      <c r="AD103" s="34"/>
      <c r="AE103" s="27">
        <f t="shared" si="3"/>
        <v>-685.00285714285712</v>
      </c>
      <c r="AF103" s="27">
        <f t="shared" si="9"/>
        <v>0</v>
      </c>
      <c r="AG103" s="28">
        <f t="shared" si="10"/>
        <v>685</v>
      </c>
      <c r="AH103" s="69">
        <f t="shared" si="8"/>
        <v>685.00285714285712</v>
      </c>
    </row>
    <row r="104" spans="1:34" s="12" customFormat="1" ht="23.25" hidden="1" customHeight="1" x14ac:dyDescent="0.2">
      <c r="A104" s="30">
        <v>44105</v>
      </c>
      <c r="B104" s="31"/>
      <c r="C104" s="25" t="s">
        <v>40</v>
      </c>
      <c r="D104" s="25"/>
      <c r="E104" s="25"/>
      <c r="F104" s="26">
        <v>35465</v>
      </c>
      <c r="G104" s="26" t="s">
        <v>36</v>
      </c>
      <c r="H104" s="32"/>
      <c r="I104" s="32"/>
      <c r="J104" s="32"/>
      <c r="K104" s="32">
        <v>42</v>
      </c>
      <c r="L104" s="33"/>
      <c r="M104" s="27">
        <f t="shared" si="0"/>
        <v>37.499999999999993</v>
      </c>
      <c r="N104" s="27">
        <f t="shared" si="1"/>
        <v>4.4999999999999991</v>
      </c>
      <c r="O104" s="27">
        <f t="shared" si="2"/>
        <v>0</v>
      </c>
      <c r="P104" s="27"/>
      <c r="Q104" s="34">
        <v>37.5</v>
      </c>
      <c r="R104" s="34"/>
      <c r="S104" s="35"/>
      <c r="T104" s="35"/>
      <c r="U104" s="35"/>
      <c r="V104" s="35"/>
      <c r="W104" s="35"/>
      <c r="X104" s="34"/>
      <c r="Y104" s="34"/>
      <c r="Z104" s="34"/>
      <c r="AA104" s="34"/>
      <c r="AB104" s="35"/>
      <c r="AC104" s="35"/>
      <c r="AD104" s="34"/>
      <c r="AE104" s="27">
        <f t="shared" si="3"/>
        <v>-42</v>
      </c>
      <c r="AF104" s="27">
        <f t="shared" si="9"/>
        <v>0</v>
      </c>
      <c r="AG104" s="28">
        <f t="shared" si="10"/>
        <v>42</v>
      </c>
      <c r="AH104" s="69">
        <f t="shared" si="8"/>
        <v>42</v>
      </c>
    </row>
    <row r="105" spans="1:34" s="12" customFormat="1" ht="39.75" hidden="1" customHeight="1" x14ac:dyDescent="0.2">
      <c r="A105" s="30">
        <v>44105</v>
      </c>
      <c r="B105" s="31"/>
      <c r="C105" s="25" t="s">
        <v>37</v>
      </c>
      <c r="D105" s="25"/>
      <c r="E105" s="25"/>
      <c r="F105" s="26">
        <v>169331</v>
      </c>
      <c r="G105" s="26" t="s">
        <v>205</v>
      </c>
      <c r="H105" s="32"/>
      <c r="I105" s="32"/>
      <c r="J105" s="32"/>
      <c r="K105" s="32">
        <v>405</v>
      </c>
      <c r="L105" s="33"/>
      <c r="M105" s="27">
        <f t="shared" si="0"/>
        <v>361.60714285714283</v>
      </c>
      <c r="N105" s="27">
        <f t="shared" si="1"/>
        <v>43.392857142857139</v>
      </c>
      <c r="O105" s="27">
        <f t="shared" si="2"/>
        <v>0</v>
      </c>
      <c r="P105" s="27">
        <v>361.61</v>
      </c>
      <c r="Q105" s="34"/>
      <c r="R105" s="34"/>
      <c r="S105" s="35"/>
      <c r="T105" s="35"/>
      <c r="U105" s="35"/>
      <c r="V105" s="35"/>
      <c r="W105" s="35"/>
      <c r="X105" s="34"/>
      <c r="Y105" s="34"/>
      <c r="Z105" s="34"/>
      <c r="AA105" s="34"/>
      <c r="AB105" s="35"/>
      <c r="AC105" s="35"/>
      <c r="AD105" s="34"/>
      <c r="AE105" s="27">
        <f t="shared" si="3"/>
        <v>-405.00285714285712</v>
      </c>
      <c r="AF105" s="27">
        <f t="shared" si="9"/>
        <v>0</v>
      </c>
      <c r="AG105" s="28">
        <f t="shared" si="10"/>
        <v>405</v>
      </c>
      <c r="AH105" s="69">
        <f t="shared" si="8"/>
        <v>405.00285714285712</v>
      </c>
    </row>
    <row r="106" spans="1:34" s="12" customFormat="1" ht="23.25" hidden="1" customHeight="1" x14ac:dyDescent="0.2">
      <c r="A106" s="30">
        <v>44105</v>
      </c>
      <c r="B106" s="31"/>
      <c r="C106" s="25" t="s">
        <v>37</v>
      </c>
      <c r="D106" s="25"/>
      <c r="E106" s="25"/>
      <c r="F106" s="26">
        <v>169331</v>
      </c>
      <c r="G106" s="26" t="s">
        <v>203</v>
      </c>
      <c r="H106" s="32"/>
      <c r="I106" s="32"/>
      <c r="J106" s="32"/>
      <c r="K106" s="32">
        <f>119.25+40.5+158</f>
        <v>317.75</v>
      </c>
      <c r="L106" s="33"/>
      <c r="M106" s="27">
        <f t="shared" si="0"/>
        <v>283.70535714285711</v>
      </c>
      <c r="N106" s="27">
        <f t="shared" si="1"/>
        <v>34.044642857142854</v>
      </c>
      <c r="O106" s="27">
        <f t="shared" si="2"/>
        <v>0</v>
      </c>
      <c r="P106" s="27"/>
      <c r="Q106" s="34"/>
      <c r="R106" s="34"/>
      <c r="S106" s="35">
        <v>283.70999999999998</v>
      </c>
      <c r="T106" s="35"/>
      <c r="U106" s="35"/>
      <c r="V106" s="35"/>
      <c r="W106" s="35"/>
      <c r="X106" s="34"/>
      <c r="Y106" s="34"/>
      <c r="Z106" s="34"/>
      <c r="AA106" s="34"/>
      <c r="AB106" s="35"/>
      <c r="AC106" s="35"/>
      <c r="AD106" s="34"/>
      <c r="AE106" s="27">
        <f t="shared" si="3"/>
        <v>-317.75464285714281</v>
      </c>
      <c r="AF106" s="27">
        <f t="shared" si="9"/>
        <v>0</v>
      </c>
      <c r="AG106" s="28">
        <f t="shared" si="10"/>
        <v>317.75</v>
      </c>
      <c r="AH106" s="69">
        <f t="shared" si="8"/>
        <v>317.75464285714281</v>
      </c>
    </row>
    <row r="107" spans="1:34" s="12" customFormat="1" ht="23.25" hidden="1" customHeight="1" x14ac:dyDescent="0.2">
      <c r="A107" s="30">
        <v>44105</v>
      </c>
      <c r="B107" s="31"/>
      <c r="C107" s="25" t="s">
        <v>168</v>
      </c>
      <c r="D107" s="25"/>
      <c r="E107" s="25"/>
      <c r="F107" s="26">
        <v>5456</v>
      </c>
      <c r="G107" s="26" t="s">
        <v>204</v>
      </c>
      <c r="H107" s="32"/>
      <c r="I107" s="32"/>
      <c r="J107" s="32"/>
      <c r="K107" s="32">
        <v>40</v>
      </c>
      <c r="L107" s="33"/>
      <c r="M107" s="27">
        <f t="shared" si="0"/>
        <v>35.714285714285708</v>
      </c>
      <c r="N107" s="27">
        <f t="shared" si="1"/>
        <v>4.2857142857142847</v>
      </c>
      <c r="O107" s="27">
        <f t="shared" si="2"/>
        <v>0</v>
      </c>
      <c r="P107" s="27">
        <v>35.71</v>
      </c>
      <c r="Q107" s="34"/>
      <c r="R107" s="34"/>
      <c r="S107" s="35"/>
      <c r="T107" s="35"/>
      <c r="U107" s="35"/>
      <c r="V107" s="35"/>
      <c r="W107" s="35"/>
      <c r="X107" s="34"/>
      <c r="Y107" s="34"/>
      <c r="Z107" s="34"/>
      <c r="AA107" s="34"/>
      <c r="AB107" s="35"/>
      <c r="AC107" s="35"/>
      <c r="AD107" s="34"/>
      <c r="AE107" s="27">
        <f t="shared" si="3"/>
        <v>-39.995714285714286</v>
      </c>
      <c r="AF107" s="27">
        <f t="shared" si="9"/>
        <v>0</v>
      </c>
      <c r="AG107" s="28">
        <f t="shared" si="10"/>
        <v>40</v>
      </c>
      <c r="AH107" s="69">
        <f t="shared" si="8"/>
        <v>39.995714285714286</v>
      </c>
    </row>
    <row r="108" spans="1:34" s="12" customFormat="1" ht="30" hidden="1" customHeight="1" x14ac:dyDescent="0.2">
      <c r="A108" s="30">
        <v>44105</v>
      </c>
      <c r="B108" s="31"/>
      <c r="C108" s="25" t="s">
        <v>42</v>
      </c>
      <c r="D108" s="25"/>
      <c r="E108" s="25"/>
      <c r="F108" s="26">
        <v>281233</v>
      </c>
      <c r="G108" s="26" t="s">
        <v>206</v>
      </c>
      <c r="H108" s="32"/>
      <c r="I108" s="32"/>
      <c r="J108" s="32"/>
      <c r="K108" s="32">
        <f>2034.78+244.17</f>
        <v>2278.9499999999998</v>
      </c>
      <c r="L108" s="33"/>
      <c r="M108" s="27">
        <f t="shared" si="0"/>
        <v>2034.7767857142853</v>
      </c>
      <c r="N108" s="27">
        <f t="shared" si="1"/>
        <v>244.17321428571424</v>
      </c>
      <c r="O108" s="27">
        <f t="shared" si="2"/>
        <v>0</v>
      </c>
      <c r="P108" s="27">
        <v>2034.78</v>
      </c>
      <c r="Q108" s="34"/>
      <c r="R108" s="34"/>
      <c r="S108" s="35"/>
      <c r="T108" s="35"/>
      <c r="U108" s="35"/>
      <c r="V108" s="35"/>
      <c r="W108" s="35"/>
      <c r="X108" s="34"/>
      <c r="Y108" s="34"/>
      <c r="Z108" s="34"/>
      <c r="AA108" s="34"/>
      <c r="AB108" s="35"/>
      <c r="AC108" s="35"/>
      <c r="AD108" s="34"/>
      <c r="AE108" s="27">
        <f t="shared" si="3"/>
        <v>-2278.9532142857142</v>
      </c>
      <c r="AF108" s="27">
        <f t="shared" si="9"/>
        <v>0</v>
      </c>
      <c r="AG108" s="28">
        <f t="shared" si="10"/>
        <v>2278.9499999999998</v>
      </c>
      <c r="AH108" s="69">
        <f t="shared" si="8"/>
        <v>2278.9532142857142</v>
      </c>
    </row>
    <row r="109" spans="1:34" s="12" customFormat="1" ht="23.25" hidden="1" customHeight="1" x14ac:dyDescent="0.2">
      <c r="A109" s="30">
        <v>44105</v>
      </c>
      <c r="B109" s="31"/>
      <c r="C109" s="25" t="s">
        <v>42</v>
      </c>
      <c r="D109" s="25"/>
      <c r="E109" s="25"/>
      <c r="F109" s="26">
        <v>281233</v>
      </c>
      <c r="G109" s="26" t="s">
        <v>207</v>
      </c>
      <c r="H109" s="32"/>
      <c r="I109" s="32"/>
      <c r="J109" s="32">
        <v>612.46</v>
      </c>
      <c r="K109" s="32"/>
      <c r="L109" s="33"/>
      <c r="M109" s="27">
        <f t="shared" si="0"/>
        <v>612.46</v>
      </c>
      <c r="N109" s="27">
        <f t="shared" si="1"/>
        <v>0</v>
      </c>
      <c r="O109" s="27">
        <f t="shared" si="2"/>
        <v>0</v>
      </c>
      <c r="P109" s="27">
        <v>612.46</v>
      </c>
      <c r="Q109" s="34"/>
      <c r="R109" s="34"/>
      <c r="S109" s="35"/>
      <c r="T109" s="35"/>
      <c r="U109" s="35"/>
      <c r="V109" s="35"/>
      <c r="W109" s="35"/>
      <c r="X109" s="34"/>
      <c r="Y109" s="34"/>
      <c r="Z109" s="34"/>
      <c r="AA109" s="34"/>
      <c r="AB109" s="35"/>
      <c r="AC109" s="35"/>
      <c r="AD109" s="34"/>
      <c r="AE109" s="27">
        <f t="shared" si="3"/>
        <v>-612.46</v>
      </c>
      <c r="AF109" s="27">
        <f t="shared" si="9"/>
        <v>0</v>
      </c>
      <c r="AG109" s="28">
        <f t="shared" si="10"/>
        <v>612.46</v>
      </c>
      <c r="AH109" s="69">
        <f t="shared" si="8"/>
        <v>612.46</v>
      </c>
    </row>
    <row r="110" spans="1:34" s="12" customFormat="1" ht="23.25" hidden="1" customHeight="1" x14ac:dyDescent="0.2">
      <c r="A110" s="30">
        <v>44105</v>
      </c>
      <c r="B110" s="31"/>
      <c r="C110" s="25" t="s">
        <v>54</v>
      </c>
      <c r="D110" s="25"/>
      <c r="E110" s="25"/>
      <c r="F110" s="26"/>
      <c r="G110" s="26" t="s">
        <v>208</v>
      </c>
      <c r="H110" s="32">
        <v>80</v>
      </c>
      <c r="I110" s="32"/>
      <c r="J110" s="32"/>
      <c r="K110" s="32"/>
      <c r="L110" s="33"/>
      <c r="M110" s="27">
        <f t="shared" si="0"/>
        <v>80</v>
      </c>
      <c r="N110" s="27">
        <f t="shared" si="1"/>
        <v>0</v>
      </c>
      <c r="O110" s="27">
        <f t="shared" si="2"/>
        <v>0</v>
      </c>
      <c r="P110" s="27"/>
      <c r="Q110" s="34"/>
      <c r="R110" s="34"/>
      <c r="S110" s="35"/>
      <c r="T110" s="35"/>
      <c r="U110" s="35"/>
      <c r="V110" s="35"/>
      <c r="W110" s="35"/>
      <c r="X110" s="34"/>
      <c r="Y110" s="34"/>
      <c r="Z110" s="34"/>
      <c r="AA110" s="34">
        <v>80</v>
      </c>
      <c r="AB110" s="35"/>
      <c r="AC110" s="35"/>
      <c r="AD110" s="34"/>
      <c r="AE110" s="27">
        <f t="shared" si="3"/>
        <v>-80</v>
      </c>
      <c r="AF110" s="27">
        <f t="shared" si="9"/>
        <v>0</v>
      </c>
      <c r="AG110" s="28">
        <f t="shared" si="10"/>
        <v>80</v>
      </c>
      <c r="AH110" s="69">
        <f t="shared" si="8"/>
        <v>80</v>
      </c>
    </row>
    <row r="111" spans="1:34" s="12" customFormat="1" ht="23.25" hidden="1" customHeight="1" x14ac:dyDescent="0.2">
      <c r="A111" s="30">
        <v>44106</v>
      </c>
      <c r="B111" s="31"/>
      <c r="C111" s="25" t="s">
        <v>211</v>
      </c>
      <c r="D111" s="25"/>
      <c r="E111" s="25"/>
      <c r="F111" s="26">
        <v>1089996</v>
      </c>
      <c r="G111" s="26" t="s">
        <v>212</v>
      </c>
      <c r="H111" s="32"/>
      <c r="I111" s="32"/>
      <c r="J111" s="32"/>
      <c r="K111" s="32">
        <v>818.5</v>
      </c>
      <c r="L111" s="33"/>
      <c r="M111" s="27">
        <f t="shared" si="0"/>
        <v>730.80357142857133</v>
      </c>
      <c r="N111" s="27">
        <f t="shared" si="1"/>
        <v>87.696428571428555</v>
      </c>
      <c r="O111" s="27">
        <f t="shared" si="2"/>
        <v>0</v>
      </c>
      <c r="P111" s="27"/>
      <c r="Q111" s="34">
        <v>730.8</v>
      </c>
      <c r="R111" s="34"/>
      <c r="S111" s="35"/>
      <c r="T111" s="35"/>
      <c r="U111" s="35"/>
      <c r="V111" s="35"/>
      <c r="W111" s="35"/>
      <c r="X111" s="34"/>
      <c r="Y111" s="34"/>
      <c r="Z111" s="34"/>
      <c r="AA111" s="34"/>
      <c r="AB111" s="35"/>
      <c r="AC111" s="35"/>
      <c r="AD111" s="34"/>
      <c r="AE111" s="27">
        <f t="shared" si="3"/>
        <v>-818.49642857142851</v>
      </c>
      <c r="AF111" s="27">
        <f t="shared" si="9"/>
        <v>0</v>
      </c>
      <c r="AG111" s="28">
        <f t="shared" si="10"/>
        <v>818.5</v>
      </c>
      <c r="AH111" s="69">
        <f t="shared" si="8"/>
        <v>818.49642857142851</v>
      </c>
    </row>
    <row r="112" spans="1:34" s="12" customFormat="1" ht="23.25" hidden="1" customHeight="1" x14ac:dyDescent="0.2">
      <c r="A112" s="30">
        <v>44106</v>
      </c>
      <c r="B112" s="31"/>
      <c r="C112" s="25" t="s">
        <v>42</v>
      </c>
      <c r="D112" s="25"/>
      <c r="E112" s="25"/>
      <c r="F112" s="26">
        <v>139506</v>
      </c>
      <c r="G112" s="26" t="s">
        <v>213</v>
      </c>
      <c r="H112" s="32"/>
      <c r="I112" s="32"/>
      <c r="J112" s="32"/>
      <c r="K112" s="32">
        <v>2550.8000000000002</v>
      </c>
      <c r="L112" s="33"/>
      <c r="M112" s="27">
        <f t="shared" si="0"/>
        <v>2277.5</v>
      </c>
      <c r="N112" s="27">
        <f t="shared" si="1"/>
        <v>273.3</v>
      </c>
      <c r="O112" s="27">
        <f t="shared" si="2"/>
        <v>0</v>
      </c>
      <c r="P112" s="27">
        <v>2277.5</v>
      </c>
      <c r="Q112" s="34"/>
      <c r="R112" s="34"/>
      <c r="S112" s="35"/>
      <c r="T112" s="35"/>
      <c r="U112" s="35"/>
      <c r="V112" s="35"/>
      <c r="W112" s="35"/>
      <c r="X112" s="34"/>
      <c r="Y112" s="34"/>
      <c r="Z112" s="34"/>
      <c r="AA112" s="34"/>
      <c r="AB112" s="35"/>
      <c r="AC112" s="35"/>
      <c r="AD112" s="34"/>
      <c r="AE112" s="27">
        <f t="shared" si="3"/>
        <v>-2550.8000000000002</v>
      </c>
      <c r="AF112" s="27">
        <f t="shared" si="9"/>
        <v>0</v>
      </c>
      <c r="AG112" s="28">
        <f t="shared" si="10"/>
        <v>2550.8000000000002</v>
      </c>
      <c r="AH112" s="69">
        <f t="shared" si="8"/>
        <v>2550.8000000000002</v>
      </c>
    </row>
    <row r="113" spans="1:34" s="12" customFormat="1" ht="23.25" customHeight="1" x14ac:dyDescent="0.2">
      <c r="A113" s="30">
        <v>44106</v>
      </c>
      <c r="B113" s="31"/>
      <c r="C113" s="25" t="s">
        <v>214</v>
      </c>
      <c r="D113" s="25"/>
      <c r="E113" s="25"/>
      <c r="F113" s="26"/>
      <c r="G113" s="26" t="s">
        <v>215</v>
      </c>
      <c r="H113" s="32">
        <v>100</v>
      </c>
      <c r="I113" s="32"/>
      <c r="J113" s="32"/>
      <c r="K113" s="32"/>
      <c r="L113" s="33"/>
      <c r="M113" s="27">
        <f t="shared" si="0"/>
        <v>100</v>
      </c>
      <c r="N113" s="27">
        <f t="shared" si="1"/>
        <v>0</v>
      </c>
      <c r="O113" s="27">
        <f t="shared" si="2"/>
        <v>0</v>
      </c>
      <c r="P113" s="27"/>
      <c r="Q113" s="34"/>
      <c r="R113" s="34"/>
      <c r="S113" s="35"/>
      <c r="T113" s="35"/>
      <c r="U113" s="35"/>
      <c r="V113" s="35"/>
      <c r="W113" s="35"/>
      <c r="X113" s="34"/>
      <c r="Y113" s="34"/>
      <c r="Z113" s="34"/>
      <c r="AA113" s="34">
        <v>100</v>
      </c>
      <c r="AB113" s="35"/>
      <c r="AC113" s="35"/>
      <c r="AD113" s="34"/>
      <c r="AE113" s="27">
        <f t="shared" si="3"/>
        <v>-100</v>
      </c>
      <c r="AF113" s="27">
        <f t="shared" si="9"/>
        <v>0</v>
      </c>
      <c r="AG113" s="28">
        <f t="shared" si="10"/>
        <v>100</v>
      </c>
      <c r="AH113" s="69">
        <f t="shared" si="8"/>
        <v>100</v>
      </c>
    </row>
    <row r="114" spans="1:34" s="12" customFormat="1" ht="23.25" customHeight="1" x14ac:dyDescent="0.2">
      <c r="A114" s="30"/>
      <c r="B114" s="31"/>
      <c r="C114" s="25"/>
      <c r="D114" s="25"/>
      <c r="E114" s="25"/>
      <c r="F114" s="26"/>
      <c r="G114" s="26"/>
      <c r="H114" s="32"/>
      <c r="I114" s="32"/>
      <c r="J114" s="32"/>
      <c r="K114" s="32"/>
      <c r="L114" s="33"/>
      <c r="M114" s="27">
        <f t="shared" si="0"/>
        <v>0</v>
      </c>
      <c r="N114" s="27">
        <f t="shared" si="1"/>
        <v>0</v>
      </c>
      <c r="O114" s="27">
        <f t="shared" si="2"/>
        <v>0</v>
      </c>
      <c r="P114" s="27"/>
      <c r="Q114" s="34"/>
      <c r="R114" s="34"/>
      <c r="S114" s="35"/>
      <c r="T114" s="35"/>
      <c r="U114" s="35"/>
      <c r="V114" s="35"/>
      <c r="W114" s="34"/>
      <c r="X114" s="34"/>
      <c r="Y114" s="34"/>
      <c r="Z114" s="34"/>
      <c r="AA114" s="35"/>
      <c r="AB114" s="35"/>
      <c r="AC114" s="34"/>
      <c r="AD114" s="34"/>
      <c r="AE114" s="27">
        <f t="shared" si="3"/>
        <v>0</v>
      </c>
      <c r="AF114" s="28"/>
    </row>
    <row r="115" spans="1:34" s="12" customFormat="1" ht="23.25" customHeight="1" x14ac:dyDescent="0.2">
      <c r="A115" s="30"/>
      <c r="B115" s="31"/>
      <c r="C115" s="25"/>
      <c r="D115" s="25"/>
      <c r="E115" s="25"/>
      <c r="F115" s="26"/>
      <c r="G115" s="26"/>
      <c r="H115" s="32"/>
      <c r="I115" s="32"/>
      <c r="J115" s="32"/>
      <c r="K115" s="32"/>
      <c r="L115" s="33"/>
      <c r="M115" s="27">
        <f t="shared" si="0"/>
        <v>0</v>
      </c>
      <c r="N115" s="27">
        <f t="shared" si="1"/>
        <v>0</v>
      </c>
      <c r="O115" s="27">
        <f t="shared" si="2"/>
        <v>0</v>
      </c>
      <c r="P115" s="27"/>
      <c r="Q115" s="34"/>
      <c r="R115" s="34"/>
      <c r="S115" s="35"/>
      <c r="T115" s="35"/>
      <c r="U115" s="35"/>
      <c r="V115" s="35"/>
      <c r="W115" s="34"/>
      <c r="X115" s="34"/>
      <c r="Y115" s="34"/>
      <c r="Z115" s="34"/>
      <c r="AA115" s="35"/>
      <c r="AB115" s="35"/>
      <c r="AC115" s="34"/>
      <c r="AD115" s="34"/>
      <c r="AE115" s="27">
        <f t="shared" si="3"/>
        <v>0</v>
      </c>
      <c r="AF115" s="28">
        <f>SUM(H115:K115)+AE115+O115</f>
        <v>0</v>
      </c>
    </row>
    <row r="116" spans="1:34" s="12" customFormat="1" x14ac:dyDescent="0.2">
      <c r="A116" s="30"/>
      <c r="B116" s="31"/>
      <c r="C116" s="36"/>
      <c r="D116" s="36"/>
      <c r="E116" s="36"/>
      <c r="F116" s="26"/>
      <c r="G116" s="29"/>
      <c r="H116" s="32"/>
      <c r="I116" s="32"/>
      <c r="J116" s="32"/>
      <c r="K116" s="32"/>
      <c r="L116" s="33"/>
      <c r="M116" s="34">
        <f>SUM(H116:J116,K116/1.12)</f>
        <v>0</v>
      </c>
      <c r="N116" s="34">
        <f>K116/1.12*0.12</f>
        <v>0</v>
      </c>
      <c r="O116" s="34">
        <f>-SUM(I116:J116,K116/1.12)*L116</f>
        <v>0</v>
      </c>
      <c r="P116" s="34"/>
      <c r="Q116" s="34"/>
      <c r="R116" s="34"/>
      <c r="S116" s="35"/>
      <c r="T116" s="35"/>
      <c r="U116" s="35"/>
      <c r="V116" s="35"/>
      <c r="W116" s="35"/>
      <c r="X116" s="37"/>
      <c r="Y116" s="34"/>
      <c r="Z116" s="34"/>
      <c r="AA116" s="34"/>
      <c r="AB116" s="35"/>
      <c r="AC116" s="35"/>
      <c r="AD116" s="38"/>
      <c r="AE116" s="27">
        <f t="shared" si="3"/>
        <v>0</v>
      </c>
      <c r="AF116" s="28">
        <f>SUM(H116:K116)+AE116+O116</f>
        <v>0</v>
      </c>
    </row>
    <row r="117" spans="1:34" s="10" customFormat="1" ht="12" thickBot="1" x14ac:dyDescent="0.25">
      <c r="A117" s="39"/>
      <c r="B117" s="40"/>
      <c r="C117" s="41"/>
      <c r="D117" s="42"/>
      <c r="E117" s="42"/>
      <c r="F117" s="43"/>
      <c r="G117" s="41"/>
      <c r="H117" s="44">
        <f t="shared" ref="H117:AF117" si="11">SUM(H5:H116)</f>
        <v>3181</v>
      </c>
      <c r="I117" s="44">
        <f t="shared" si="11"/>
        <v>0</v>
      </c>
      <c r="J117" s="44">
        <f t="shared" si="11"/>
        <v>25563.119999999995</v>
      </c>
      <c r="K117" s="44">
        <f t="shared" si="11"/>
        <v>39200.600000000006</v>
      </c>
      <c r="L117" s="44">
        <f t="shared" si="11"/>
        <v>0</v>
      </c>
      <c r="M117" s="44">
        <f t="shared" si="11"/>
        <v>63744.655714285691</v>
      </c>
      <c r="N117" s="44">
        <f t="shared" si="11"/>
        <v>4200.0642857142839</v>
      </c>
      <c r="O117" s="44">
        <f t="shared" si="11"/>
        <v>0</v>
      </c>
      <c r="P117" s="44">
        <f t="shared" si="11"/>
        <v>53782.44999999999</v>
      </c>
      <c r="Q117" s="44">
        <f t="shared" si="11"/>
        <v>3134.37</v>
      </c>
      <c r="R117" s="44">
        <f t="shared" si="11"/>
        <v>1773.2200000000003</v>
      </c>
      <c r="S117" s="44">
        <f t="shared" si="11"/>
        <v>691.74</v>
      </c>
      <c r="T117" s="44">
        <f t="shared" si="11"/>
        <v>48.66</v>
      </c>
      <c r="U117" s="44">
        <f t="shared" si="11"/>
        <v>990.18</v>
      </c>
      <c r="V117" s="44">
        <f t="shared" si="11"/>
        <v>0</v>
      </c>
      <c r="W117" s="44">
        <f t="shared" si="11"/>
        <v>0</v>
      </c>
      <c r="X117" s="44">
        <f t="shared" si="11"/>
        <v>0</v>
      </c>
      <c r="Y117" s="44">
        <f t="shared" si="11"/>
        <v>500</v>
      </c>
      <c r="Z117" s="44">
        <f t="shared" si="11"/>
        <v>197.5</v>
      </c>
      <c r="AA117" s="44">
        <f t="shared" si="11"/>
        <v>2556</v>
      </c>
      <c r="AB117" s="44">
        <f t="shared" si="11"/>
        <v>0</v>
      </c>
      <c r="AC117" s="44">
        <f t="shared" si="11"/>
        <v>70.540000000000006</v>
      </c>
      <c r="AD117" s="44">
        <f t="shared" si="11"/>
        <v>0</v>
      </c>
      <c r="AE117" s="44">
        <f t="shared" si="11"/>
        <v>-67944.724285714314</v>
      </c>
      <c r="AF117" s="44">
        <f t="shared" si="11"/>
        <v>-4.6428571430112697E-3</v>
      </c>
    </row>
    <row r="118" spans="1:34" ht="12" thickTop="1" x14ac:dyDescent="0.2"/>
    <row r="119" spans="1:34" ht="12" x14ac:dyDescent="0.2">
      <c r="K119" s="45">
        <f>H117+I117+J117+K117</f>
        <v>67944.72</v>
      </c>
      <c r="L119" s="9"/>
      <c r="M119" s="8"/>
      <c r="AE119" s="46">
        <f>+AE117</f>
        <v>-67944.724285714314</v>
      </c>
    </row>
    <row r="120" spans="1:34" x14ac:dyDescent="0.2">
      <c r="K120" s="8"/>
      <c r="L120" s="9"/>
      <c r="M120" s="8"/>
    </row>
    <row r="121" spans="1:34" ht="12" x14ac:dyDescent="0.2">
      <c r="C121" s="47" t="s">
        <v>45</v>
      </c>
      <c r="G121" s="10"/>
      <c r="J121" s="2" t="s">
        <v>49</v>
      </c>
      <c r="K121" s="48">
        <v>3656.5</v>
      </c>
      <c r="L121" s="48"/>
      <c r="M121" s="48" t="s">
        <v>51</v>
      </c>
      <c r="N121" s="2">
        <f>K5+K6+K9+J10+K12</f>
        <v>2685.5</v>
      </c>
    </row>
    <row r="122" spans="1:34" x14ac:dyDescent="0.2">
      <c r="J122" s="2" t="s">
        <v>50</v>
      </c>
      <c r="K122" s="8">
        <v>1100</v>
      </c>
      <c r="L122" s="9"/>
      <c r="M122" s="48" t="s">
        <v>52</v>
      </c>
      <c r="N122" s="2">
        <f>K7+K8+J11+K13+J14</f>
        <v>1398</v>
      </c>
    </row>
    <row r="123" spans="1:34" x14ac:dyDescent="0.2">
      <c r="J123" s="2" t="s">
        <v>55</v>
      </c>
      <c r="K123" s="8">
        <f>SUM(K121:K122)</f>
        <v>4756.5</v>
      </c>
      <c r="L123" s="9"/>
      <c r="M123" s="49" t="s">
        <v>56</v>
      </c>
      <c r="N123" s="50">
        <f>SUM(N121:N122)</f>
        <v>4083.5</v>
      </c>
    </row>
    <row r="124" spans="1:34" x14ac:dyDescent="0.2">
      <c r="A124" s="1"/>
      <c r="B124" s="1"/>
      <c r="D124" s="1"/>
      <c r="E124" s="1"/>
      <c r="F124" s="1"/>
      <c r="H124" s="1"/>
      <c r="I124" s="1"/>
      <c r="J124" s="58" t="s">
        <v>46</v>
      </c>
      <c r="K124" s="59">
        <f>K123-K119</f>
        <v>-63188.22</v>
      </c>
      <c r="L124" s="60"/>
      <c r="M124" s="59"/>
      <c r="N124" s="58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D124" s="1"/>
      <c r="AE124" s="1"/>
    </row>
    <row r="125" spans="1:34" x14ac:dyDescent="0.2">
      <c r="J125" s="61"/>
      <c r="K125" s="61"/>
      <c r="L125" s="62"/>
      <c r="M125" s="61"/>
      <c r="N125" s="61"/>
    </row>
    <row r="126" spans="1:34" x14ac:dyDescent="0.2">
      <c r="J126" s="61"/>
      <c r="K126" s="61"/>
      <c r="L126" s="62" t="s">
        <v>127</v>
      </c>
      <c r="M126" s="61"/>
      <c r="N126" s="61"/>
    </row>
    <row r="131" spans="1:31" x14ac:dyDescent="0.2">
      <c r="Q131" s="2">
        <v>0</v>
      </c>
    </row>
    <row r="132" spans="1:31" x14ac:dyDescent="0.2">
      <c r="A132" s="1"/>
      <c r="B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Y132" s="1"/>
      <c r="Z132" s="1"/>
      <c r="AA132" s="1"/>
      <c r="AB132" s="1"/>
      <c r="AC132" s="1"/>
      <c r="AD132" s="1"/>
      <c r="AE132" s="1"/>
    </row>
  </sheetData>
  <pageMargins left="0.7" right="0.7" top="0.75" bottom="0.75" header="0.3" footer="0.3"/>
  <pageSetup paperSize="5" scale="8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Sept 1-4</vt:lpstr>
      <vt:lpstr>Sep. 4-12</vt:lpstr>
      <vt:lpstr>Sept 8-9</vt:lpstr>
      <vt:lpstr>Sept 11-12</vt:lpstr>
      <vt:lpstr>Sept 14-19</vt:lpstr>
      <vt:lpstr>Sept 19-26</vt:lpstr>
      <vt:lpstr>Sept 18-19</vt:lpstr>
      <vt:lpstr>Sept 22-26</vt:lpstr>
      <vt:lpstr>Sept 28-Oct 5</vt:lpstr>
      <vt:lpstr>all</vt:lpstr>
      <vt:lpstr>all!Print_Area</vt:lpstr>
      <vt:lpstr>'Sept 1-4'!Print_Area</vt:lpstr>
      <vt:lpstr>'Sept 14-19'!Print_Area</vt:lpstr>
      <vt:lpstr>'Sept 18-19'!Print_Area</vt:lpstr>
      <vt:lpstr>'Sept 22-26'!Print_Area</vt:lpstr>
      <vt:lpstr>'Sept 28-Oct 5'!Print_Area</vt:lpstr>
      <vt:lpstr>'Sept 8-9'!Print_Area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default</cp:lastModifiedBy>
  <cp:lastPrinted>2020-10-01T08:26:19Z</cp:lastPrinted>
  <dcterms:created xsi:type="dcterms:W3CDTF">2014-11-05T03:52:28Z</dcterms:created>
  <dcterms:modified xsi:type="dcterms:W3CDTF">2021-03-09T07:37:16Z</dcterms:modified>
</cp:coreProperties>
</file>