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Nov. 2020\"/>
    </mc:Choice>
  </mc:AlternateContent>
  <bookViews>
    <workbookView xWindow="825" yWindow="1440" windowWidth="12510" windowHeight="8760" tabRatio="690" firstSheet="2" activeTab="8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Sheet1!$A$1:$P$164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 concurrentCalc="0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N146" i="79" l="1"/>
  <c r="M143" i="79"/>
  <c r="L141" i="79"/>
  <c r="L139" i="79"/>
  <c r="N56" i="20"/>
  <c r="H7" i="20"/>
  <c r="H15" i="20"/>
  <c r="F146" i="79"/>
  <c r="E143" i="79"/>
  <c r="D141" i="79"/>
  <c r="D139" i="79"/>
  <c r="N17" i="79"/>
  <c r="L106" i="79"/>
  <c r="L7" i="79"/>
  <c r="H16" i="20"/>
  <c r="H14" i="20"/>
  <c r="H13" i="20"/>
  <c r="H12" i="20"/>
  <c r="H11" i="20"/>
  <c r="H10" i="20"/>
  <c r="H9" i="20"/>
  <c r="H8" i="20"/>
  <c r="N15" i="79"/>
  <c r="M11" i="79"/>
  <c r="P10" i="79"/>
  <c r="F114" i="79"/>
  <c r="N14" i="79"/>
  <c r="X16" i="20"/>
  <c r="R7" i="20"/>
  <c r="F15" i="79"/>
  <c r="T8" i="20"/>
  <c r="T7" i="20"/>
  <c r="T10" i="20"/>
  <c r="D9" i="79"/>
  <c r="L9" i="79"/>
  <c r="G12" i="20"/>
  <c r="G11" i="20"/>
  <c r="G10" i="20"/>
  <c r="G8" i="20"/>
  <c r="G7" i="20"/>
  <c r="X7" i="20"/>
  <c r="D108" i="79"/>
  <c r="L108" i="79"/>
  <c r="M110" i="79"/>
  <c r="P109" i="79"/>
  <c r="N113" i="79"/>
  <c r="F113" i="79"/>
  <c r="H116" i="79"/>
  <c r="E110" i="79"/>
  <c r="H109" i="79"/>
  <c r="H127" i="79"/>
  <c r="T127" i="79"/>
  <c r="D106" i="79"/>
  <c r="G14" i="20"/>
  <c r="X14" i="20"/>
  <c r="R14" i="20"/>
  <c r="H10" i="79"/>
  <c r="G15" i="20"/>
  <c r="X15" i="20"/>
  <c r="D30" i="20"/>
  <c r="P30" i="20"/>
  <c r="I64" i="20"/>
  <c r="N64" i="20"/>
  <c r="P15" i="20"/>
  <c r="R15" i="20"/>
  <c r="T15" i="20"/>
  <c r="V15" i="20"/>
  <c r="F30" i="20"/>
  <c r="H30" i="20"/>
  <c r="R30" i="20"/>
  <c r="S43" i="20"/>
  <c r="P14" i="20"/>
  <c r="T14" i="20"/>
  <c r="F29" i="20"/>
  <c r="H29" i="20"/>
  <c r="G13" i="20"/>
  <c r="N13" i="20"/>
  <c r="O13" i="20"/>
  <c r="P13" i="20"/>
  <c r="R13" i="20"/>
  <c r="R28" i="20"/>
  <c r="T13" i="20"/>
  <c r="F28" i="20"/>
  <c r="H28" i="20"/>
  <c r="N12" i="20"/>
  <c r="O12" i="20"/>
  <c r="P12" i="20"/>
  <c r="R12" i="20"/>
  <c r="R27" i="20"/>
  <c r="T12" i="20"/>
  <c r="F27" i="20"/>
  <c r="H27" i="20"/>
  <c r="R11" i="20"/>
  <c r="R26" i="20"/>
  <c r="S39" i="20"/>
  <c r="T11" i="20"/>
  <c r="F26" i="20"/>
  <c r="H26" i="20"/>
  <c r="P250" i="76"/>
  <c r="N10" i="20"/>
  <c r="Q250" i="76"/>
  <c r="O10" i="20"/>
  <c r="P10" i="20"/>
  <c r="R10" i="20"/>
  <c r="N114" i="79"/>
  <c r="F25" i="20"/>
  <c r="H25" i="20"/>
  <c r="P38" i="20"/>
  <c r="D9" i="20"/>
  <c r="E9" i="20"/>
  <c r="G9" i="20"/>
  <c r="P71" i="76"/>
  <c r="N9" i="20"/>
  <c r="Q71" i="76"/>
  <c r="O9" i="20"/>
  <c r="P9" i="20"/>
  <c r="R9" i="20"/>
  <c r="R24" i="20"/>
  <c r="W71" i="76"/>
  <c r="S9" i="20"/>
  <c r="T9" i="20"/>
  <c r="F24" i="20"/>
  <c r="H24" i="20"/>
  <c r="P37" i="20"/>
  <c r="Q229" i="76"/>
  <c r="O8" i="20"/>
  <c r="P8" i="20"/>
  <c r="R8" i="20"/>
  <c r="X8" i="20"/>
  <c r="D23" i="20"/>
  <c r="P23" i="20"/>
  <c r="I57" i="20"/>
  <c r="F23" i="20"/>
  <c r="H23" i="20"/>
  <c r="O25" i="76"/>
  <c r="M7" i="20"/>
  <c r="P25" i="76"/>
  <c r="N7" i="20"/>
  <c r="Q25" i="76"/>
  <c r="O7" i="20"/>
  <c r="P7" i="20"/>
  <c r="W25" i="76"/>
  <c r="F22" i="20"/>
  <c r="H22" i="20"/>
  <c r="P35" i="20"/>
  <c r="K56" i="20"/>
  <c r="J57" i="20"/>
  <c r="K59" i="20"/>
  <c r="K58" i="20"/>
  <c r="J60" i="20"/>
  <c r="K60" i="20"/>
  <c r="F50" i="79"/>
  <c r="H43" i="79"/>
  <c r="D44" i="20"/>
  <c r="D43" i="20"/>
  <c r="D42" i="20"/>
  <c r="D41" i="20"/>
  <c r="H10" i="21"/>
  <c r="F13" i="21"/>
  <c r="F14" i="21"/>
  <c r="F15" i="21"/>
  <c r="F16" i="21"/>
  <c r="F17" i="21"/>
  <c r="F19" i="21"/>
  <c r="F20" i="21"/>
  <c r="F21" i="21"/>
  <c r="F22" i="21"/>
  <c r="F23" i="21"/>
  <c r="F24" i="21"/>
  <c r="F25" i="21"/>
  <c r="F26" i="21"/>
  <c r="F27" i="21"/>
  <c r="H27" i="21"/>
  <c r="G16" i="20"/>
  <c r="X17" i="20"/>
  <c r="D31" i="20"/>
  <c r="E16" i="20"/>
  <c r="F31" i="20"/>
  <c r="H31" i="20"/>
  <c r="I65" i="20"/>
  <c r="P31" i="20"/>
  <c r="S44" i="20"/>
  <c r="P142" i="21"/>
  <c r="N145" i="21"/>
  <c r="N146" i="21"/>
  <c r="N147" i="21"/>
  <c r="N148" i="21"/>
  <c r="N149" i="21"/>
  <c r="P149" i="21"/>
  <c r="N151" i="21"/>
  <c r="N152" i="21"/>
  <c r="N153" i="21"/>
  <c r="N154" i="21"/>
  <c r="N155" i="21"/>
  <c r="N156" i="21"/>
  <c r="N157" i="21"/>
  <c r="N158" i="21"/>
  <c r="N159" i="21"/>
  <c r="P159" i="21"/>
  <c r="P160" i="21"/>
  <c r="V160" i="21"/>
  <c r="N145" i="79"/>
  <c r="N148" i="79"/>
  <c r="N149" i="79"/>
  <c r="P149" i="79"/>
  <c r="N159" i="79"/>
  <c r="P159" i="79"/>
  <c r="P142" i="79"/>
  <c r="P160" i="79"/>
  <c r="V160" i="79"/>
  <c r="F145" i="79"/>
  <c r="F147" i="79"/>
  <c r="F148" i="79"/>
  <c r="H149" i="79"/>
  <c r="F151" i="79"/>
  <c r="F153" i="79"/>
  <c r="F154" i="79"/>
  <c r="F156" i="79"/>
  <c r="F157" i="79"/>
  <c r="H159" i="79"/>
  <c r="H142" i="79"/>
  <c r="H160" i="79"/>
  <c r="T160" i="79"/>
  <c r="J135" i="79"/>
  <c r="B135" i="79"/>
  <c r="N112" i="79"/>
  <c r="N118" i="79"/>
  <c r="N119" i="79"/>
  <c r="N120" i="79"/>
  <c r="N121" i="79"/>
  <c r="N122" i="79"/>
  <c r="N123" i="79"/>
  <c r="N124" i="79"/>
  <c r="N125" i="79"/>
  <c r="N126" i="79"/>
  <c r="P126" i="79"/>
  <c r="F112" i="79"/>
  <c r="F116" i="79"/>
  <c r="F118" i="79"/>
  <c r="F119" i="79"/>
  <c r="F120" i="79"/>
  <c r="F121" i="79"/>
  <c r="F122" i="79"/>
  <c r="F123" i="79"/>
  <c r="F124" i="79"/>
  <c r="F125" i="79"/>
  <c r="F126" i="79"/>
  <c r="H126" i="79"/>
  <c r="J102" i="79"/>
  <c r="B102" i="79"/>
  <c r="J101" i="79"/>
  <c r="B101" i="79"/>
  <c r="M77" i="79"/>
  <c r="P76" i="79"/>
  <c r="N79" i="79"/>
  <c r="N80" i="79"/>
  <c r="N81" i="79"/>
  <c r="N83" i="79"/>
  <c r="P83" i="79"/>
  <c r="N85" i="79"/>
  <c r="N86" i="79"/>
  <c r="N87" i="79"/>
  <c r="N88" i="79"/>
  <c r="N89" i="79"/>
  <c r="N90" i="79"/>
  <c r="N91" i="79"/>
  <c r="N92" i="79"/>
  <c r="N93" i="79"/>
  <c r="P93" i="79"/>
  <c r="P94" i="79"/>
  <c r="V94" i="79"/>
  <c r="E77" i="79"/>
  <c r="H76" i="79"/>
  <c r="F80" i="79"/>
  <c r="F79" i="79"/>
  <c r="F81" i="79"/>
  <c r="F83" i="79"/>
  <c r="H83" i="79"/>
  <c r="F85" i="79"/>
  <c r="F86" i="79"/>
  <c r="F88" i="79"/>
  <c r="F89" i="79"/>
  <c r="F90" i="79"/>
  <c r="F91" i="79"/>
  <c r="F92" i="79"/>
  <c r="F93" i="79"/>
  <c r="H93" i="79"/>
  <c r="L75" i="79"/>
  <c r="D75" i="79"/>
  <c r="L73" i="79"/>
  <c r="D73" i="79"/>
  <c r="J69" i="79"/>
  <c r="B69" i="79"/>
  <c r="J68" i="79"/>
  <c r="B68" i="79"/>
  <c r="N47" i="79"/>
  <c r="N53" i="79"/>
  <c r="N55" i="79"/>
  <c r="N56" i="79"/>
  <c r="N57" i="79"/>
  <c r="N58" i="79"/>
  <c r="N59" i="79"/>
  <c r="N60" i="79"/>
  <c r="P60" i="79"/>
  <c r="P61" i="79"/>
  <c r="V61" i="79"/>
  <c r="F47" i="79"/>
  <c r="F46" i="79"/>
  <c r="F48" i="79"/>
  <c r="F49" i="79"/>
  <c r="H50" i="79"/>
  <c r="H61" i="79"/>
  <c r="T61" i="79"/>
  <c r="F52" i="79"/>
  <c r="F53" i="79"/>
  <c r="F55" i="79"/>
  <c r="F56" i="79"/>
  <c r="F57" i="79"/>
  <c r="F59" i="79"/>
  <c r="F60" i="79"/>
  <c r="H60" i="79"/>
  <c r="N50" i="79"/>
  <c r="N49" i="79"/>
  <c r="N48" i="79"/>
  <c r="N46" i="79"/>
  <c r="M44" i="79"/>
  <c r="E44" i="79"/>
  <c r="D42" i="79"/>
  <c r="D41" i="79"/>
  <c r="L40" i="79"/>
  <c r="D40" i="79"/>
  <c r="J36" i="79"/>
  <c r="B36" i="79"/>
  <c r="J35" i="79"/>
  <c r="B35" i="79"/>
  <c r="N20" i="79"/>
  <c r="N22" i="79"/>
  <c r="N23" i="79"/>
  <c r="N24" i="79"/>
  <c r="N25" i="79"/>
  <c r="N26" i="79"/>
  <c r="N27" i="79"/>
  <c r="P27" i="79"/>
  <c r="F14" i="79"/>
  <c r="F17" i="79"/>
  <c r="F16" i="79"/>
  <c r="F13" i="79"/>
  <c r="F20" i="79"/>
  <c r="F22" i="79"/>
  <c r="F23" i="79"/>
  <c r="F24" i="79"/>
  <c r="F25" i="79"/>
  <c r="F26" i="79"/>
  <c r="F27" i="79"/>
  <c r="H27" i="79"/>
  <c r="N16" i="79"/>
  <c r="N13" i="79"/>
  <c r="D7" i="79"/>
  <c r="J3" i="79"/>
  <c r="B3" i="79"/>
  <c r="J2" i="79"/>
  <c r="B2" i="79"/>
  <c r="H18" i="78"/>
  <c r="H20" i="78"/>
  <c r="C20" i="78"/>
  <c r="H8" i="78"/>
  <c r="H10" i="78"/>
  <c r="C10" i="78"/>
  <c r="O22" i="63"/>
  <c r="Q18" i="5"/>
  <c r="Q19" i="5"/>
  <c r="Q20" i="5"/>
  <c r="O25" i="63"/>
  <c r="Q21" i="5"/>
  <c r="O26" i="63"/>
  <c r="Q22" i="5"/>
  <c r="O27" i="63"/>
  <c r="Q23" i="5"/>
  <c r="O28" i="63"/>
  <c r="Q24" i="5"/>
  <c r="O29" i="63"/>
  <c r="Q25" i="5"/>
  <c r="O30" i="63"/>
  <c r="Q26" i="5"/>
  <c r="O31" i="63"/>
  <c r="Q27" i="5"/>
  <c r="Q29" i="5"/>
  <c r="L54" i="5"/>
  <c r="L56" i="5"/>
  <c r="D9" i="63"/>
  <c r="G9" i="63"/>
  <c r="B34" i="5"/>
  <c r="H9" i="63"/>
  <c r="H34" i="5"/>
  <c r="I9" i="63"/>
  <c r="G34" i="5"/>
  <c r="E9" i="63"/>
  <c r="P9" i="63"/>
  <c r="I34" i="5"/>
  <c r="R9" i="63"/>
  <c r="J34" i="5"/>
  <c r="T9" i="63"/>
  <c r="K34" i="5"/>
  <c r="V9" i="63"/>
  <c r="L34" i="5"/>
  <c r="M34" i="5"/>
  <c r="J24" i="63"/>
  <c r="J20" i="5"/>
  <c r="M20" i="5"/>
  <c r="O20" i="5"/>
  <c r="F24" i="63"/>
  <c r="H24" i="63"/>
  <c r="N34" i="5"/>
  <c r="O34" i="5"/>
  <c r="L52" i="5"/>
  <c r="D7" i="63"/>
  <c r="G7" i="63"/>
  <c r="H7" i="63"/>
  <c r="E7" i="63"/>
  <c r="P7" i="63"/>
  <c r="R7" i="63"/>
  <c r="T7" i="63"/>
  <c r="V7" i="63"/>
  <c r="F22" i="63"/>
  <c r="H22" i="63"/>
  <c r="R22" i="63"/>
  <c r="H18" i="5"/>
  <c r="D8" i="63"/>
  <c r="G8" i="63"/>
  <c r="H8" i="63"/>
  <c r="E8" i="63"/>
  <c r="P8" i="63"/>
  <c r="R8" i="63"/>
  <c r="T8" i="63"/>
  <c r="V8" i="63"/>
  <c r="F23" i="63"/>
  <c r="H23" i="63"/>
  <c r="R23" i="63"/>
  <c r="H19" i="5"/>
  <c r="R24" i="63"/>
  <c r="H20" i="5"/>
  <c r="D10" i="63"/>
  <c r="G10" i="63"/>
  <c r="H10" i="63"/>
  <c r="E10" i="63"/>
  <c r="P10" i="63"/>
  <c r="R10" i="63"/>
  <c r="T10" i="63"/>
  <c r="V10" i="63"/>
  <c r="F25" i="63"/>
  <c r="H25" i="63"/>
  <c r="R25" i="63"/>
  <c r="H21" i="5"/>
  <c r="D11" i="63"/>
  <c r="G11" i="63"/>
  <c r="H11" i="63"/>
  <c r="E11" i="63"/>
  <c r="P11" i="63"/>
  <c r="R11" i="63"/>
  <c r="T11" i="63"/>
  <c r="V11" i="63"/>
  <c r="F26" i="63"/>
  <c r="H26" i="63"/>
  <c r="R26" i="63"/>
  <c r="H22" i="5"/>
  <c r="G14" i="63"/>
  <c r="H14" i="63"/>
  <c r="E14" i="63"/>
  <c r="P14" i="63"/>
  <c r="R14" i="63"/>
  <c r="T14" i="63"/>
  <c r="V14" i="63"/>
  <c r="F29" i="63"/>
  <c r="H29" i="63"/>
  <c r="R29" i="63"/>
  <c r="H25" i="5"/>
  <c r="G26" i="5"/>
  <c r="G15" i="63"/>
  <c r="H15" i="63"/>
  <c r="E15" i="63"/>
  <c r="P15" i="63"/>
  <c r="R15" i="63"/>
  <c r="T15" i="63"/>
  <c r="V15" i="63"/>
  <c r="F30" i="63"/>
  <c r="H30" i="63"/>
  <c r="R30" i="63"/>
  <c r="H26" i="5"/>
  <c r="I26" i="5"/>
  <c r="G12" i="63"/>
  <c r="H12" i="63"/>
  <c r="E12" i="63"/>
  <c r="P12" i="63"/>
  <c r="R12" i="63"/>
  <c r="T12" i="63"/>
  <c r="V12" i="63"/>
  <c r="F27" i="63"/>
  <c r="H27" i="63"/>
  <c r="R27" i="63"/>
  <c r="H23" i="5"/>
  <c r="G13" i="63"/>
  <c r="H13" i="63"/>
  <c r="E13" i="63"/>
  <c r="P13" i="63"/>
  <c r="R13" i="63"/>
  <c r="T13" i="63"/>
  <c r="V13" i="63"/>
  <c r="F28" i="63"/>
  <c r="H28" i="63"/>
  <c r="R28" i="63"/>
  <c r="H24" i="5"/>
  <c r="P16" i="20"/>
  <c r="R16" i="20"/>
  <c r="T16" i="20"/>
  <c r="V16" i="20"/>
  <c r="R31" i="20"/>
  <c r="G27" i="5"/>
  <c r="G16" i="63"/>
  <c r="H16" i="63"/>
  <c r="E16" i="63"/>
  <c r="P16" i="63"/>
  <c r="R16" i="63"/>
  <c r="T16" i="63"/>
  <c r="V16" i="63"/>
  <c r="F31" i="63"/>
  <c r="H31" i="63"/>
  <c r="R31" i="63"/>
  <c r="H27" i="5"/>
  <c r="I27" i="5"/>
  <c r="O37" i="63"/>
  <c r="P37" i="63"/>
  <c r="P34" i="5"/>
  <c r="P36" i="5"/>
  <c r="O35" i="63"/>
  <c r="P35" i="63"/>
  <c r="P37" i="5"/>
  <c r="P36" i="63"/>
  <c r="P38" i="5"/>
  <c r="O38" i="63"/>
  <c r="P38" i="63"/>
  <c r="P39" i="5"/>
  <c r="P41" i="5"/>
  <c r="O36" i="5"/>
  <c r="O37" i="5"/>
  <c r="O38" i="5"/>
  <c r="O39" i="5"/>
  <c r="O41" i="5"/>
  <c r="G36" i="5"/>
  <c r="H37" i="5"/>
  <c r="H38" i="5"/>
  <c r="H39" i="5"/>
  <c r="J38" i="5"/>
  <c r="K37" i="5"/>
  <c r="K38" i="5"/>
  <c r="K39" i="5"/>
  <c r="K41" i="5"/>
  <c r="I37" i="5"/>
  <c r="I38" i="5"/>
  <c r="I39" i="5"/>
  <c r="I41" i="5"/>
  <c r="L37" i="5"/>
  <c r="L38" i="5"/>
  <c r="L39" i="5"/>
  <c r="L41" i="5"/>
  <c r="J25" i="63"/>
  <c r="J21" i="5"/>
  <c r="J22" i="63"/>
  <c r="J18" i="5"/>
  <c r="J23" i="63"/>
  <c r="J19" i="5"/>
  <c r="M21" i="5"/>
  <c r="M18" i="5"/>
  <c r="M19" i="5"/>
  <c r="O21" i="5"/>
  <c r="O18" i="5"/>
  <c r="O19" i="5"/>
  <c r="H36" i="5"/>
  <c r="P44" i="5"/>
  <c r="J26" i="63"/>
  <c r="J22" i="5"/>
  <c r="J27" i="63"/>
  <c r="J23" i="5"/>
  <c r="J28" i="63"/>
  <c r="J24" i="5"/>
  <c r="J29" i="63"/>
  <c r="J25" i="5"/>
  <c r="J30" i="63"/>
  <c r="J26" i="5"/>
  <c r="J31" i="63"/>
  <c r="J27" i="5"/>
  <c r="J29" i="5"/>
  <c r="M22" i="5"/>
  <c r="L27" i="63"/>
  <c r="M23" i="5"/>
  <c r="L28" i="63"/>
  <c r="M24" i="5"/>
  <c r="L29" i="63"/>
  <c r="M25" i="5"/>
  <c r="L30" i="63"/>
  <c r="M26" i="5"/>
  <c r="L31" i="63"/>
  <c r="M27" i="5"/>
  <c r="M29" i="5"/>
  <c r="O22" i="5"/>
  <c r="O23" i="5"/>
  <c r="O24" i="5"/>
  <c r="O25" i="5"/>
  <c r="O26" i="5"/>
  <c r="O27" i="5"/>
  <c r="O29" i="5"/>
  <c r="B37" i="5"/>
  <c r="B38" i="5"/>
  <c r="B39" i="5"/>
  <c r="B36" i="5"/>
  <c r="C41" i="5"/>
  <c r="C36" i="5"/>
  <c r="C44" i="5"/>
  <c r="D41" i="5"/>
  <c r="D36" i="5"/>
  <c r="D44" i="5"/>
  <c r="E41" i="5"/>
  <c r="E36" i="5"/>
  <c r="E44" i="5"/>
  <c r="F41" i="5"/>
  <c r="F36" i="5"/>
  <c r="F44" i="5"/>
  <c r="I36" i="5"/>
  <c r="I44" i="5"/>
  <c r="J36" i="5"/>
  <c r="K36" i="5"/>
  <c r="K44" i="5"/>
  <c r="L36" i="5"/>
  <c r="L44" i="5"/>
  <c r="M37" i="5"/>
  <c r="M38" i="5"/>
  <c r="M39" i="5"/>
  <c r="M41" i="5"/>
  <c r="M36" i="5"/>
  <c r="M44" i="5"/>
  <c r="N37" i="5"/>
  <c r="N38" i="5"/>
  <c r="N39" i="5"/>
  <c r="N41" i="5"/>
  <c r="N36" i="5"/>
  <c r="N44" i="5"/>
  <c r="O44" i="5"/>
  <c r="G37" i="5"/>
  <c r="G38" i="5"/>
  <c r="G39" i="5"/>
  <c r="G41" i="5"/>
  <c r="A39" i="5"/>
  <c r="A38" i="5"/>
  <c r="A37" i="5"/>
  <c r="A34" i="5"/>
  <c r="Q31" i="5"/>
  <c r="P18" i="5"/>
  <c r="P19" i="5"/>
  <c r="P20" i="5"/>
  <c r="P21" i="5"/>
  <c r="P22" i="5"/>
  <c r="P23" i="5"/>
  <c r="P24" i="5"/>
  <c r="P25" i="5"/>
  <c r="P26" i="5"/>
  <c r="P27" i="5"/>
  <c r="P29" i="5"/>
  <c r="O31" i="5"/>
  <c r="N18" i="5"/>
  <c r="N19" i="5"/>
  <c r="N20" i="5"/>
  <c r="N21" i="5"/>
  <c r="N22" i="5"/>
  <c r="N23" i="5"/>
  <c r="N24" i="5"/>
  <c r="N25" i="5"/>
  <c r="N26" i="5"/>
  <c r="N27" i="5"/>
  <c r="N29" i="5"/>
  <c r="M31" i="5"/>
  <c r="K18" i="5"/>
  <c r="K19" i="5"/>
  <c r="K20" i="5"/>
  <c r="K21" i="5"/>
  <c r="K22" i="5"/>
  <c r="K23" i="5"/>
  <c r="K24" i="5"/>
  <c r="K25" i="5"/>
  <c r="K26" i="5"/>
  <c r="K27" i="5"/>
  <c r="K29" i="5"/>
  <c r="L18" i="5"/>
  <c r="L19" i="5"/>
  <c r="L20" i="5"/>
  <c r="L21" i="5"/>
  <c r="L22" i="5"/>
  <c r="L23" i="5"/>
  <c r="L24" i="5"/>
  <c r="L25" i="5"/>
  <c r="L26" i="5"/>
  <c r="L27" i="5"/>
  <c r="L29" i="5"/>
  <c r="K31" i="5"/>
  <c r="U18" i="5"/>
  <c r="U19" i="5"/>
  <c r="U20" i="5"/>
  <c r="U21" i="5"/>
  <c r="U22" i="5"/>
  <c r="U23" i="5"/>
  <c r="U24" i="5"/>
  <c r="U25" i="5"/>
  <c r="U26" i="5"/>
  <c r="U27" i="5"/>
  <c r="U29" i="5"/>
  <c r="T18" i="5"/>
  <c r="T19" i="5"/>
  <c r="T20" i="5"/>
  <c r="T21" i="5"/>
  <c r="T22" i="5"/>
  <c r="T23" i="5"/>
  <c r="T24" i="5"/>
  <c r="T25" i="5"/>
  <c r="T26" i="5"/>
  <c r="T27" i="5"/>
  <c r="T29" i="5"/>
  <c r="H56" i="63"/>
  <c r="S18" i="5"/>
  <c r="S19" i="5"/>
  <c r="H58" i="63"/>
  <c r="S20" i="5"/>
  <c r="H59" i="63"/>
  <c r="S21" i="5"/>
  <c r="S22" i="5"/>
  <c r="S23" i="5"/>
  <c r="S24" i="5"/>
  <c r="S25" i="5"/>
  <c r="S26" i="5"/>
  <c r="S27" i="5"/>
  <c r="S29" i="5"/>
  <c r="K22" i="63"/>
  <c r="R18" i="5"/>
  <c r="R19" i="5"/>
  <c r="R20" i="5"/>
  <c r="R21" i="5"/>
  <c r="R22" i="5"/>
  <c r="R23" i="5"/>
  <c r="R24" i="5"/>
  <c r="R25" i="5"/>
  <c r="R26" i="5"/>
  <c r="R27" i="5"/>
  <c r="R29" i="5"/>
  <c r="H29" i="5"/>
  <c r="A27" i="5"/>
  <c r="A26" i="5"/>
  <c r="A25" i="5"/>
  <c r="A24" i="5"/>
  <c r="A23" i="5"/>
  <c r="A22" i="5"/>
  <c r="B10" i="63"/>
  <c r="A21" i="5"/>
  <c r="B9" i="63"/>
  <c r="A20" i="5"/>
  <c r="A19" i="5"/>
  <c r="B7" i="63"/>
  <c r="A18" i="5"/>
  <c r="A15" i="5"/>
  <c r="A14" i="5"/>
  <c r="D2" i="63"/>
  <c r="A11" i="5"/>
  <c r="P142" i="64"/>
  <c r="N145" i="64"/>
  <c r="N146" i="64"/>
  <c r="N147" i="64"/>
  <c r="N148" i="64"/>
  <c r="N149" i="64"/>
  <c r="P149" i="64"/>
  <c r="N151" i="64"/>
  <c r="N152" i="64"/>
  <c r="N153" i="64"/>
  <c r="N154" i="64"/>
  <c r="N155" i="64"/>
  <c r="N156" i="64"/>
  <c r="N157" i="64"/>
  <c r="N158" i="64"/>
  <c r="N159" i="64"/>
  <c r="P159" i="64"/>
  <c r="P160" i="64"/>
  <c r="X16" i="63"/>
  <c r="D31" i="63"/>
  <c r="P31" i="63"/>
  <c r="S44" i="63"/>
  <c r="V160" i="64"/>
  <c r="H142" i="64"/>
  <c r="F145" i="64"/>
  <c r="F146" i="64"/>
  <c r="F147" i="64"/>
  <c r="F148" i="64"/>
  <c r="F149" i="64"/>
  <c r="H149" i="64"/>
  <c r="F151" i="64"/>
  <c r="F152" i="64"/>
  <c r="F153" i="64"/>
  <c r="F154" i="64"/>
  <c r="F155" i="64"/>
  <c r="F156" i="64"/>
  <c r="F157" i="64"/>
  <c r="F158" i="64"/>
  <c r="F159" i="64"/>
  <c r="H159" i="64"/>
  <c r="H160" i="64"/>
  <c r="X15" i="63"/>
  <c r="D30" i="63"/>
  <c r="P30" i="63"/>
  <c r="S43" i="63"/>
  <c r="T160" i="64"/>
  <c r="M143" i="64"/>
  <c r="E143" i="64"/>
  <c r="L142" i="64"/>
  <c r="L141" i="64"/>
  <c r="D141" i="64"/>
  <c r="L140" i="64"/>
  <c r="D140" i="64"/>
  <c r="L139" i="64"/>
  <c r="D139" i="64"/>
  <c r="J135" i="64"/>
  <c r="B135" i="64"/>
  <c r="J134" i="64"/>
  <c r="B134" i="64"/>
  <c r="P109" i="64"/>
  <c r="N112" i="64"/>
  <c r="N113" i="64"/>
  <c r="N114" i="64"/>
  <c r="N115" i="64"/>
  <c r="N116" i="64"/>
  <c r="P116" i="64"/>
  <c r="N118" i="64"/>
  <c r="N119" i="64"/>
  <c r="N120" i="64"/>
  <c r="N121" i="64"/>
  <c r="N122" i="64"/>
  <c r="N123" i="64"/>
  <c r="N124" i="64"/>
  <c r="N125" i="64"/>
  <c r="N126" i="64"/>
  <c r="P126" i="64"/>
  <c r="P127" i="64"/>
  <c r="X14" i="63"/>
  <c r="D29" i="63"/>
  <c r="P29" i="63"/>
  <c r="S42" i="63"/>
  <c r="V127" i="64"/>
  <c r="H109" i="64"/>
  <c r="F112" i="64"/>
  <c r="F113" i="64"/>
  <c r="F114" i="64"/>
  <c r="F115" i="64"/>
  <c r="F116" i="64"/>
  <c r="H116" i="64"/>
  <c r="F118" i="64"/>
  <c r="F119" i="64"/>
  <c r="F120" i="64"/>
  <c r="F121" i="64"/>
  <c r="F122" i="64"/>
  <c r="F123" i="64"/>
  <c r="F124" i="64"/>
  <c r="F125" i="64"/>
  <c r="F126" i="64"/>
  <c r="H126" i="64"/>
  <c r="H127" i="64"/>
  <c r="X13" i="63"/>
  <c r="D28" i="63"/>
  <c r="P28" i="63"/>
  <c r="S41" i="63"/>
  <c r="T127" i="64"/>
  <c r="M110" i="64"/>
  <c r="E110" i="64"/>
  <c r="L108" i="64"/>
  <c r="D108" i="64"/>
  <c r="L107" i="64"/>
  <c r="D107" i="64"/>
  <c r="B29" i="63"/>
  <c r="L106" i="64"/>
  <c r="D106" i="64"/>
  <c r="J102" i="64"/>
  <c r="B102" i="64"/>
  <c r="J101" i="64"/>
  <c r="B101" i="64"/>
  <c r="P76" i="64"/>
  <c r="N79" i="64"/>
  <c r="N80" i="64"/>
  <c r="N81" i="64"/>
  <c r="N82" i="64"/>
  <c r="N83" i="64"/>
  <c r="P83" i="64"/>
  <c r="N85" i="64"/>
  <c r="N86" i="64"/>
  <c r="N87" i="64"/>
  <c r="N88" i="64"/>
  <c r="N89" i="64"/>
  <c r="N90" i="64"/>
  <c r="N91" i="64"/>
  <c r="N92" i="64"/>
  <c r="N93" i="64"/>
  <c r="P93" i="64"/>
  <c r="P94" i="64"/>
  <c r="X12" i="63"/>
  <c r="D27" i="63"/>
  <c r="P27" i="63"/>
  <c r="S40" i="63"/>
  <c r="V94" i="64"/>
  <c r="H76" i="64"/>
  <c r="F79" i="64"/>
  <c r="F80" i="64"/>
  <c r="F81" i="64"/>
  <c r="F82" i="64"/>
  <c r="P39" i="63"/>
  <c r="F83" i="64"/>
  <c r="H83" i="64"/>
  <c r="F85" i="64"/>
  <c r="F86" i="64"/>
  <c r="F87" i="64"/>
  <c r="F88" i="64"/>
  <c r="F89" i="64"/>
  <c r="F90" i="64"/>
  <c r="F91" i="64"/>
  <c r="F92" i="64"/>
  <c r="F93" i="64"/>
  <c r="H93" i="64"/>
  <c r="H94" i="64"/>
  <c r="X11" i="63"/>
  <c r="D26" i="63"/>
  <c r="P26" i="63"/>
  <c r="S39" i="63"/>
  <c r="T94" i="64"/>
  <c r="M77" i="64"/>
  <c r="E77" i="64"/>
  <c r="L75" i="64"/>
  <c r="D75" i="64"/>
  <c r="L74" i="64"/>
  <c r="D74" i="64"/>
  <c r="L73" i="64"/>
  <c r="D73" i="64"/>
  <c r="J69" i="64"/>
  <c r="B69" i="64"/>
  <c r="J68" i="64"/>
  <c r="B68" i="64"/>
  <c r="P43" i="64"/>
  <c r="N46" i="64"/>
  <c r="N47" i="64"/>
  <c r="N48" i="64"/>
  <c r="N49" i="64"/>
  <c r="N50" i="64"/>
  <c r="P50" i="64"/>
  <c r="N52" i="64"/>
  <c r="N53" i="64"/>
  <c r="N54" i="64"/>
  <c r="N55" i="64"/>
  <c r="N56" i="64"/>
  <c r="N57" i="64"/>
  <c r="N58" i="64"/>
  <c r="N59" i="64"/>
  <c r="N60" i="64"/>
  <c r="P60" i="64"/>
  <c r="P61" i="64"/>
  <c r="X10" i="63"/>
  <c r="D25" i="63"/>
  <c r="P25" i="63"/>
  <c r="S38" i="63"/>
  <c r="V61" i="64"/>
  <c r="H43" i="64"/>
  <c r="F46" i="64"/>
  <c r="F47" i="64"/>
  <c r="F48" i="64"/>
  <c r="F49" i="64"/>
  <c r="F50" i="64"/>
  <c r="H50" i="64"/>
  <c r="F52" i="64"/>
  <c r="F53" i="64"/>
  <c r="F54" i="64"/>
  <c r="F55" i="64"/>
  <c r="F56" i="64"/>
  <c r="F57" i="64"/>
  <c r="F58" i="64"/>
  <c r="F59" i="64"/>
  <c r="F60" i="64"/>
  <c r="H60" i="64"/>
  <c r="H61" i="64"/>
  <c r="X9" i="63"/>
  <c r="D24" i="63"/>
  <c r="P24" i="63"/>
  <c r="S37" i="63"/>
  <c r="T61" i="64"/>
  <c r="M44" i="64"/>
  <c r="E44" i="64"/>
  <c r="L42" i="64"/>
  <c r="D42" i="64"/>
  <c r="L41" i="64"/>
  <c r="D41" i="64"/>
  <c r="L40" i="64"/>
  <c r="B24" i="63"/>
  <c r="D40" i="64"/>
  <c r="J36" i="64"/>
  <c r="B36" i="64"/>
  <c r="J35" i="64"/>
  <c r="B35" i="64"/>
  <c r="P10" i="64"/>
  <c r="N13" i="64"/>
  <c r="N14" i="64"/>
  <c r="N15" i="64"/>
  <c r="N16" i="64"/>
  <c r="N17" i="64"/>
  <c r="P17" i="64"/>
  <c r="N19" i="64"/>
  <c r="N20" i="64"/>
  <c r="N21" i="64"/>
  <c r="N22" i="64"/>
  <c r="N23" i="64"/>
  <c r="N24" i="64"/>
  <c r="N25" i="64"/>
  <c r="N26" i="64"/>
  <c r="N27" i="64"/>
  <c r="P27" i="64"/>
  <c r="P28" i="64"/>
  <c r="X8" i="63"/>
  <c r="D23" i="63"/>
  <c r="P23" i="63"/>
  <c r="S36" i="63"/>
  <c r="V28" i="64"/>
  <c r="H10" i="64"/>
  <c r="F13" i="64"/>
  <c r="F14" i="64"/>
  <c r="F15" i="64"/>
  <c r="F16" i="64"/>
  <c r="F17" i="64"/>
  <c r="H17" i="64"/>
  <c r="F19" i="64"/>
  <c r="F20" i="64"/>
  <c r="F21" i="64"/>
  <c r="F22" i="64"/>
  <c r="F23" i="64"/>
  <c r="F24" i="64"/>
  <c r="F25" i="64"/>
  <c r="F26" i="64"/>
  <c r="F27" i="64"/>
  <c r="H27" i="64"/>
  <c r="H28" i="64"/>
  <c r="X7" i="63"/>
  <c r="D22" i="63"/>
  <c r="P22" i="63"/>
  <c r="S35" i="63"/>
  <c r="T28" i="64"/>
  <c r="M11" i="64"/>
  <c r="E11" i="64"/>
  <c r="L9" i="64"/>
  <c r="D9" i="64"/>
  <c r="L8" i="64"/>
  <c r="D8" i="64"/>
  <c r="L7" i="64"/>
  <c r="D7" i="64"/>
  <c r="J3" i="64"/>
  <c r="B3" i="64"/>
  <c r="J2" i="64"/>
  <c r="B2" i="64"/>
  <c r="J56" i="63"/>
  <c r="K56" i="63"/>
  <c r="L56" i="63"/>
  <c r="O56" i="63"/>
  <c r="J57" i="63"/>
  <c r="K57" i="63"/>
  <c r="L57" i="63"/>
  <c r="O57" i="63"/>
  <c r="J58" i="63"/>
  <c r="K58" i="63"/>
  <c r="L58" i="63"/>
  <c r="O58" i="63"/>
  <c r="J59" i="63"/>
  <c r="K59" i="63"/>
  <c r="L59" i="63"/>
  <c r="O59" i="63"/>
  <c r="J60" i="63"/>
  <c r="K60" i="63"/>
  <c r="L60" i="63"/>
  <c r="O60" i="63"/>
  <c r="J61" i="63"/>
  <c r="O61" i="63"/>
  <c r="O67" i="63"/>
  <c r="J62" i="63"/>
  <c r="J63" i="63"/>
  <c r="J64" i="63"/>
  <c r="J65" i="63"/>
  <c r="J67" i="63"/>
  <c r="I67" i="63"/>
  <c r="H67" i="63"/>
  <c r="G67" i="63"/>
  <c r="F67" i="63"/>
  <c r="E67" i="63"/>
  <c r="D56" i="63"/>
  <c r="D57" i="63"/>
  <c r="D58" i="63"/>
  <c r="D59" i="63"/>
  <c r="D60" i="63"/>
  <c r="D61" i="63"/>
  <c r="D62" i="63"/>
  <c r="D63" i="63"/>
  <c r="D64" i="63"/>
  <c r="D65" i="63"/>
  <c r="D67" i="63"/>
  <c r="C31" i="63"/>
  <c r="C65" i="63"/>
  <c r="B31" i="63"/>
  <c r="B65" i="63"/>
  <c r="C30" i="63"/>
  <c r="C64" i="63"/>
  <c r="B30" i="63"/>
  <c r="B64" i="63"/>
  <c r="C29" i="63"/>
  <c r="C63" i="63"/>
  <c r="B63" i="63"/>
  <c r="C28" i="63"/>
  <c r="C62" i="63"/>
  <c r="B28" i="63"/>
  <c r="B62" i="63"/>
  <c r="C27" i="63"/>
  <c r="C61" i="63"/>
  <c r="B27" i="63"/>
  <c r="B61" i="63"/>
  <c r="M60" i="63"/>
  <c r="C26" i="63"/>
  <c r="C60" i="63"/>
  <c r="B26" i="63"/>
  <c r="B60" i="63"/>
  <c r="M59" i="63"/>
  <c r="C10" i="63"/>
  <c r="C25" i="63"/>
  <c r="C59" i="63"/>
  <c r="B25" i="63"/>
  <c r="B59" i="63"/>
  <c r="M58" i="63"/>
  <c r="C9" i="63"/>
  <c r="C24" i="63"/>
  <c r="C58" i="63"/>
  <c r="B58" i="63"/>
  <c r="M57" i="63"/>
  <c r="C23" i="63"/>
  <c r="C57" i="63"/>
  <c r="B23" i="63"/>
  <c r="B57" i="63"/>
  <c r="M56" i="63"/>
  <c r="C7" i="63"/>
  <c r="C22" i="63"/>
  <c r="C56" i="63"/>
  <c r="B22" i="63"/>
  <c r="B56" i="63"/>
  <c r="P33" i="63"/>
  <c r="P46" i="63"/>
  <c r="M44" i="63"/>
  <c r="M43" i="63"/>
  <c r="M42" i="63"/>
  <c r="M41" i="63"/>
  <c r="M40" i="63"/>
  <c r="M39" i="63"/>
  <c r="M38" i="63"/>
  <c r="M37" i="63"/>
  <c r="D37" i="63"/>
  <c r="A37" i="63"/>
  <c r="M36" i="63"/>
  <c r="M35" i="63"/>
  <c r="O33" i="63"/>
  <c r="N33" i="63"/>
  <c r="M33" i="63"/>
  <c r="L33" i="63"/>
  <c r="K33" i="63"/>
  <c r="J33" i="63"/>
  <c r="I33" i="63"/>
  <c r="H33" i="63"/>
  <c r="F33" i="63"/>
  <c r="E33" i="63"/>
  <c r="D33" i="63"/>
  <c r="R21" i="63"/>
  <c r="X18" i="63"/>
  <c r="V18" i="63"/>
  <c r="T18" i="63"/>
  <c r="R18" i="63"/>
  <c r="P18" i="63"/>
  <c r="I18" i="63"/>
  <c r="H18" i="63"/>
  <c r="G18" i="63"/>
  <c r="E18" i="63"/>
  <c r="D18" i="63"/>
  <c r="X17" i="63"/>
  <c r="H142" i="21"/>
  <c r="F145" i="21"/>
  <c r="F146" i="21"/>
  <c r="F147" i="21"/>
  <c r="F148" i="21"/>
  <c r="F149" i="21"/>
  <c r="H149" i="21"/>
  <c r="F157" i="21"/>
  <c r="F151" i="21"/>
  <c r="F152" i="21"/>
  <c r="F153" i="21"/>
  <c r="F154" i="21"/>
  <c r="F155" i="21"/>
  <c r="F156" i="21"/>
  <c r="F158" i="21"/>
  <c r="F159" i="21"/>
  <c r="H159" i="21"/>
  <c r="H160" i="21"/>
  <c r="M143" i="21"/>
  <c r="E143" i="21"/>
  <c r="L142" i="21"/>
  <c r="L141" i="21"/>
  <c r="D141" i="21"/>
  <c r="L140" i="21"/>
  <c r="D140" i="21"/>
  <c r="L139" i="21"/>
  <c r="D139" i="21"/>
  <c r="J135" i="21"/>
  <c r="B135" i="21"/>
  <c r="J134" i="21"/>
  <c r="B134" i="21"/>
  <c r="N113" i="21"/>
  <c r="N112" i="21"/>
  <c r="N114" i="21"/>
  <c r="N115" i="21"/>
  <c r="N116" i="21"/>
  <c r="N118" i="21"/>
  <c r="N119" i="21"/>
  <c r="N120" i="21"/>
  <c r="N121" i="21"/>
  <c r="N122" i="21"/>
  <c r="N123" i="21"/>
  <c r="N124" i="21"/>
  <c r="N125" i="21"/>
  <c r="N126" i="21"/>
  <c r="P126" i="21"/>
  <c r="H109" i="21"/>
  <c r="F112" i="21"/>
  <c r="F113" i="21"/>
  <c r="F114" i="21"/>
  <c r="H116" i="21"/>
  <c r="H127" i="21"/>
  <c r="F115" i="21"/>
  <c r="F116" i="21"/>
  <c r="F118" i="21"/>
  <c r="F119" i="21"/>
  <c r="F120" i="21"/>
  <c r="F121" i="21"/>
  <c r="F122" i="21"/>
  <c r="F123" i="21"/>
  <c r="F124" i="21"/>
  <c r="F125" i="21"/>
  <c r="F126" i="21"/>
  <c r="H126" i="21"/>
  <c r="M110" i="21"/>
  <c r="E110" i="21"/>
  <c r="L108" i="21"/>
  <c r="D108" i="21"/>
  <c r="L107" i="21"/>
  <c r="D107" i="21"/>
  <c r="B29" i="20"/>
  <c r="L106" i="21"/>
  <c r="D106" i="21"/>
  <c r="J102" i="21"/>
  <c r="B102" i="21"/>
  <c r="J101" i="21"/>
  <c r="B101" i="21"/>
  <c r="P76" i="21"/>
  <c r="N79" i="21"/>
  <c r="N80" i="21"/>
  <c r="N81" i="21"/>
  <c r="N82" i="21"/>
  <c r="N83" i="21"/>
  <c r="N85" i="21"/>
  <c r="N86" i="21"/>
  <c r="N87" i="21"/>
  <c r="N88" i="21"/>
  <c r="N89" i="21"/>
  <c r="N90" i="21"/>
  <c r="N91" i="21"/>
  <c r="N92" i="21"/>
  <c r="N93" i="21"/>
  <c r="P93" i="21"/>
  <c r="H76" i="21"/>
  <c r="F80" i="21"/>
  <c r="F79" i="21"/>
  <c r="F81" i="21"/>
  <c r="F82" i="21"/>
  <c r="F83" i="21"/>
  <c r="H83" i="21"/>
  <c r="F85" i="21"/>
  <c r="F86" i="21"/>
  <c r="F87" i="21"/>
  <c r="F88" i="21"/>
  <c r="F89" i="21"/>
  <c r="F90" i="21"/>
  <c r="F91" i="21"/>
  <c r="F92" i="21"/>
  <c r="F93" i="21"/>
  <c r="H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47" i="21"/>
  <c r="N50" i="21"/>
  <c r="N46" i="21"/>
  <c r="N48" i="21"/>
  <c r="N49" i="21"/>
  <c r="N52" i="21"/>
  <c r="N53" i="21"/>
  <c r="N54" i="21"/>
  <c r="N55" i="21"/>
  <c r="N56" i="21"/>
  <c r="N57" i="21"/>
  <c r="N58" i="21"/>
  <c r="N59" i="21"/>
  <c r="N60" i="21"/>
  <c r="P60" i="21"/>
  <c r="H43" i="21"/>
  <c r="F47" i="21"/>
  <c r="F50" i="21"/>
  <c r="F46" i="21"/>
  <c r="F48" i="21"/>
  <c r="F49" i="21"/>
  <c r="H50" i="21"/>
  <c r="H61" i="21"/>
  <c r="F52" i="21"/>
  <c r="F53" i="21"/>
  <c r="F54" i="21"/>
  <c r="F55" i="21"/>
  <c r="F56" i="21"/>
  <c r="F57" i="21"/>
  <c r="F58" i="21"/>
  <c r="F59" i="21"/>
  <c r="F60" i="21"/>
  <c r="H60" i="21"/>
  <c r="M44" i="21"/>
  <c r="E44" i="21"/>
  <c r="L42" i="21"/>
  <c r="D42" i="21"/>
  <c r="L41" i="21"/>
  <c r="D41" i="21"/>
  <c r="L40" i="21"/>
  <c r="B24" i="20"/>
  <c r="D40" i="21"/>
  <c r="J36" i="21"/>
  <c r="B36" i="21"/>
  <c r="J35" i="21"/>
  <c r="B35" i="21"/>
  <c r="P10" i="21"/>
  <c r="N14" i="21"/>
  <c r="N17" i="21"/>
  <c r="N13" i="21"/>
  <c r="N15" i="21"/>
  <c r="N16" i="21"/>
  <c r="P17" i="21"/>
  <c r="P28" i="21"/>
  <c r="V28" i="21"/>
  <c r="N19" i="21"/>
  <c r="N20" i="21"/>
  <c r="N21" i="21"/>
  <c r="N22" i="21"/>
  <c r="N23" i="21"/>
  <c r="N24" i="21"/>
  <c r="N25" i="21"/>
  <c r="N26" i="21"/>
  <c r="N27" i="21"/>
  <c r="P27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31" i="20"/>
  <c r="C65" i="20"/>
  <c r="B31" i="20"/>
  <c r="B65" i="20"/>
  <c r="C29" i="20"/>
  <c r="C63" i="20"/>
  <c r="B63" i="20"/>
  <c r="C28" i="20"/>
  <c r="C62" i="20"/>
  <c r="B28" i="20"/>
  <c r="B62" i="20"/>
  <c r="C27" i="20"/>
  <c r="C61" i="20"/>
  <c r="B27" i="20"/>
  <c r="B61" i="20"/>
  <c r="L60" i="20"/>
  <c r="C26" i="20"/>
  <c r="C60" i="20"/>
  <c r="B26" i="20"/>
  <c r="B60" i="20"/>
  <c r="L59" i="20"/>
  <c r="C25" i="20"/>
  <c r="C59" i="20"/>
  <c r="B25" i="20"/>
  <c r="B59" i="20"/>
  <c r="L58" i="20"/>
  <c r="C24" i="20"/>
  <c r="C58" i="20"/>
  <c r="B58" i="20"/>
  <c r="L57" i="20"/>
  <c r="C23" i="20"/>
  <c r="C57" i="20"/>
  <c r="B23" i="20"/>
  <c r="B57" i="20"/>
  <c r="L56" i="20"/>
  <c r="C22" i="20"/>
  <c r="C56" i="20"/>
  <c r="B22" i="20"/>
  <c r="B56" i="20"/>
  <c r="M44" i="20"/>
  <c r="M43" i="20"/>
  <c r="M42" i="20"/>
  <c r="M41" i="20"/>
  <c r="M40" i="20"/>
  <c r="M39" i="20"/>
  <c r="M38" i="20"/>
  <c r="M37" i="20"/>
  <c r="D37" i="20"/>
  <c r="A37" i="20"/>
  <c r="M36" i="20"/>
  <c r="M35" i="20"/>
  <c r="O33" i="20"/>
  <c r="N33" i="20"/>
  <c r="M33" i="20"/>
  <c r="L33" i="20"/>
  <c r="K33" i="20"/>
  <c r="J33" i="20"/>
  <c r="I33" i="20"/>
  <c r="H33" i="20"/>
  <c r="F33" i="20"/>
  <c r="E33" i="20"/>
  <c r="R21" i="20"/>
  <c r="V18" i="20"/>
  <c r="T18" i="20"/>
  <c r="R18" i="20"/>
  <c r="P18" i="20"/>
  <c r="I18" i="20"/>
  <c r="H18" i="20"/>
  <c r="E18" i="20"/>
  <c r="D18" i="20"/>
  <c r="L13" i="20"/>
  <c r="K13" i="20"/>
  <c r="L12" i="20"/>
  <c r="Q28" i="77"/>
  <c r="O11" i="20"/>
  <c r="P28" i="77"/>
  <c r="N11" i="20"/>
  <c r="I28" i="77"/>
  <c r="K11" i="20"/>
  <c r="J229" i="76"/>
  <c r="L8" i="20"/>
  <c r="I229" i="76"/>
  <c r="K8" i="20"/>
  <c r="I25" i="76"/>
  <c r="K7" i="20"/>
  <c r="X68" i="77"/>
  <c r="W68" i="77"/>
  <c r="V68" i="77"/>
  <c r="U68" i="77"/>
  <c r="T68" i="77"/>
  <c r="S68" i="77"/>
  <c r="R68" i="77"/>
  <c r="Q68" i="77"/>
  <c r="P68" i="77"/>
  <c r="O68" i="77"/>
  <c r="N68" i="77"/>
  <c r="M59" i="77"/>
  <c r="M68" i="77"/>
  <c r="L68" i="77"/>
  <c r="K68" i="77"/>
  <c r="J68" i="77"/>
  <c r="I68" i="77"/>
  <c r="H68" i="77"/>
  <c r="X48" i="77"/>
  <c r="W48" i="77"/>
  <c r="V48" i="77"/>
  <c r="U48" i="77"/>
  <c r="T48" i="77"/>
  <c r="S48" i="77"/>
  <c r="R48" i="77"/>
  <c r="Q48" i="77"/>
  <c r="P48" i="77"/>
  <c r="O48" i="77"/>
  <c r="N48" i="77"/>
  <c r="M32" i="77"/>
  <c r="M33" i="77"/>
  <c r="M39" i="77"/>
  <c r="M40" i="77"/>
  <c r="M43" i="77"/>
  <c r="M44" i="77"/>
  <c r="M48" i="77"/>
  <c r="L48" i="77"/>
  <c r="K48" i="77"/>
  <c r="J48" i="77"/>
  <c r="I48" i="77"/>
  <c r="H48" i="77"/>
  <c r="X28" i="77"/>
  <c r="W28" i="77"/>
  <c r="V28" i="77"/>
  <c r="U28" i="77"/>
  <c r="T28" i="77"/>
  <c r="S28" i="77"/>
  <c r="R28" i="77"/>
  <c r="O28" i="77"/>
  <c r="N28" i="77"/>
  <c r="M11" i="77"/>
  <c r="M13" i="77"/>
  <c r="M28" i="77"/>
  <c r="L28" i="77"/>
  <c r="K28" i="77"/>
  <c r="J28" i="77"/>
  <c r="H28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P229" i="76"/>
  <c r="O229" i="76"/>
  <c r="N229" i="76"/>
  <c r="M229" i="76"/>
  <c r="L229" i="76"/>
  <c r="K229" i="76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M192" i="76"/>
  <c r="M197" i="76"/>
  <c r="M201" i="76"/>
  <c r="L201" i="76"/>
  <c r="K201" i="76"/>
  <c r="J201" i="76"/>
  <c r="I201" i="76"/>
  <c r="H201" i="76"/>
  <c r="X173" i="76"/>
  <c r="W173" i="76"/>
  <c r="V173" i="76"/>
  <c r="U173" i="76"/>
  <c r="T173" i="76"/>
  <c r="S173" i="76"/>
  <c r="R173" i="76"/>
  <c r="Q173" i="76"/>
  <c r="P173" i="76"/>
  <c r="O173" i="76"/>
  <c r="N173" i="76"/>
  <c r="M156" i="76"/>
  <c r="M168" i="76"/>
  <c r="M169" i="76"/>
  <c r="M173" i="76"/>
  <c r="L173" i="76"/>
  <c r="K173" i="76"/>
  <c r="J173" i="76"/>
  <c r="I173" i="76"/>
  <c r="H173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M102" i="76"/>
  <c r="M103" i="76"/>
  <c r="M110" i="76"/>
  <c r="M111" i="76"/>
  <c r="M114" i="76"/>
  <c r="M119" i="76"/>
  <c r="L119" i="76"/>
  <c r="K119" i="76"/>
  <c r="J119" i="76"/>
  <c r="I119" i="76"/>
  <c r="H119" i="76"/>
  <c r="X98" i="76"/>
  <c r="W98" i="76"/>
  <c r="V98" i="76"/>
  <c r="U98" i="76"/>
  <c r="T98" i="76"/>
  <c r="S98" i="76"/>
  <c r="R98" i="76"/>
  <c r="Q98" i="76"/>
  <c r="P98" i="76"/>
  <c r="O98" i="76"/>
  <c r="N98" i="76"/>
  <c r="M90" i="76"/>
  <c r="M98" i="76"/>
  <c r="L98" i="76"/>
  <c r="K98" i="76"/>
  <c r="J98" i="76"/>
  <c r="I98" i="76"/>
  <c r="H98" i="76"/>
  <c r="X71" i="76"/>
  <c r="V71" i="76"/>
  <c r="U71" i="76"/>
  <c r="T71" i="76"/>
  <c r="S71" i="76"/>
  <c r="R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46" i="76"/>
  <c r="M51" i="76"/>
  <c r="L51" i="76"/>
  <c r="K51" i="76"/>
  <c r="J51" i="76"/>
  <c r="I51" i="76"/>
  <c r="H51" i="76"/>
  <c r="X25" i="76"/>
  <c r="V25" i="76"/>
  <c r="U25" i="76"/>
  <c r="T25" i="76"/>
  <c r="S25" i="76"/>
  <c r="R25" i="76"/>
  <c r="N25" i="76"/>
  <c r="M25" i="76"/>
  <c r="L25" i="76"/>
  <c r="K25" i="76"/>
  <c r="J25" i="76"/>
  <c r="H25" i="76"/>
  <c r="T160" i="21"/>
  <c r="P83" i="21"/>
  <c r="P94" i="21"/>
  <c r="H17" i="21"/>
  <c r="H28" i="21"/>
  <c r="H17" i="79"/>
  <c r="G23" i="5"/>
  <c r="I23" i="5"/>
  <c r="S40" i="20"/>
  <c r="V94" i="21"/>
  <c r="S37" i="20"/>
  <c r="T61" i="21"/>
  <c r="G20" i="5"/>
  <c r="I20" i="5"/>
  <c r="S41" i="20"/>
  <c r="T127" i="21"/>
  <c r="G24" i="5"/>
  <c r="I24" i="5"/>
  <c r="H94" i="21"/>
  <c r="P116" i="21"/>
  <c r="H28" i="79"/>
  <c r="T28" i="79"/>
  <c r="P116" i="79"/>
  <c r="P127" i="79"/>
  <c r="V127" i="79"/>
  <c r="R25" i="20"/>
  <c r="S38" i="20"/>
  <c r="X9" i="20"/>
  <c r="D24" i="20"/>
  <c r="P24" i="20"/>
  <c r="I58" i="20"/>
  <c r="N58" i="20"/>
  <c r="X13" i="20"/>
  <c r="D28" i="20"/>
  <c r="P28" i="20"/>
  <c r="I62" i="20"/>
  <c r="N62" i="20"/>
  <c r="P50" i="21"/>
  <c r="J39" i="5"/>
  <c r="J37" i="5"/>
  <c r="H94" i="79"/>
  <c r="T94" i="79"/>
  <c r="R23" i="20"/>
  <c r="G19" i="5"/>
  <c r="I19" i="5"/>
  <c r="X11" i="20"/>
  <c r="D26" i="20"/>
  <c r="P26" i="20"/>
  <c r="I60" i="20"/>
  <c r="N60" i="20"/>
  <c r="X12" i="20"/>
  <c r="D27" i="20"/>
  <c r="P27" i="20"/>
  <c r="I61" i="20"/>
  <c r="N61" i="20"/>
  <c r="P28" i="79"/>
  <c r="V28" i="79"/>
  <c r="P29" i="20"/>
  <c r="I63" i="20"/>
  <c r="N63" i="20"/>
  <c r="D29" i="20"/>
  <c r="R29" i="20"/>
  <c r="P109" i="21"/>
  <c r="P127" i="21"/>
  <c r="T94" i="21"/>
  <c r="G22" i="5"/>
  <c r="I22" i="5"/>
  <c r="G21" i="5"/>
  <c r="I21" i="5"/>
  <c r="B41" i="5"/>
  <c r="B44" i="5"/>
  <c r="H41" i="5"/>
  <c r="H44" i="5"/>
  <c r="L51" i="5"/>
  <c r="P43" i="21"/>
  <c r="P61" i="21"/>
  <c r="X10" i="20"/>
  <c r="D25" i="20"/>
  <c r="P25" i="20"/>
  <c r="I59" i="20"/>
  <c r="N59" i="20"/>
  <c r="D22" i="20"/>
  <c r="G18" i="20"/>
  <c r="R22" i="20"/>
  <c r="J41" i="5"/>
  <c r="S42" i="20"/>
  <c r="G25" i="5"/>
  <c r="I25" i="5"/>
  <c r="V127" i="21"/>
  <c r="X18" i="20"/>
  <c r="V61" i="21"/>
  <c r="D33" i="20"/>
  <c r="P22" i="20"/>
  <c r="M51" i="5"/>
  <c r="N51" i="5"/>
  <c r="G18" i="5"/>
  <c r="S35" i="20"/>
  <c r="L50" i="5"/>
  <c r="J44" i="5"/>
  <c r="Q44" i="5"/>
  <c r="S46" i="20"/>
  <c r="T28" i="21"/>
  <c r="G29" i="5"/>
  <c r="I18" i="5"/>
  <c r="I56" i="20"/>
  <c r="P33" i="20"/>
  <c r="M50" i="5"/>
  <c r="N50" i="5"/>
  <c r="N67" i="20"/>
  <c r="I67" i="20"/>
  <c r="I29" i="5"/>
  <c r="M48" i="5"/>
  <c r="L49" i="5"/>
  <c r="M49" i="5"/>
  <c r="N49" i="5"/>
  <c r="L48" i="5"/>
  <c r="N48" i="5"/>
  <c r="M52" i="5"/>
  <c r="N52" i="5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Tosh</author>
    <author>admin</author>
  </authors>
  <commentList>
    <comment ref="J7" authorId="0" shapeId="0">
      <text>
        <r>
          <rPr>
            <b/>
            <sz val="9"/>
            <color indexed="81"/>
            <rFont val="Tahoma"/>
            <charset val="1"/>
          </rPr>
          <t>Tosh:</t>
        </r>
        <r>
          <rPr>
            <sz val="9"/>
            <color indexed="81"/>
            <rFont val="Tahoma"/>
            <charset val="1"/>
          </rPr>
          <t xml:space="preserve">
VL-Nov 14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Tosh:</t>
        </r>
        <r>
          <rPr>
            <sz val="9"/>
            <color indexed="81"/>
            <rFont val="Tahoma"/>
            <family val="2"/>
          </rPr>
          <t xml:space="preserve">
for Aug 21 Special non-working Holiday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Tosh:</t>
        </r>
        <r>
          <rPr>
            <sz val="9"/>
            <color indexed="81"/>
            <rFont val="Tahoma"/>
            <charset val="1"/>
          </rPr>
          <t xml:space="preserve">
Nov 09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Tosh:</t>
        </r>
        <r>
          <rPr>
            <sz val="9"/>
            <color indexed="81"/>
            <rFont val="Tahoma"/>
            <charset val="1"/>
          </rPr>
          <t xml:space="preserve">
Nov 10-14</t>
        </r>
      </text>
    </comment>
    <comment ref="F15" authorId="0" shapeId="0">
      <text>
        <r>
          <rPr>
            <b/>
            <sz val="9"/>
            <color indexed="81"/>
            <rFont val="Tahoma"/>
            <charset val="1"/>
          </rPr>
          <t>Tosh:</t>
        </r>
        <r>
          <rPr>
            <sz val="9"/>
            <color indexed="81"/>
            <rFont val="Tahoma"/>
            <charset val="1"/>
          </rPr>
          <t xml:space="preserve">
Nov 07-11-13-14</t>
        </r>
      </text>
    </comment>
    <comment ref="K56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weekly rate allowance
79.53/day</t>
        </r>
      </text>
    </comment>
    <comment ref="K57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weekly rate allowance
76.92/day</t>
        </r>
      </text>
    </comment>
    <comment ref="K59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weekly rate allowance
79.53/day</t>
        </r>
      </text>
    </comment>
  </commentList>
</comments>
</file>

<file path=xl/sharedStrings.xml><?xml version="1.0" encoding="utf-8"?>
<sst xmlns="http://schemas.openxmlformats.org/spreadsheetml/2006/main" count="2102" uniqueCount="312">
  <si>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</si>
  <si>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</si>
  <si>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</si>
  <si>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</si>
  <si>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</si>
  <si>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</si>
  <si>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</si>
  <si>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</si>
  <si>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</si>
  <si>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</si>
  <si>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</si>
  <si>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</si>
  <si>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</si>
  <si>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</si>
  <si>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</si>
  <si>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</si>
  <si>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</si>
  <si>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</si>
  <si>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</si>
  <si>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</si>
  <si>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</si>
  <si>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</si>
  <si>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</si>
  <si>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</si>
  <si>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</si>
  <si>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</si>
  <si>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</si>
  <si>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</si>
  <si>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</si>
  <si>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</si>
  <si>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</si>
  <si>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</si>
  <si>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</si>
  <si>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</si>
  <si>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</si>
  <si>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</si>
  <si>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</si>
  <si>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</si>
  <si>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</si>
  <si>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</si>
  <si>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</si>
  <si>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</si>
  <si>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</si>
  <si>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</si>
  <si>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</si>
  <si>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</si>
  <si>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</si>
  <si>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</si>
  <si>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</si>
  <si>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</si>
  <si>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</si>
  <si>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</si>
  <si>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</si>
  <si>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</si>
  <si>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</si>
  <si>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</si>
  <si>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</si>
  <si>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</si>
  <si>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</si>
  <si>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</si>
  <si>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</si>
  <si>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</si>
  <si>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</si>
  <si>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</si>
  <si>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</si>
  <si>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</si>
  <si>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</si>
  <si>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</si>
  <si>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</si>
  <si>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</si>
  <si>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</si>
  <si>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</si>
  <si>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</si>
  <si>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</si>
  <si>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</si>
  <si>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</si>
  <si>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</si>
  <si>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</si>
  <si>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</si>
  <si>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</si>
  <si>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</si>
  <si>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</si>
  <si>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</si>
  <si>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</si>
  <si>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</si>
  <si>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</si>
  <si>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</si>
  <si>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</si>
  <si>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</si>
  <si>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</si>
  <si>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</si>
  <si>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</si>
  <si>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</si>
  <si>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</si>
  <si>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</si>
  <si>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</si>
  <si>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</si>
  <si>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</si>
  <si>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</si>
  <si>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</si>
  <si>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</si>
  <si>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</si>
  <si>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</si>
  <si>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</si>
  <si>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</si>
  <si>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</si>
  <si>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</si>
  <si>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</si>
  <si>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</si>
  <si>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</si>
  <si>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</si>
  <si>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</si>
  <si>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</si>
  <si>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</si>
  <si>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</si>
  <si>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</si>
  <si>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</si>
  <si>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</si>
  <si>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</si>
  <si>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</si>
  <si>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</si>
  <si>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</si>
  <si>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</si>
  <si>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</si>
  <si>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</si>
  <si>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</si>
  <si>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</si>
  <si>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</si>
  <si>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</si>
  <si>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</si>
  <si>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</si>
  <si>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</si>
  <si>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</si>
  <si>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</si>
  <si>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</si>
  <si>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</si>
  <si>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</si>
  <si>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</si>
  <si>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</si>
  <si>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</si>
  <si>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</si>
  <si>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</si>
  <si>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</si>
  <si>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</si>
  <si>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</si>
  <si>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</si>
  <si>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</si>
  <si>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</si>
  <si>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</si>
  <si>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</si>
  <si>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</si>
  <si>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</si>
  <si>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</si>
  <si>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</si>
  <si>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</si>
  <si>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</si>
  <si>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</si>
  <si>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</si>
  <si>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</si>
  <si>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</si>
  <si>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</si>
  <si>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</si>
  <si>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</si>
  <si>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</si>
  <si>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</si>
  <si>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</si>
  <si>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</si>
  <si>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</si>
  <si>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</si>
  <si>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</si>
  <si>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</si>
  <si>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</si>
  <si>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</si>
  <si>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</si>
  <si>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</si>
  <si>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</si>
  <si>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</si>
  <si>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</si>
  <si>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</si>
  <si>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</si>
  <si>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</si>
  <si>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</si>
  <si>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</si>
  <si>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</si>
  <si>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</si>
  <si>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</si>
  <si>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</si>
  <si>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</si>
  <si>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</si>
  <si>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</si>
  <si>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</si>
  <si>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</si>
  <si>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</si>
  <si>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</si>
  <si>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</si>
  <si>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</si>
  <si>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</si>
  <si>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</si>
  <si>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</si>
  <si>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</si>
  <si>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</si>
  <si>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</si>
  <si>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</si>
  <si>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</si>
  <si>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</si>
  <si>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</si>
  <si>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</si>
  <si>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</si>
  <si>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</si>
  <si>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</si>
  <si>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</si>
  <si>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</si>
  <si>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</si>
  <si>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</si>
  <si>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</si>
  <si>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</si>
  <si>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</si>
  <si>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</si>
  <si>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</si>
  <si>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</si>
  <si>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</si>
  <si>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</si>
  <si>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</si>
  <si>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</si>
  <si>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</si>
  <si>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</si>
  <si>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</si>
  <si>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</si>
  <si>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</si>
  <si>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</si>
  <si>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</si>
  <si>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</si>
  <si>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</si>
  <si>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</si>
  <si>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</si>
  <si>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</si>
  <si>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</si>
  <si>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</si>
  <si>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</si>
  <si>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</si>
  <si>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</si>
  <si>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</si>
  <si>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</si>
  <si>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</si>
  <si>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</si>
  <si>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</si>
  <si>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</si>
  <si>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</si>
  <si>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</si>
  <si>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</si>
  <si>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</si>
  <si>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</si>
  <si>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</si>
  <si>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</si>
  <si>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</si>
  <si>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</si>
  <si>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</si>
  <si>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</si>
  <si>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</si>
  <si>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</si>
  <si>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</si>
  <si>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</si>
  <si>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</si>
  <si>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</si>
  <si>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</si>
  <si>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</si>
  <si>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</si>
  <si>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</si>
  <si>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</si>
  <si>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</si>
  <si>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</si>
  <si>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</si>
  <si>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</si>
  <si>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</si>
  <si>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</si>
  <si>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</si>
  <si>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</si>
  <si>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</si>
  <si>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</si>
  <si>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</si>
  <si>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</si>
  <si>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</si>
  <si>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</si>
  <si>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</si>
  <si>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</si>
  <si>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</si>
  <si>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</si>
  <si>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</si>
  <si>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</si>
  <si>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</si>
  <si>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</si>
  <si>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OC Adj.</t>
  </si>
  <si>
    <t>EC refund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</si>
  <si>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</si>
  <si>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</si>
  <si>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</si>
  <si>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</si>
  <si>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</si>
  <si>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</si>
  <si>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</si>
  <si>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</si>
  <si>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</si>
  <si>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Eric Labadan</t>
  </si>
  <si>
    <t>Waiter</t>
  </si>
  <si>
    <t>Note:</t>
  </si>
  <si>
    <t>Joyce</t>
  </si>
  <si>
    <t>Marie</t>
  </si>
  <si>
    <t>Glenn</t>
  </si>
  <si>
    <t>Angelo</t>
  </si>
  <si>
    <t>Pro-rated Allowance/ day</t>
  </si>
  <si>
    <t xml:space="preserve"> </t>
  </si>
  <si>
    <t>Nov 09-14,2020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</si>
</sst>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8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b/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62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" fillId="13" borderId="0" xfId="1" applyFont="1" applyFill="1" applyProtection="1">
      <protection locked="0"/>
    </xf>
    <xf numFmtId="0" fontId="1" fillId="13" borderId="0" xfId="59" applyFont="1" applyFill="1" applyProtection="1">
      <protection locked="0"/>
    </xf>
    <xf numFmtId="43" fontId="1" fillId="0" borderId="0" xfId="1" applyFont="1" applyFill="1" applyProtection="1">
      <protection locked="0"/>
    </xf>
    <xf numFmtId="43" fontId="78" fillId="13" borderId="0" xfId="59" applyNumberFormat="1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8\Finance%20Files\2018\Payroll%202018\July%2011-25\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4">
          <cell r="P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S42">
            <v>0</v>
          </cell>
        </row>
        <row r="43"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86" t="s">
        <v>152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</row>
    <row r="2" spans="1:27" s="277" customFormat="1" ht="26.25" x14ac:dyDescent="0.2">
      <c r="A2" s="386" t="s">
        <v>214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</row>
    <row r="3" spans="1:27" s="277" customFormat="1" ht="26.25" x14ac:dyDescent="0.2">
      <c r="A3" s="386" t="s">
        <v>215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386"/>
      <c r="Z3" s="386"/>
      <c r="AA3" s="386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87" t="s">
        <v>153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3" t="s">
        <v>91</v>
      </c>
      <c r="I5" s="384"/>
      <c r="J5" s="384"/>
      <c r="K5" s="385"/>
      <c r="L5" s="376" t="s">
        <v>90</v>
      </c>
      <c r="M5" s="372" t="s">
        <v>157</v>
      </c>
      <c r="N5" s="372" t="s">
        <v>158</v>
      </c>
      <c r="O5" s="378" t="s">
        <v>159</v>
      </c>
      <c r="P5" s="379"/>
      <c r="Q5" s="380"/>
      <c r="R5" s="372" t="s">
        <v>160</v>
      </c>
      <c r="S5" s="378" t="s">
        <v>19</v>
      </c>
      <c r="T5" s="379"/>
      <c r="U5" s="380"/>
      <c r="V5" s="372" t="s">
        <v>124</v>
      </c>
      <c r="W5" s="372" t="s">
        <v>125</v>
      </c>
      <c r="X5" s="374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7"/>
      <c r="M6" s="373"/>
      <c r="N6" s="373"/>
      <c r="O6" s="285" t="s">
        <v>167</v>
      </c>
      <c r="P6" s="285" t="s">
        <v>168</v>
      </c>
      <c r="Q6" s="316" t="s">
        <v>125</v>
      </c>
      <c r="R6" s="373"/>
      <c r="S6" s="285" t="s">
        <v>167</v>
      </c>
      <c r="T6" s="285" t="s">
        <v>168</v>
      </c>
      <c r="U6" s="316" t="s">
        <v>125</v>
      </c>
      <c r="V6" s="373"/>
      <c r="W6" s="373"/>
      <c r="X6" s="375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7" t="s">
        <v>174</v>
      </c>
      <c r="G11" s="367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70" t="s">
        <v>221</v>
      </c>
      <c r="G12" s="370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70" t="s">
        <v>224</v>
      </c>
      <c r="G14" s="37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7" t="s">
        <v>224</v>
      </c>
      <c r="G15" s="367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7" t="s">
        <v>173</v>
      </c>
      <c r="G19" s="367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70" t="s">
        <v>235</v>
      </c>
      <c r="G22" s="370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7" t="s">
        <v>235</v>
      </c>
      <c r="G23" s="367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70" t="s">
        <v>235</v>
      </c>
      <c r="G24" s="370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83" t="s">
        <v>91</v>
      </c>
      <c r="I27" s="384"/>
      <c r="J27" s="384"/>
      <c r="K27" s="385"/>
      <c r="L27" s="376" t="s">
        <v>90</v>
      </c>
      <c r="M27" s="372" t="s">
        <v>157</v>
      </c>
      <c r="N27" s="372" t="s">
        <v>158</v>
      </c>
      <c r="O27" s="378" t="s">
        <v>159</v>
      </c>
      <c r="P27" s="379"/>
      <c r="Q27" s="380"/>
      <c r="R27" s="372" t="s">
        <v>160</v>
      </c>
      <c r="S27" s="378" t="s">
        <v>19</v>
      </c>
      <c r="T27" s="379"/>
      <c r="U27" s="380"/>
      <c r="V27" s="372" t="s">
        <v>124</v>
      </c>
      <c r="W27" s="372" t="s">
        <v>125</v>
      </c>
      <c r="X27" s="374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7"/>
      <c r="M28" s="373"/>
      <c r="N28" s="373"/>
      <c r="O28" s="285" t="s">
        <v>167</v>
      </c>
      <c r="P28" s="285" t="s">
        <v>168</v>
      </c>
      <c r="Q28" s="316" t="s">
        <v>125</v>
      </c>
      <c r="R28" s="373"/>
      <c r="S28" s="285" t="s">
        <v>167</v>
      </c>
      <c r="T28" s="285" t="s">
        <v>168</v>
      </c>
      <c r="U28" s="316" t="s">
        <v>125</v>
      </c>
      <c r="V28" s="373"/>
      <c r="W28" s="373"/>
      <c r="X28" s="375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7" t="s">
        <v>173</v>
      </c>
      <c r="G33" s="367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70" t="s">
        <v>173</v>
      </c>
      <c r="G34" s="370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7" t="s">
        <v>224</v>
      </c>
      <c r="G37" s="367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70" t="s">
        <v>224</v>
      </c>
      <c r="G38" s="370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7" t="s">
        <v>173</v>
      </c>
      <c r="G43" s="367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70" t="s">
        <v>173</v>
      </c>
      <c r="G44" s="370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71" t="s">
        <v>238</v>
      </c>
      <c r="G47" s="371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70" t="s">
        <v>239</v>
      </c>
      <c r="G48" s="370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7" t="s">
        <v>239</v>
      </c>
      <c r="G49" s="367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70" t="s">
        <v>239</v>
      </c>
      <c r="G50" s="370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83" t="s">
        <v>91</v>
      </c>
      <c r="I53" s="384"/>
      <c r="J53" s="384"/>
      <c r="K53" s="385"/>
      <c r="L53" s="376" t="s">
        <v>90</v>
      </c>
      <c r="M53" s="372" t="s">
        <v>157</v>
      </c>
      <c r="N53" s="372" t="s">
        <v>158</v>
      </c>
      <c r="O53" s="378" t="s">
        <v>159</v>
      </c>
      <c r="P53" s="379"/>
      <c r="Q53" s="380"/>
      <c r="R53" s="372" t="s">
        <v>160</v>
      </c>
      <c r="S53" s="378" t="s">
        <v>19</v>
      </c>
      <c r="T53" s="379"/>
      <c r="U53" s="380"/>
      <c r="V53" s="372" t="s">
        <v>124</v>
      </c>
      <c r="W53" s="372" t="s">
        <v>125</v>
      </c>
      <c r="X53" s="374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7"/>
      <c r="M54" s="373"/>
      <c r="N54" s="373"/>
      <c r="O54" s="285" t="s">
        <v>167</v>
      </c>
      <c r="P54" s="285" t="s">
        <v>168</v>
      </c>
      <c r="Q54" s="316" t="s">
        <v>125</v>
      </c>
      <c r="R54" s="373"/>
      <c r="S54" s="285" t="s">
        <v>167</v>
      </c>
      <c r="T54" s="285" t="s">
        <v>168</v>
      </c>
      <c r="U54" s="316" t="s">
        <v>125</v>
      </c>
      <c r="V54" s="373"/>
      <c r="W54" s="373"/>
      <c r="X54" s="375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82" t="s">
        <v>177</v>
      </c>
      <c r="G56" s="370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7" t="s">
        <v>173</v>
      </c>
      <c r="G57" s="367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70" t="s">
        <v>224</v>
      </c>
      <c r="G60" s="370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7" t="s">
        <v>224</v>
      </c>
      <c r="G61" s="367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70" t="s">
        <v>174</v>
      </c>
      <c r="G64" s="370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7" t="s">
        <v>173</v>
      </c>
      <c r="G65" s="367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7" t="s">
        <v>165</v>
      </c>
      <c r="G67" s="367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70" t="s">
        <v>244</v>
      </c>
      <c r="G68" s="370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7" t="s">
        <v>244</v>
      </c>
      <c r="G69" s="367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70" t="s">
        <v>244</v>
      </c>
      <c r="G70" s="370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83" t="s">
        <v>91</v>
      </c>
      <c r="I73" s="384"/>
      <c r="J73" s="384"/>
      <c r="K73" s="385"/>
      <c r="L73" s="376" t="s">
        <v>90</v>
      </c>
      <c r="M73" s="372" t="s">
        <v>157</v>
      </c>
      <c r="N73" s="372" t="s">
        <v>158</v>
      </c>
      <c r="O73" s="378" t="s">
        <v>159</v>
      </c>
      <c r="P73" s="379"/>
      <c r="Q73" s="380"/>
      <c r="R73" s="372" t="s">
        <v>160</v>
      </c>
      <c r="S73" s="378" t="s">
        <v>19</v>
      </c>
      <c r="T73" s="379"/>
      <c r="U73" s="380"/>
      <c r="V73" s="372" t="s">
        <v>124</v>
      </c>
      <c r="W73" s="372" t="s">
        <v>125</v>
      </c>
      <c r="X73" s="374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7"/>
      <c r="M74" s="373"/>
      <c r="N74" s="373"/>
      <c r="O74" s="285" t="s">
        <v>167</v>
      </c>
      <c r="P74" s="285" t="s">
        <v>168</v>
      </c>
      <c r="Q74" s="316" t="s">
        <v>125</v>
      </c>
      <c r="R74" s="373"/>
      <c r="S74" s="285" t="s">
        <v>167</v>
      </c>
      <c r="T74" s="285" t="s">
        <v>168</v>
      </c>
      <c r="U74" s="316" t="s">
        <v>125</v>
      </c>
      <c r="V74" s="373"/>
      <c r="W74" s="373"/>
      <c r="X74" s="375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7" t="s">
        <v>173</v>
      </c>
      <c r="G79" s="367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70" t="s">
        <v>173</v>
      </c>
      <c r="G80" s="370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7" t="s">
        <v>224</v>
      </c>
      <c r="G83" s="367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70" t="s">
        <v>224</v>
      </c>
      <c r="G84" s="370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7"/>
      <c r="G91" s="367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7" t="s">
        <v>239</v>
      </c>
      <c r="G95" s="367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7" t="s">
        <v>239</v>
      </c>
      <c r="G96" s="367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7" t="s">
        <v>239</v>
      </c>
      <c r="G97" s="367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83" t="s">
        <v>91</v>
      </c>
      <c r="I100" s="384"/>
      <c r="J100" s="384"/>
      <c r="K100" s="385"/>
      <c r="L100" s="376" t="s">
        <v>90</v>
      </c>
      <c r="M100" s="372" t="s">
        <v>157</v>
      </c>
      <c r="N100" s="372" t="s">
        <v>158</v>
      </c>
      <c r="O100" s="378" t="s">
        <v>159</v>
      </c>
      <c r="P100" s="379"/>
      <c r="Q100" s="380"/>
      <c r="R100" s="372" t="s">
        <v>160</v>
      </c>
      <c r="S100" s="378" t="s">
        <v>19</v>
      </c>
      <c r="T100" s="379"/>
      <c r="U100" s="380"/>
      <c r="V100" s="372" t="s">
        <v>124</v>
      </c>
      <c r="W100" s="372" t="s">
        <v>125</v>
      </c>
      <c r="X100" s="374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7"/>
      <c r="M101" s="373"/>
      <c r="N101" s="373"/>
      <c r="O101" s="285" t="s">
        <v>167</v>
      </c>
      <c r="P101" s="285" t="s">
        <v>168</v>
      </c>
      <c r="Q101" s="316" t="s">
        <v>125</v>
      </c>
      <c r="R101" s="373"/>
      <c r="S101" s="285" t="s">
        <v>167</v>
      </c>
      <c r="T101" s="285" t="s">
        <v>168</v>
      </c>
      <c r="U101" s="316" t="s">
        <v>125</v>
      </c>
      <c r="V101" s="373"/>
      <c r="W101" s="373"/>
      <c r="X101" s="375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70" t="s">
        <v>173</v>
      </c>
      <c r="G105" s="370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7" t="s">
        <v>173</v>
      </c>
      <c r="G106" s="367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7" t="s">
        <v>224</v>
      </c>
      <c r="G108" s="367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70" t="s">
        <v>224</v>
      </c>
      <c r="G109" s="370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7" t="s">
        <v>173</v>
      </c>
      <c r="G112" s="367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70" t="s">
        <v>173</v>
      </c>
      <c r="G113" s="370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9" t="s">
        <v>235</v>
      </c>
      <c r="G115" s="369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7" t="s">
        <v>248</v>
      </c>
      <c r="G116" s="367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69" t="s">
        <v>235</v>
      </c>
      <c r="G117" s="369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7" t="s">
        <v>248</v>
      </c>
      <c r="G118" s="367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83" t="s">
        <v>91</v>
      </c>
      <c r="I121" s="384"/>
      <c r="J121" s="384"/>
      <c r="K121" s="385"/>
      <c r="L121" s="376" t="s">
        <v>90</v>
      </c>
      <c r="M121" s="372" t="s">
        <v>157</v>
      </c>
      <c r="N121" s="372" t="s">
        <v>158</v>
      </c>
      <c r="O121" s="378" t="s">
        <v>159</v>
      </c>
      <c r="P121" s="379"/>
      <c r="Q121" s="380"/>
      <c r="R121" s="372" t="s">
        <v>160</v>
      </c>
      <c r="S121" s="378" t="s">
        <v>19</v>
      </c>
      <c r="T121" s="379"/>
      <c r="U121" s="380"/>
      <c r="V121" s="372" t="s">
        <v>124</v>
      </c>
      <c r="W121" s="372" t="s">
        <v>125</v>
      </c>
      <c r="X121" s="374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7"/>
      <c r="M122" s="373"/>
      <c r="N122" s="373"/>
      <c r="O122" s="285" t="s">
        <v>167</v>
      </c>
      <c r="P122" s="285" t="s">
        <v>168</v>
      </c>
      <c r="Q122" s="316" t="s">
        <v>125</v>
      </c>
      <c r="R122" s="373"/>
      <c r="S122" s="285" t="s">
        <v>167</v>
      </c>
      <c r="T122" s="285" t="s">
        <v>168</v>
      </c>
      <c r="U122" s="316" t="s">
        <v>125</v>
      </c>
      <c r="V122" s="373"/>
      <c r="W122" s="373"/>
      <c r="X122" s="375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7" t="s">
        <v>173</v>
      </c>
      <c r="G129" s="367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7" t="s">
        <v>224</v>
      </c>
      <c r="G132" s="367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70" t="s">
        <v>224</v>
      </c>
      <c r="G133" s="370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70" t="s">
        <v>173</v>
      </c>
      <c r="G138" s="370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7" t="s">
        <v>173</v>
      </c>
      <c r="G139" s="367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70" t="s">
        <v>239</v>
      </c>
      <c r="G142" s="370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7" t="s">
        <v>249</v>
      </c>
      <c r="G143" s="367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70" t="s">
        <v>239</v>
      </c>
      <c r="G144" s="370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7" t="s">
        <v>249</v>
      </c>
      <c r="G145" s="367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83" t="s">
        <v>91</v>
      </c>
      <c r="I148" s="384"/>
      <c r="J148" s="384"/>
      <c r="K148" s="385"/>
      <c r="L148" s="376" t="s">
        <v>90</v>
      </c>
      <c r="M148" s="372" t="s">
        <v>157</v>
      </c>
      <c r="N148" s="372" t="s">
        <v>158</v>
      </c>
      <c r="O148" s="378" t="s">
        <v>159</v>
      </c>
      <c r="P148" s="379"/>
      <c r="Q148" s="380"/>
      <c r="R148" s="372" t="s">
        <v>160</v>
      </c>
      <c r="S148" s="378" t="s">
        <v>19</v>
      </c>
      <c r="T148" s="379"/>
      <c r="U148" s="380"/>
      <c r="V148" s="372" t="s">
        <v>124</v>
      </c>
      <c r="W148" s="372" t="s">
        <v>125</v>
      </c>
      <c r="X148" s="374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7"/>
      <c r="M149" s="373"/>
      <c r="N149" s="373"/>
      <c r="O149" s="285" t="s">
        <v>167</v>
      </c>
      <c r="P149" s="285" t="s">
        <v>168</v>
      </c>
      <c r="Q149" s="316" t="s">
        <v>125</v>
      </c>
      <c r="R149" s="373"/>
      <c r="S149" s="285" t="s">
        <v>167</v>
      </c>
      <c r="T149" s="285" t="s">
        <v>168</v>
      </c>
      <c r="U149" s="316" t="s">
        <v>125</v>
      </c>
      <c r="V149" s="373"/>
      <c r="W149" s="373"/>
      <c r="X149" s="375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70" t="s">
        <v>173</v>
      </c>
      <c r="G157" s="370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7" t="s">
        <v>224</v>
      </c>
      <c r="G160" s="367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70" t="s">
        <v>224</v>
      </c>
      <c r="G161" s="370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7" t="s">
        <v>22</v>
      </c>
      <c r="G164" s="367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70" t="s">
        <v>173</v>
      </c>
      <c r="G165" s="370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7" t="s">
        <v>173</v>
      </c>
      <c r="G166" s="367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9" t="s">
        <v>239</v>
      </c>
      <c r="G169" s="369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7" t="s">
        <v>239</v>
      </c>
      <c r="G170" s="367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69" t="s">
        <v>239</v>
      </c>
      <c r="G171" s="369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7" t="s">
        <v>239</v>
      </c>
      <c r="G172" s="367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83" t="s">
        <v>91</v>
      </c>
      <c r="I175" s="384"/>
      <c r="J175" s="384"/>
      <c r="K175" s="385"/>
      <c r="L175" s="376" t="s">
        <v>90</v>
      </c>
      <c r="M175" s="372" t="s">
        <v>157</v>
      </c>
      <c r="N175" s="372" t="s">
        <v>158</v>
      </c>
      <c r="O175" s="378" t="s">
        <v>159</v>
      </c>
      <c r="P175" s="379"/>
      <c r="Q175" s="380"/>
      <c r="R175" s="372" t="s">
        <v>160</v>
      </c>
      <c r="S175" s="378" t="s">
        <v>19</v>
      </c>
      <c r="T175" s="379"/>
      <c r="U175" s="380"/>
      <c r="V175" s="372" t="s">
        <v>124</v>
      </c>
      <c r="W175" s="372" t="s">
        <v>125</v>
      </c>
      <c r="X175" s="374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7"/>
      <c r="M176" s="373"/>
      <c r="N176" s="373"/>
      <c r="O176" s="285" t="s">
        <v>167</v>
      </c>
      <c r="P176" s="285" t="s">
        <v>168</v>
      </c>
      <c r="Q176" s="316" t="s">
        <v>125</v>
      </c>
      <c r="R176" s="373"/>
      <c r="S176" s="285" t="s">
        <v>167</v>
      </c>
      <c r="T176" s="285" t="s">
        <v>168</v>
      </c>
      <c r="U176" s="316" t="s">
        <v>125</v>
      </c>
      <c r="V176" s="373"/>
      <c r="W176" s="373"/>
      <c r="X176" s="375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70" t="s">
        <v>173</v>
      </c>
      <c r="G182" s="370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7" t="s">
        <v>224</v>
      </c>
      <c r="G185" s="367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70" t="s">
        <v>224</v>
      </c>
      <c r="G186" s="370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7" t="s">
        <v>173</v>
      </c>
      <c r="G193" s="367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71"/>
      <c r="G196" s="371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8" t="s">
        <v>251</v>
      </c>
      <c r="G197" s="369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82" t="s">
        <v>251</v>
      </c>
      <c r="G198" s="370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66" t="s">
        <v>251</v>
      </c>
      <c r="G199" s="367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82" t="s">
        <v>251</v>
      </c>
      <c r="G200" s="370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83" t="s">
        <v>91</v>
      </c>
      <c r="I203" s="384"/>
      <c r="J203" s="384"/>
      <c r="K203" s="385"/>
      <c r="L203" s="376" t="s">
        <v>90</v>
      </c>
      <c r="M203" s="372" t="s">
        <v>157</v>
      </c>
      <c r="N203" s="372" t="s">
        <v>158</v>
      </c>
      <c r="O203" s="378" t="s">
        <v>159</v>
      </c>
      <c r="P203" s="379"/>
      <c r="Q203" s="380"/>
      <c r="R203" s="372" t="s">
        <v>160</v>
      </c>
      <c r="S203" s="378" t="s">
        <v>19</v>
      </c>
      <c r="T203" s="379"/>
      <c r="U203" s="380"/>
      <c r="V203" s="372" t="s">
        <v>124</v>
      </c>
      <c r="W203" s="372" t="s">
        <v>125</v>
      </c>
      <c r="X203" s="374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7"/>
      <c r="M204" s="373"/>
      <c r="N204" s="373"/>
      <c r="O204" s="285" t="s">
        <v>167</v>
      </c>
      <c r="P204" s="285" t="s">
        <v>168</v>
      </c>
      <c r="Q204" s="316" t="s">
        <v>125</v>
      </c>
      <c r="R204" s="373"/>
      <c r="S204" s="285" t="s">
        <v>167</v>
      </c>
      <c r="T204" s="285" t="s">
        <v>168</v>
      </c>
      <c r="U204" s="316" t="s">
        <v>125</v>
      </c>
      <c r="V204" s="373"/>
      <c r="W204" s="373"/>
      <c r="X204" s="375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70" t="s">
        <v>173</v>
      </c>
      <c r="G210" s="370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7" t="s">
        <v>224</v>
      </c>
      <c r="G213" s="367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70" t="s">
        <v>224</v>
      </c>
      <c r="G214" s="370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7" t="s">
        <v>173</v>
      </c>
      <c r="G221" s="367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71"/>
      <c r="G224" s="371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8" t="s">
        <v>177</v>
      </c>
      <c r="G225" s="369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82" t="s">
        <v>177</v>
      </c>
      <c r="G226" s="370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66" t="s">
        <v>177</v>
      </c>
      <c r="G227" s="367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82" t="s">
        <v>177</v>
      </c>
      <c r="G228" s="370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83" t="s">
        <v>91</v>
      </c>
      <c r="I231" s="384"/>
      <c r="J231" s="384"/>
      <c r="K231" s="385"/>
      <c r="L231" s="376" t="s">
        <v>90</v>
      </c>
      <c r="M231" s="372" t="s">
        <v>157</v>
      </c>
      <c r="N231" s="372" t="s">
        <v>158</v>
      </c>
      <c r="O231" s="378" t="s">
        <v>159</v>
      </c>
      <c r="P231" s="379"/>
      <c r="Q231" s="380"/>
      <c r="R231" s="372" t="s">
        <v>160</v>
      </c>
      <c r="S231" s="378" t="s">
        <v>19</v>
      </c>
      <c r="T231" s="379"/>
      <c r="U231" s="380"/>
      <c r="V231" s="372" t="s">
        <v>124</v>
      </c>
      <c r="W231" s="372" t="s">
        <v>125</v>
      </c>
      <c r="X231" s="374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7"/>
      <c r="M232" s="373"/>
      <c r="N232" s="373"/>
      <c r="O232" s="285" t="s">
        <v>167</v>
      </c>
      <c r="P232" s="285" t="s">
        <v>168</v>
      </c>
      <c r="Q232" s="316" t="s">
        <v>125</v>
      </c>
      <c r="R232" s="373"/>
      <c r="S232" s="285" t="s">
        <v>167</v>
      </c>
      <c r="T232" s="285" t="s">
        <v>168</v>
      </c>
      <c r="U232" s="316" t="s">
        <v>125</v>
      </c>
      <c r="V232" s="373"/>
      <c r="W232" s="373"/>
      <c r="X232" s="375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7" t="s">
        <v>173</v>
      </c>
      <c r="G237" s="367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7" t="s">
        <v>224</v>
      </c>
      <c r="G239" s="367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70" t="s">
        <v>224</v>
      </c>
      <c r="G240" s="370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7" t="s">
        <v>165</v>
      </c>
      <c r="G241" s="367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7" t="s">
        <v>174</v>
      </c>
      <c r="G243" s="367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70" t="s">
        <v>173</v>
      </c>
      <c r="G244" s="370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71" t="s">
        <v>255</v>
      </c>
      <c r="G245" s="371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9" t="s">
        <v>255</v>
      </c>
      <c r="G246" s="369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71" t="s">
        <v>255</v>
      </c>
      <c r="G247" s="371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69" t="s">
        <v>255</v>
      </c>
      <c r="G248" s="369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71" t="s">
        <v>255</v>
      </c>
      <c r="G249" s="371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83" t="s">
        <v>91</v>
      </c>
      <c r="I252" s="384"/>
      <c r="J252" s="384"/>
      <c r="K252" s="385"/>
      <c r="L252" s="376" t="s">
        <v>90</v>
      </c>
      <c r="M252" s="372" t="s">
        <v>157</v>
      </c>
      <c r="N252" s="372" t="s">
        <v>158</v>
      </c>
      <c r="O252" s="378" t="s">
        <v>159</v>
      </c>
      <c r="P252" s="379"/>
      <c r="Q252" s="380"/>
      <c r="R252" s="372" t="s">
        <v>160</v>
      </c>
      <c r="S252" s="378" t="s">
        <v>19</v>
      </c>
      <c r="T252" s="379"/>
      <c r="U252" s="380"/>
      <c r="V252" s="372" t="s">
        <v>124</v>
      </c>
      <c r="W252" s="372" t="s">
        <v>125</v>
      </c>
      <c r="X252" s="374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7"/>
      <c r="M253" s="373"/>
      <c r="N253" s="373"/>
      <c r="O253" s="285" t="s">
        <v>167</v>
      </c>
      <c r="P253" s="285" t="s">
        <v>168</v>
      </c>
      <c r="Q253" s="316" t="s">
        <v>125</v>
      </c>
      <c r="R253" s="373"/>
      <c r="S253" s="285" t="s">
        <v>167</v>
      </c>
      <c r="T253" s="285" t="s">
        <v>168</v>
      </c>
      <c r="U253" s="316" t="s">
        <v>125</v>
      </c>
      <c r="V253" s="373"/>
      <c r="W253" s="373"/>
      <c r="X253" s="375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7" t="s">
        <v>173</v>
      </c>
      <c r="G258" s="367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70" t="s">
        <v>173</v>
      </c>
      <c r="G259" s="370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7" t="s">
        <v>224</v>
      </c>
      <c r="G262" s="367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70" t="s">
        <v>224</v>
      </c>
      <c r="G263" s="370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7" t="s">
        <v>173</v>
      </c>
      <c r="G268" s="367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70" t="s">
        <v>173</v>
      </c>
      <c r="G269" s="370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9"/>
      <c r="G272" s="369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81" t="s">
        <v>177</v>
      </c>
      <c r="G273" s="371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66" t="s">
        <v>177</v>
      </c>
      <c r="G274" s="367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82" t="s">
        <v>177</v>
      </c>
      <c r="G275" s="370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66" t="s">
        <v>177</v>
      </c>
      <c r="G276" s="367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83" t="s">
        <v>91</v>
      </c>
      <c r="I279" s="384"/>
      <c r="J279" s="384"/>
      <c r="K279" s="385"/>
      <c r="L279" s="376" t="s">
        <v>90</v>
      </c>
      <c r="M279" s="372" t="s">
        <v>157</v>
      </c>
      <c r="N279" s="372" t="s">
        <v>158</v>
      </c>
      <c r="O279" s="378" t="s">
        <v>159</v>
      </c>
      <c r="P279" s="379"/>
      <c r="Q279" s="380"/>
      <c r="R279" s="372" t="s">
        <v>160</v>
      </c>
      <c r="S279" s="378" t="s">
        <v>19</v>
      </c>
      <c r="T279" s="379"/>
      <c r="U279" s="380"/>
      <c r="V279" s="372" t="s">
        <v>124</v>
      </c>
      <c r="W279" s="372" t="s">
        <v>125</v>
      </c>
      <c r="X279" s="374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7"/>
      <c r="M280" s="373"/>
      <c r="N280" s="373"/>
      <c r="O280" s="285" t="s">
        <v>167</v>
      </c>
      <c r="P280" s="285" t="s">
        <v>168</v>
      </c>
      <c r="Q280" s="316" t="s">
        <v>125</v>
      </c>
      <c r="R280" s="373"/>
      <c r="S280" s="285" t="s">
        <v>167</v>
      </c>
      <c r="T280" s="285" t="s">
        <v>168</v>
      </c>
      <c r="U280" s="316" t="s">
        <v>125</v>
      </c>
      <c r="V280" s="373"/>
      <c r="W280" s="373"/>
      <c r="X280" s="375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70" t="s">
        <v>173</v>
      </c>
      <c r="G284" s="370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7" t="s">
        <v>173</v>
      </c>
      <c r="G285" s="367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71"/>
      <c r="G288" s="371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7" t="s">
        <v>224</v>
      </c>
      <c r="G289" s="367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70" t="s">
        <v>224</v>
      </c>
      <c r="G290" s="370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7" t="s">
        <v>173</v>
      </c>
      <c r="G297" s="367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71"/>
      <c r="G298" s="371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8" t="s">
        <v>257</v>
      </c>
      <c r="G299" s="369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8" t="s">
        <v>257</v>
      </c>
      <c r="G300" s="369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66" t="s">
        <v>257</v>
      </c>
      <c r="G301" s="367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68" t="s">
        <v>257</v>
      </c>
      <c r="G302" s="369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66" t="s">
        <v>257</v>
      </c>
      <c r="G303" s="367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86" t="s">
        <v>258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</row>
    <row r="2" spans="1:27" s="277" customFormat="1" ht="26.25" x14ac:dyDescent="0.2">
      <c r="A2" s="386" t="s">
        <v>214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</row>
    <row r="3" spans="1:27" s="277" customFormat="1" ht="26.25" x14ac:dyDescent="0.2">
      <c r="A3" s="386" t="s">
        <v>215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386"/>
      <c r="Z3" s="386"/>
      <c r="AA3" s="386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87" t="s">
        <v>153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3" t="s">
        <v>91</v>
      </c>
      <c r="I5" s="384"/>
      <c r="J5" s="384"/>
      <c r="K5" s="385"/>
      <c r="L5" s="376" t="s">
        <v>90</v>
      </c>
      <c r="M5" s="372" t="s">
        <v>157</v>
      </c>
      <c r="N5" s="372" t="s">
        <v>158</v>
      </c>
      <c r="O5" s="378" t="s">
        <v>159</v>
      </c>
      <c r="P5" s="379"/>
      <c r="Q5" s="380"/>
      <c r="R5" s="372" t="s">
        <v>160</v>
      </c>
      <c r="S5" s="378" t="s">
        <v>19</v>
      </c>
      <c r="T5" s="379"/>
      <c r="U5" s="380"/>
      <c r="V5" s="372" t="s">
        <v>124</v>
      </c>
      <c r="W5" s="372" t="s">
        <v>125</v>
      </c>
      <c r="X5" s="374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7"/>
      <c r="M6" s="373"/>
      <c r="N6" s="373"/>
      <c r="O6" s="285" t="s">
        <v>167</v>
      </c>
      <c r="P6" s="285" t="s">
        <v>168</v>
      </c>
      <c r="Q6" s="316" t="s">
        <v>125</v>
      </c>
      <c r="R6" s="373"/>
      <c r="S6" s="285" t="s">
        <v>167</v>
      </c>
      <c r="T6" s="285" t="s">
        <v>168</v>
      </c>
      <c r="U6" s="316" t="s">
        <v>125</v>
      </c>
      <c r="V6" s="373"/>
      <c r="W6" s="373"/>
      <c r="X6" s="375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70"/>
      <c r="G14" s="37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70" t="s">
        <v>224</v>
      </c>
      <c r="G16" s="370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7" t="s">
        <v>224</v>
      </c>
      <c r="G17" s="367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70" t="s">
        <v>173</v>
      </c>
      <c r="G22" s="370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7" t="s">
        <v>235</v>
      </c>
      <c r="G25" s="367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70" t="s">
        <v>235</v>
      </c>
      <c r="G26" s="370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7" t="s">
        <v>235</v>
      </c>
      <c r="G27" s="367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83" t="s">
        <v>91</v>
      </c>
      <c r="I30" s="384"/>
      <c r="J30" s="384"/>
      <c r="K30" s="385"/>
      <c r="L30" s="376" t="s">
        <v>90</v>
      </c>
      <c r="M30" s="372" t="s">
        <v>157</v>
      </c>
      <c r="N30" s="372" t="s">
        <v>158</v>
      </c>
      <c r="O30" s="378" t="s">
        <v>159</v>
      </c>
      <c r="P30" s="379"/>
      <c r="Q30" s="380"/>
      <c r="R30" s="372" t="s">
        <v>160</v>
      </c>
      <c r="S30" s="378" t="s">
        <v>19</v>
      </c>
      <c r="T30" s="379"/>
      <c r="U30" s="380"/>
      <c r="V30" s="372" t="s">
        <v>124</v>
      </c>
      <c r="W30" s="372" t="s">
        <v>125</v>
      </c>
      <c r="X30" s="374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7"/>
      <c r="M31" s="373"/>
      <c r="N31" s="373"/>
      <c r="O31" s="285" t="s">
        <v>167</v>
      </c>
      <c r="P31" s="285" t="s">
        <v>168</v>
      </c>
      <c r="Q31" s="316" t="s">
        <v>125</v>
      </c>
      <c r="R31" s="373"/>
      <c r="S31" s="285" t="s">
        <v>167</v>
      </c>
      <c r="T31" s="285" t="s">
        <v>168</v>
      </c>
      <c r="U31" s="316" t="s">
        <v>125</v>
      </c>
      <c r="V31" s="373"/>
      <c r="W31" s="373"/>
      <c r="X31" s="375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7" t="s">
        <v>263</v>
      </c>
      <c r="G32" s="367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2" t="s">
        <v>207</v>
      </c>
      <c r="G33" s="382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7" t="s">
        <v>173</v>
      </c>
      <c r="G34" s="367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70" t="s">
        <v>173</v>
      </c>
      <c r="G35" s="370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66" t="s">
        <v>201</v>
      </c>
      <c r="G36" s="367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70" t="s">
        <v>224</v>
      </c>
      <c r="G37" s="370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70" t="s">
        <v>224</v>
      </c>
      <c r="G38" s="370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2" t="s">
        <v>201</v>
      </c>
      <c r="G39" s="370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66" t="s">
        <v>201</v>
      </c>
      <c r="G40" s="367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70" t="s">
        <v>173</v>
      </c>
      <c r="G41" s="370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7" t="s">
        <v>173</v>
      </c>
      <c r="G42" s="367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2" t="s">
        <v>201</v>
      </c>
      <c r="G43" s="370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66" t="s">
        <v>201</v>
      </c>
      <c r="G44" s="367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82" t="s">
        <v>201</v>
      </c>
      <c r="G45" s="370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66" t="s">
        <v>201</v>
      </c>
      <c r="G46" s="367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82" t="s">
        <v>201</v>
      </c>
      <c r="G47" s="370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83" t="s">
        <v>91</v>
      </c>
      <c r="I50" s="384"/>
      <c r="J50" s="384"/>
      <c r="K50" s="385"/>
      <c r="L50" s="376" t="s">
        <v>90</v>
      </c>
      <c r="M50" s="372" t="s">
        <v>157</v>
      </c>
      <c r="N50" s="372" t="s">
        <v>158</v>
      </c>
      <c r="O50" s="378" t="s">
        <v>159</v>
      </c>
      <c r="P50" s="379"/>
      <c r="Q50" s="380"/>
      <c r="R50" s="372" t="s">
        <v>160</v>
      </c>
      <c r="S50" s="378" t="s">
        <v>19</v>
      </c>
      <c r="T50" s="379"/>
      <c r="U50" s="380"/>
      <c r="V50" s="372" t="s">
        <v>124</v>
      </c>
      <c r="W50" s="372" t="s">
        <v>125</v>
      </c>
      <c r="X50" s="374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7"/>
      <c r="M51" s="373"/>
      <c r="N51" s="373"/>
      <c r="O51" s="285" t="s">
        <v>167</v>
      </c>
      <c r="P51" s="285" t="s">
        <v>168</v>
      </c>
      <c r="Q51" s="316" t="s">
        <v>125</v>
      </c>
      <c r="R51" s="373"/>
      <c r="S51" s="285" t="s">
        <v>167</v>
      </c>
      <c r="T51" s="285" t="s">
        <v>168</v>
      </c>
      <c r="U51" s="316" t="s">
        <v>125</v>
      </c>
      <c r="V51" s="373"/>
      <c r="W51" s="373"/>
      <c r="X51" s="375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66" t="s">
        <v>201</v>
      </c>
      <c r="G52" s="367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2" t="s">
        <v>201</v>
      </c>
      <c r="G53" s="382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7" t="s">
        <v>173</v>
      </c>
      <c r="G54" s="367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70" t="s">
        <v>173</v>
      </c>
      <c r="G55" s="370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66" t="s">
        <v>201</v>
      </c>
      <c r="G56" s="367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70" t="s">
        <v>224</v>
      </c>
      <c r="G57" s="370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7" t="s">
        <v>224</v>
      </c>
      <c r="G58" s="367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2" t="s">
        <v>201</v>
      </c>
      <c r="G59" s="370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66" t="s">
        <v>201</v>
      </c>
      <c r="G60" s="367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70" t="s">
        <v>173</v>
      </c>
      <c r="G61" s="370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7" t="s">
        <v>173</v>
      </c>
      <c r="G62" s="367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2" t="s">
        <v>201</v>
      </c>
      <c r="G63" s="370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66" t="s">
        <v>201</v>
      </c>
      <c r="G64" s="367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82" t="s">
        <v>201</v>
      </c>
      <c r="G65" s="370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66" t="s">
        <v>201</v>
      </c>
      <c r="G66" s="367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82" t="s">
        <v>201</v>
      </c>
      <c r="G67" s="370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opLeftCell="A40" workbookViewId="0">
      <pane xSplit="2" topLeftCell="C1" activePane="topRight" state="frozen"/>
      <selection pane="topRight" activeCell="K50" sqref="K50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311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92"/>
      <c r="B5" s="394" t="s">
        <v>0</v>
      </c>
      <c r="C5" s="396" t="s">
        <v>1</v>
      </c>
      <c r="D5" s="397" t="s">
        <v>13</v>
      </c>
      <c r="E5" s="396" t="s">
        <v>14</v>
      </c>
      <c r="F5" s="397"/>
      <c r="G5" s="396" t="s">
        <v>16</v>
      </c>
      <c r="H5" s="397" t="s">
        <v>44</v>
      </c>
      <c r="I5" s="430" t="s">
        <v>118</v>
      </c>
      <c r="J5" s="436" t="s">
        <v>91</v>
      </c>
      <c r="K5" s="437"/>
      <c r="L5" s="438"/>
      <c r="M5" s="419" t="s">
        <v>108</v>
      </c>
      <c r="N5" s="420"/>
      <c r="O5" s="420"/>
      <c r="P5" s="396" t="s">
        <v>2</v>
      </c>
      <c r="Q5" s="397" t="s">
        <v>17</v>
      </c>
      <c r="R5" s="396" t="s">
        <v>2</v>
      </c>
      <c r="S5" s="397" t="s">
        <v>18</v>
      </c>
      <c r="T5" s="396" t="s">
        <v>2</v>
      </c>
      <c r="U5" s="397" t="s">
        <v>19</v>
      </c>
      <c r="V5" s="396" t="s">
        <v>2</v>
      </c>
      <c r="W5" s="397" t="s">
        <v>297</v>
      </c>
      <c r="X5" s="424" t="s">
        <v>3</v>
      </c>
    </row>
    <row r="6" spans="1:26" s="138" customFormat="1" ht="27" customHeight="1" thickBot="1" x14ac:dyDescent="0.25">
      <c r="A6" s="393"/>
      <c r="B6" s="395"/>
      <c r="C6" s="395"/>
      <c r="D6" s="398"/>
      <c r="E6" s="399"/>
      <c r="F6" s="398"/>
      <c r="G6" s="399"/>
      <c r="H6" s="423"/>
      <c r="I6" s="43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5"/>
      <c r="Q6" s="398"/>
      <c r="R6" s="395"/>
      <c r="S6" s="398"/>
      <c r="T6" s="395"/>
      <c r="U6" s="398"/>
      <c r="V6" s="395"/>
      <c r="W6" s="423"/>
      <c r="X6" s="425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5</v>
      </c>
      <c r="G7" s="132">
        <f t="shared" ref="G7:G15" si="0">E7*F7</f>
        <v>2635</v>
      </c>
      <c r="H7" s="20">
        <f>10*F7+10</f>
        <v>60</v>
      </c>
      <c r="I7" s="20"/>
      <c r="J7" s="133">
        <v>1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v>0</v>
      </c>
      <c r="T7" s="135">
        <f>(+S7*E7)*0.3</f>
        <v>0</v>
      </c>
      <c r="U7" s="354"/>
      <c r="V7" s="21"/>
      <c r="W7" s="133"/>
      <c r="X7" s="137">
        <f>G7+H7+R7</f>
        <v>2695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0</v>
      </c>
      <c r="G8" s="132">
        <f t="shared" si="0"/>
        <v>0</v>
      </c>
      <c r="H8" s="20">
        <f t="shared" ref="H8:H16" si="1">10*F8</f>
        <v>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3"/>
      <c r="V8" s="21"/>
      <c r="W8" s="73"/>
      <c r="X8" s="137">
        <f t="shared" ref="X8:X16" si="2">G8+H8+R8</f>
        <v>0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0</v>
      </c>
      <c r="G9" s="141">
        <f t="shared" si="0"/>
        <v>0</v>
      </c>
      <c r="H9" s="20">
        <f t="shared" si="1"/>
        <v>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0</v>
      </c>
      <c r="Q9" s="73"/>
      <c r="R9" s="21">
        <f t="shared" ref="R9:R16" si="4">+Q9*E9</f>
        <v>0</v>
      </c>
      <c r="S9" s="73">
        <f>+'10.26-11.10'!W71</f>
        <v>0</v>
      </c>
      <c r="T9" s="21">
        <f t="shared" ref="T9:T16" si="5">(+S9*E9)*0.3</f>
        <v>0</v>
      </c>
      <c r="U9" s="353"/>
      <c r="V9" s="21"/>
      <c r="W9" s="73"/>
      <c r="X9" s="137">
        <f t="shared" si="2"/>
        <v>0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6</v>
      </c>
      <c r="G10" s="132">
        <f t="shared" si="0"/>
        <v>3162</v>
      </c>
      <c r="H10" s="20">
        <f t="shared" si="1"/>
        <v>60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3"/>
        <v>0</v>
      </c>
      <c r="Q10" s="73"/>
      <c r="R10" s="21">
        <f t="shared" si="4"/>
        <v>0</v>
      </c>
      <c r="S10" s="73">
        <v>0</v>
      </c>
      <c r="T10" s="21">
        <f t="shared" si="5"/>
        <v>0</v>
      </c>
      <c r="U10" s="353"/>
      <c r="V10" s="21"/>
      <c r="W10" s="73"/>
      <c r="X10" s="137">
        <f t="shared" si="2"/>
        <v>3222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1</v>
      </c>
      <c r="G11" s="141">
        <f t="shared" si="0"/>
        <v>527</v>
      </c>
      <c r="H11" s="20">
        <f t="shared" si="1"/>
        <v>10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4"/>
        <v>0</v>
      </c>
      <c r="S11" s="73">
        <v>0</v>
      </c>
      <c r="T11" s="21">
        <f t="shared" si="5"/>
        <v>0</v>
      </c>
      <c r="U11" s="353"/>
      <c r="V11" s="21"/>
      <c r="W11" s="353"/>
      <c r="X11" s="137">
        <f t="shared" si="2"/>
        <v>537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5</v>
      </c>
      <c r="G12" s="141">
        <f t="shared" si="0"/>
        <v>2635</v>
      </c>
      <c r="H12" s="20">
        <f t="shared" si="1"/>
        <v>50</v>
      </c>
      <c r="I12" s="21"/>
      <c r="J12" s="73">
        <v>0</v>
      </c>
      <c r="K12" s="73"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3"/>
      <c r="V12" s="21"/>
      <c r="W12" s="73"/>
      <c r="X12" s="137">
        <f t="shared" si="2"/>
        <v>2685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/>
      <c r="G13" s="141">
        <f t="shared" si="0"/>
        <v>0</v>
      </c>
      <c r="H13" s="20">
        <f t="shared" si="1"/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/>
      <c r="R13" s="21">
        <f t="shared" si="4"/>
        <v>0</v>
      </c>
      <c r="S13" s="73">
        <v>0</v>
      </c>
      <c r="T13" s="21">
        <f t="shared" si="5"/>
        <v>0</v>
      </c>
      <c r="U13" s="353"/>
      <c r="V13" s="21"/>
      <c r="W13" s="73"/>
      <c r="X13" s="137">
        <f t="shared" si="2"/>
        <v>0</v>
      </c>
    </row>
    <row r="14" spans="1:26" s="138" customFormat="1" ht="12" customHeight="1" thickBot="1" x14ac:dyDescent="0.25">
      <c r="A14" s="139">
        <v>8</v>
      </c>
      <c r="B14" s="22" t="s">
        <v>301</v>
      </c>
      <c r="C14" s="72" t="s">
        <v>268</v>
      </c>
      <c r="D14" s="73">
        <v>6851</v>
      </c>
      <c r="E14" s="130">
        <v>527</v>
      </c>
      <c r="F14" s="353">
        <v>6</v>
      </c>
      <c r="G14" s="141">
        <f t="shared" ref="G14" si="6">E14*F14</f>
        <v>3162</v>
      </c>
      <c r="H14" s="20">
        <f t="shared" si="1"/>
        <v>60</v>
      </c>
      <c r="I14" s="1"/>
      <c r="J14" s="73">
        <v>0</v>
      </c>
      <c r="K14" s="73"/>
      <c r="L14" s="73"/>
      <c r="M14" s="73"/>
      <c r="N14" s="73"/>
      <c r="O14" s="73"/>
      <c r="P14" s="233">
        <f t="shared" si="3"/>
        <v>0</v>
      </c>
      <c r="Q14" s="73"/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si="2"/>
        <v>3222</v>
      </c>
    </row>
    <row r="15" spans="1:26" s="138" customFormat="1" ht="12" customHeight="1" thickBot="1" x14ac:dyDescent="0.25">
      <c r="A15" s="139">
        <v>9</v>
      </c>
      <c r="B15" s="22" t="s">
        <v>302</v>
      </c>
      <c r="C15" s="72" t="s">
        <v>303</v>
      </c>
      <c r="D15" s="73">
        <v>6851</v>
      </c>
      <c r="E15" s="130">
        <v>527</v>
      </c>
      <c r="F15" s="353">
        <v>4</v>
      </c>
      <c r="G15" s="141">
        <f t="shared" si="0"/>
        <v>2108</v>
      </c>
      <c r="H15" s="20">
        <f t="shared" si="1"/>
        <v>40</v>
      </c>
      <c r="I15" s="1"/>
      <c r="J15" s="73"/>
      <c r="K15" s="73"/>
      <c r="L15" s="73"/>
      <c r="M15" s="73"/>
      <c r="N15" s="73"/>
      <c r="O15" s="73"/>
      <c r="P15" s="233">
        <f t="shared" si="3"/>
        <v>0</v>
      </c>
      <c r="Q15" s="73"/>
      <c r="R15" s="21">
        <f t="shared" si="4"/>
        <v>0</v>
      </c>
      <c r="S15" s="73"/>
      <c r="T15" s="21">
        <f t="shared" si="5"/>
        <v>0</v>
      </c>
      <c r="U15" s="73"/>
      <c r="V15" s="21">
        <f>(E15/8/10)*U15</f>
        <v>0</v>
      </c>
      <c r="W15" s="15"/>
      <c r="X15" s="137">
        <f t="shared" si="2"/>
        <v>2148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>+D16/13</f>
        <v>0</v>
      </c>
      <c r="F16" s="140"/>
      <c r="G16" s="141">
        <f>+D16</f>
        <v>0</v>
      </c>
      <c r="H16" s="20">
        <f t="shared" si="1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>(E16/8/10)*U16</f>
        <v>0</v>
      </c>
      <c r="W16" s="15"/>
      <c r="X16" s="137">
        <f t="shared" si="2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 t="shared" ref="X17" si="7">G17+H17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14229</v>
      </c>
      <c r="H18" s="3">
        <f>SUM(H7:H17)</f>
        <v>280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SUM(X7:X17)</f>
        <v>14509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0"/>
      <c r="B20" s="402" t="s">
        <v>0</v>
      </c>
      <c r="C20" s="404" t="s">
        <v>1</v>
      </c>
      <c r="D20" s="390" t="s">
        <v>3</v>
      </c>
      <c r="E20" s="426" t="s">
        <v>22</v>
      </c>
      <c r="F20" s="432" t="s">
        <v>2</v>
      </c>
      <c r="G20" s="434" t="s">
        <v>21</v>
      </c>
      <c r="H20" s="390" t="s">
        <v>2</v>
      </c>
      <c r="I20" s="428" t="s">
        <v>126</v>
      </c>
      <c r="J20" s="415" t="s">
        <v>4</v>
      </c>
      <c r="K20" s="417" t="s">
        <v>23</v>
      </c>
      <c r="L20" s="390" t="s">
        <v>5</v>
      </c>
      <c r="M20" s="390" t="s">
        <v>6</v>
      </c>
      <c r="N20" s="390" t="s">
        <v>24</v>
      </c>
      <c r="O20" s="390" t="s">
        <v>7</v>
      </c>
      <c r="P20" s="410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401"/>
      <c r="B21" s="403"/>
      <c r="C21" s="405"/>
      <c r="D21" s="422"/>
      <c r="E21" s="427"/>
      <c r="F21" s="433"/>
      <c r="G21" s="435"/>
      <c r="H21" s="406"/>
      <c r="I21" s="429"/>
      <c r="J21" s="416"/>
      <c r="K21" s="418"/>
      <c r="L21" s="406"/>
      <c r="M21" s="406"/>
      <c r="N21" s="422"/>
      <c r="O21" s="406"/>
      <c r="P21" s="411"/>
      <c r="R21" s="250" t="str">
        <f>D3</f>
        <v>Nov 09-14,2020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2695</v>
      </c>
      <c r="E22" s="354"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/>
      <c r="L22" s="15"/>
      <c r="M22" s="156"/>
      <c r="N22" s="358"/>
      <c r="O22" s="156"/>
      <c r="P22" s="158">
        <f t="shared" ref="P22:P27" si="9">+D22-F22-H22-J22-K22-L22-M22-N22-O22-I22</f>
        <v>2695</v>
      </c>
      <c r="R22" s="71">
        <f t="shared" ref="R22:R31" si="10">G7+H7+P7+R7+T7+V7+W7-F22-H22</f>
        <v>2695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X8</f>
        <v>0</v>
      </c>
      <c r="E23" s="353">
        <v>0</v>
      </c>
      <c r="F23" s="356">
        <f t="shared" ref="F23:F31" si="11">+E23*E8</f>
        <v>0</v>
      </c>
      <c r="G23" s="353"/>
      <c r="H23" s="356">
        <f t="shared" ref="H23:H31" si="12">(+E8/8)*G23</f>
        <v>0</v>
      </c>
      <c r="I23" s="353"/>
      <c r="J23" s="15"/>
      <c r="K23" s="15"/>
      <c r="L23" s="15"/>
      <c r="M23" s="18"/>
      <c r="N23" s="15"/>
      <c r="O23" s="18"/>
      <c r="P23" s="158">
        <f t="shared" si="9"/>
        <v>0</v>
      </c>
      <c r="R23" s="71">
        <f>G8+H8+P8+R8+T8+V8+W8-F23-H23</f>
        <v>0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>X9</f>
        <v>0</v>
      </c>
      <c r="E24" s="353">
        <v>0</v>
      </c>
      <c r="F24" s="356">
        <f t="shared" si="11"/>
        <v>0</v>
      </c>
      <c r="G24" s="353"/>
      <c r="H24" s="356">
        <f>(+E9/8)*G24</f>
        <v>0</v>
      </c>
      <c r="I24" s="353"/>
      <c r="J24" s="15"/>
      <c r="K24" s="360"/>
      <c r="L24" s="15"/>
      <c r="M24" s="18"/>
      <c r="N24" s="360"/>
      <c r="O24" s="18"/>
      <c r="P24" s="158">
        <f t="shared" si="9"/>
        <v>0</v>
      </c>
      <c r="R24" s="71">
        <f t="shared" si="10"/>
        <v>0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>X10</f>
        <v>3222</v>
      </c>
      <c r="E25" s="353">
        <v>0</v>
      </c>
      <c r="F25" s="356">
        <f t="shared" si="11"/>
        <v>0</v>
      </c>
      <c r="G25" s="353"/>
      <c r="H25" s="356">
        <f>(+E10/8)*G25</f>
        <v>0</v>
      </c>
      <c r="I25" s="353"/>
      <c r="J25" s="15"/>
      <c r="K25" s="360"/>
      <c r="L25" s="15"/>
      <c r="M25" s="18"/>
      <c r="N25" s="15"/>
      <c r="O25" s="18"/>
      <c r="P25" s="158">
        <f t="shared" si="9"/>
        <v>3222</v>
      </c>
      <c r="R25" s="71">
        <f t="shared" si="10"/>
        <v>3222</v>
      </c>
    </row>
    <row r="26" spans="1:24" s="138" customFormat="1" ht="12" customHeight="1" x14ac:dyDescent="0.2">
      <c r="A26" s="139">
        <v>5</v>
      </c>
      <c r="B26" s="22" t="str">
        <f t="shared" ref="B26:B31" si="13">+B11</f>
        <v>Briones, Christian Joy</v>
      </c>
      <c r="C26" s="248" t="str">
        <f t="shared" ref="C26:C31" si="14">C11</f>
        <v>Asst. Cook</v>
      </c>
      <c r="D26" s="141">
        <f>X11</f>
        <v>537</v>
      </c>
      <c r="E26" s="353">
        <v>0</v>
      </c>
      <c r="F26" s="356">
        <f t="shared" si="11"/>
        <v>0</v>
      </c>
      <c r="G26" s="353"/>
      <c r="H26" s="356">
        <f>(+E11/8)*G26</f>
        <v>0</v>
      </c>
      <c r="I26" s="353"/>
      <c r="J26" s="15"/>
      <c r="K26" s="15"/>
      <c r="L26" s="15"/>
      <c r="M26" s="18"/>
      <c r="N26" s="15"/>
      <c r="O26" s="18"/>
      <c r="P26" s="158">
        <f t="shared" si="9"/>
        <v>537</v>
      </c>
      <c r="R26" s="71">
        <f t="shared" si="10"/>
        <v>537</v>
      </c>
    </row>
    <row r="27" spans="1:24" s="138" customFormat="1" ht="12" customHeight="1" x14ac:dyDescent="0.2">
      <c r="A27" s="139">
        <v>6</v>
      </c>
      <c r="B27" s="22" t="str">
        <f t="shared" si="13"/>
        <v>Cahilig,Benzen</v>
      </c>
      <c r="C27" s="248" t="str">
        <f t="shared" si="14"/>
        <v>Cook</v>
      </c>
      <c r="D27" s="141">
        <f>X12</f>
        <v>2685</v>
      </c>
      <c r="E27" s="353">
        <v>0</v>
      </c>
      <c r="F27" s="356">
        <f t="shared" si="11"/>
        <v>0</v>
      </c>
      <c r="G27" s="353"/>
      <c r="H27" s="356">
        <f>(+E12/8)*G27</f>
        <v>0</v>
      </c>
      <c r="I27" s="353"/>
      <c r="J27" s="15"/>
      <c r="K27" s="15"/>
      <c r="L27" s="15"/>
      <c r="M27" s="18"/>
      <c r="N27" s="15"/>
      <c r="O27" s="18"/>
      <c r="P27" s="158">
        <f t="shared" si="9"/>
        <v>2685</v>
      </c>
      <c r="R27" s="71">
        <f>G12+H12+P12+R12+T12+V12+W12-F27-H27</f>
        <v>2685</v>
      </c>
    </row>
    <row r="28" spans="1:24" s="138" customFormat="1" ht="12" customHeight="1" x14ac:dyDescent="0.2">
      <c r="A28" s="139">
        <v>7</v>
      </c>
      <c r="B28" s="22" t="str">
        <f t="shared" si="13"/>
        <v>Pantoja,Nancy</v>
      </c>
      <c r="C28" s="248" t="str">
        <f t="shared" si="14"/>
        <v>Cashier</v>
      </c>
      <c r="D28" s="141">
        <f t="shared" si="8"/>
        <v>0</v>
      </c>
      <c r="E28" s="353">
        <v>0</v>
      </c>
      <c r="F28" s="356">
        <f t="shared" si="11"/>
        <v>0</v>
      </c>
      <c r="G28" s="353"/>
      <c r="H28" s="356">
        <f>(+E13/8)*G28</f>
        <v>0</v>
      </c>
      <c r="I28" s="353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10"/>
        <v>0</v>
      </c>
    </row>
    <row r="29" spans="1:24" s="138" customFormat="1" ht="12" customHeight="1" x14ac:dyDescent="0.2">
      <c r="A29" s="139">
        <v>8</v>
      </c>
      <c r="B29" s="22" t="str">
        <f t="shared" si="13"/>
        <v>Hayagan, Ruel</v>
      </c>
      <c r="C29" s="248" t="str">
        <f t="shared" si="14"/>
        <v>Cook</v>
      </c>
      <c r="D29" s="141">
        <f>X14</f>
        <v>3222</v>
      </c>
      <c r="E29" s="353"/>
      <c r="F29" s="356">
        <f t="shared" si="11"/>
        <v>0</v>
      </c>
      <c r="G29" s="353"/>
      <c r="H29" s="356">
        <f t="shared" si="12"/>
        <v>0</v>
      </c>
      <c r="I29" s="353"/>
      <c r="J29" s="15"/>
      <c r="K29" s="15"/>
      <c r="L29" s="15"/>
      <c r="M29" s="18"/>
      <c r="N29" s="15"/>
      <c r="O29" s="18"/>
      <c r="P29" s="158">
        <f>X14</f>
        <v>3222</v>
      </c>
      <c r="R29" s="71">
        <f t="shared" si="10"/>
        <v>3222</v>
      </c>
    </row>
    <row r="30" spans="1:24" s="138" customFormat="1" ht="12" customHeight="1" x14ac:dyDescent="0.2">
      <c r="A30" s="139">
        <v>9</v>
      </c>
      <c r="B30" s="22" t="s">
        <v>302</v>
      </c>
      <c r="C30" s="72" t="s">
        <v>303</v>
      </c>
      <c r="D30" s="141">
        <f>X15</f>
        <v>2148</v>
      </c>
      <c r="E30" s="353"/>
      <c r="F30" s="356">
        <f t="shared" si="11"/>
        <v>0</v>
      </c>
      <c r="G30" s="353"/>
      <c r="H30" s="356">
        <f t="shared" si="12"/>
        <v>0</v>
      </c>
      <c r="I30" s="353"/>
      <c r="J30" s="15"/>
      <c r="K30" s="15"/>
      <c r="L30" s="15"/>
      <c r="M30" s="18"/>
      <c r="N30" s="15"/>
      <c r="O30" s="18"/>
      <c r="P30" s="158">
        <f t="shared" ref="P30" si="15">+D30-F30-H30-J30-K30-L30-M30-N30-O30-I30</f>
        <v>2148</v>
      </c>
      <c r="R30" s="71">
        <f t="shared" si="10"/>
        <v>2148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1"/>
        <v>0</v>
      </c>
      <c r="G31" s="159"/>
      <c r="H31" s="21">
        <f t="shared" si="12"/>
        <v>0</v>
      </c>
      <c r="I31" s="122"/>
      <c r="J31" s="15"/>
      <c r="K31" s="15"/>
      <c r="L31" s="15"/>
      <c r="M31" s="18"/>
      <c r="N31" s="15"/>
      <c r="O31" s="18"/>
      <c r="P31" s="158">
        <f>+D31-F31-H31-J31-K31-L31-M31-N31-O31-I31</f>
        <v>0</v>
      </c>
      <c r="R31" s="71">
        <f t="shared" si="10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14509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6">+SUM(J22:J32)</f>
        <v>0</v>
      </c>
      <c r="K33" s="3">
        <f t="shared" si="16"/>
        <v>0</v>
      </c>
      <c r="L33" s="3">
        <f t="shared" si="16"/>
        <v>0</v>
      </c>
      <c r="M33" s="3">
        <f t="shared" si="16"/>
        <v>0</v>
      </c>
      <c r="N33" s="3">
        <f t="shared" si="16"/>
        <v>0</v>
      </c>
      <c r="O33" s="3">
        <f t="shared" si="16"/>
        <v>0</v>
      </c>
      <c r="P33" s="5">
        <f>SUM(P22:P32)</f>
        <v>14509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7">B22</f>
        <v>Biarcal, Ronald Glenn</v>
      </c>
      <c r="N35" s="165"/>
      <c r="O35" s="16">
        <v>0</v>
      </c>
      <c r="P35" s="16">
        <f>2068/26*6</f>
        <v>477.23076923076917</v>
      </c>
      <c r="Q35" s="16">
        <v>0</v>
      </c>
      <c r="S35" s="166">
        <f>R22+P35</f>
        <v>3172.2307692307691</v>
      </c>
    </row>
    <row r="36" spans="1:25" x14ac:dyDescent="0.2">
      <c r="M36" s="16" t="str">
        <f t="shared" si="17"/>
        <v>Sanchez, Angelo</v>
      </c>
      <c r="N36" s="165"/>
      <c r="O36" s="16">
        <v>0</v>
      </c>
      <c r="P36" s="16">
        <v>0</v>
      </c>
      <c r="Q36" s="273">
        <v>0</v>
      </c>
      <c r="S36" s="166">
        <v>0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296</v>
      </c>
      <c r="M37" s="16" t="str">
        <f t="shared" si="17"/>
        <v>Dino, Joyce</v>
      </c>
      <c r="N37" s="165"/>
      <c r="O37" s="16">
        <v>0</v>
      </c>
      <c r="P37" s="16">
        <f>100*F9</f>
        <v>0</v>
      </c>
      <c r="Q37" s="16">
        <v>0</v>
      </c>
      <c r="S37" s="166">
        <f t="shared" ref="S37:S42" si="18">R24+P37</f>
        <v>0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17"/>
        <v xml:space="preserve">Sosa, Anna Marie </v>
      </c>
      <c r="N38" s="165"/>
      <c r="O38" s="16">
        <v>0</v>
      </c>
      <c r="P38" s="16">
        <f>2068/26*6</f>
        <v>477.23076923076917</v>
      </c>
      <c r="Q38" s="16">
        <v>0</v>
      </c>
      <c r="S38" s="166">
        <f t="shared" si="18"/>
        <v>3699.2307692307691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17"/>
        <v>Briones, Christian Joy</v>
      </c>
      <c r="O39" s="16">
        <v>0</v>
      </c>
      <c r="P39" s="16">
        <v>0</v>
      </c>
      <c r="Q39" s="16">
        <v>0</v>
      </c>
      <c r="S39" s="166">
        <f t="shared" si="18"/>
        <v>537</v>
      </c>
      <c r="T39" s="361"/>
      <c r="U39" s="334"/>
      <c r="V39" s="334"/>
      <c r="W39" s="334"/>
      <c r="X39" s="334"/>
      <c r="Y39" s="334"/>
    </row>
    <row r="40" spans="1:25" x14ac:dyDescent="0.2">
      <c r="C40" s="126" t="s">
        <v>304</v>
      </c>
      <c r="D40" s="126" t="s">
        <v>309</v>
      </c>
      <c r="M40" s="16" t="str">
        <f t="shared" si="17"/>
        <v>Cahilig,Benzen</v>
      </c>
      <c r="O40" s="16">
        <v>0</v>
      </c>
      <c r="P40" s="16">
        <v>0</v>
      </c>
      <c r="Q40" s="16">
        <v>0</v>
      </c>
      <c r="S40" s="166">
        <f t="shared" si="18"/>
        <v>2685</v>
      </c>
    </row>
    <row r="41" spans="1:25" x14ac:dyDescent="0.2">
      <c r="C41" s="126" t="s">
        <v>305</v>
      </c>
      <c r="D41" s="364">
        <f>2600/26</f>
        <v>100</v>
      </c>
      <c r="M41" s="16" t="str">
        <f t="shared" si="17"/>
        <v>Pantoja,Nancy</v>
      </c>
      <c r="O41" s="16">
        <v>0</v>
      </c>
      <c r="P41" s="16">
        <v>0</v>
      </c>
      <c r="Q41" s="16">
        <v>0</v>
      </c>
      <c r="S41" s="166">
        <f t="shared" si="18"/>
        <v>0</v>
      </c>
    </row>
    <row r="42" spans="1:25" x14ac:dyDescent="0.2">
      <c r="C42" s="126" t="s">
        <v>306</v>
      </c>
      <c r="D42" s="364">
        <f>2068/26</f>
        <v>79.538461538461533</v>
      </c>
      <c r="M42" s="16" t="str">
        <f t="shared" si="17"/>
        <v>Hayagan, Ruel</v>
      </c>
      <c r="O42" s="16">
        <v>0</v>
      </c>
      <c r="P42" s="16">
        <v>0</v>
      </c>
      <c r="Q42" s="16">
        <v>0</v>
      </c>
      <c r="S42" s="166">
        <f t="shared" si="18"/>
        <v>3222</v>
      </c>
    </row>
    <row r="43" spans="1:25" x14ac:dyDescent="0.2">
      <c r="C43" s="126" t="s">
        <v>307</v>
      </c>
      <c r="D43" s="364">
        <f>2068/26</f>
        <v>79.538461538461533</v>
      </c>
      <c r="M43" s="16" t="str">
        <f t="shared" si="17"/>
        <v>Eric Labadan</v>
      </c>
      <c r="O43" s="16">
        <v>0</v>
      </c>
      <c r="P43" s="16">
        <v>0</v>
      </c>
      <c r="Q43" s="16">
        <v>0</v>
      </c>
      <c r="S43" s="166">
        <f t="shared" ref="S43" si="19">R30+P43</f>
        <v>2148</v>
      </c>
    </row>
    <row r="44" spans="1:25" x14ac:dyDescent="0.2">
      <c r="C44" s="126" t="s">
        <v>308</v>
      </c>
      <c r="D44" s="364">
        <f>2000/26</f>
        <v>76.92307692307692</v>
      </c>
      <c r="M44" s="16">
        <f t="shared" si="17"/>
        <v>0</v>
      </c>
      <c r="O44" s="16">
        <v>0</v>
      </c>
      <c r="P44" s="16">
        <v>0</v>
      </c>
      <c r="Q44" s="16">
        <v>0</v>
      </c>
      <c r="S44" s="166">
        <f>+P31+(SUM(O44:Q44))</f>
        <v>0</v>
      </c>
    </row>
    <row r="46" spans="1:25" x14ac:dyDescent="0.2">
      <c r="P46" s="169"/>
      <c r="S46" s="362">
        <f>SUM(S35:S45)</f>
        <v>15463.461538461539</v>
      </c>
      <c r="T46" s="363"/>
    </row>
    <row r="53" spans="1:16" ht="13.5" thickBot="1" x14ac:dyDescent="0.25"/>
    <row r="54" spans="1:16" ht="13.5" thickBot="1" x14ac:dyDescent="0.25">
      <c r="A54" s="400"/>
      <c r="B54" s="402" t="s">
        <v>0</v>
      </c>
      <c r="C54" s="404" t="s">
        <v>1</v>
      </c>
      <c r="D54" s="390" t="s">
        <v>45</v>
      </c>
      <c r="E54" s="388" t="s">
        <v>151</v>
      </c>
      <c r="F54" s="408" t="s">
        <v>151</v>
      </c>
      <c r="G54" s="409"/>
      <c r="H54" s="413"/>
      <c r="I54" s="410" t="s">
        <v>3</v>
      </c>
      <c r="J54" s="412" t="s">
        <v>114</v>
      </c>
      <c r="K54" s="407" t="s">
        <v>115</v>
      </c>
      <c r="L54" s="407" t="s">
        <v>116</v>
      </c>
      <c r="N54" s="421" t="s">
        <v>102</v>
      </c>
    </row>
    <row r="55" spans="1:16" ht="13.5" thickBot="1" x14ac:dyDescent="0.25">
      <c r="A55" s="401"/>
      <c r="B55" s="403"/>
      <c r="C55" s="405"/>
      <c r="D55" s="391"/>
      <c r="E55" s="389"/>
      <c r="F55" s="245" t="s">
        <v>117</v>
      </c>
      <c r="G55" s="246" t="s">
        <v>300</v>
      </c>
      <c r="H55" s="414"/>
      <c r="I55" s="411"/>
      <c r="J55" s="412"/>
      <c r="K55" s="407"/>
      <c r="L55" s="407"/>
      <c r="N55" s="421"/>
    </row>
    <row r="56" spans="1:16" ht="13.5" thickBot="1" x14ac:dyDescent="0.25">
      <c r="A56" s="153">
        <v>1</v>
      </c>
      <c r="B56" s="49" t="str">
        <f t="shared" ref="B56:C65" si="20">+B22</f>
        <v>Biarcal, Ronald Glenn</v>
      </c>
      <c r="C56" s="49" t="str">
        <f t="shared" si="20"/>
        <v>M.T.Purchaser</v>
      </c>
      <c r="D56" s="133"/>
      <c r="E56" s="157"/>
      <c r="F56" s="236"/>
      <c r="G56" s="236"/>
      <c r="H56" s="157">
        <v>0</v>
      </c>
      <c r="I56" s="158">
        <f t="shared" ref="I56:I64" si="21">P22</f>
        <v>2695</v>
      </c>
      <c r="J56" s="274">
        <v>0</v>
      </c>
      <c r="K56" s="274">
        <f>2068/26*6</f>
        <v>477.23076923076917</v>
      </c>
      <c r="L56" s="274">
        <f t="shared" ref="K56:L60" si="22">+Q35</f>
        <v>0</v>
      </c>
      <c r="N56" s="165">
        <f>I56+K56+527</f>
        <v>3699.2307692307691</v>
      </c>
    </row>
    <row r="57" spans="1:16" ht="13.5" thickBot="1" x14ac:dyDescent="0.25">
      <c r="A57" s="139">
        <v>2</v>
      </c>
      <c r="B57" s="22" t="str">
        <f t="shared" si="20"/>
        <v>Sanchez, Angelo</v>
      </c>
      <c r="C57" s="248" t="str">
        <f t="shared" si="20"/>
        <v>Head Cook</v>
      </c>
      <c r="D57" s="73"/>
      <c r="E57" s="122"/>
      <c r="F57" s="122"/>
      <c r="G57" s="236"/>
      <c r="H57" s="157">
        <v>0</v>
      </c>
      <c r="I57" s="158">
        <f t="shared" si="21"/>
        <v>0</v>
      </c>
      <c r="J57" s="274">
        <f>+O36</f>
        <v>0</v>
      </c>
      <c r="K57" s="274">
        <v>0</v>
      </c>
      <c r="L57" s="274">
        <f t="shared" si="22"/>
        <v>0</v>
      </c>
      <c r="N57" s="165">
        <v>0</v>
      </c>
    </row>
    <row r="58" spans="1:16" ht="13.5" thickBot="1" x14ac:dyDescent="0.25">
      <c r="A58" s="139">
        <v>3</v>
      </c>
      <c r="B58" s="22" t="str">
        <f t="shared" si="20"/>
        <v>Dino, Joyce</v>
      </c>
      <c r="C58" s="248" t="str">
        <f t="shared" si="20"/>
        <v>Store Manager</v>
      </c>
      <c r="D58" s="73"/>
      <c r="E58" s="122"/>
      <c r="F58" s="18"/>
      <c r="G58" s="236"/>
      <c r="H58" s="157">
        <v>0</v>
      </c>
      <c r="I58" s="158">
        <f t="shared" si="21"/>
        <v>0</v>
      </c>
      <c r="J58" s="274"/>
      <c r="K58" s="274">
        <f>P37</f>
        <v>0</v>
      </c>
      <c r="L58" s="274">
        <f t="shared" si="22"/>
        <v>0</v>
      </c>
      <c r="N58" s="165">
        <f t="shared" ref="N58:N64" si="23">I58+J58+K58</f>
        <v>0</v>
      </c>
      <c r="P58" s="165"/>
    </row>
    <row r="59" spans="1:16" ht="13.5" thickBot="1" x14ac:dyDescent="0.25">
      <c r="A59" s="139">
        <v>4</v>
      </c>
      <c r="B59" s="22" t="str">
        <f t="shared" si="20"/>
        <v xml:space="preserve">Sosa, Anna Marie </v>
      </c>
      <c r="C59" s="248" t="str">
        <f t="shared" si="20"/>
        <v>M.T.Bookkeeper</v>
      </c>
      <c r="D59" s="73"/>
      <c r="E59" s="122"/>
      <c r="F59" s="122"/>
      <c r="G59" s="236"/>
      <c r="H59" s="157">
        <v>0</v>
      </c>
      <c r="I59" s="158">
        <f t="shared" si="21"/>
        <v>3222</v>
      </c>
      <c r="J59" s="274">
        <v>0</v>
      </c>
      <c r="K59" s="274">
        <f>2068/26*6</f>
        <v>477.23076923076917</v>
      </c>
      <c r="L59" s="274">
        <f t="shared" si="22"/>
        <v>0</v>
      </c>
      <c r="N59" s="165">
        <f t="shared" si="23"/>
        <v>3699.2307692307691</v>
      </c>
    </row>
    <row r="60" spans="1:16" ht="13.5" thickBot="1" x14ac:dyDescent="0.25">
      <c r="A60" s="139">
        <v>5</v>
      </c>
      <c r="B60" s="22" t="str">
        <f t="shared" si="20"/>
        <v>Briones, Christian Joy</v>
      </c>
      <c r="C60" s="248" t="str">
        <f t="shared" si="20"/>
        <v>Asst. Cook</v>
      </c>
      <c r="D60" s="73"/>
      <c r="E60" s="122"/>
      <c r="F60" s="122"/>
      <c r="G60" s="236"/>
      <c r="H60" s="157">
        <v>0</v>
      </c>
      <c r="I60" s="158">
        <f t="shared" si="21"/>
        <v>537</v>
      </c>
      <c r="J60" s="274">
        <f>+O39</f>
        <v>0</v>
      </c>
      <c r="K60" s="274">
        <f t="shared" si="22"/>
        <v>0</v>
      </c>
      <c r="L60" s="274">
        <f t="shared" si="22"/>
        <v>0</v>
      </c>
      <c r="N60" s="165">
        <f t="shared" si="23"/>
        <v>537</v>
      </c>
    </row>
    <row r="61" spans="1:16" ht="13.5" thickBot="1" x14ac:dyDescent="0.25">
      <c r="A61" s="139">
        <v>6</v>
      </c>
      <c r="B61" s="22" t="str">
        <f t="shared" si="20"/>
        <v>Cahilig,Benzen</v>
      </c>
      <c r="C61" s="248" t="str">
        <f t="shared" si="20"/>
        <v>Cook</v>
      </c>
      <c r="D61" s="73"/>
      <c r="E61" s="122"/>
      <c r="F61" s="122"/>
      <c r="G61" s="236"/>
      <c r="H61" s="157">
        <v>0</v>
      </c>
      <c r="I61" s="158">
        <f t="shared" si="21"/>
        <v>2685</v>
      </c>
      <c r="N61" s="165">
        <f t="shared" si="23"/>
        <v>2685</v>
      </c>
    </row>
    <row r="62" spans="1:16" x14ac:dyDescent="0.2">
      <c r="A62" s="139">
        <v>7</v>
      </c>
      <c r="B62" s="22" t="str">
        <f t="shared" si="20"/>
        <v>Pantoja,Nancy</v>
      </c>
      <c r="C62" s="248" t="str">
        <f t="shared" si="20"/>
        <v>Cashier</v>
      </c>
      <c r="D62" s="73"/>
      <c r="E62" s="122"/>
      <c r="F62" s="122"/>
      <c r="G62" s="236"/>
      <c r="H62" s="157">
        <v>0</v>
      </c>
      <c r="I62" s="158">
        <f t="shared" si="21"/>
        <v>0</v>
      </c>
      <c r="N62" s="165">
        <f t="shared" si="23"/>
        <v>0</v>
      </c>
    </row>
    <row r="63" spans="1:16" x14ac:dyDescent="0.2">
      <c r="A63" s="139">
        <v>8</v>
      </c>
      <c r="B63" s="22" t="str">
        <f t="shared" si="20"/>
        <v>Hayagan, Ruel</v>
      </c>
      <c r="C63" s="248" t="str">
        <f t="shared" si="20"/>
        <v>Cook</v>
      </c>
      <c r="D63" s="73"/>
      <c r="E63" s="122"/>
      <c r="F63" s="122"/>
      <c r="G63" s="122"/>
      <c r="H63" s="15">
        <v>0</v>
      </c>
      <c r="I63" s="158">
        <f t="shared" si="21"/>
        <v>3222</v>
      </c>
      <c r="N63" s="165">
        <f t="shared" si="23"/>
        <v>3222</v>
      </c>
    </row>
    <row r="64" spans="1:16" x14ac:dyDescent="0.2">
      <c r="A64" s="139">
        <v>9</v>
      </c>
      <c r="B64" s="22" t="s">
        <v>302</v>
      </c>
      <c r="C64" s="72" t="s">
        <v>303</v>
      </c>
      <c r="D64" s="73"/>
      <c r="E64" s="122"/>
      <c r="F64" s="122"/>
      <c r="G64" s="122"/>
      <c r="H64" s="15">
        <v>0</v>
      </c>
      <c r="I64" s="158">
        <f t="shared" si="21"/>
        <v>2148</v>
      </c>
      <c r="N64" s="165">
        <f t="shared" si="23"/>
        <v>2148</v>
      </c>
    </row>
    <row r="65" spans="1:15" x14ac:dyDescent="0.2">
      <c r="A65" s="139">
        <v>10</v>
      </c>
      <c r="B65" s="22">
        <f t="shared" si="20"/>
        <v>0</v>
      </c>
      <c r="C65" s="248">
        <f t="shared" si="20"/>
        <v>0</v>
      </c>
      <c r="D65" s="22"/>
      <c r="E65" s="122"/>
      <c r="F65" s="122"/>
      <c r="G65" s="122"/>
      <c r="H65" s="15">
        <v>0</v>
      </c>
      <c r="I65" s="158">
        <f>+D31-F31-H31-D65-J31-K31-L31-M31-N31-O31-E65-H65-F65-G65-I31</f>
        <v>0</v>
      </c>
    </row>
    <row r="66" spans="1:15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5" ht="15.75" thickBot="1" x14ac:dyDescent="0.3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SUM(I56:I66)</f>
        <v>14509</v>
      </c>
      <c r="N67" s="365">
        <f>SUM(N56:N65)</f>
        <v>15990.461538461539</v>
      </c>
      <c r="O67" s="363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'26-10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'26-10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'26-10 payroll'!D2</f>
        <v>VALERO</v>
      </c>
      <c r="C3" s="443"/>
      <c r="D3" s="443"/>
      <c r="E3" s="443"/>
      <c r="F3" s="443"/>
      <c r="G3" s="443"/>
      <c r="H3" s="444"/>
      <c r="I3" s="178"/>
      <c r="J3" s="442" t="str">
        <f>'26-10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'26-10 payroll'!B7</f>
        <v>Biarcal, Ronald Glenn</v>
      </c>
      <c r="E7" s="448"/>
      <c r="F7" s="448"/>
      <c r="G7" s="55"/>
      <c r="H7" s="194"/>
      <c r="I7" s="195"/>
      <c r="J7" s="192" t="s">
        <v>26</v>
      </c>
      <c r="K7" s="193" t="s">
        <v>27</v>
      </c>
      <c r="L7" s="448" t="str">
        <f>'26-10 payroll'!B8</f>
        <v>Sanchez, Angelo</v>
      </c>
      <c r="M7" s="448"/>
      <c r="N7" s="448"/>
      <c r="O7" s="9"/>
      <c r="P7" s="194"/>
    </row>
    <row r="8" spans="1:22" x14ac:dyDescent="0.2">
      <c r="B8" s="192" t="s">
        <v>28</v>
      </c>
      <c r="C8" s="193" t="s">
        <v>27</v>
      </c>
      <c r="D8" s="449">
        <f>'26-10 payroll'!E7</f>
        <v>527</v>
      </c>
      <c r="E8" s="449"/>
      <c r="F8" s="449"/>
      <c r="G8" s="55"/>
      <c r="H8" s="196"/>
      <c r="I8" s="195"/>
      <c r="J8" s="192" t="s">
        <v>28</v>
      </c>
      <c r="K8" s="193" t="s">
        <v>27</v>
      </c>
      <c r="L8" s="449">
        <f>'26-10 payroll'!E8</f>
        <v>527</v>
      </c>
      <c r="M8" s="449"/>
      <c r="N8" s="449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50" t="str">
        <f>'26-10 payroll'!D3</f>
        <v>Nov 09-14,2020</v>
      </c>
      <c r="E9" s="450"/>
      <c r="F9" s="450"/>
      <c r="G9" s="55"/>
      <c r="H9" s="194"/>
      <c r="I9" s="195"/>
      <c r="J9" s="192" t="s">
        <v>29</v>
      </c>
      <c r="K9" s="193" t="s">
        <v>27</v>
      </c>
      <c r="L9" s="450" t="str">
        <f>'26-10 payroll'!D3</f>
        <v>Nov 09-14,2020</v>
      </c>
      <c r="M9" s="450"/>
      <c r="N9" s="450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2635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0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5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477.23076923076917</v>
      </c>
      <c r="G17" s="55"/>
      <c r="H17" s="56">
        <f>SUM(F13:F17)</f>
        <v>537.23076923076917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0</v>
      </c>
      <c r="O17" s="9"/>
      <c r="P17" s="10">
        <f>SUM(N13:N17)</f>
        <v>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3172.2307692307691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0</v>
      </c>
      <c r="R28" s="215"/>
      <c r="T28" s="216">
        <f>+H28-'26-10 payroll'!S35</f>
        <v>0</v>
      </c>
      <c r="U28" s="217"/>
      <c r="V28" s="218">
        <f>+P28-'26-10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9" t="str">
        <f>'26-10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'26-10 payroll'!A1</f>
        <v>THE OLD SPAGHETTI HOUSE</v>
      </c>
      <c r="K35" s="440"/>
      <c r="L35" s="440"/>
      <c r="M35" s="440"/>
      <c r="N35" s="440"/>
      <c r="O35" s="440"/>
      <c r="P35" s="441"/>
    </row>
    <row r="36" spans="2:17" x14ac:dyDescent="0.2">
      <c r="B36" s="442" t="str">
        <f>'26-10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'26-10 payroll'!D2</f>
        <v>VALERO</v>
      </c>
      <c r="K36" s="443"/>
      <c r="L36" s="443"/>
      <c r="M36" s="443"/>
      <c r="N36" s="443"/>
      <c r="O36" s="443"/>
      <c r="P36" s="44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8" t="str">
        <f>'26-10 payroll'!B24</f>
        <v>Dino, Joyce</v>
      </c>
      <c r="E40" s="448"/>
      <c r="F40" s="448"/>
      <c r="G40" s="55"/>
      <c r="H40" s="194"/>
      <c r="I40" s="195"/>
      <c r="J40" s="192" t="s">
        <v>26</v>
      </c>
      <c r="K40" s="193" t="s">
        <v>27</v>
      </c>
      <c r="L40" s="451" t="str">
        <f>'26-10 payroll'!B10</f>
        <v xml:space="preserve">Sosa, Anna Marie </v>
      </c>
      <c r="M40" s="448"/>
      <c r="N40" s="448"/>
      <c r="O40" s="9"/>
      <c r="P40" s="194"/>
    </row>
    <row r="41" spans="2:17" x14ac:dyDescent="0.2">
      <c r="B41" s="192" t="s">
        <v>28</v>
      </c>
      <c r="C41" s="193" t="s">
        <v>27</v>
      </c>
      <c r="D41" s="449">
        <f>'26-10 payroll'!E9</f>
        <v>790.23076923076928</v>
      </c>
      <c r="E41" s="449"/>
      <c r="F41" s="449"/>
      <c r="G41" s="55"/>
      <c r="H41" s="196"/>
      <c r="I41" s="195"/>
      <c r="J41" s="192" t="s">
        <v>28</v>
      </c>
      <c r="K41" s="193" t="s">
        <v>27</v>
      </c>
      <c r="L41" s="449">
        <f>'26-10 payroll'!E10</f>
        <v>527</v>
      </c>
      <c r="M41" s="449"/>
      <c r="N41" s="449"/>
      <c r="O41" s="9"/>
      <c r="P41" s="196"/>
    </row>
    <row r="42" spans="2:17" x14ac:dyDescent="0.2">
      <c r="B42" s="192" t="s">
        <v>29</v>
      </c>
      <c r="C42" s="193" t="s">
        <v>27</v>
      </c>
      <c r="D42" s="450" t="str">
        <f>'26-10 payroll'!D3</f>
        <v>Nov 09-14,2020</v>
      </c>
      <c r="E42" s="450"/>
      <c r="F42" s="450"/>
      <c r="G42" s="55"/>
      <c r="H42" s="194"/>
      <c r="I42" s="195"/>
      <c r="J42" s="192" t="s">
        <v>29</v>
      </c>
      <c r="K42" s="193" t="s">
        <v>27</v>
      </c>
      <c r="L42" s="450" t="str">
        <f>'26-10 payroll'!D3</f>
        <v>Nov 09-14,2020</v>
      </c>
      <c r="M42" s="450"/>
      <c r="N42" s="450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3162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477.23076923076917</v>
      </c>
      <c r="O50" s="9"/>
      <c r="P50" s="10">
        <f>SUM(N46:N50)</f>
        <v>537.23076923076917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3699.2307692307691</v>
      </c>
      <c r="Q61" s="174"/>
      <c r="T61" s="216">
        <f>+H61-'26-10 payroll'!S37</f>
        <v>0</v>
      </c>
      <c r="V61" s="237">
        <f>+P61-'26-10 payroll'!S38</f>
        <v>0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9" t="str">
        <f>'26-10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'26-10 payroll'!A1</f>
        <v>THE OLD SPAGHETTI HOUSE</v>
      </c>
      <c r="K68" s="440"/>
      <c r="L68" s="440"/>
      <c r="M68" s="440"/>
      <c r="N68" s="440"/>
      <c r="O68" s="440"/>
      <c r="P68" s="441"/>
    </row>
    <row r="69" spans="2:17" x14ac:dyDescent="0.2">
      <c r="B69" s="442" t="str">
        <f>'26-10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'26-10 payroll'!D2</f>
        <v>VALERO</v>
      </c>
      <c r="K69" s="443"/>
      <c r="L69" s="443"/>
      <c r="M69" s="443"/>
      <c r="N69" s="443"/>
      <c r="O69" s="443"/>
      <c r="P69" s="44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51" t="str">
        <f>'26-10 payroll'!B11</f>
        <v>Briones, Christian Joy</v>
      </c>
      <c r="E73" s="448"/>
      <c r="F73" s="448"/>
      <c r="G73" s="55"/>
      <c r="H73" s="194"/>
      <c r="I73" s="195"/>
      <c r="J73" s="192" t="s">
        <v>26</v>
      </c>
      <c r="K73" s="193" t="s">
        <v>27</v>
      </c>
      <c r="L73" s="451" t="str">
        <f>'26-10 payroll'!B12</f>
        <v>Cahilig,Benzen</v>
      </c>
      <c r="M73" s="448"/>
      <c r="N73" s="448"/>
      <c r="O73" s="9"/>
      <c r="P73" s="194"/>
    </row>
    <row r="74" spans="2:17" x14ac:dyDescent="0.2">
      <c r="B74" s="192" t="s">
        <v>28</v>
      </c>
      <c r="C74" s="193" t="s">
        <v>27</v>
      </c>
      <c r="D74" s="449">
        <f>'26-10 payroll'!E11</f>
        <v>527</v>
      </c>
      <c r="E74" s="449"/>
      <c r="F74" s="449"/>
      <c r="G74" s="55"/>
      <c r="H74" s="196"/>
      <c r="I74" s="195"/>
      <c r="J74" s="192" t="s">
        <v>28</v>
      </c>
      <c r="K74" s="193" t="s">
        <v>27</v>
      </c>
      <c r="L74" s="449">
        <f>'26-10 payroll'!E12</f>
        <v>527</v>
      </c>
      <c r="M74" s="449"/>
      <c r="N74" s="449"/>
      <c r="O74" s="9"/>
      <c r="P74" s="196"/>
    </row>
    <row r="75" spans="2:17" x14ac:dyDescent="0.2">
      <c r="B75" s="192" t="s">
        <v>29</v>
      </c>
      <c r="C75" s="193" t="s">
        <v>27</v>
      </c>
      <c r="D75" s="450" t="str">
        <f>'26-10 payroll'!D3</f>
        <v>Nov 09-14,2020</v>
      </c>
      <c r="E75" s="450"/>
      <c r="F75" s="450"/>
      <c r="G75" s="55"/>
      <c r="H75" s="194"/>
      <c r="I75" s="195"/>
      <c r="J75" s="192" t="s">
        <v>29</v>
      </c>
      <c r="K75" s="193" t="s">
        <v>27</v>
      </c>
      <c r="L75" s="450" t="str">
        <f>'26-10 payroll'!D3</f>
        <v>Nov 09-14,2020</v>
      </c>
      <c r="M75" s="450"/>
      <c r="N75" s="450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527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2635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5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10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50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10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50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537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2685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'26-10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'26-10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'26-10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'26-10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1" t="str">
        <f>'26-10 payroll'!B13</f>
        <v>Pantoja,Nancy</v>
      </c>
      <c r="E106" s="448"/>
      <c r="F106" s="448"/>
      <c r="G106" s="55"/>
      <c r="H106" s="194"/>
      <c r="I106" s="195"/>
      <c r="J106" s="192" t="s">
        <v>26</v>
      </c>
      <c r="K106" s="193" t="s">
        <v>27</v>
      </c>
      <c r="L106" s="451" t="str">
        <f>'26-10 payroll'!B29</f>
        <v>Hayagan, Ruel</v>
      </c>
      <c r="M106" s="448"/>
      <c r="N106" s="448"/>
      <c r="O106" s="9"/>
      <c r="P106" s="194"/>
    </row>
    <row r="107" spans="2:17" x14ac:dyDescent="0.2">
      <c r="B107" s="192" t="s">
        <v>28</v>
      </c>
      <c r="C107" s="193" t="s">
        <v>27</v>
      </c>
      <c r="D107" s="449">
        <f>'26-10 payroll'!E13</f>
        <v>527</v>
      </c>
      <c r="E107" s="449"/>
      <c r="F107" s="449"/>
      <c r="G107" s="55"/>
      <c r="H107" s="196"/>
      <c r="I107" s="195"/>
      <c r="J107" s="192" t="s">
        <v>28</v>
      </c>
      <c r="K107" s="193" t="s">
        <v>27</v>
      </c>
      <c r="L107" s="449">
        <f>'26-10 payroll'!E14</f>
        <v>527</v>
      </c>
      <c r="M107" s="449"/>
      <c r="N107" s="449"/>
      <c r="O107" s="9"/>
      <c r="P107" s="196"/>
    </row>
    <row r="108" spans="2:17" x14ac:dyDescent="0.2">
      <c r="B108" s="192" t="s">
        <v>29</v>
      </c>
      <c r="C108" s="193" t="s">
        <v>27</v>
      </c>
      <c r="D108" s="450" t="str">
        <f>'26-10 payroll'!D3</f>
        <v>Nov 09-14,2020</v>
      </c>
      <c r="E108" s="450"/>
      <c r="F108" s="450"/>
      <c r="G108" s="55"/>
      <c r="H108" s="194"/>
      <c r="I108" s="195"/>
      <c r="J108" s="192" t="s">
        <v>29</v>
      </c>
      <c r="K108" s="193" t="s">
        <v>27</v>
      </c>
      <c r="L108" s="450" t="str">
        <f>'26-10 payroll'!D3</f>
        <v>Nov 09-14,2020</v>
      </c>
      <c r="M108" s="450"/>
      <c r="N108" s="450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60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3222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tr">
        <f>'26-10 payroll'!A1</f>
        <v>THE OLD SPAGHETTI HOUSE</v>
      </c>
      <c r="C134" s="440"/>
      <c r="D134" s="440"/>
      <c r="E134" s="440"/>
      <c r="F134" s="440"/>
      <c r="G134" s="440"/>
      <c r="H134" s="441"/>
      <c r="I134" s="178"/>
      <c r="J134" s="439" t="str">
        <f>'26-10 payroll'!A1</f>
        <v>THE OLD SPAGHETTI HOUSE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'26-10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'26-10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1" t="str">
        <f>'26-10 payroll'!B15</f>
        <v>Eric Labadan</v>
      </c>
      <c r="E139" s="448"/>
      <c r="F139" s="448"/>
      <c r="G139" s="55"/>
      <c r="H139" s="194"/>
      <c r="I139" s="195"/>
      <c r="J139" s="192" t="s">
        <v>26</v>
      </c>
      <c r="K139" s="193" t="s">
        <v>27</v>
      </c>
      <c r="L139" s="448">
        <f>'26-10 payroll'!C112</f>
        <v>0</v>
      </c>
      <c r="M139" s="448"/>
      <c r="N139" s="448"/>
      <c r="O139" s="9"/>
      <c r="P139" s="194"/>
    </row>
    <row r="140" spans="2:17" x14ac:dyDescent="0.2">
      <c r="B140" s="192" t="s">
        <v>28</v>
      </c>
      <c r="C140" s="193" t="s">
        <v>27</v>
      </c>
      <c r="D140" s="449">
        <f>'26-10 payroll'!E15</f>
        <v>527</v>
      </c>
      <c r="E140" s="449"/>
      <c r="F140" s="449"/>
      <c r="G140" s="55"/>
      <c r="H140" s="196"/>
      <c r="I140" s="195"/>
      <c r="J140" s="192" t="s">
        <v>28</v>
      </c>
      <c r="K140" s="193" t="s">
        <v>27</v>
      </c>
      <c r="L140" s="449">
        <f>'26-10 payroll'!E112</f>
        <v>0</v>
      </c>
      <c r="M140" s="449"/>
      <c r="N140" s="449"/>
      <c r="O140" s="9"/>
      <c r="P140" s="196"/>
    </row>
    <row r="141" spans="2:17" x14ac:dyDescent="0.2">
      <c r="B141" s="192" t="s">
        <v>29</v>
      </c>
      <c r="C141" s="193" t="s">
        <v>27</v>
      </c>
      <c r="D141" s="450" t="str">
        <f>'26-10 payroll'!D3</f>
        <v>Nov 09-14,2020</v>
      </c>
      <c r="E141" s="450"/>
      <c r="F141" s="450"/>
      <c r="G141" s="55"/>
      <c r="H141" s="194"/>
      <c r="I141" s="195"/>
      <c r="J141" s="192" t="s">
        <v>29</v>
      </c>
      <c r="K141" s="193" t="s">
        <v>27</v>
      </c>
      <c r="L141" s="450">
        <f>'26-10 payroll'!D105</f>
        <v>0</v>
      </c>
      <c r="M141" s="450"/>
      <c r="N141" s="450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2108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40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40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2148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92"/>
      <c r="B5" s="394" t="s">
        <v>0</v>
      </c>
      <c r="C5" s="396" t="s">
        <v>1</v>
      </c>
      <c r="D5" s="397" t="s">
        <v>13</v>
      </c>
      <c r="E5" s="396" t="s">
        <v>14</v>
      </c>
      <c r="F5" s="397" t="s">
        <v>15</v>
      </c>
      <c r="G5" s="396" t="s">
        <v>16</v>
      </c>
      <c r="H5" s="397" t="s">
        <v>44</v>
      </c>
      <c r="I5" s="430" t="s">
        <v>118</v>
      </c>
      <c r="J5" s="436" t="s">
        <v>91</v>
      </c>
      <c r="K5" s="437"/>
      <c r="L5" s="438"/>
      <c r="M5" s="419" t="s">
        <v>108</v>
      </c>
      <c r="N5" s="420"/>
      <c r="O5" s="420"/>
      <c r="P5" s="396" t="s">
        <v>2</v>
      </c>
      <c r="Q5" s="397" t="s">
        <v>17</v>
      </c>
      <c r="R5" s="396" t="s">
        <v>2</v>
      </c>
      <c r="S5" s="397" t="s">
        <v>18</v>
      </c>
      <c r="T5" s="396" t="s">
        <v>2</v>
      </c>
      <c r="U5" s="397" t="s">
        <v>19</v>
      </c>
      <c r="V5" s="396" t="s">
        <v>2</v>
      </c>
      <c r="W5" s="397" t="s">
        <v>20</v>
      </c>
      <c r="X5" s="424" t="s">
        <v>3</v>
      </c>
    </row>
    <row r="6" spans="1:26" s="138" customFormat="1" ht="27" customHeight="1" thickBot="1" x14ac:dyDescent="0.25">
      <c r="A6" s="393"/>
      <c r="B6" s="395"/>
      <c r="C6" s="395"/>
      <c r="D6" s="398"/>
      <c r="E6" s="399"/>
      <c r="F6" s="398"/>
      <c r="G6" s="399"/>
      <c r="H6" s="423"/>
      <c r="I6" s="43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5"/>
      <c r="Q6" s="398"/>
      <c r="R6" s="395"/>
      <c r="S6" s="398"/>
      <c r="T6" s="395"/>
      <c r="U6" s="398"/>
      <c r="V6" s="395"/>
      <c r="W6" s="423"/>
      <c r="X6" s="425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0"/>
      <c r="B20" s="402" t="s">
        <v>0</v>
      </c>
      <c r="C20" s="404" t="s">
        <v>1</v>
      </c>
      <c r="D20" s="390" t="s">
        <v>3</v>
      </c>
      <c r="E20" s="426" t="s">
        <v>22</v>
      </c>
      <c r="F20" s="432" t="s">
        <v>2</v>
      </c>
      <c r="G20" s="404" t="s">
        <v>21</v>
      </c>
      <c r="H20" s="390" t="s">
        <v>2</v>
      </c>
      <c r="I20" s="428" t="s">
        <v>126</v>
      </c>
      <c r="J20" s="415" t="s">
        <v>4</v>
      </c>
      <c r="K20" s="417" t="s">
        <v>23</v>
      </c>
      <c r="L20" s="390" t="s">
        <v>5</v>
      </c>
      <c r="M20" s="390" t="s">
        <v>6</v>
      </c>
      <c r="N20" s="390" t="s">
        <v>24</v>
      </c>
      <c r="O20" s="390" t="s">
        <v>7</v>
      </c>
      <c r="P20" s="410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401"/>
      <c r="B21" s="403"/>
      <c r="C21" s="405"/>
      <c r="D21" s="422"/>
      <c r="E21" s="427"/>
      <c r="F21" s="433"/>
      <c r="G21" s="452"/>
      <c r="H21" s="406"/>
      <c r="I21" s="429"/>
      <c r="J21" s="416"/>
      <c r="K21" s="418"/>
      <c r="L21" s="406"/>
      <c r="M21" s="406"/>
      <c r="N21" s="422"/>
      <c r="O21" s="406"/>
      <c r="P21" s="411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400"/>
      <c r="B54" s="402" t="s">
        <v>0</v>
      </c>
      <c r="C54" s="404" t="s">
        <v>1</v>
      </c>
      <c r="D54" s="390" t="s">
        <v>3</v>
      </c>
      <c r="E54" s="390" t="s">
        <v>45</v>
      </c>
      <c r="F54" s="388" t="s">
        <v>151</v>
      </c>
      <c r="G54" s="408" t="s">
        <v>112</v>
      </c>
      <c r="H54" s="409"/>
      <c r="I54" s="413"/>
      <c r="J54" s="410" t="s">
        <v>3</v>
      </c>
      <c r="K54" s="412" t="s">
        <v>114</v>
      </c>
      <c r="L54" s="407" t="s">
        <v>115</v>
      </c>
      <c r="M54" s="407" t="s">
        <v>116</v>
      </c>
      <c r="O54" s="421" t="s">
        <v>102</v>
      </c>
    </row>
    <row r="55" spans="1:15" ht="13.5" thickBot="1" x14ac:dyDescent="0.25">
      <c r="A55" s="401"/>
      <c r="B55" s="403"/>
      <c r="C55" s="405"/>
      <c r="D55" s="422"/>
      <c r="E55" s="391"/>
      <c r="F55" s="389"/>
      <c r="G55" s="245" t="s">
        <v>113</v>
      </c>
      <c r="H55" s="246" t="s">
        <v>148</v>
      </c>
      <c r="I55" s="414"/>
      <c r="J55" s="411"/>
      <c r="K55" s="412"/>
      <c r="L55" s="407"/>
      <c r="M55" s="407"/>
      <c r="O55" s="421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'11-25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'11-25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'11-25 payroll'!D2</f>
        <v>VALERO</v>
      </c>
      <c r="C3" s="443"/>
      <c r="D3" s="443"/>
      <c r="E3" s="443"/>
      <c r="F3" s="443"/>
      <c r="G3" s="443"/>
      <c r="H3" s="444"/>
      <c r="I3" s="178"/>
      <c r="J3" s="442" t="str">
        <f>'11-25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'11-25 payroll'!B7</f>
        <v>Biarcal, Ronald Glenn</v>
      </c>
      <c r="E7" s="448"/>
      <c r="F7" s="448"/>
      <c r="G7" s="55"/>
      <c r="H7" s="194"/>
      <c r="I7" s="195"/>
      <c r="J7" s="192" t="s">
        <v>26</v>
      </c>
      <c r="K7" s="193" t="s">
        <v>27</v>
      </c>
      <c r="L7" s="448" t="str">
        <f>'11-25 payroll'!B8</f>
        <v>Sanchez, Angelo</v>
      </c>
      <c r="M7" s="448"/>
      <c r="N7" s="448"/>
      <c r="O7" s="9"/>
      <c r="P7" s="194"/>
    </row>
    <row r="8" spans="1:22" x14ac:dyDescent="0.2">
      <c r="B8" s="192" t="s">
        <v>28</v>
      </c>
      <c r="C8" s="193" t="s">
        <v>27</v>
      </c>
      <c r="D8" s="449">
        <f>'11-25 payroll'!E7</f>
        <v>502</v>
      </c>
      <c r="E8" s="449"/>
      <c r="F8" s="449"/>
      <c r="G8" s="55"/>
      <c r="H8" s="235"/>
      <c r="I8" s="195"/>
      <c r="J8" s="192" t="s">
        <v>28</v>
      </c>
      <c r="K8" s="193" t="s">
        <v>27</v>
      </c>
      <c r="L8" s="449">
        <f>'11-25 payroll'!E8</f>
        <v>502</v>
      </c>
      <c r="M8" s="449"/>
      <c r="N8" s="449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50" t="str">
        <f>'11-25 payroll'!D3</f>
        <v>August 11-25</v>
      </c>
      <c r="E9" s="450"/>
      <c r="F9" s="450"/>
      <c r="G9" s="55"/>
      <c r="H9" s="194"/>
      <c r="I9" s="195"/>
      <c r="J9" s="192" t="s">
        <v>29</v>
      </c>
      <c r="K9" s="193" t="s">
        <v>27</v>
      </c>
      <c r="L9" s="450" t="str">
        <f>'11-25 payroll'!D3</f>
        <v>August 11-25</v>
      </c>
      <c r="M9" s="450"/>
      <c r="N9" s="450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9" t="str">
        <f>'11-25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'11-25 payroll'!A1</f>
        <v>THE OLD SPAGHETTI HOUSE</v>
      </c>
      <c r="K35" s="440"/>
      <c r="L35" s="440"/>
      <c r="M35" s="440"/>
      <c r="N35" s="440"/>
      <c r="O35" s="440"/>
      <c r="P35" s="441"/>
    </row>
    <row r="36" spans="2:17" x14ac:dyDescent="0.2">
      <c r="B36" s="442" t="str">
        <f>'11-25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'11-25 payroll'!D2</f>
        <v>VALERO</v>
      </c>
      <c r="K36" s="443"/>
      <c r="L36" s="443"/>
      <c r="M36" s="443"/>
      <c r="N36" s="443"/>
      <c r="O36" s="443"/>
      <c r="P36" s="44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8" t="str">
        <f>'11-25 payroll'!B24</f>
        <v>Dino, Joyce</v>
      </c>
      <c r="E40" s="448"/>
      <c r="F40" s="448"/>
      <c r="G40" s="55"/>
      <c r="H40" s="194"/>
      <c r="I40" s="195"/>
      <c r="J40" s="192" t="s">
        <v>26</v>
      </c>
      <c r="K40" s="193" t="s">
        <v>27</v>
      </c>
      <c r="L40" s="451" t="str">
        <f>'11-25 payroll'!B10</f>
        <v xml:space="preserve">Sosa, Anna Marie </v>
      </c>
      <c r="M40" s="448"/>
      <c r="N40" s="448"/>
      <c r="O40" s="9"/>
      <c r="P40" s="194"/>
    </row>
    <row r="41" spans="2:17" x14ac:dyDescent="0.2">
      <c r="B41" s="192" t="s">
        <v>28</v>
      </c>
      <c r="C41" s="193" t="s">
        <v>27</v>
      </c>
      <c r="D41" s="449">
        <f>'11-25 payroll'!E9</f>
        <v>790.23076923076928</v>
      </c>
      <c r="E41" s="449"/>
      <c r="F41" s="449"/>
      <c r="G41" s="55"/>
      <c r="H41" s="235"/>
      <c r="I41" s="195"/>
      <c r="J41" s="192" t="s">
        <v>28</v>
      </c>
      <c r="K41" s="193" t="s">
        <v>27</v>
      </c>
      <c r="L41" s="449">
        <f>'11-25 payroll'!E10</f>
        <v>502</v>
      </c>
      <c r="M41" s="449"/>
      <c r="N41" s="449"/>
      <c r="O41" s="9"/>
      <c r="P41" s="235"/>
    </row>
    <row r="42" spans="2:17" x14ac:dyDescent="0.2">
      <c r="B42" s="192" t="s">
        <v>29</v>
      </c>
      <c r="C42" s="193" t="s">
        <v>27</v>
      </c>
      <c r="D42" s="450" t="str">
        <f>'11-25 payroll'!D3</f>
        <v>August 11-25</v>
      </c>
      <c r="E42" s="450"/>
      <c r="F42" s="450"/>
      <c r="G42" s="55"/>
      <c r="H42" s="194"/>
      <c r="I42" s="195"/>
      <c r="J42" s="192" t="s">
        <v>29</v>
      </c>
      <c r="K42" s="193" t="s">
        <v>27</v>
      </c>
      <c r="L42" s="450" t="str">
        <f>'11-25 payroll'!D3</f>
        <v>August 11-25</v>
      </c>
      <c r="M42" s="450"/>
      <c r="N42" s="450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9" t="str">
        <f>'11-25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'11-25 payroll'!A1</f>
        <v>THE OLD SPAGHETTI HOUSE</v>
      </c>
      <c r="K68" s="440"/>
      <c r="L68" s="440"/>
      <c r="M68" s="440"/>
      <c r="N68" s="440"/>
      <c r="O68" s="440"/>
      <c r="P68" s="441"/>
    </row>
    <row r="69" spans="2:17" x14ac:dyDescent="0.2">
      <c r="B69" s="442" t="str">
        <f>'11-25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'11-25 payroll'!D2</f>
        <v>VALERO</v>
      </c>
      <c r="K69" s="443"/>
      <c r="L69" s="443"/>
      <c r="M69" s="443"/>
      <c r="N69" s="443"/>
      <c r="O69" s="443"/>
      <c r="P69" s="44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51" t="str">
        <f>'11-25 payroll'!B11</f>
        <v>Briones, Christain Joy</v>
      </c>
      <c r="E73" s="448"/>
      <c r="F73" s="448"/>
      <c r="G73" s="55"/>
      <c r="H73" s="194"/>
      <c r="I73" s="195"/>
      <c r="J73" s="192" t="s">
        <v>26</v>
      </c>
      <c r="K73" s="193" t="s">
        <v>27</v>
      </c>
      <c r="L73" s="451">
        <f>'11-25 payroll'!B12</f>
        <v>0</v>
      </c>
      <c r="M73" s="448"/>
      <c r="N73" s="448"/>
      <c r="O73" s="9"/>
      <c r="P73" s="194"/>
    </row>
    <row r="74" spans="2:17" x14ac:dyDescent="0.2">
      <c r="B74" s="192" t="s">
        <v>28</v>
      </c>
      <c r="C74" s="193" t="s">
        <v>27</v>
      </c>
      <c r="D74" s="449">
        <f>'11-25 payroll'!E11</f>
        <v>502</v>
      </c>
      <c r="E74" s="449"/>
      <c r="F74" s="449"/>
      <c r="G74" s="55"/>
      <c r="H74" s="235"/>
      <c r="I74" s="195"/>
      <c r="J74" s="192" t="s">
        <v>28</v>
      </c>
      <c r="K74" s="193" t="s">
        <v>27</v>
      </c>
      <c r="L74" s="449">
        <f>'11-25 payroll'!E12</f>
        <v>0</v>
      </c>
      <c r="M74" s="449"/>
      <c r="N74" s="449"/>
      <c r="O74" s="9"/>
      <c r="P74" s="235"/>
    </row>
    <row r="75" spans="2:17" x14ac:dyDescent="0.2">
      <c r="B75" s="192" t="s">
        <v>29</v>
      </c>
      <c r="C75" s="193" t="s">
        <v>27</v>
      </c>
      <c r="D75" s="450" t="str">
        <f>'11-25 payroll'!D3</f>
        <v>August 11-25</v>
      </c>
      <c r="E75" s="450"/>
      <c r="F75" s="450"/>
      <c r="G75" s="55"/>
      <c r="H75" s="194"/>
      <c r="I75" s="195"/>
      <c r="J75" s="192" t="s">
        <v>29</v>
      </c>
      <c r="K75" s="193" t="s">
        <v>27</v>
      </c>
      <c r="L75" s="450" t="str">
        <f>'11-25 payroll'!D3</f>
        <v>August 11-25</v>
      </c>
      <c r="M75" s="450"/>
      <c r="N75" s="450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'11-25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'11-25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'11-25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'11-25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1">
        <f>'11-25 payroll'!B13</f>
        <v>0</v>
      </c>
      <c r="E106" s="448"/>
      <c r="F106" s="448"/>
      <c r="G106" s="55"/>
      <c r="H106" s="194"/>
      <c r="I106" s="195"/>
      <c r="J106" s="192" t="s">
        <v>26</v>
      </c>
      <c r="K106" s="193" t="s">
        <v>27</v>
      </c>
      <c r="L106" s="451">
        <f>'11-25 payroll'!B29</f>
        <v>0</v>
      </c>
      <c r="M106" s="448"/>
      <c r="N106" s="448"/>
      <c r="O106" s="9"/>
      <c r="P106" s="194"/>
    </row>
    <row r="107" spans="2:17" x14ac:dyDescent="0.2">
      <c r="B107" s="192" t="s">
        <v>28</v>
      </c>
      <c r="C107" s="193" t="s">
        <v>27</v>
      </c>
      <c r="D107" s="449">
        <f>'11-25 payroll'!E13</f>
        <v>0</v>
      </c>
      <c r="E107" s="449"/>
      <c r="F107" s="449"/>
      <c r="G107" s="55"/>
      <c r="H107" s="235"/>
      <c r="I107" s="195"/>
      <c r="J107" s="192" t="s">
        <v>28</v>
      </c>
      <c r="K107" s="193" t="s">
        <v>27</v>
      </c>
      <c r="L107" s="449">
        <f>'11-25 payroll'!E14</f>
        <v>0</v>
      </c>
      <c r="M107" s="449"/>
      <c r="N107" s="449"/>
      <c r="O107" s="9"/>
      <c r="P107" s="235"/>
    </row>
    <row r="108" spans="2:17" x14ac:dyDescent="0.2">
      <c r="B108" s="192" t="s">
        <v>29</v>
      </c>
      <c r="C108" s="193" t="s">
        <v>27</v>
      </c>
      <c r="D108" s="450" t="str">
        <f>'11-25 payroll'!D3</f>
        <v>August 11-25</v>
      </c>
      <c r="E108" s="450"/>
      <c r="F108" s="450"/>
      <c r="G108" s="55"/>
      <c r="H108" s="194"/>
      <c r="I108" s="195"/>
      <c r="J108" s="192" t="s">
        <v>29</v>
      </c>
      <c r="K108" s="193" t="s">
        <v>27</v>
      </c>
      <c r="L108" s="450" t="str">
        <f>'11-25 payroll'!D3</f>
        <v>August 11-25</v>
      </c>
      <c r="M108" s="450"/>
      <c r="N108" s="450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tr">
        <f>'11-25 payroll'!A1</f>
        <v>THE OLD SPAGHETTI HOUSE</v>
      </c>
      <c r="C134" s="440"/>
      <c r="D134" s="440"/>
      <c r="E134" s="440"/>
      <c r="F134" s="440"/>
      <c r="G134" s="440"/>
      <c r="H134" s="441"/>
      <c r="I134" s="178"/>
      <c r="J134" s="439" t="str">
        <f>'11-25 payroll'!A1</f>
        <v>THE OLD SPAGHETTI HOUSE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'11-25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'11-25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1">
        <f>'11-25 payroll'!B15</f>
        <v>0</v>
      </c>
      <c r="E139" s="448"/>
      <c r="F139" s="448"/>
      <c r="G139" s="55"/>
      <c r="H139" s="194"/>
      <c r="I139" s="195"/>
      <c r="J139" s="192" t="s">
        <v>26</v>
      </c>
      <c r="K139" s="193" t="s">
        <v>27</v>
      </c>
      <c r="L139" s="448">
        <f>'11-25 payroll'!C112</f>
        <v>0</v>
      </c>
      <c r="M139" s="448"/>
      <c r="N139" s="448"/>
      <c r="O139" s="9"/>
      <c r="P139" s="194"/>
    </row>
    <row r="140" spans="2:17" x14ac:dyDescent="0.2">
      <c r="B140" s="192" t="s">
        <v>28</v>
      </c>
      <c r="C140" s="193" t="s">
        <v>27</v>
      </c>
      <c r="D140" s="449">
        <f>'11-25 payroll'!E15</f>
        <v>0</v>
      </c>
      <c r="E140" s="449"/>
      <c r="F140" s="449"/>
      <c r="G140" s="55"/>
      <c r="H140" s="235"/>
      <c r="I140" s="195"/>
      <c r="J140" s="192" t="s">
        <v>28</v>
      </c>
      <c r="K140" s="193" t="s">
        <v>27</v>
      </c>
      <c r="L140" s="449">
        <f>'11-25 payroll'!E112</f>
        <v>0</v>
      </c>
      <c r="M140" s="449"/>
      <c r="N140" s="449"/>
      <c r="O140" s="9"/>
      <c r="P140" s="235"/>
    </row>
    <row r="141" spans="2:17" x14ac:dyDescent="0.2">
      <c r="B141" s="192" t="s">
        <v>29</v>
      </c>
      <c r="C141" s="193" t="s">
        <v>27</v>
      </c>
      <c r="D141" s="450" t="str">
        <f>'11-25 payroll'!D3</f>
        <v>August 11-25</v>
      </c>
      <c r="E141" s="450"/>
      <c r="F141" s="450"/>
      <c r="G141" s="55"/>
      <c r="H141" s="194"/>
      <c r="I141" s="195"/>
      <c r="J141" s="192" t="s">
        <v>29</v>
      </c>
      <c r="K141" s="193" t="s">
        <v>27</v>
      </c>
      <c r="L141" s="450">
        <f>'11-25 payroll'!D105</f>
        <v>0</v>
      </c>
      <c r="M141" s="450"/>
      <c r="N141" s="450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Nov 09-14,2020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7" t="s">
        <v>65</v>
      </c>
      <c r="H15" s="457"/>
      <c r="J15" s="458" t="s">
        <v>66</v>
      </c>
      <c r="K15" s="458"/>
      <c r="L15" s="458"/>
      <c r="M15" s="458" t="s">
        <v>67</v>
      </c>
      <c r="N15" s="458"/>
      <c r="O15" s="457" t="s">
        <v>68</v>
      </c>
      <c r="P15" s="457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5" t="s">
        <v>70</v>
      </c>
      <c r="H16" s="455"/>
      <c r="I16" s="70" t="s">
        <v>71</v>
      </c>
      <c r="J16" s="459" t="s">
        <v>72</v>
      </c>
      <c r="K16" s="459"/>
      <c r="L16" s="459"/>
      <c r="M16" s="459" t="s">
        <v>73</v>
      </c>
      <c r="N16" s="459"/>
      <c r="O16" s="455" t="s">
        <v>74</v>
      </c>
      <c r="P16" s="455"/>
      <c r="Q16" s="251" t="s">
        <v>75</v>
      </c>
      <c r="R16" s="454" t="s">
        <v>117</v>
      </c>
      <c r="S16" s="455"/>
      <c r="T16" s="455"/>
      <c r="U16" s="456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2695</v>
      </c>
      <c r="H18" s="80">
        <f>'11-25 payroll'!R22</f>
        <v>6526</v>
      </c>
      <c r="I18" s="81">
        <f>G18+H18</f>
        <v>9221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0</v>
      </c>
      <c r="H19" s="80">
        <f>'11-25 payroll'!R23</f>
        <v>6526</v>
      </c>
      <c r="I19" s="81">
        <f t="shared" ref="I19:I27" si="0">G19+H19</f>
        <v>6526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0</v>
      </c>
      <c r="H20" s="80">
        <f>'11-25 payroll'!R24</f>
        <v>10273</v>
      </c>
      <c r="I20" s="81">
        <f t="shared" si="0"/>
        <v>10273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3222</v>
      </c>
      <c r="H21" s="80">
        <f>'11-25 payroll'!R25</f>
        <v>6526</v>
      </c>
      <c r="I21" s="81">
        <f t="shared" si="0"/>
        <v>9748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537</v>
      </c>
      <c r="H22" s="80">
        <f>'11-25 payroll'!R26</f>
        <v>6526</v>
      </c>
      <c r="I22" s="81">
        <f t="shared" si="0"/>
        <v>7063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2685</v>
      </c>
      <c r="H23" s="80">
        <f>'11-25 payroll'!R27</f>
        <v>0</v>
      </c>
      <c r="I23" s="93">
        <f t="shared" si="0"/>
        <v>2685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3222</v>
      </c>
      <c r="H25" s="80">
        <f>'11-25 payroll'!R29</f>
        <v>0</v>
      </c>
      <c r="I25" s="81">
        <f t="shared" si="0"/>
        <v>3222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2148</v>
      </c>
      <c r="H26" s="80">
        <f>'11-25 payroll'!R30</f>
        <v>0</v>
      </c>
      <c r="I26" s="93">
        <f t="shared" si="0"/>
        <v>2148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14509</v>
      </c>
      <c r="H29" s="103">
        <f t="shared" ref="H29:O29" si="3">SUM(H18:H27)</f>
        <v>36377</v>
      </c>
      <c r="I29" s="103">
        <f t="shared" si="3"/>
        <v>50886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10273</v>
      </c>
      <c r="C34" s="106"/>
      <c r="E34" s="106"/>
      <c r="G34" s="263">
        <f>+'26-10 payroll'!I9+'11-25 payroll'!I9</f>
        <v>50</v>
      </c>
      <c r="H34" s="263">
        <f>+'26-10 payroll'!H9+'11-25 payroll'!H9</f>
        <v>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1250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10273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1250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9161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60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1511.2307692307691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6526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500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9688</v>
      </c>
      <c r="C39" s="106"/>
      <c r="E39" s="106"/>
      <c r="G39" s="263">
        <f>+'26-10 payroll'!I10+'11-25 payroll'!I10</f>
        <v>0</v>
      </c>
      <c r="H39" s="263">
        <f>+'26-10 payroll'!H10+'11-25 payroll'!H10</f>
        <v>60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1511.2307692307691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25375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120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3522.4615384615381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35648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120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4772.4615384615381</v>
      </c>
      <c r="Q44" s="263">
        <f>SUM(B44:P44)</f>
        <v>40540.461538461539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3" t="s">
        <v>133</v>
      </c>
      <c r="B46" s="453"/>
      <c r="C46" s="453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Q46" s="110"/>
      <c r="U46" s="109"/>
    </row>
    <row r="47" spans="1:22" s="105" customFormat="1" x14ac:dyDescent="0.2">
      <c r="A47" s="453"/>
      <c r="B47" s="453"/>
      <c r="C47" s="453"/>
      <c r="D47" s="453"/>
      <c r="E47" s="453"/>
      <c r="F47" s="453"/>
      <c r="G47" s="453"/>
      <c r="H47" s="453"/>
      <c r="I47" s="453"/>
      <c r="J47" s="453"/>
      <c r="K47" s="453"/>
      <c r="L47" s="453"/>
      <c r="M47" s="453"/>
      <c r="N47" s="453"/>
      <c r="O47" s="453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41212.761538461535</v>
      </c>
      <c r="M48" s="263">
        <f>+I29+P36+P41-(O36+O41)+G36</f>
        <v>55708.461538461539</v>
      </c>
      <c r="N48" s="109">
        <f>+L48-M48</f>
        <v>-14495.700000000004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23489.9</v>
      </c>
      <c r="M49" s="263">
        <f>+L49</f>
        <v>23489.9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8181.1615384615379</v>
      </c>
      <c r="M51" s="263">
        <f>+L51</f>
        <v>8181.1615384615379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9541.7000000000007</v>
      </c>
      <c r="M52" s="263">
        <f>+M48-M49-M50-M51</f>
        <v>24037.4</v>
      </c>
      <c r="N52" s="109">
        <f>+L52-M52</f>
        <v>-14495.7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workbookViewId="0">
      <selection activeCell="C30" sqref="C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60" t="s">
        <v>283</v>
      </c>
      <c r="E18" s="461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60"/>
      <c r="E19" s="461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abSelected="1" workbookViewId="0">
      <selection sqref="A1:P164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A1" s="170" t="s">
        <v>310</v>
      </c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'[2]11-25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'[2]11-25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'[2]11-25 payroll'!D2</f>
        <v>VALERO</v>
      </c>
      <c r="C3" s="443"/>
      <c r="D3" s="443"/>
      <c r="E3" s="443"/>
      <c r="F3" s="443"/>
      <c r="G3" s="443"/>
      <c r="H3" s="444"/>
      <c r="I3" s="178"/>
      <c r="J3" s="442" t="str">
        <f>'[2]11-25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'[2]11-25 payroll'!B7</f>
        <v>Biarcal, Ronald Glenn</v>
      </c>
      <c r="E7" s="448"/>
      <c r="F7" s="448"/>
      <c r="G7" s="55"/>
      <c r="H7" s="194"/>
      <c r="I7" s="195"/>
      <c r="J7" s="192" t="s">
        <v>26</v>
      </c>
      <c r="K7" s="193" t="s">
        <v>27</v>
      </c>
      <c r="L7" s="451" t="str">
        <f>'26-10 payroll'!B25</f>
        <v xml:space="preserve">Sosa, Anna Marie </v>
      </c>
      <c r="M7" s="448"/>
      <c r="N7" s="448"/>
      <c r="O7" s="9"/>
      <c r="P7" s="194"/>
    </row>
    <row r="8" spans="1:22" x14ac:dyDescent="0.2">
      <c r="B8" s="192" t="s">
        <v>28</v>
      </c>
      <c r="C8" s="193" t="s">
        <v>27</v>
      </c>
      <c r="D8" s="449">
        <v>527</v>
      </c>
      <c r="E8" s="449"/>
      <c r="F8" s="449"/>
      <c r="G8" s="55"/>
      <c r="H8" s="357"/>
      <c r="I8" s="195"/>
      <c r="J8" s="192" t="s">
        <v>28</v>
      </c>
      <c r="K8" s="193" t="s">
        <v>27</v>
      </c>
      <c r="L8" s="449">
        <v>527</v>
      </c>
      <c r="M8" s="449"/>
      <c r="N8" s="449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50" t="str">
        <f>'26-10 payroll'!D3</f>
        <v>Nov 09-14,2020</v>
      </c>
      <c r="E9" s="450"/>
      <c r="F9" s="450"/>
      <c r="G9" s="55"/>
      <c r="H9" s="194"/>
      <c r="I9" s="195"/>
      <c r="J9" s="192" t="s">
        <v>29</v>
      </c>
      <c r="K9" s="193" t="s">
        <v>27</v>
      </c>
      <c r="L9" s="450" t="str">
        <f>D9</f>
        <v>Nov 09-14,2020</v>
      </c>
      <c r="M9" s="450"/>
      <c r="N9" s="450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D8*E11</f>
        <v>3162</v>
      </c>
      <c r="I10" s="195"/>
      <c r="J10" s="197" t="s">
        <v>16</v>
      </c>
      <c r="K10" s="198"/>
      <c r="L10" s="199"/>
      <c r="M10" s="200"/>
      <c r="N10" s="9"/>
      <c r="O10" s="9"/>
      <c r="P10" s="10">
        <f>L8*M11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payroll'!F14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payroll'!H14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payroll'!R14</f>
        <v>0</v>
      </c>
      <c r="O15" s="9"/>
      <c r="P15" s="10"/>
    </row>
    <row r="16" spans="1:22" x14ac:dyDescent="0.2">
      <c r="B16" s="192"/>
      <c r="C16" s="193"/>
      <c r="D16" s="204" t="s">
        <v>291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291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477.23076923076917</v>
      </c>
      <c r="G17" s="55"/>
      <c r="H17" s="56">
        <f>SUM(F13:F17)</f>
        <v>537.23076923076917</v>
      </c>
      <c r="I17" s="195"/>
      <c r="J17" s="192"/>
      <c r="K17" s="193"/>
      <c r="L17" s="204" t="s">
        <v>99</v>
      </c>
      <c r="M17" s="205"/>
      <c r="N17" s="11">
        <f>'26-10 payroll'!P38</f>
        <v>477.23076923076917</v>
      </c>
      <c r="O17" s="9"/>
      <c r="P17" s="10">
        <v>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300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300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294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294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3699.2307692307691</v>
      </c>
      <c r="I28" s="214"/>
      <c r="J28" s="197" t="s">
        <v>40</v>
      </c>
      <c r="K28" s="212"/>
      <c r="L28" s="212"/>
      <c r="M28" s="212"/>
      <c r="N28" s="12"/>
      <c r="O28" s="12"/>
      <c r="P28" s="213">
        <f>P10+N14+N15+N17</f>
        <v>3699.2307692307691</v>
      </c>
      <c r="R28" s="215"/>
      <c r="T28" s="216">
        <f>+H28-'[2]11-25 payroll'!S35</f>
        <v>-2068.3743713942299</v>
      </c>
      <c r="U28" s="217"/>
      <c r="V28" s="218">
        <f>+P28-'[2]11-25 payroll'!S36</f>
        <v>-2814.267183894231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x14ac:dyDescent="0.2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hidden="1" x14ac:dyDescent="0.2">
      <c r="B35" s="439" t="str">
        <f>'[2]11-25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'[2]11-25 payroll'!A1</f>
        <v>THE OLD SPAGHETTI HOUSE</v>
      </c>
      <c r="K35" s="440"/>
      <c r="L35" s="440"/>
      <c r="M35" s="440"/>
      <c r="N35" s="440"/>
      <c r="O35" s="440"/>
      <c r="P35" s="441"/>
    </row>
    <row r="36" spans="2:17" hidden="1" x14ac:dyDescent="0.2">
      <c r="B36" s="442" t="str">
        <f>'[2]11-25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'[2]11-25 payroll'!D2</f>
        <v>VALERO</v>
      </c>
      <c r="K36" s="443"/>
      <c r="L36" s="443"/>
      <c r="M36" s="443"/>
      <c r="N36" s="443"/>
      <c r="O36" s="443"/>
      <c r="P36" s="444"/>
      <c r="Q36" s="179"/>
    </row>
    <row r="37" spans="2:17" hidden="1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hidden="1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hidden="1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hidden="1" x14ac:dyDescent="0.2">
      <c r="B40" s="192" t="s">
        <v>26</v>
      </c>
      <c r="C40" s="193" t="s">
        <v>27</v>
      </c>
      <c r="D40" s="448" t="str">
        <f>'[2]11-25 payroll'!B24</f>
        <v>Dino, Joyce</v>
      </c>
      <c r="E40" s="448"/>
      <c r="F40" s="448"/>
      <c r="G40" s="55"/>
      <c r="H40" s="194"/>
      <c r="I40" s="195"/>
      <c r="J40" s="192" t="s">
        <v>26</v>
      </c>
      <c r="K40" s="193" t="s">
        <v>27</v>
      </c>
      <c r="L40" s="451" t="str">
        <f>'[2]11-25 payroll'!B10</f>
        <v xml:space="preserve">Sosa, Anna Marie </v>
      </c>
      <c r="M40" s="448"/>
      <c r="N40" s="448"/>
      <c r="O40" s="9"/>
      <c r="P40" s="194"/>
    </row>
    <row r="41" spans="2:17" hidden="1" x14ac:dyDescent="0.2">
      <c r="B41" s="192" t="s">
        <v>28</v>
      </c>
      <c r="C41" s="193" t="s">
        <v>27</v>
      </c>
      <c r="D41" s="449">
        <f>'[2]11-25 payroll'!E9</f>
        <v>790.23076923076928</v>
      </c>
      <c r="E41" s="449"/>
      <c r="F41" s="449"/>
      <c r="G41" s="55"/>
      <c r="H41" s="357"/>
      <c r="I41" s="195"/>
      <c r="J41" s="192" t="s">
        <v>28</v>
      </c>
      <c r="K41" s="193" t="s">
        <v>27</v>
      </c>
      <c r="L41" s="449">
        <v>527</v>
      </c>
      <c r="M41" s="449"/>
      <c r="N41" s="449"/>
      <c r="O41" s="9"/>
      <c r="P41" s="357"/>
    </row>
    <row r="42" spans="2:17" hidden="1" x14ac:dyDescent="0.2">
      <c r="B42" s="192" t="s">
        <v>29</v>
      </c>
      <c r="C42" s="193" t="s">
        <v>27</v>
      </c>
      <c r="D42" s="450" t="str">
        <f>'26-10 payroll'!D3</f>
        <v>Nov 09-14,2020</v>
      </c>
      <c r="E42" s="450"/>
      <c r="F42" s="450"/>
      <c r="G42" s="55"/>
      <c r="H42" s="194"/>
      <c r="I42" s="195"/>
      <c r="J42" s="192" t="s">
        <v>29</v>
      </c>
      <c r="K42" s="193" t="s">
        <v>27</v>
      </c>
      <c r="L42" s="450" t="s">
        <v>299</v>
      </c>
      <c r="M42" s="450"/>
      <c r="N42" s="450"/>
      <c r="O42" s="9"/>
      <c r="P42" s="194"/>
      <c r="Q42" s="187"/>
    </row>
    <row r="43" spans="2:17" hidden="1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v>0</v>
      </c>
      <c r="Q43" s="174"/>
    </row>
    <row r="44" spans="2:17" hidden="1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hidden="1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hidden="1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hidden="1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hidden="1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hidden="1" x14ac:dyDescent="0.2">
      <c r="B49" s="192"/>
      <c r="C49" s="193"/>
      <c r="D49" s="204" t="s">
        <v>291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291</v>
      </c>
      <c r="M49" s="205"/>
      <c r="N49" s="9">
        <f>'26-10 payroll'!W10</f>
        <v>0</v>
      </c>
      <c r="O49" s="9"/>
      <c r="P49" s="10"/>
    </row>
    <row r="50" spans="1:22" hidden="1" x14ac:dyDescent="0.2">
      <c r="B50" s="192"/>
      <c r="C50" s="193"/>
      <c r="D50" s="204" t="s">
        <v>99</v>
      </c>
      <c r="E50" s="205"/>
      <c r="F50" s="59">
        <f>'26-10 payroll'!P37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v>0</v>
      </c>
      <c r="Q50" s="187"/>
    </row>
    <row r="51" spans="1:22" hidden="1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hidden="1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hidden="1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hidden="1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hidden="1" x14ac:dyDescent="0.2">
      <c r="B55" s="192"/>
      <c r="C55" s="198"/>
      <c r="D55" s="206" t="s">
        <v>300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294</v>
      </c>
      <c r="M55" s="205"/>
      <c r="N55" s="9">
        <f>'26-10 payroll'!H59</f>
        <v>0</v>
      </c>
      <c r="O55" s="9"/>
      <c r="P55" s="207"/>
    </row>
    <row r="56" spans="1:22" hidden="1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300</v>
      </c>
      <c r="M56" s="205"/>
      <c r="N56" s="9">
        <f>'26-10 payroll'!G59</f>
        <v>0</v>
      </c>
      <c r="O56" s="9"/>
      <c r="P56" s="207"/>
    </row>
    <row r="57" spans="1:22" hidden="1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hidden="1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hidden="1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hidden="1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hidden="1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0</v>
      </c>
      <c r="Q61" s="174"/>
      <c r="T61" s="216">
        <f>+H61-'[2]11-25 payroll'!S37</f>
        <v>-8807.3906937499996</v>
      </c>
      <c r="V61" s="237">
        <f>+P61-'[2]11-25 payroll'!S38</f>
        <v>-5852.5835010416668</v>
      </c>
    </row>
    <row r="62" spans="1:22" ht="13.5" hidden="1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hidden="1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hidden="1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hidden="1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hidden="1" x14ac:dyDescent="0.2">
      <c r="J66" s="170"/>
      <c r="K66" s="228"/>
      <c r="L66" s="228"/>
      <c r="M66" s="228"/>
      <c r="N66" s="7"/>
      <c r="O66" s="7"/>
      <c r="P66" s="228"/>
    </row>
    <row r="67" spans="2:17" ht="13.5" hidden="1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hidden="1" x14ac:dyDescent="0.2">
      <c r="B68" s="439" t="str">
        <f>'[2]11-25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'[2]11-25 payroll'!A1</f>
        <v>THE OLD SPAGHETTI HOUSE</v>
      </c>
      <c r="K68" s="440"/>
      <c r="L68" s="440"/>
      <c r="M68" s="440"/>
      <c r="N68" s="440"/>
      <c r="O68" s="440"/>
      <c r="P68" s="441"/>
    </row>
    <row r="69" spans="2:17" hidden="1" x14ac:dyDescent="0.2">
      <c r="B69" s="442" t="str">
        <f>'[2]11-25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'[2]11-25 payroll'!D2</f>
        <v>VALERO</v>
      </c>
      <c r="K69" s="443"/>
      <c r="L69" s="443"/>
      <c r="M69" s="443"/>
      <c r="N69" s="443"/>
      <c r="O69" s="443"/>
      <c r="P69" s="444"/>
      <c r="Q69" s="179"/>
    </row>
    <row r="70" spans="2:17" hidden="1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hidden="1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hidden="1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hidden="1" x14ac:dyDescent="0.2">
      <c r="B73" s="192" t="s">
        <v>26</v>
      </c>
      <c r="C73" s="193" t="s">
        <v>27</v>
      </c>
      <c r="D73" s="451" t="str">
        <f>'[2]11-25 payroll'!B11</f>
        <v>Briones, Christain Joy</v>
      </c>
      <c r="E73" s="448"/>
      <c r="F73" s="448"/>
      <c r="G73" s="55"/>
      <c r="H73" s="194"/>
      <c r="I73" s="195"/>
      <c r="J73" s="192" t="s">
        <v>26</v>
      </c>
      <c r="K73" s="193" t="s">
        <v>27</v>
      </c>
      <c r="L73" s="451" t="str">
        <f>'[2]11-25 payroll'!B12</f>
        <v>Cahilig,Benzen</v>
      </c>
      <c r="M73" s="448"/>
      <c r="N73" s="448"/>
      <c r="O73" s="9"/>
      <c r="P73" s="194"/>
    </row>
    <row r="74" spans="2:17" hidden="1" x14ac:dyDescent="0.2">
      <c r="B74" s="192" t="s">
        <v>28</v>
      </c>
      <c r="C74" s="193" t="s">
        <v>27</v>
      </c>
      <c r="D74" s="449">
        <v>527</v>
      </c>
      <c r="E74" s="449"/>
      <c r="F74" s="449"/>
      <c r="G74" s="55"/>
      <c r="H74" s="357"/>
      <c r="I74" s="195"/>
      <c r="J74" s="192" t="s">
        <v>28</v>
      </c>
      <c r="K74" s="193" t="s">
        <v>27</v>
      </c>
      <c r="L74" s="449">
        <v>527</v>
      </c>
      <c r="M74" s="449"/>
      <c r="N74" s="449"/>
      <c r="O74" s="9"/>
      <c r="P74" s="357"/>
    </row>
    <row r="75" spans="2:17" hidden="1" x14ac:dyDescent="0.2">
      <c r="B75" s="192" t="s">
        <v>29</v>
      </c>
      <c r="C75" s="193" t="s">
        <v>27</v>
      </c>
      <c r="D75" s="450" t="str">
        <f>'26-10 payroll'!D3</f>
        <v>Nov 09-14,2020</v>
      </c>
      <c r="E75" s="450"/>
      <c r="F75" s="450"/>
      <c r="G75" s="55"/>
      <c r="H75" s="194"/>
      <c r="I75" s="195"/>
      <c r="J75" s="192" t="s">
        <v>29</v>
      </c>
      <c r="K75" s="193" t="s">
        <v>27</v>
      </c>
      <c r="L75" s="450" t="str">
        <f>'26-10 payroll'!D3</f>
        <v>Nov 09-14,2020</v>
      </c>
      <c r="M75" s="450"/>
      <c r="N75" s="450"/>
      <c r="O75" s="9"/>
      <c r="P75" s="194"/>
      <c r="Q75" s="187"/>
    </row>
    <row r="76" spans="2:17" hidden="1" x14ac:dyDescent="0.2">
      <c r="B76" s="197" t="s">
        <v>16</v>
      </c>
      <c r="C76" s="198"/>
      <c r="D76" s="199"/>
      <c r="E76" s="200"/>
      <c r="F76" s="201"/>
      <c r="G76" s="55"/>
      <c r="H76" s="56">
        <f>E77*D74</f>
        <v>527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2635</v>
      </c>
      <c r="Q76" s="174"/>
    </row>
    <row r="77" spans="2:17" hidden="1" x14ac:dyDescent="0.2">
      <c r="B77" s="192"/>
      <c r="C77" s="198"/>
      <c r="D77" s="200" t="s">
        <v>31</v>
      </c>
      <c r="E77" s="202">
        <f>'26-10 payroll'!F11</f>
        <v>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5</v>
      </c>
      <c r="N77" s="50" t="s">
        <v>90</v>
      </c>
      <c r="O77" s="9"/>
      <c r="P77" s="10"/>
      <c r="Q77" s="174"/>
    </row>
    <row r="78" spans="2:17" hidden="1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hidden="1" x14ac:dyDescent="0.2">
      <c r="B79" s="192" t="s">
        <v>32</v>
      </c>
      <c r="C79" s="193"/>
      <c r="D79" s="204" t="s">
        <v>298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hidden="1" x14ac:dyDescent="0.2">
      <c r="B80" s="192"/>
      <c r="C80" s="193"/>
      <c r="D80" s="204" t="s">
        <v>95</v>
      </c>
      <c r="E80" s="205"/>
      <c r="F80" s="55">
        <f>'26-10 payroll'!H11</f>
        <v>10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50</v>
      </c>
      <c r="O80" s="9"/>
      <c r="P80" s="10"/>
    </row>
    <row r="81" spans="1:22" hidden="1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hidden="1" x14ac:dyDescent="0.2">
      <c r="B82" s="192"/>
      <c r="C82" s="193"/>
      <c r="D82" s="204" t="s">
        <v>292</v>
      </c>
      <c r="E82" s="205"/>
      <c r="F82" s="55">
        <v>0</v>
      </c>
      <c r="G82" s="55"/>
      <c r="H82" s="58"/>
      <c r="I82" s="195"/>
      <c r="J82" s="192"/>
      <c r="K82" s="193"/>
      <c r="L82" s="204" t="s">
        <v>292</v>
      </c>
      <c r="M82" s="205"/>
      <c r="N82" s="9">
        <v>0</v>
      </c>
      <c r="O82" s="9"/>
      <c r="P82" s="10"/>
    </row>
    <row r="83" spans="1:22" hidden="1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10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50</v>
      </c>
      <c r="Q83" s="187"/>
    </row>
    <row r="84" spans="1:22" hidden="1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hidden="1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hidden="1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hidden="1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hidden="1" x14ac:dyDescent="0.2">
      <c r="B88" s="192"/>
      <c r="C88" s="198"/>
      <c r="D88" s="206" t="s">
        <v>294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294</v>
      </c>
      <c r="M88" s="205"/>
      <c r="N88" s="359">
        <f>'26-10 payroll'!H61</f>
        <v>0</v>
      </c>
      <c r="O88" s="9"/>
      <c r="P88" s="207"/>
    </row>
    <row r="89" spans="1:22" hidden="1" x14ac:dyDescent="0.2">
      <c r="B89" s="192"/>
      <c r="C89" s="198"/>
      <c r="D89" s="206" t="s">
        <v>300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300</v>
      </c>
      <c r="M89" s="205"/>
      <c r="N89" s="9">
        <f>'26-10 payroll'!G61</f>
        <v>0</v>
      </c>
      <c r="O89" s="9"/>
      <c r="P89" s="207"/>
    </row>
    <row r="90" spans="1:22" hidden="1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hidden="1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hidden="1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hidden="1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hidden="1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537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2685</v>
      </c>
      <c r="Q94" s="174"/>
      <c r="T94" s="216">
        <f>+H94-'[2]11-25 payroll'!S39</f>
        <v>-3972.8982442708329</v>
      </c>
      <c r="V94" s="237">
        <f>+P94-'[2]11-25 payroll'!S40</f>
        <v>-2141.2099999999991</v>
      </c>
    </row>
    <row r="95" spans="1:22" ht="13.5" hidden="1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hidden="1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hidden="1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hidden="1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'[2]11-25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'[2]11-25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'[2]11-25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'[2]11-25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1" t="str">
        <f>'26-10 payroll'!B60</f>
        <v>Briones, Christian Joy</v>
      </c>
      <c r="E106" s="448"/>
      <c r="F106" s="448"/>
      <c r="G106" s="55"/>
      <c r="H106" s="194"/>
      <c r="I106" s="195"/>
      <c r="J106" s="192" t="s">
        <v>26</v>
      </c>
      <c r="K106" s="193" t="s">
        <v>27</v>
      </c>
      <c r="L106" s="451" t="str">
        <f>'26-10 payroll'!B29</f>
        <v>Hayagan, Ruel</v>
      </c>
      <c r="M106" s="448"/>
      <c r="N106" s="448"/>
      <c r="O106" s="9"/>
      <c r="P106" s="194"/>
    </row>
    <row r="107" spans="2:17" x14ac:dyDescent="0.2">
      <c r="B107" s="192" t="s">
        <v>28</v>
      </c>
      <c r="C107" s="193" t="s">
        <v>27</v>
      </c>
      <c r="D107" s="449">
        <v>527</v>
      </c>
      <c r="E107" s="449"/>
      <c r="F107" s="449"/>
      <c r="G107" s="55"/>
      <c r="H107" s="357"/>
      <c r="I107" s="195"/>
      <c r="J107" s="192" t="s">
        <v>28</v>
      </c>
      <c r="K107" s="193" t="s">
        <v>27</v>
      </c>
      <c r="L107" s="449">
        <v>527</v>
      </c>
      <c r="M107" s="449"/>
      <c r="N107" s="449"/>
      <c r="O107" s="9"/>
      <c r="P107" s="357"/>
    </row>
    <row r="108" spans="2:17" x14ac:dyDescent="0.2">
      <c r="B108" s="192" t="s">
        <v>29</v>
      </c>
      <c r="C108" s="193" t="s">
        <v>27</v>
      </c>
      <c r="D108" s="450" t="str">
        <f>'26-10 payroll'!D3</f>
        <v>Nov 09-14,2020</v>
      </c>
      <c r="E108" s="450"/>
      <c r="F108" s="450"/>
      <c r="G108" s="55"/>
      <c r="H108" s="194"/>
      <c r="I108" s="195"/>
      <c r="J108" s="192" t="s">
        <v>29</v>
      </c>
      <c r="K108" s="193" t="s">
        <v>27</v>
      </c>
      <c r="L108" s="450" t="str">
        <f>D108</f>
        <v>Nov 09-14,2020</v>
      </c>
      <c r="M108" s="450"/>
      <c r="N108" s="450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527</v>
      </c>
      <c r="I109" s="195"/>
      <c r="J109" s="192" t="s">
        <v>30</v>
      </c>
      <c r="K109" s="198"/>
      <c r="L109" s="232"/>
      <c r="M109" s="200"/>
      <c r="N109" s="9"/>
      <c r="O109" s="9"/>
      <c r="P109" s="10">
        <f>L107*M110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payroll'!F11</f>
        <v>1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payroll'!F10</f>
        <v>6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payroll'!H11</f>
        <v>10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payroll'!H10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payroll'!R11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payroll'!R10</f>
        <v>0</v>
      </c>
      <c r="O114" s="9"/>
      <c r="P114" s="10"/>
    </row>
    <row r="115" spans="1:22" x14ac:dyDescent="0.2">
      <c r="B115" s="192"/>
      <c r="C115" s="193"/>
      <c r="D115" s="204" t="s">
        <v>295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/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10</v>
      </c>
      <c r="I116" s="195"/>
      <c r="J116" s="192"/>
      <c r="K116" s="193"/>
      <c r="L116" s="204" t="s">
        <v>99</v>
      </c>
      <c r="M116" s="205"/>
      <c r="N116" s="11">
        <v>0</v>
      </c>
      <c r="O116" s="9"/>
      <c r="P116" s="10">
        <f>SUM(N112:N116)</f>
        <v>60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294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300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537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3222</v>
      </c>
      <c r="Q127" s="174"/>
      <c r="T127" s="216">
        <f>+H127-'[2]11-25 payroll'!S41</f>
        <v>-4535.4799999999996</v>
      </c>
      <c r="V127" s="237">
        <f>+P127-'[2]11-25 payroll'!S42</f>
        <v>3222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">
        <v>293</v>
      </c>
      <c r="C134" s="440"/>
      <c r="D134" s="440"/>
      <c r="E134" s="440"/>
      <c r="F134" s="440"/>
      <c r="G134" s="440"/>
      <c r="H134" s="441"/>
      <c r="I134" s="178"/>
      <c r="J134" s="439" t="s">
        <v>293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'[2]11-25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'[2]11-25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1" t="str">
        <f>'26-10 payroll'!B30</f>
        <v>Eric Labadan</v>
      </c>
      <c r="E139" s="448"/>
      <c r="F139" s="448"/>
      <c r="G139" s="55"/>
      <c r="H139" s="194"/>
      <c r="I139" s="195"/>
      <c r="J139" s="192" t="s">
        <v>26</v>
      </c>
      <c r="K139" s="193" t="s">
        <v>27</v>
      </c>
      <c r="L139" s="451" t="str">
        <f>'26-10 payroll'!B27</f>
        <v>Cahilig,Benzen</v>
      </c>
      <c r="M139" s="448"/>
      <c r="N139" s="448"/>
      <c r="O139" s="9"/>
      <c r="P139" s="194"/>
    </row>
    <row r="140" spans="2:17" x14ac:dyDescent="0.2">
      <c r="B140" s="192" t="s">
        <v>28</v>
      </c>
      <c r="C140" s="193" t="s">
        <v>27</v>
      </c>
      <c r="D140" s="449">
        <v>527</v>
      </c>
      <c r="E140" s="449"/>
      <c r="F140" s="449"/>
      <c r="G140" s="55"/>
      <c r="H140" s="357"/>
      <c r="I140" s="195"/>
      <c r="J140" s="192" t="s">
        <v>28</v>
      </c>
      <c r="K140" s="193" t="s">
        <v>27</v>
      </c>
      <c r="L140" s="449">
        <v>527</v>
      </c>
      <c r="M140" s="449"/>
      <c r="N140" s="449"/>
      <c r="O140" s="9"/>
      <c r="P140" s="357"/>
    </row>
    <row r="141" spans="2:17" x14ac:dyDescent="0.2">
      <c r="B141" s="192" t="s">
        <v>29</v>
      </c>
      <c r="C141" s="193" t="s">
        <v>27</v>
      </c>
      <c r="D141" s="450" t="str">
        <f>'26-10 payroll'!D3</f>
        <v>Nov 09-14,2020</v>
      </c>
      <c r="E141" s="450"/>
      <c r="F141" s="450"/>
      <c r="G141" s="55"/>
      <c r="H141" s="194"/>
      <c r="I141" s="195"/>
      <c r="J141" s="192" t="s">
        <v>29</v>
      </c>
      <c r="K141" s="193" t="s">
        <v>27</v>
      </c>
      <c r="L141" s="450" t="str">
        <f>D141</f>
        <v>Nov 09-14,2020</v>
      </c>
      <c r="M141" s="450"/>
      <c r="N141" s="450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2108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2635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payroll'!F15</f>
        <v>4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payroll'!F12</f>
        <v>5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40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payroll'!H12</f>
        <v>50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v>0</v>
      </c>
      <c r="G149" s="55"/>
      <c r="H149" s="56">
        <f>SUM(F145:F149)</f>
        <v>40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50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2148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2685</v>
      </c>
      <c r="Q160" s="174"/>
      <c r="T160" s="216">
        <f>+H160-'[2]11-25 payroll'!S43</f>
        <v>2148</v>
      </c>
      <c r="V160" s="237">
        <f>+P160-'[2]11-25 payroll'!S44</f>
        <v>2685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2010-01-01T17:25:04Z</cp:lastPrinted>
  <dcterms:created xsi:type="dcterms:W3CDTF">2010-01-04T12:18:59Z</dcterms:created>
  <dcterms:modified xsi:type="dcterms:W3CDTF">2010-01-01T17:41:41Z</dcterms:modified>
</cp:coreProperties>
</file>