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lvin Cruz Accounting Services\Clients\Corporation\TOSHCO Inc\02 Books of Accounts\2020\Files from client\12\"/>
    </mc:Choice>
  </mc:AlternateContent>
  <xr:revisionPtr revIDLastSave="0" documentId="13_ncr:1_{535EFD44-E40C-41A5-BEFA-94B6C497CBAF}" xr6:coauthVersionLast="45" xr6:coauthVersionMax="45" xr10:uidLastSave="{00000000-0000-0000-0000-000000000000}"/>
  <bookViews>
    <workbookView xWindow="-60" yWindow="-60" windowWidth="24120" windowHeight="12960" tabRatio="790" activeTab="9" xr2:uid="{00000000-000D-0000-FFFF-FFFF00000000}"/>
  </bookViews>
  <sheets>
    <sheet name="Dec4-5" sheetId="85" r:id="rId1"/>
    <sheet name="Dec 07-12" sheetId="86" r:id="rId2"/>
    <sheet name="Dec 7-12 PCF2" sheetId="87" r:id="rId3"/>
    <sheet name="BEER" sheetId="88" r:id="rId4"/>
    <sheet name="Dec. 14-19" sheetId="89" r:id="rId5"/>
    <sheet name="De. 14-16" sheetId="90" r:id="rId6"/>
    <sheet name="Dec 14-19" sheetId="91" r:id="rId7"/>
    <sheet name="Dec 19-21(cash from Dec18sales)" sheetId="92" r:id="rId8"/>
    <sheet name="Dec 22-23 (10k Budget)" sheetId="93" r:id="rId9"/>
    <sheet name="Dec29" sheetId="94" r:id="rId10"/>
  </sheets>
  <externalReferences>
    <externalReference r:id="rId11"/>
    <externalReference r:id="rId12"/>
    <externalReference r:id="rId13"/>
  </externalReferences>
  <definedNames>
    <definedName name="_OC1">[1]MAIN!$D$25</definedName>
    <definedName name="_OC10">[1]MAIN!$D$34</definedName>
    <definedName name="_OC11">[1]MAIN!$D$35</definedName>
    <definedName name="_OC12">[1]MAIN!$D$36</definedName>
    <definedName name="_OC13">[1]MAIN!$D$37</definedName>
    <definedName name="_OC14">[1]MAIN!$D$38</definedName>
    <definedName name="_OC15">[1]MAIN!$D$39</definedName>
    <definedName name="_OC2">[1]MAIN!$D$26</definedName>
    <definedName name="_OC3">[1]MAIN!$D$27</definedName>
    <definedName name="_OC4">[1]MAIN!$D$28</definedName>
    <definedName name="_OC5">[1]MAIN!$D$29</definedName>
    <definedName name="_OC6">[1]MAIN!$D$30</definedName>
    <definedName name="_OC7">[1]MAIN!$D$31</definedName>
    <definedName name="_OC8">[1]MAIN!$D$32</definedName>
    <definedName name="_OC9">[1]MAIN!$D$33</definedName>
    <definedName name="celMonth">'[2]Company Setup'!$K$5</definedName>
    <definedName name="celYear">'[2]Company Setup'!$K$3</definedName>
    <definedName name="LIMIT1">[3]MAIN!$F$25</definedName>
    <definedName name="LIMIT10">[3]MAIN!$F$34</definedName>
    <definedName name="LIMIT11">[3]MAIN!$F$35</definedName>
    <definedName name="LIMIT12">[3]MAIN!$F$36</definedName>
    <definedName name="LIMIT13">[3]MAIN!$F$37</definedName>
    <definedName name="LIMIT14">[3]MAIN!$F$38</definedName>
    <definedName name="LIMIT15">[3]MAIN!$F$39</definedName>
    <definedName name="LIMIT2">[3]MAIN!$F$26</definedName>
    <definedName name="LIMIT3">[3]MAIN!$F$27</definedName>
    <definedName name="LIMIT4">[3]MAIN!$F$28</definedName>
    <definedName name="LIMIT5">[3]MAIN!$F$29</definedName>
    <definedName name="LIMIT6">[3]MAIN!$F$30</definedName>
    <definedName name="LIMIT7">[3]MAIN!$F$31</definedName>
    <definedName name="LIMIT8">[3]MAIN!$F$32</definedName>
    <definedName name="LIMIT9">[3]MAIN!$F$33</definedName>
    <definedName name="_xlnm.Print_Area" localSheetId="7">'Dec 19-21(cash from Dec18sales)'!$1:$47</definedName>
    <definedName name="_xlnm.Print_Area" localSheetId="8">'Dec 22-23 (10k Budget)'!$1:$37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H6" i="94" l="1"/>
  <c r="AH7" i="94"/>
  <c r="AH8" i="94"/>
  <c r="AH9" i="94"/>
  <c r="AH10" i="94"/>
  <c r="AH11" i="94"/>
  <c r="AH12" i="94"/>
  <c r="AH5" i="94"/>
  <c r="AH6" i="93"/>
  <c r="AH7" i="93"/>
  <c r="AH8" i="93"/>
  <c r="AH9" i="93"/>
  <c r="AH10" i="93"/>
  <c r="AH11" i="93"/>
  <c r="AH12" i="93"/>
  <c r="AH13" i="93"/>
  <c r="AH14" i="93"/>
  <c r="AH15" i="93"/>
  <c r="AH16" i="93"/>
  <c r="AH17" i="93"/>
  <c r="AH18" i="93"/>
  <c r="AH19" i="93"/>
  <c r="AH20" i="93"/>
  <c r="AH21" i="93"/>
  <c r="AH5" i="93"/>
  <c r="AG6" i="92"/>
  <c r="AG7" i="92"/>
  <c r="AG8" i="92"/>
  <c r="AG9" i="92"/>
  <c r="AG10" i="92"/>
  <c r="AG11" i="92"/>
  <c r="AG12" i="92"/>
  <c r="AG13" i="92"/>
  <c r="AG14" i="92"/>
  <c r="AG15" i="92"/>
  <c r="AG16" i="92"/>
  <c r="AG17" i="92"/>
  <c r="AG18" i="92"/>
  <c r="AG19" i="92"/>
  <c r="AG20" i="92"/>
  <c r="AG21" i="92"/>
  <c r="AG22" i="92"/>
  <c r="AG23" i="92"/>
  <c r="AG24" i="92"/>
  <c r="AG25" i="92"/>
  <c r="AG26" i="92"/>
  <c r="AG27" i="92"/>
  <c r="AG28" i="92"/>
  <c r="AG29" i="92"/>
  <c r="AG30" i="92"/>
  <c r="AG5" i="92"/>
  <c r="AH6" i="91"/>
  <c r="AH7" i="91"/>
  <c r="AH8" i="91"/>
  <c r="AH9" i="91"/>
  <c r="AH10" i="91"/>
  <c r="AH11" i="91"/>
  <c r="AH12" i="91"/>
  <c r="AH13" i="91"/>
  <c r="AH14" i="91"/>
  <c r="AH5" i="91"/>
  <c r="AH6" i="90"/>
  <c r="AH7" i="90"/>
  <c r="AH8" i="90"/>
  <c r="AH9" i="90"/>
  <c r="AH10" i="90"/>
  <c r="AH11" i="90"/>
  <c r="AH12" i="90"/>
  <c r="AH13" i="90"/>
  <c r="AH14" i="90"/>
  <c r="AH15" i="90"/>
  <c r="AH16" i="90"/>
  <c r="AH17" i="90"/>
  <c r="AH5" i="90"/>
  <c r="AH6" i="89"/>
  <c r="AH7" i="89"/>
  <c r="AH8" i="89"/>
  <c r="AH9" i="89"/>
  <c r="AH10" i="89"/>
  <c r="AH5" i="89"/>
  <c r="AG9" i="88"/>
  <c r="AG10" i="88"/>
  <c r="AG11" i="88"/>
  <c r="AG8" i="88"/>
  <c r="AG9" i="87"/>
  <c r="AG10" i="87"/>
  <c r="AG11" i="87"/>
  <c r="AG12" i="87"/>
  <c r="AG13" i="87"/>
  <c r="AG14" i="87"/>
  <c r="AG15" i="87"/>
  <c r="AG16" i="87"/>
  <c r="AG17" i="87"/>
  <c r="AG18" i="87"/>
  <c r="AG19" i="87"/>
  <c r="AG20" i="87"/>
  <c r="AG21" i="87"/>
  <c r="AG22" i="87"/>
  <c r="AG23" i="87"/>
  <c r="AG8" i="87"/>
  <c r="AH6" i="86"/>
  <c r="AH7" i="86"/>
  <c r="AH8" i="86"/>
  <c r="AH9" i="86"/>
  <c r="AH10" i="86"/>
  <c r="AH11" i="86"/>
  <c r="AH5" i="86"/>
  <c r="AH6" i="85"/>
  <c r="AH7" i="85"/>
  <c r="AH8" i="85"/>
  <c r="AH9" i="85"/>
  <c r="AH10" i="85"/>
  <c r="AH11" i="85"/>
  <c r="AH12" i="85"/>
  <c r="AH13" i="85"/>
  <c r="AH14" i="85"/>
  <c r="AH15" i="85"/>
  <c r="AH16" i="85"/>
  <c r="AH5" i="85"/>
  <c r="H16" i="94"/>
  <c r="K25" i="94"/>
  <c r="K24" i="94"/>
  <c r="K23" i="94"/>
  <c r="K22" i="94"/>
  <c r="T16" i="94"/>
  <c r="K26" i="94"/>
  <c r="K29" i="94"/>
  <c r="J16" i="94"/>
  <c r="K16" i="94"/>
  <c r="K18" i="94"/>
  <c r="P22" i="94"/>
  <c r="N5" i="94"/>
  <c r="O5" i="94"/>
  <c r="AF5" i="94"/>
  <c r="N6" i="94"/>
  <c r="O6" i="94"/>
  <c r="AF6" i="94"/>
  <c r="N7" i="94"/>
  <c r="O7" i="94"/>
  <c r="AF7" i="94"/>
  <c r="N8" i="94"/>
  <c r="O8" i="94"/>
  <c r="AF8" i="94"/>
  <c r="N9" i="94"/>
  <c r="O9" i="94"/>
  <c r="AF9" i="94"/>
  <c r="N10" i="94"/>
  <c r="O10" i="94"/>
  <c r="AF10" i="94"/>
  <c r="N11" i="94"/>
  <c r="O11" i="94"/>
  <c r="AF11" i="94"/>
  <c r="N12" i="94"/>
  <c r="O12" i="94"/>
  <c r="AF12" i="94"/>
  <c r="N13" i="94"/>
  <c r="O13" i="94"/>
  <c r="AF13" i="94"/>
  <c r="N14" i="94"/>
  <c r="O14" i="94"/>
  <c r="AF14" i="94"/>
  <c r="N15" i="94"/>
  <c r="O15" i="94"/>
  <c r="AF15" i="94"/>
  <c r="AF16" i="94"/>
  <c r="AF18" i="94"/>
  <c r="AG14" i="94"/>
  <c r="AG15" i="94"/>
  <c r="AG16" i="94"/>
  <c r="AE16" i="94"/>
  <c r="AD16" i="94"/>
  <c r="AC16" i="94"/>
  <c r="AB16" i="94"/>
  <c r="AA16" i="94"/>
  <c r="Z16" i="94"/>
  <c r="Y16" i="94"/>
  <c r="X16" i="94"/>
  <c r="W16" i="94"/>
  <c r="V16" i="94"/>
  <c r="U16" i="94"/>
  <c r="S16" i="94"/>
  <c r="R16" i="94"/>
  <c r="Q16" i="94"/>
  <c r="P16" i="94"/>
  <c r="O16" i="94"/>
  <c r="N16" i="94"/>
  <c r="M5" i="94"/>
  <c r="M6" i="94"/>
  <c r="M7" i="94"/>
  <c r="M8" i="94"/>
  <c r="M9" i="94"/>
  <c r="M10" i="94"/>
  <c r="M11" i="94"/>
  <c r="M12" i="94"/>
  <c r="M13" i="94"/>
  <c r="M14" i="94"/>
  <c r="M15" i="94"/>
  <c r="M16" i="94"/>
  <c r="L16" i="94"/>
  <c r="I16" i="94"/>
  <c r="AG13" i="94"/>
  <c r="AG12" i="94"/>
  <c r="AG11" i="94"/>
  <c r="AG10" i="94"/>
  <c r="AG9" i="94"/>
  <c r="AG8" i="94"/>
  <c r="AG7" i="94"/>
  <c r="AG6" i="94"/>
  <c r="AG5" i="94"/>
  <c r="K40" i="92"/>
  <c r="K41" i="92"/>
  <c r="K42" i="92"/>
  <c r="K43" i="92"/>
  <c r="K44" i="92"/>
  <c r="K47" i="92"/>
  <c r="N34" i="92"/>
  <c r="O34" i="92"/>
  <c r="AE34" i="92"/>
  <c r="AF34" i="92"/>
  <c r="M34" i="92"/>
  <c r="N33" i="92"/>
  <c r="O33" i="92"/>
  <c r="AE33" i="92"/>
  <c r="AF33" i="92"/>
  <c r="M33" i="92"/>
  <c r="N32" i="92"/>
  <c r="O32" i="92"/>
  <c r="AE32" i="92"/>
  <c r="AF32" i="92"/>
  <c r="M32" i="92"/>
  <c r="N31" i="92"/>
  <c r="O31" i="92"/>
  <c r="AE31" i="92"/>
  <c r="AF31" i="92"/>
  <c r="M31" i="92"/>
  <c r="N30" i="92"/>
  <c r="O30" i="92"/>
  <c r="AE30" i="92"/>
  <c r="AF30" i="92"/>
  <c r="M30" i="92"/>
  <c r="N29" i="92"/>
  <c r="O29" i="92"/>
  <c r="AE29" i="92"/>
  <c r="AF29" i="92"/>
  <c r="M29" i="92"/>
  <c r="N28" i="92"/>
  <c r="O28" i="92"/>
  <c r="AE28" i="92"/>
  <c r="AF28" i="92"/>
  <c r="M28" i="92"/>
  <c r="K30" i="93"/>
  <c r="T23" i="93"/>
  <c r="K32" i="93"/>
  <c r="K6" i="93"/>
  <c r="K9" i="93"/>
  <c r="K18" i="93"/>
  <c r="K29" i="93"/>
  <c r="K31" i="93"/>
  <c r="K33" i="93"/>
  <c r="K36" i="93"/>
  <c r="N20" i="93"/>
  <c r="O20" i="93"/>
  <c r="AF20" i="93"/>
  <c r="AG20" i="93"/>
  <c r="M20" i="93"/>
  <c r="N19" i="93"/>
  <c r="O19" i="93"/>
  <c r="AF19" i="93"/>
  <c r="AG19" i="93"/>
  <c r="M19" i="93"/>
  <c r="N18" i="93"/>
  <c r="O18" i="93"/>
  <c r="AF18" i="93"/>
  <c r="AG18" i="93"/>
  <c r="M18" i="93"/>
  <c r="N16" i="93"/>
  <c r="O16" i="93"/>
  <c r="AF16" i="93"/>
  <c r="AG16" i="93"/>
  <c r="M16" i="93"/>
  <c r="H23" i="93"/>
  <c r="J23" i="93"/>
  <c r="K23" i="93"/>
  <c r="K25" i="93"/>
  <c r="P29" i="93"/>
  <c r="N5" i="93"/>
  <c r="O5" i="93"/>
  <c r="AF5" i="93"/>
  <c r="N6" i="93"/>
  <c r="O6" i="93"/>
  <c r="AF6" i="93"/>
  <c r="N7" i="93"/>
  <c r="O7" i="93"/>
  <c r="AF7" i="93"/>
  <c r="N8" i="93"/>
  <c r="O8" i="93"/>
  <c r="AF8" i="93"/>
  <c r="N9" i="93"/>
  <c r="O9" i="93"/>
  <c r="AF9" i="93"/>
  <c r="N10" i="93"/>
  <c r="O10" i="93"/>
  <c r="AF10" i="93"/>
  <c r="N11" i="93"/>
  <c r="O11" i="93"/>
  <c r="AF11" i="93"/>
  <c r="N12" i="93"/>
  <c r="O12" i="93"/>
  <c r="AF12" i="93"/>
  <c r="N13" i="93"/>
  <c r="O13" i="93"/>
  <c r="AF13" i="93"/>
  <c r="N14" i="93"/>
  <c r="O14" i="93"/>
  <c r="AF14" i="93"/>
  <c r="N15" i="93"/>
  <c r="O15" i="93"/>
  <c r="AF15" i="93"/>
  <c r="N17" i="93"/>
  <c r="O17" i="93"/>
  <c r="AF17" i="93"/>
  <c r="N21" i="93"/>
  <c r="O21" i="93"/>
  <c r="AF21" i="93"/>
  <c r="N22" i="93"/>
  <c r="O22" i="93"/>
  <c r="AF22" i="93"/>
  <c r="AF23" i="93"/>
  <c r="AF25" i="93"/>
  <c r="AG21" i="93"/>
  <c r="AG22" i="93"/>
  <c r="AG23" i="93"/>
  <c r="AE23" i="93"/>
  <c r="AD23" i="93"/>
  <c r="AC23" i="93"/>
  <c r="AB23" i="93"/>
  <c r="AA23" i="93"/>
  <c r="Z23" i="93"/>
  <c r="Y23" i="93"/>
  <c r="X23" i="93"/>
  <c r="W23" i="93"/>
  <c r="V23" i="93"/>
  <c r="U23" i="93"/>
  <c r="S23" i="93"/>
  <c r="R23" i="93"/>
  <c r="Q23" i="93"/>
  <c r="P23" i="93"/>
  <c r="O23" i="93"/>
  <c r="N23" i="93"/>
  <c r="M5" i="93"/>
  <c r="M6" i="93"/>
  <c r="M7" i="93"/>
  <c r="M8" i="93"/>
  <c r="M9" i="93"/>
  <c r="M10" i="93"/>
  <c r="M11" i="93"/>
  <c r="M12" i="93"/>
  <c r="M13" i="93"/>
  <c r="M14" i="93"/>
  <c r="M15" i="93"/>
  <c r="M17" i="93"/>
  <c r="M21" i="93"/>
  <c r="M22" i="93"/>
  <c r="M23" i="93"/>
  <c r="L23" i="93"/>
  <c r="I23" i="93"/>
  <c r="AG17" i="93"/>
  <c r="AG15" i="93"/>
  <c r="AG14" i="93"/>
  <c r="AG13" i="93"/>
  <c r="AG12" i="93"/>
  <c r="AG11" i="93"/>
  <c r="AG10" i="93"/>
  <c r="AG9" i="93"/>
  <c r="AG8" i="93"/>
  <c r="AG7" i="93"/>
  <c r="AG6" i="93"/>
  <c r="AG5" i="93"/>
  <c r="N26" i="92"/>
  <c r="O26" i="92"/>
  <c r="AE26" i="92"/>
  <c r="AF26" i="92"/>
  <c r="M26" i="92"/>
  <c r="N25" i="92"/>
  <c r="O25" i="92"/>
  <c r="AE25" i="92"/>
  <c r="AF25" i="92"/>
  <c r="M25" i="92"/>
  <c r="N24" i="92"/>
  <c r="O24" i="92"/>
  <c r="AE24" i="92"/>
  <c r="AF24" i="92"/>
  <c r="M24" i="92"/>
  <c r="N23" i="92"/>
  <c r="O23" i="92"/>
  <c r="AE23" i="92"/>
  <c r="AF23" i="92"/>
  <c r="M23" i="92"/>
  <c r="N22" i="92"/>
  <c r="O22" i="92"/>
  <c r="AE22" i="92"/>
  <c r="AF22" i="92"/>
  <c r="M22" i="92"/>
  <c r="N21" i="92"/>
  <c r="O21" i="92"/>
  <c r="AE21" i="92"/>
  <c r="AF21" i="92"/>
  <c r="M21" i="92"/>
  <c r="N20" i="92"/>
  <c r="O20" i="92"/>
  <c r="AE20" i="92"/>
  <c r="AF20" i="92"/>
  <c r="M20" i="92"/>
  <c r="N19" i="92"/>
  <c r="O19" i="92"/>
  <c r="AE19" i="92"/>
  <c r="AF19" i="92"/>
  <c r="M19" i="92"/>
  <c r="N15" i="92"/>
  <c r="O15" i="92"/>
  <c r="AE15" i="92"/>
  <c r="AF15" i="92"/>
  <c r="M15" i="92"/>
  <c r="N14" i="92"/>
  <c r="O14" i="92"/>
  <c r="AE14" i="92"/>
  <c r="AF14" i="92"/>
  <c r="M14" i="92"/>
  <c r="N13" i="92"/>
  <c r="O13" i="92"/>
  <c r="AE13" i="92"/>
  <c r="AF13" i="92"/>
  <c r="M13" i="92"/>
  <c r="N12" i="92"/>
  <c r="O12" i="92"/>
  <c r="AE12" i="92"/>
  <c r="AF12" i="92"/>
  <c r="M12" i="92"/>
  <c r="N11" i="92"/>
  <c r="O11" i="92"/>
  <c r="AE11" i="92"/>
  <c r="AF11" i="92"/>
  <c r="M11" i="92"/>
  <c r="N10" i="92"/>
  <c r="O10" i="92"/>
  <c r="AE10" i="92"/>
  <c r="AF10" i="92"/>
  <c r="M10" i="92"/>
  <c r="N9" i="92"/>
  <c r="O9" i="92"/>
  <c r="AE9" i="92"/>
  <c r="AF9" i="92"/>
  <c r="M9" i="92"/>
  <c r="N8" i="92"/>
  <c r="O8" i="92"/>
  <c r="AE8" i="92"/>
  <c r="AF8" i="92"/>
  <c r="M8" i="92"/>
  <c r="H36" i="92"/>
  <c r="J36" i="92"/>
  <c r="K36" i="92"/>
  <c r="K38" i="92"/>
  <c r="N5" i="92"/>
  <c r="O5" i="92"/>
  <c r="AE5" i="92"/>
  <c r="N6" i="92"/>
  <c r="O6" i="92"/>
  <c r="AE6" i="92"/>
  <c r="N7" i="92"/>
  <c r="O7" i="92"/>
  <c r="AE7" i="92"/>
  <c r="N16" i="92"/>
  <c r="O16" i="92"/>
  <c r="AE16" i="92"/>
  <c r="N17" i="92"/>
  <c r="O17" i="92"/>
  <c r="AE17" i="92"/>
  <c r="N18" i="92"/>
  <c r="O18" i="92"/>
  <c r="AE18" i="92"/>
  <c r="N27" i="92"/>
  <c r="O27" i="92"/>
  <c r="AE27" i="92"/>
  <c r="N35" i="92"/>
  <c r="O35" i="92"/>
  <c r="AE35" i="92"/>
  <c r="AE36" i="92"/>
  <c r="AE38" i="92"/>
  <c r="AF35" i="92"/>
  <c r="AF36" i="92"/>
  <c r="AD36" i="92"/>
  <c r="AC36" i="92"/>
  <c r="AB36" i="92"/>
  <c r="AA36" i="92"/>
  <c r="Z36" i="92"/>
  <c r="Y36" i="92"/>
  <c r="X36" i="92"/>
  <c r="W36" i="92"/>
  <c r="V36" i="92"/>
  <c r="U36" i="92"/>
  <c r="T36" i="92"/>
  <c r="S36" i="92"/>
  <c r="R36" i="92"/>
  <c r="Q36" i="92"/>
  <c r="P36" i="92"/>
  <c r="O36" i="92"/>
  <c r="N36" i="92"/>
  <c r="M5" i="92"/>
  <c r="M6" i="92"/>
  <c r="M7" i="92"/>
  <c r="M16" i="92"/>
  <c r="M17" i="92"/>
  <c r="M18" i="92"/>
  <c r="M27" i="92"/>
  <c r="M35" i="92"/>
  <c r="M36" i="92"/>
  <c r="L36" i="92"/>
  <c r="I36" i="92"/>
  <c r="AF27" i="92"/>
  <c r="AF18" i="92"/>
  <c r="AF17" i="92"/>
  <c r="AF16" i="92"/>
  <c r="AF7" i="92"/>
  <c r="AF6" i="92"/>
  <c r="AF5" i="92"/>
  <c r="K27" i="91"/>
  <c r="K26" i="91"/>
  <c r="T20" i="91"/>
  <c r="K29" i="91"/>
  <c r="K30" i="91"/>
  <c r="H20" i="91"/>
  <c r="J20" i="91"/>
  <c r="K20" i="91"/>
  <c r="K22" i="91"/>
  <c r="P26" i="91"/>
  <c r="N5" i="91"/>
  <c r="O5" i="91"/>
  <c r="AF5" i="91"/>
  <c r="N6" i="91"/>
  <c r="O6" i="91"/>
  <c r="AF6" i="91"/>
  <c r="N7" i="91"/>
  <c r="O7" i="91"/>
  <c r="AF7" i="91"/>
  <c r="N8" i="91"/>
  <c r="O8" i="91"/>
  <c r="AF8" i="91"/>
  <c r="N9" i="91"/>
  <c r="O9" i="91"/>
  <c r="AF9" i="91"/>
  <c r="N10" i="91"/>
  <c r="O10" i="91"/>
  <c r="AF10" i="91"/>
  <c r="N11" i="91"/>
  <c r="O11" i="91"/>
  <c r="AF11" i="91"/>
  <c r="N12" i="91"/>
  <c r="O12" i="91"/>
  <c r="AF12" i="91"/>
  <c r="N13" i="91"/>
  <c r="O13" i="91"/>
  <c r="AF13" i="91"/>
  <c r="N14" i="91"/>
  <c r="O14" i="91"/>
  <c r="AF14" i="91"/>
  <c r="N15" i="91"/>
  <c r="O15" i="91"/>
  <c r="AF15" i="91"/>
  <c r="N16" i="91"/>
  <c r="O16" i="91"/>
  <c r="AF16" i="91"/>
  <c r="N17" i="91"/>
  <c r="AF17" i="91"/>
  <c r="N18" i="91"/>
  <c r="O18" i="91"/>
  <c r="AF18" i="91"/>
  <c r="N19" i="91"/>
  <c r="O19" i="91"/>
  <c r="AF19" i="91"/>
  <c r="AF20" i="91"/>
  <c r="AF22" i="91"/>
  <c r="AG18" i="91"/>
  <c r="AG19" i="91"/>
  <c r="AG20" i="91"/>
  <c r="AE20" i="91"/>
  <c r="AD20" i="91"/>
  <c r="AC20" i="91"/>
  <c r="AB20" i="91"/>
  <c r="AA20" i="91"/>
  <c r="Z20" i="91"/>
  <c r="Y20" i="91"/>
  <c r="X20" i="91"/>
  <c r="W20" i="91"/>
  <c r="V20" i="91"/>
  <c r="U20" i="91"/>
  <c r="S20" i="91"/>
  <c r="R20" i="91"/>
  <c r="Q20" i="91"/>
  <c r="P20" i="91"/>
  <c r="O20" i="91"/>
  <c r="N20" i="91"/>
  <c r="M5" i="91"/>
  <c r="M6" i="91"/>
  <c r="M7" i="91"/>
  <c r="M8" i="91"/>
  <c r="M9" i="91"/>
  <c r="M10" i="91"/>
  <c r="M11" i="91"/>
  <c r="M12" i="91"/>
  <c r="M13" i="91"/>
  <c r="M14" i="91"/>
  <c r="M15" i="91"/>
  <c r="M16" i="91"/>
  <c r="M17" i="91"/>
  <c r="M18" i="91"/>
  <c r="M19" i="91"/>
  <c r="M20" i="91"/>
  <c r="L20" i="91"/>
  <c r="I20" i="91"/>
  <c r="AG17" i="91"/>
  <c r="AG16" i="91"/>
  <c r="AG15" i="91"/>
  <c r="AG14" i="91"/>
  <c r="AG13" i="91"/>
  <c r="AG12" i="91"/>
  <c r="AG11" i="91"/>
  <c r="AG10" i="91"/>
  <c r="AG9" i="91"/>
  <c r="AG8" i="91"/>
  <c r="AG7" i="91"/>
  <c r="AG6" i="91"/>
  <c r="AG5" i="91"/>
  <c r="K26" i="90"/>
  <c r="K27" i="90"/>
  <c r="K28" i="90"/>
  <c r="K29" i="90"/>
  <c r="K30" i="90"/>
  <c r="H20" i="90"/>
  <c r="J20" i="90"/>
  <c r="K20" i="90"/>
  <c r="K22" i="90"/>
  <c r="P26" i="90"/>
  <c r="O16" i="90"/>
  <c r="M18" i="90"/>
  <c r="M17" i="90"/>
  <c r="M16" i="90"/>
  <c r="N18" i="90"/>
  <c r="N17" i="90"/>
  <c r="N16" i="90"/>
  <c r="N5" i="90"/>
  <c r="O5" i="90"/>
  <c r="AF5" i="90"/>
  <c r="N6" i="90"/>
  <c r="O6" i="90"/>
  <c r="AF6" i="90"/>
  <c r="N7" i="90"/>
  <c r="O7" i="90"/>
  <c r="AF7" i="90"/>
  <c r="N8" i="90"/>
  <c r="O8" i="90"/>
  <c r="AF8" i="90"/>
  <c r="N9" i="90"/>
  <c r="O9" i="90"/>
  <c r="AF9" i="90"/>
  <c r="N10" i="90"/>
  <c r="O10" i="90"/>
  <c r="AF10" i="90"/>
  <c r="N11" i="90"/>
  <c r="O11" i="90"/>
  <c r="AF11" i="90"/>
  <c r="N12" i="90"/>
  <c r="O12" i="90"/>
  <c r="AF12" i="90"/>
  <c r="N13" i="90"/>
  <c r="O13" i="90"/>
  <c r="AF13" i="90"/>
  <c r="N14" i="90"/>
  <c r="O14" i="90"/>
  <c r="AF14" i="90"/>
  <c r="N15" i="90"/>
  <c r="O15" i="90"/>
  <c r="AF15" i="90"/>
  <c r="AF16" i="90"/>
  <c r="AF17" i="90"/>
  <c r="O18" i="90"/>
  <c r="AF18" i="90"/>
  <c r="N19" i="90"/>
  <c r="O19" i="90"/>
  <c r="AF19" i="90"/>
  <c r="AF20" i="90"/>
  <c r="U20" i="90"/>
  <c r="T20" i="90"/>
  <c r="Q20" i="90"/>
  <c r="P20" i="90"/>
  <c r="N20" i="90"/>
  <c r="M5" i="90"/>
  <c r="M6" i="90"/>
  <c r="M7" i="90"/>
  <c r="M8" i="90"/>
  <c r="M9" i="90"/>
  <c r="M10" i="90"/>
  <c r="M11" i="90"/>
  <c r="M12" i="90"/>
  <c r="M13" i="90"/>
  <c r="M14" i="90"/>
  <c r="M15" i="90"/>
  <c r="M19" i="90"/>
  <c r="M20" i="90"/>
  <c r="AG18" i="90"/>
  <c r="AG17" i="90"/>
  <c r="AG16" i="90"/>
  <c r="AG15" i="90"/>
  <c r="AG14" i="90"/>
  <c r="AG13" i="90"/>
  <c r="K30" i="89"/>
  <c r="K5" i="89"/>
  <c r="J6" i="89"/>
  <c r="K21" i="89"/>
  <c r="AF22" i="90"/>
  <c r="AG19" i="90"/>
  <c r="AG20" i="90"/>
  <c r="AE20" i="90"/>
  <c r="AD20" i="90"/>
  <c r="AC20" i="90"/>
  <c r="AB20" i="90"/>
  <c r="AA20" i="90"/>
  <c r="Z20" i="90"/>
  <c r="Y20" i="90"/>
  <c r="X20" i="90"/>
  <c r="W20" i="90"/>
  <c r="V20" i="90"/>
  <c r="S20" i="90"/>
  <c r="R20" i="90"/>
  <c r="O20" i="90"/>
  <c r="L20" i="90"/>
  <c r="I20" i="90"/>
  <c r="AG12" i="90"/>
  <c r="AG11" i="90"/>
  <c r="AG10" i="90"/>
  <c r="AG9" i="90"/>
  <c r="AG8" i="90"/>
  <c r="AG7" i="90"/>
  <c r="AG6" i="90"/>
  <c r="AG5" i="90"/>
  <c r="K24" i="89"/>
  <c r="N8" i="89"/>
  <c r="O8" i="89"/>
  <c r="AF8" i="89"/>
  <c r="N5" i="89"/>
  <c r="O5" i="89"/>
  <c r="AF5" i="89"/>
  <c r="N9" i="89"/>
  <c r="O9" i="89"/>
  <c r="AF9" i="89"/>
  <c r="N10" i="89"/>
  <c r="O10" i="89"/>
  <c r="AF10" i="89"/>
  <c r="N6" i="89"/>
  <c r="O6" i="89"/>
  <c r="AF6" i="89"/>
  <c r="N7" i="89"/>
  <c r="O7" i="89"/>
  <c r="AF7" i="89"/>
  <c r="N11" i="89"/>
  <c r="O11" i="89"/>
  <c r="AF11" i="89"/>
  <c r="N12" i="89"/>
  <c r="O12" i="89"/>
  <c r="AF12" i="89"/>
  <c r="N13" i="89"/>
  <c r="O13" i="89"/>
  <c r="AF13" i="89"/>
  <c r="AF15" i="89"/>
  <c r="K23" i="89"/>
  <c r="H15" i="89"/>
  <c r="K25" i="89"/>
  <c r="K27" i="89"/>
  <c r="AF17" i="89"/>
  <c r="J15" i="89"/>
  <c r="K15" i="89"/>
  <c r="K17" i="89"/>
  <c r="AG13" i="89"/>
  <c r="N14" i="89"/>
  <c r="O14" i="89"/>
  <c r="AF14" i="89"/>
  <c r="AG14" i="89"/>
  <c r="AG15" i="89"/>
  <c r="AE15" i="89"/>
  <c r="AD15" i="89"/>
  <c r="AC15" i="89"/>
  <c r="AB15" i="89"/>
  <c r="AA15" i="89"/>
  <c r="Z15" i="89"/>
  <c r="Y15" i="89"/>
  <c r="X15" i="89"/>
  <c r="W15" i="89"/>
  <c r="V15" i="89"/>
  <c r="U15" i="89"/>
  <c r="T15" i="89"/>
  <c r="S15" i="89"/>
  <c r="R15" i="89"/>
  <c r="Q15" i="89"/>
  <c r="P15" i="89"/>
  <c r="O15" i="89"/>
  <c r="N15" i="89"/>
  <c r="M5" i="89"/>
  <c r="M6" i="89"/>
  <c r="M7" i="89"/>
  <c r="M8" i="89"/>
  <c r="M9" i="89"/>
  <c r="M10" i="89"/>
  <c r="M11" i="89"/>
  <c r="M12" i="89"/>
  <c r="M13" i="89"/>
  <c r="M15" i="89"/>
  <c r="L15" i="89"/>
  <c r="I15" i="89"/>
  <c r="M14" i="89"/>
  <c r="AG12" i="89"/>
  <c r="AG11" i="89"/>
  <c r="AG10" i="89"/>
  <c r="AG9" i="89"/>
  <c r="AG8" i="89"/>
  <c r="AG7" i="89"/>
  <c r="AG6" i="89"/>
  <c r="AG5" i="89"/>
  <c r="K15" i="88"/>
  <c r="K21" i="88"/>
  <c r="M8" i="87"/>
  <c r="N8" i="87"/>
  <c r="O8" i="87"/>
  <c r="AE8" i="87"/>
  <c r="AF8" i="87"/>
  <c r="K36" i="87"/>
  <c r="K32" i="87"/>
  <c r="H25" i="87"/>
  <c r="K34" i="87"/>
  <c r="K33" i="87"/>
  <c r="K31" i="87"/>
  <c r="N9" i="87"/>
  <c r="O9" i="87"/>
  <c r="AE9" i="87"/>
  <c r="N10" i="87"/>
  <c r="O10" i="87"/>
  <c r="AE10" i="87"/>
  <c r="N11" i="87"/>
  <c r="O11" i="87"/>
  <c r="AE11" i="87"/>
  <c r="N12" i="87"/>
  <c r="O12" i="87"/>
  <c r="AE12" i="87"/>
  <c r="N13" i="87"/>
  <c r="O13" i="87"/>
  <c r="AE13" i="87"/>
  <c r="N14" i="87"/>
  <c r="O14" i="87"/>
  <c r="AE14" i="87"/>
  <c r="N15" i="87"/>
  <c r="O15" i="87"/>
  <c r="AE15" i="87"/>
  <c r="N16" i="87"/>
  <c r="O16" i="87"/>
  <c r="AE16" i="87"/>
  <c r="N17" i="87"/>
  <c r="O17" i="87"/>
  <c r="AE17" i="87"/>
  <c r="N18" i="87"/>
  <c r="O18" i="87"/>
  <c r="AE18" i="87"/>
  <c r="N19" i="87"/>
  <c r="O19" i="87"/>
  <c r="AE19" i="87"/>
  <c r="N20" i="87"/>
  <c r="O20" i="87"/>
  <c r="AE20" i="87"/>
  <c r="N21" i="87"/>
  <c r="AE21" i="87"/>
  <c r="N22" i="87"/>
  <c r="AE22" i="87"/>
  <c r="N23" i="87"/>
  <c r="AE23" i="87"/>
  <c r="N24" i="87"/>
  <c r="O24" i="87"/>
  <c r="AE24" i="87"/>
  <c r="AE25" i="87"/>
  <c r="Z25" i="87"/>
  <c r="Y25" i="87"/>
  <c r="T25" i="87"/>
  <c r="S25" i="87"/>
  <c r="R25" i="87"/>
  <c r="H15" i="88"/>
  <c r="K24" i="88"/>
  <c r="K25" i="88"/>
  <c r="K27" i="88"/>
  <c r="N7" i="88"/>
  <c r="AE7" i="88"/>
  <c r="N8" i="88"/>
  <c r="O8" i="88"/>
  <c r="AE8" i="88"/>
  <c r="N9" i="88"/>
  <c r="O9" i="88"/>
  <c r="AE9" i="88"/>
  <c r="N10" i="88"/>
  <c r="O10" i="88"/>
  <c r="AE10" i="88"/>
  <c r="N11" i="88"/>
  <c r="O11" i="88"/>
  <c r="AE11" i="88"/>
  <c r="N12" i="88"/>
  <c r="O12" i="88"/>
  <c r="AE12" i="88"/>
  <c r="N13" i="88"/>
  <c r="O13" i="88"/>
  <c r="AE13" i="88"/>
  <c r="AE15" i="88"/>
  <c r="AE17" i="88"/>
  <c r="J15" i="88"/>
  <c r="K17" i="88"/>
  <c r="AF13" i="88"/>
  <c r="N14" i="88"/>
  <c r="O14" i="88"/>
  <c r="AE14" i="88"/>
  <c r="AF14" i="88"/>
  <c r="AF15" i="88"/>
  <c r="AD15" i="88"/>
  <c r="AC15" i="88"/>
  <c r="AB15" i="88"/>
  <c r="AA15" i="88"/>
  <c r="Z15" i="88"/>
  <c r="Y15" i="88"/>
  <c r="X15" i="88"/>
  <c r="W15" i="88"/>
  <c r="V15" i="88"/>
  <c r="U15" i="88"/>
  <c r="T15" i="88"/>
  <c r="S15" i="88"/>
  <c r="R15" i="88"/>
  <c r="Q15" i="88"/>
  <c r="P15" i="88"/>
  <c r="O15" i="88"/>
  <c r="N15" i="88"/>
  <c r="M7" i="88"/>
  <c r="M8" i="88"/>
  <c r="M9" i="88"/>
  <c r="M10" i="88"/>
  <c r="M11" i="88"/>
  <c r="M12" i="88"/>
  <c r="M13" i="88"/>
  <c r="M15" i="88"/>
  <c r="L15" i="88"/>
  <c r="I15" i="88"/>
  <c r="M14" i="88"/>
  <c r="AF12" i="88"/>
  <c r="AF11" i="88"/>
  <c r="AF10" i="88"/>
  <c r="AF9" i="88"/>
  <c r="AF8" i="88"/>
  <c r="AF7" i="88"/>
  <c r="AF23" i="87"/>
  <c r="AF22" i="87"/>
  <c r="AF21" i="87"/>
  <c r="M23" i="87"/>
  <c r="M22" i="87"/>
  <c r="M21" i="87"/>
  <c r="AF16" i="87"/>
  <c r="M16" i="87"/>
  <c r="AF15" i="87"/>
  <c r="M15" i="87"/>
  <c r="AF14" i="87"/>
  <c r="M14" i="87"/>
  <c r="AF13" i="87"/>
  <c r="M13" i="87"/>
  <c r="AF12" i="87"/>
  <c r="M12" i="87"/>
  <c r="AF11" i="87"/>
  <c r="M11" i="87"/>
  <c r="AF20" i="87"/>
  <c r="M20" i="87"/>
  <c r="AF19" i="87"/>
  <c r="M19" i="87"/>
  <c r="AF18" i="87"/>
  <c r="M18" i="87"/>
  <c r="AF17" i="87"/>
  <c r="M17" i="87"/>
  <c r="K35" i="87"/>
  <c r="K37" i="87"/>
  <c r="AE27" i="87"/>
  <c r="J25" i="87"/>
  <c r="K25" i="87"/>
  <c r="K27" i="87"/>
  <c r="AF25" i="87"/>
  <c r="AD25" i="87"/>
  <c r="AC25" i="87"/>
  <c r="AB25" i="87"/>
  <c r="AA25" i="87"/>
  <c r="X25" i="87"/>
  <c r="W25" i="87"/>
  <c r="V25" i="87"/>
  <c r="U25" i="87"/>
  <c r="Q25" i="87"/>
  <c r="P25" i="87"/>
  <c r="O25" i="87"/>
  <c r="N25" i="87"/>
  <c r="M9" i="87"/>
  <c r="M10" i="87"/>
  <c r="M24" i="87"/>
  <c r="M25" i="87"/>
  <c r="L25" i="87"/>
  <c r="I25" i="87"/>
  <c r="AF24" i="87"/>
  <c r="AF10" i="87"/>
  <c r="AF9" i="87"/>
  <c r="U15" i="86"/>
  <c r="T15" i="86"/>
  <c r="P25" i="86"/>
  <c r="K22" i="86"/>
  <c r="K21" i="86"/>
  <c r="K23" i="86"/>
  <c r="H15" i="86"/>
  <c r="K24" i="86"/>
  <c r="K25" i="86"/>
  <c r="K27" i="86"/>
  <c r="N5" i="86"/>
  <c r="O5" i="86"/>
  <c r="AF5" i="86"/>
  <c r="N6" i="86"/>
  <c r="O6" i="86"/>
  <c r="AF6" i="86"/>
  <c r="N7" i="86"/>
  <c r="O7" i="86"/>
  <c r="AF7" i="86"/>
  <c r="N8" i="86"/>
  <c r="O8" i="86"/>
  <c r="AF8" i="86"/>
  <c r="N9" i="86"/>
  <c r="O9" i="86"/>
  <c r="AF9" i="86"/>
  <c r="N10" i="86"/>
  <c r="O10" i="86"/>
  <c r="AF10" i="86"/>
  <c r="N11" i="86"/>
  <c r="O11" i="86"/>
  <c r="AF11" i="86"/>
  <c r="N12" i="86"/>
  <c r="O12" i="86"/>
  <c r="AF12" i="86"/>
  <c r="N13" i="86"/>
  <c r="O13" i="86"/>
  <c r="AF13" i="86"/>
  <c r="AF15" i="86"/>
  <c r="AF17" i="86"/>
  <c r="J15" i="86"/>
  <c r="K15" i="86"/>
  <c r="K17" i="86"/>
  <c r="AG13" i="86"/>
  <c r="N14" i="86"/>
  <c r="O14" i="86"/>
  <c r="AF14" i="86"/>
  <c r="AG14" i="86"/>
  <c r="AG15" i="86"/>
  <c r="AE15" i="86"/>
  <c r="AD15" i="86"/>
  <c r="AC15" i="86"/>
  <c r="AB15" i="86"/>
  <c r="AA15" i="86"/>
  <c r="Z15" i="86"/>
  <c r="Y15" i="86"/>
  <c r="X15" i="86"/>
  <c r="W15" i="86"/>
  <c r="V15" i="86"/>
  <c r="S15" i="86"/>
  <c r="R15" i="86"/>
  <c r="Q15" i="86"/>
  <c r="P15" i="86"/>
  <c r="O15" i="86"/>
  <c r="N15" i="86"/>
  <c r="M5" i="86"/>
  <c r="M6" i="86"/>
  <c r="M7" i="86"/>
  <c r="M8" i="86"/>
  <c r="M9" i="86"/>
  <c r="M10" i="86"/>
  <c r="M11" i="86"/>
  <c r="M12" i="86"/>
  <c r="M13" i="86"/>
  <c r="M15" i="86"/>
  <c r="L15" i="86"/>
  <c r="I15" i="86"/>
  <c r="M14" i="86"/>
  <c r="AG12" i="86"/>
  <c r="AG11" i="86"/>
  <c r="AG10" i="86"/>
  <c r="AG9" i="86"/>
  <c r="AG8" i="86"/>
  <c r="AG7" i="86"/>
  <c r="AG6" i="86"/>
  <c r="AG5" i="86"/>
  <c r="H20" i="85"/>
  <c r="K29" i="85"/>
  <c r="K28" i="85"/>
  <c r="K10" i="85"/>
  <c r="K26" i="85"/>
  <c r="N13" i="85"/>
  <c r="O13" i="85"/>
  <c r="AF13" i="85"/>
  <c r="AG13" i="85"/>
  <c r="M13" i="85"/>
  <c r="N12" i="85"/>
  <c r="O12" i="85"/>
  <c r="AF12" i="85"/>
  <c r="AG12" i="85"/>
  <c r="M12" i="85"/>
  <c r="N11" i="85"/>
  <c r="O11" i="85"/>
  <c r="AF11" i="85"/>
  <c r="AG11" i="85"/>
  <c r="M11" i="85"/>
  <c r="N10" i="85"/>
  <c r="O10" i="85"/>
  <c r="AF10" i="85"/>
  <c r="AG10" i="85"/>
  <c r="M10" i="85"/>
  <c r="N9" i="85"/>
  <c r="O9" i="85"/>
  <c r="AF9" i="85"/>
  <c r="AG9" i="85"/>
  <c r="M9" i="85"/>
  <c r="N8" i="85"/>
  <c r="O8" i="85"/>
  <c r="AF8" i="85"/>
  <c r="AG8" i="85"/>
  <c r="M8" i="85"/>
  <c r="N7" i="85"/>
  <c r="O7" i="85"/>
  <c r="AF7" i="85"/>
  <c r="AG7" i="85"/>
  <c r="M7" i="85"/>
  <c r="N16" i="85"/>
  <c r="O16" i="85"/>
  <c r="AF16" i="85"/>
  <c r="AG16" i="85"/>
  <c r="M16" i="85"/>
  <c r="N15" i="85"/>
  <c r="O15" i="85"/>
  <c r="AF15" i="85"/>
  <c r="AG15" i="85"/>
  <c r="M15" i="85"/>
  <c r="N14" i="85"/>
  <c r="O14" i="85"/>
  <c r="AF14" i="85"/>
  <c r="AG14" i="85"/>
  <c r="M14" i="85"/>
  <c r="K30" i="85"/>
  <c r="K32" i="85"/>
  <c r="N5" i="85"/>
  <c r="O5" i="85"/>
  <c r="AF5" i="85"/>
  <c r="N6" i="85"/>
  <c r="O6" i="85"/>
  <c r="AF6" i="85"/>
  <c r="N17" i="85"/>
  <c r="O17" i="85"/>
  <c r="AF17" i="85"/>
  <c r="N18" i="85"/>
  <c r="O18" i="85"/>
  <c r="AF18" i="85"/>
  <c r="AF20" i="85"/>
  <c r="AF22" i="85"/>
  <c r="J20" i="85"/>
  <c r="K20" i="85"/>
  <c r="K22" i="85"/>
  <c r="AG18" i="85"/>
  <c r="N19" i="85"/>
  <c r="O19" i="85"/>
  <c r="AF19" i="85"/>
  <c r="AG19" i="85"/>
  <c r="AG20" i="85"/>
  <c r="AE20" i="85"/>
  <c r="AD20" i="85"/>
  <c r="AC20" i="85"/>
  <c r="AB20" i="85"/>
  <c r="AA20" i="85"/>
  <c r="Z20" i="85"/>
  <c r="Y20" i="85"/>
  <c r="X20" i="85"/>
  <c r="W20" i="85"/>
  <c r="V20" i="85"/>
  <c r="U20" i="85"/>
  <c r="T20" i="85"/>
  <c r="S20" i="85"/>
  <c r="R20" i="85"/>
  <c r="Q20" i="85"/>
  <c r="P20" i="85"/>
  <c r="O20" i="85"/>
  <c r="N20" i="85"/>
  <c r="M5" i="85"/>
  <c r="M6" i="85"/>
  <c r="M17" i="85"/>
  <c r="M18" i="85"/>
  <c r="M20" i="85"/>
  <c r="L20" i="85"/>
  <c r="I20" i="85"/>
  <c r="M19" i="85"/>
  <c r="AG17" i="85"/>
  <c r="AG6" i="85"/>
  <c r="AG5" i="85"/>
</calcChain>
</file>

<file path=xl/sharedStrings.xml><?xml version="1.0" encoding="utf-8"?>
<sst xmlns="http://schemas.openxmlformats.org/spreadsheetml/2006/main" count="691" uniqueCount="204">
  <si>
    <t>Petty Cash</t>
  </si>
  <si>
    <t>MISC</t>
  </si>
  <si>
    <t>EMP MEAL</t>
  </si>
  <si>
    <t>SALARIES AND WAGES</t>
  </si>
  <si>
    <t>TRANSPO</t>
  </si>
  <si>
    <t>REPAIRS AND MAINTENANCE</t>
  </si>
  <si>
    <t>OFFICE SUPPLIES</t>
  </si>
  <si>
    <t>RAW MATS BEVERAGES</t>
  </si>
  <si>
    <t>RAW MATS FOOD</t>
  </si>
  <si>
    <t>EWT</t>
  </si>
  <si>
    <t>Input VAT</t>
  </si>
  <si>
    <t>Net of VAT</t>
  </si>
  <si>
    <t>EWT Rate</t>
  </si>
  <si>
    <t>VAT 12%</t>
  </si>
  <si>
    <t>VAT Exempt</t>
  </si>
  <si>
    <t>VAT Zero-Rated</t>
  </si>
  <si>
    <t>Invalid</t>
  </si>
  <si>
    <t>Particulars</t>
  </si>
  <si>
    <t>Invoice Number</t>
  </si>
  <si>
    <t>TIN</t>
  </si>
  <si>
    <t>Payee</t>
  </si>
  <si>
    <t>PCV Number</t>
  </si>
  <si>
    <t>Date</t>
  </si>
  <si>
    <t>6102-3</t>
  </si>
  <si>
    <t>6223-2</t>
  </si>
  <si>
    <t xml:space="preserve">Petty Cash </t>
  </si>
  <si>
    <t>Address</t>
  </si>
  <si>
    <t>GUEST SUPPLIES</t>
  </si>
  <si>
    <t>PHOTOCOPY</t>
  </si>
  <si>
    <t>CO. NAME: TOSHCO INC</t>
  </si>
  <si>
    <t>PACKAGING</t>
  </si>
  <si>
    <t>DECORS</t>
  </si>
  <si>
    <t>MEDICAL SUPPLIES</t>
  </si>
  <si>
    <t>WARES AND UTENSILS</t>
  </si>
  <si>
    <t>The Landmark Corporation</t>
  </si>
  <si>
    <t>Eric Labadan</t>
  </si>
  <si>
    <t>Food</t>
  </si>
  <si>
    <t>Packaging</t>
  </si>
  <si>
    <t>Transpo</t>
  </si>
  <si>
    <t>Total</t>
  </si>
  <si>
    <t>Non Food</t>
  </si>
  <si>
    <t>Prepared by: Marie Sosa</t>
  </si>
  <si>
    <t>Budget</t>
  </si>
  <si>
    <t>KITCHEN SUPPLIES</t>
  </si>
  <si>
    <t>DINING SUPPLIES</t>
  </si>
  <si>
    <t>Joyce Dino</t>
  </si>
  <si>
    <t>Guadalupe Public Market</t>
  </si>
  <si>
    <t>Shah Bonn Jadd</t>
  </si>
  <si>
    <t>San Mig Light</t>
  </si>
  <si>
    <t>For the Month Ended:  Dec 4-5(5k/3k/7k  Budget)</t>
  </si>
  <si>
    <t>Beer &amp; Pepsi Soda</t>
  </si>
  <si>
    <t>Taxi Fare form Landmark to Valero</t>
  </si>
  <si>
    <t>Black Pepper &amp; White Sugar</t>
  </si>
  <si>
    <t>Pomace Oil,Oregano Ground,APC,Fettuccini,Spaghetti</t>
  </si>
  <si>
    <t>Fuji Apple</t>
  </si>
  <si>
    <t>Canester,Spoon &amp; Fork</t>
  </si>
  <si>
    <t>Potato</t>
  </si>
  <si>
    <t>Transpo purchased Packaging &amp; Kitchen Stocks</t>
  </si>
  <si>
    <t>Universal Finest Distribution</t>
  </si>
  <si>
    <t>Hanging Tender &amp; Shortplate</t>
  </si>
  <si>
    <t>Transpo Allowance</t>
  </si>
  <si>
    <t>For the Month Ended:  Dec 7-12 (10,000 Budget)</t>
  </si>
  <si>
    <t>Robinsons Supermarket Corp</t>
  </si>
  <si>
    <t>Table Napkin</t>
  </si>
  <si>
    <t>Ketchup</t>
  </si>
  <si>
    <t>PMKS Marketing</t>
  </si>
  <si>
    <t>Whole Chicken</t>
  </si>
  <si>
    <t>Al Queen Waterways</t>
  </si>
  <si>
    <t>Tube Ice</t>
  </si>
  <si>
    <t>Mayonnaise,Fresh Milk,Bread Flour,Butter,Shitake,APC</t>
  </si>
  <si>
    <t>Office Warehouse Inc</t>
  </si>
  <si>
    <t>Carbon Paper,Joournal Tape,POS Ribbon</t>
  </si>
  <si>
    <t>French Baguette Bread</t>
  </si>
  <si>
    <t>over c/o mga sukli</t>
  </si>
  <si>
    <t>Sukli Breakdown</t>
  </si>
  <si>
    <t>from PCF 12/04</t>
  </si>
  <si>
    <t>from PCF of Wine</t>
  </si>
  <si>
    <t>from PCF 12/05</t>
  </si>
  <si>
    <t>change from pink envelope</t>
  </si>
  <si>
    <t>c/o CF</t>
  </si>
  <si>
    <t>Total sukli</t>
  </si>
  <si>
    <t>For the Month Ended:  Dec 7-12 (12,300 Budget) 3kBeer*1600 Coffee Beans*7,700 PCF</t>
  </si>
  <si>
    <t>Receipt c/o Dec 7-12 PCF</t>
  </si>
  <si>
    <t>Receipf c/o PCF Dec 7-12</t>
  </si>
  <si>
    <t>Transpo Pick up Nachos @ Tosh Moa</t>
  </si>
  <si>
    <t>Corn oil &amp; Yeast</t>
  </si>
  <si>
    <t>Cheddar Cheese,DM Tidbits &amp; Fua Bread</t>
  </si>
  <si>
    <t>TRanspo Purchased Packaging</t>
  </si>
  <si>
    <t>Shah Bonn Jadd Merchandise</t>
  </si>
  <si>
    <t>Evarlies Meatshop</t>
  </si>
  <si>
    <t>French Fries</t>
  </si>
  <si>
    <t>Angelo Sanchez</t>
  </si>
  <si>
    <t>Transpo purchased Kitchen Stocks in Marikina</t>
  </si>
  <si>
    <t>Rice</t>
  </si>
  <si>
    <t>Transpo purchased Rice</t>
  </si>
  <si>
    <t>Mr Speedy</t>
  </si>
  <si>
    <t>Delivery fee of Coffee Beans</t>
  </si>
  <si>
    <t>Bean &amp; Barley Manila Corp</t>
  </si>
  <si>
    <t>JFD</t>
  </si>
  <si>
    <t>Taxi Fare purchased Groceries in Landmark</t>
  </si>
  <si>
    <t>San Mig Light &amp; Super Dry</t>
  </si>
  <si>
    <t>San Miig Light</t>
  </si>
  <si>
    <t>Transpo going to Makati City Hall for Business Permit Payment</t>
  </si>
  <si>
    <t>Fresh Eggs,Baguette Bread</t>
  </si>
  <si>
    <t>Scotch Tape, journal Tape</t>
  </si>
  <si>
    <t>Coffee Beans</t>
  </si>
  <si>
    <t>Fortune Gas Corporation</t>
  </si>
  <si>
    <t>For the Month Ended:  Dec 7-12 (3,000 for BEER)</t>
  </si>
  <si>
    <t>Gas</t>
  </si>
  <si>
    <t>COH</t>
  </si>
  <si>
    <t>Over c/o PCF Dec 14-21 (1,000)</t>
  </si>
  <si>
    <t>PCF-DEC.7-12 (9,300 Budget for Coffee Beans,Fortune Gas,&amp; Groceries)</t>
  </si>
  <si>
    <t>Parmesan cheese &amp; Broas</t>
  </si>
  <si>
    <t>Fresh egg &amp; Sili Finger</t>
  </si>
  <si>
    <t>Arla mozza cheese, nestle sour cream &amp; fresh milk</t>
  </si>
  <si>
    <t>Assorted groceries</t>
  </si>
  <si>
    <t>Tip to bagger</t>
  </si>
  <si>
    <t>C/O PCF2</t>
  </si>
  <si>
    <t>Prepared by: Joyce Dino</t>
  </si>
  <si>
    <t>For the Month Ended:  Dec 14-19 (c/0 cash sales Dec. 14, 2020)</t>
  </si>
  <si>
    <t>For the Month Ended:  Dec 14-19 (18,000 Budget) 10k Petty Cash &amp; 8k Whole Chicken</t>
  </si>
  <si>
    <t>Whole Chicken (60.9kgs x 160.00/kilo)</t>
  </si>
  <si>
    <t>c//o cash sales Dec. 14</t>
  </si>
  <si>
    <t>Whole Chicken (price adjustment)</t>
  </si>
  <si>
    <t xml:space="preserve">Assorted groceries c/o function </t>
  </si>
  <si>
    <t>Transpo going to landmark</t>
  </si>
  <si>
    <t>De Novo Enterprises</t>
  </si>
  <si>
    <t>Transpo to guadalupe</t>
  </si>
  <si>
    <t>Assorted packaging</t>
  </si>
  <si>
    <t>Vegetable oil &amp; sugar</t>
  </si>
  <si>
    <t>SM Hypermarket/ SM Jazz</t>
  </si>
  <si>
    <t>Vinegar &amp; milk</t>
  </si>
  <si>
    <t>Tube  Ice/ half sack</t>
  </si>
  <si>
    <t>SML- 24 bottles</t>
  </si>
  <si>
    <t>DINING SUPPLES</t>
  </si>
  <si>
    <t>Universal Product Distribution Inc.</t>
  </si>
  <si>
    <t>Beef Shortplate &amp; hanging tender</t>
  </si>
  <si>
    <t>c/o Dec. 14 cash sales</t>
  </si>
  <si>
    <t>For the Month Ended:  Dec 14-19 (c/0 cash sales Dec. 16, 2020)</t>
  </si>
  <si>
    <t>Vulcaseal</t>
  </si>
  <si>
    <t>MISC&lt;</t>
  </si>
  <si>
    <t>Beer and soda in can</t>
  </si>
  <si>
    <t>Fuwa loaf bread</t>
  </si>
  <si>
    <t>Baguette bread</t>
  </si>
  <si>
    <t>Ideal regular pasta</t>
  </si>
  <si>
    <t>Poblacion Wet Market</t>
  </si>
  <si>
    <t>Rice/ 25 kilos</t>
  </si>
  <si>
    <t>Romaine lettuce</t>
  </si>
  <si>
    <t>Transpo allowance going home</t>
  </si>
  <si>
    <t>For the Month Ended:  Dec 14-19 (22,900 sales)</t>
  </si>
  <si>
    <t>Additional Payment for Whole Chicken</t>
  </si>
  <si>
    <t>Alaska Fresh Millk</t>
  </si>
  <si>
    <t>Journal Tape &amp; Ballpen</t>
  </si>
  <si>
    <t>Lettuce</t>
  </si>
  <si>
    <t>Ruel Hayagan</t>
  </si>
  <si>
    <t>Plastic Labo</t>
  </si>
  <si>
    <t>Joy Dishwashing Liquid</t>
  </si>
  <si>
    <t>CLEANING MATERIALS</t>
  </si>
  <si>
    <t>Taxi Fare from Landmark to Valero</t>
  </si>
  <si>
    <t>Landmark Supermart</t>
  </si>
  <si>
    <t>Pomace Oil,Spaghetti,Alaska Milk,Fresh Milk,Anchovies,Veg.Oil,Elbow Macaroni</t>
  </si>
  <si>
    <t>Lettuce,Onion White &amp; Red,Potato</t>
  </si>
  <si>
    <t>Shahh Bonn Jadd</t>
  </si>
  <si>
    <t>Benzen Cahilig</t>
  </si>
  <si>
    <t>Payment for 1 day duty</t>
  </si>
  <si>
    <t>Transpo going to Guadalupe Market</t>
  </si>
  <si>
    <t>Cervesa Negra</t>
  </si>
  <si>
    <t>All About Baking</t>
  </si>
  <si>
    <t>Bread Flour,All Purpose Flour</t>
  </si>
  <si>
    <t>Ericson Labadan</t>
  </si>
  <si>
    <t>Guadalupe Market</t>
  </si>
  <si>
    <t>25 kilos Rice</t>
  </si>
  <si>
    <t>Transpo purchased Kitchen stocks in Marikina</t>
  </si>
  <si>
    <t>Baguette Bread</t>
  </si>
  <si>
    <t>Almas Cold Cuts</t>
  </si>
  <si>
    <t>Bacon Bits</t>
  </si>
  <si>
    <t>c/o Dec. 18  cash sales</t>
  </si>
  <si>
    <t>For the Month Ended:  Dec 21-23 (10,000 Budget)</t>
  </si>
  <si>
    <t>Glade Air Freshener</t>
  </si>
  <si>
    <t xml:space="preserve">CLEANING </t>
  </si>
  <si>
    <t>APC,Parmesan Cheese,Gelatin</t>
  </si>
  <si>
    <t>Aluminum Pan for Take out Apple Pie</t>
  </si>
  <si>
    <t>Hersheys Choco,Oreo Vanilla</t>
  </si>
  <si>
    <t>Elbow Macaroni,Datu Puti,Fresh Milk,Cheese Powder,Sunquick Orange,</t>
  </si>
  <si>
    <t>Wansuy</t>
  </si>
  <si>
    <t>Mejorada Ferro Corp</t>
  </si>
  <si>
    <t>SML 1 case</t>
  </si>
  <si>
    <t>Belong Enterprise</t>
  </si>
  <si>
    <t>Journal Tape for POS Printer</t>
  </si>
  <si>
    <t>Polar Queen Waterways Inc</t>
  </si>
  <si>
    <t>Half Sack Tube Ice</t>
  </si>
  <si>
    <t>White Sugar,Fresh Milk,Breadcrumbs,Molo Wrapper,Chicken Cubes,APC,Cheese Powder,Diced Tomato</t>
  </si>
  <si>
    <t>Lettice</t>
  </si>
  <si>
    <t>Balance for payroll Dec. 21-26, 2020</t>
  </si>
  <si>
    <t>MISC.</t>
  </si>
  <si>
    <t>Fresh Milk</t>
  </si>
  <si>
    <t>Anchovies &amp; Baguette Bread</t>
  </si>
  <si>
    <t>For the Month Ended:  Dec 28-29 (4,802 Budget)</t>
  </si>
  <si>
    <t>Pepsi,Mug,7up</t>
  </si>
  <si>
    <t>Anchovies</t>
  </si>
  <si>
    <t>Mayo,Panne Pasta,Spaghetti,Corn,Elbow Macaroni</t>
  </si>
  <si>
    <t>Sweet Corn</t>
  </si>
  <si>
    <t>S750,Spoon &amp; Fork</t>
  </si>
  <si>
    <t>Parking Fee purchased kitchen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</si>
</sst>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;@"/>
    <numFmt numFmtId="165" formatCode="[$-409]d\-mmm\-yy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color rgb="FFFF0000"/>
      <name val="Arial"/>
      <family val="2"/>
    </font>
    <font>
      <b/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0">
    <xf numFmtId="0" fontId="0" fillId="0" borderId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15" applyFont="1" applyFill="1"/>
    <xf numFmtId="43" fontId="2" fillId="0" borderId="0" xfId="2" applyFont="1" applyFill="1"/>
    <xf numFmtId="9" fontId="2" fillId="0" borderId="0" xfId="29" applyFont="1" applyFill="1" applyAlignment="1">
      <alignment horizontal="center"/>
    </xf>
    <xf numFmtId="0" fontId="2" fillId="0" borderId="0" xfId="15" applyFont="1" applyFill="1" applyAlignment="1">
      <alignment horizontal="center"/>
    </xf>
    <xf numFmtId="0" fontId="2" fillId="0" borderId="0" xfId="15" applyFont="1" applyFill="1" applyAlignment="1">
      <alignment horizontal="left"/>
    </xf>
    <xf numFmtId="0" fontId="2" fillId="0" borderId="0" xfId="15" applyNumberFormat="1" applyFont="1" applyFill="1" applyAlignment="1">
      <alignment horizontal="center"/>
    </xf>
    <xf numFmtId="43" fontId="2" fillId="0" borderId="0" xfId="2" applyFont="1" applyFill="1" applyBorder="1"/>
    <xf numFmtId="9" fontId="2" fillId="0" borderId="0" xfId="29" applyFont="1" applyFill="1" applyBorder="1" applyAlignment="1">
      <alignment horizontal="center"/>
    </xf>
    <xf numFmtId="0" fontId="3" fillId="0" borderId="0" xfId="15" applyFont="1" applyFill="1"/>
    <xf numFmtId="0" fontId="2" fillId="0" borderId="0" xfId="15" applyFont="1" applyFill="1" applyAlignment="1">
      <alignment vertical="center" wrapText="1"/>
    </xf>
    <xf numFmtId="0" fontId="2" fillId="2" borderId="0" xfId="15" applyFont="1" applyFill="1"/>
    <xf numFmtId="164" fontId="3" fillId="0" borderId="0" xfId="15" applyNumberFormat="1" applyFont="1" applyFill="1" applyAlignment="1">
      <alignment horizontal="left"/>
    </xf>
    <xf numFmtId="0" fontId="3" fillId="0" borderId="0" xfId="15" applyNumberFormat="1" applyFont="1" applyFill="1" applyAlignment="1">
      <alignment horizontal="left"/>
    </xf>
    <xf numFmtId="49" fontId="3" fillId="0" borderId="0" xfId="15" applyNumberFormat="1" applyFont="1" applyFill="1"/>
    <xf numFmtId="0" fontId="7" fillId="0" borderId="0" xfId="2" applyNumberFormat="1" applyFont="1" applyFill="1" applyAlignment="1">
      <alignment horizontal="center"/>
    </xf>
    <xf numFmtId="164" fontId="3" fillId="0" borderId="3" xfId="15" applyNumberFormat="1" applyFont="1" applyFill="1" applyBorder="1" applyAlignment="1">
      <alignment horizontal="center" vertical="center" wrapText="1"/>
    </xf>
    <xf numFmtId="0" fontId="3" fillId="0" borderId="3" xfId="15" applyNumberFormat="1" applyFont="1" applyFill="1" applyBorder="1" applyAlignment="1">
      <alignment horizontal="center" vertical="center" wrapText="1"/>
    </xf>
    <xf numFmtId="0" fontId="3" fillId="0" borderId="3" xfId="15" applyFont="1" applyFill="1" applyBorder="1" applyAlignment="1">
      <alignment horizontal="center" vertical="center" wrapText="1"/>
    </xf>
    <xf numFmtId="9" fontId="3" fillId="0" borderId="3" xfId="29" applyFont="1" applyFill="1" applyBorder="1" applyAlignment="1">
      <alignment horizontal="center" vertical="center" wrapText="1"/>
    </xf>
    <xf numFmtId="43" fontId="3" fillId="0" borderId="3" xfId="2" applyFont="1" applyFill="1" applyBorder="1" applyAlignment="1">
      <alignment horizontal="center" vertical="center" wrapText="1"/>
    </xf>
    <xf numFmtId="43" fontId="3" fillId="0" borderId="6" xfId="2" applyFont="1" applyFill="1" applyBorder="1" applyAlignment="1">
      <alignment horizontal="center" vertical="center" wrapText="1"/>
    </xf>
    <xf numFmtId="43" fontId="3" fillId="0" borderId="2" xfId="2" applyFont="1" applyFill="1" applyBorder="1" applyAlignment="1">
      <alignment horizontal="center" vertical="center" wrapText="1"/>
    </xf>
    <xf numFmtId="43" fontId="3" fillId="0" borderId="7" xfId="2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2" xfId="15" applyFont="1" applyFill="1" applyBorder="1" applyAlignment="1">
      <alignment horizontal="center" vertical="center" wrapText="1"/>
    </xf>
    <xf numFmtId="43" fontId="2" fillId="2" borderId="2" xfId="2" applyFont="1" applyFill="1" applyBorder="1" applyAlignment="1">
      <alignment wrapText="1"/>
    </xf>
    <xf numFmtId="43" fontId="2" fillId="2" borderId="0" xfId="15" applyNumberFormat="1" applyFont="1" applyFill="1" applyAlignment="1">
      <alignment wrapText="1"/>
    </xf>
    <xf numFmtId="0" fontId="2" fillId="2" borderId="4" xfId="15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/>
    </xf>
    <xf numFmtId="49" fontId="2" fillId="2" borderId="2" xfId="15" applyNumberFormat="1" applyFont="1" applyFill="1" applyBorder="1" applyAlignment="1">
      <alignment horizontal="center" vertical="center"/>
    </xf>
    <xf numFmtId="43" fontId="2" fillId="2" borderId="2" xfId="1" applyFont="1" applyFill="1" applyBorder="1" applyAlignment="1">
      <alignment horizontal="center"/>
    </xf>
    <xf numFmtId="9" fontId="2" fillId="2" borderId="2" xfId="29" applyFont="1" applyFill="1" applyBorder="1" applyAlignment="1">
      <alignment horizontal="center"/>
    </xf>
    <xf numFmtId="43" fontId="2" fillId="2" borderId="2" xfId="2" applyFont="1" applyFill="1" applyBorder="1"/>
    <xf numFmtId="43" fontId="2" fillId="2" borderId="5" xfId="2" applyFont="1" applyFill="1" applyBorder="1"/>
    <xf numFmtId="0" fontId="2" fillId="2" borderId="2" xfId="0" applyFont="1" applyFill="1" applyBorder="1" applyAlignment="1">
      <alignment horizontal="center" vertical="center"/>
    </xf>
    <xf numFmtId="43" fontId="2" fillId="0" borderId="2" xfId="2" applyFont="1" applyFill="1" applyBorder="1"/>
    <xf numFmtId="43" fontId="3" fillId="2" borderId="2" xfId="2" applyFont="1" applyFill="1" applyBorder="1"/>
    <xf numFmtId="164" fontId="3" fillId="0" borderId="1" xfId="15" applyNumberFormat="1" applyFont="1" applyFill="1" applyBorder="1" applyAlignment="1" applyProtection="1">
      <alignment horizontal="center"/>
      <protection locked="0"/>
    </xf>
    <xf numFmtId="0" fontId="3" fillId="0" borderId="1" xfId="15" applyNumberFormat="1" applyFont="1" applyFill="1" applyBorder="1" applyAlignment="1" applyProtection="1">
      <alignment horizontal="left"/>
      <protection locked="0"/>
    </xf>
    <xf numFmtId="0" fontId="3" fillId="0" borderId="1" xfId="15" applyFont="1" applyFill="1" applyBorder="1"/>
    <xf numFmtId="0" fontId="3" fillId="0" borderId="1" xfId="15" applyFont="1" applyFill="1" applyBorder="1" applyAlignment="1">
      <alignment horizontal="left"/>
    </xf>
    <xf numFmtId="0" fontId="3" fillId="0" borderId="1" xfId="15" applyFont="1" applyFill="1" applyBorder="1" applyAlignment="1">
      <alignment horizontal="center"/>
    </xf>
    <xf numFmtId="43" fontId="3" fillId="0" borderId="1" xfId="1" applyFont="1" applyFill="1" applyBorder="1"/>
    <xf numFmtId="43" fontId="8" fillId="0" borderId="0" xfId="2" applyFont="1" applyFill="1" applyBorder="1"/>
    <xf numFmtId="43" fontId="8" fillId="0" borderId="0" xfId="2" applyFont="1" applyFill="1"/>
    <xf numFmtId="0" fontId="9" fillId="0" borderId="0" xfId="15" applyFont="1" applyFill="1"/>
    <xf numFmtId="43" fontId="3" fillId="0" borderId="0" xfId="2" applyFont="1" applyFill="1" applyBorder="1" applyAlignment="1"/>
    <xf numFmtId="43" fontId="1" fillId="0" borderId="0" xfId="2" applyFont="1" applyFill="1"/>
    <xf numFmtId="43" fontId="1" fillId="0" borderId="0" xfId="2" applyFont="1" applyFill="1" applyBorder="1"/>
    <xf numFmtId="43" fontId="1" fillId="0" borderId="0" xfId="2" applyFont="1" applyFill="1" applyBorder="1" applyAlignment="1"/>
    <xf numFmtId="0" fontId="10" fillId="0" borderId="0" xfId="15" applyFont="1" applyFill="1"/>
    <xf numFmtId="43" fontId="10" fillId="0" borderId="0" xfId="2" applyFont="1" applyFill="1" applyBorder="1"/>
    <xf numFmtId="43" fontId="8" fillId="2" borderId="0" xfId="2" applyFont="1" applyFill="1"/>
    <xf numFmtId="0" fontId="8" fillId="2" borderId="0" xfId="15" applyFont="1" applyFill="1"/>
    <xf numFmtId="43" fontId="2" fillId="2" borderId="0" xfId="2" applyFont="1" applyFill="1"/>
    <xf numFmtId="164" fontId="2" fillId="0" borderId="3" xfId="15" applyNumberFormat="1" applyFont="1" applyFill="1" applyBorder="1" applyAlignment="1">
      <alignment horizontal="center" vertical="center" wrapText="1"/>
    </xf>
    <xf numFmtId="0" fontId="2" fillId="0" borderId="3" xfId="15" applyFont="1" applyFill="1" applyBorder="1" applyAlignment="1">
      <alignment horizontal="center" vertical="center" wrapText="1"/>
    </xf>
    <xf numFmtId="9" fontId="2" fillId="0" borderId="3" xfId="29" applyFont="1" applyFill="1" applyBorder="1" applyAlignment="1">
      <alignment horizontal="center" vertical="center" wrapText="1"/>
    </xf>
    <xf numFmtId="43" fontId="2" fillId="0" borderId="3" xfId="1" applyFont="1" applyFill="1" applyBorder="1" applyAlignment="1">
      <alignment horizontal="center" vertical="center" wrapText="1"/>
    </xf>
    <xf numFmtId="9" fontId="2" fillId="2" borderId="0" xfId="29" applyFont="1" applyFill="1" applyAlignment="1">
      <alignment horizontal="center"/>
    </xf>
    <xf numFmtId="43" fontId="2" fillId="2" borderId="0" xfId="2" applyFont="1" applyFill="1" applyBorder="1"/>
    <xf numFmtId="164" fontId="2" fillId="0" borderId="0" xfId="15" applyNumberFormat="1" applyFont="1" applyFill="1" applyAlignment="1">
      <alignment horizontal="center"/>
    </xf>
    <xf numFmtId="164" fontId="2" fillId="0" borderId="0" xfId="15" applyNumberFormat="1" applyFont="1" applyFill="1" applyAlignment="1">
      <alignment horizontal="center"/>
    </xf>
    <xf numFmtId="164" fontId="2" fillId="0" borderId="0" xfId="15" applyNumberFormat="1" applyFont="1" applyFill="1" applyAlignment="1">
      <alignment horizontal="center"/>
    </xf>
    <xf numFmtId="43" fontId="2" fillId="0" borderId="0" xfId="15" applyNumberFormat="1" applyFont="1" applyFill="1"/>
    <xf numFmtId="49" fontId="10" fillId="0" borderId="0" xfId="15" applyNumberFormat="1" applyFont="1" applyFill="1"/>
    <xf numFmtId="0" fontId="1" fillId="0" borderId="0" xfId="15" applyFont="1" applyFill="1" applyAlignment="1">
      <alignment horizontal="left"/>
    </xf>
    <xf numFmtId="0" fontId="1" fillId="0" borderId="0" xfId="15" applyFont="1" applyFill="1" applyAlignment="1">
      <alignment horizontal="center"/>
    </xf>
    <xf numFmtId="164" fontId="2" fillId="0" borderId="0" xfId="15" applyNumberFormat="1" applyFont="1" applyFill="1" applyAlignment="1">
      <alignment horizontal="center"/>
    </xf>
    <xf numFmtId="164" fontId="2" fillId="0" borderId="0" xfId="15" applyNumberFormat="1" applyFont="1" applyFill="1" applyAlignment="1">
      <alignment horizontal="center"/>
    </xf>
    <xf numFmtId="164" fontId="2" fillId="0" borderId="0" xfId="15" applyNumberFormat="1" applyFont="1" applyFill="1" applyAlignment="1">
      <alignment horizontal="center"/>
    </xf>
    <xf numFmtId="164" fontId="2" fillId="0" borderId="0" xfId="15" applyNumberFormat="1" applyFont="1" applyFill="1" applyAlignment="1">
      <alignment horizontal="center"/>
    </xf>
    <xf numFmtId="43" fontId="2" fillId="0" borderId="3" xfId="1" applyFont="1" applyFill="1" applyBorder="1" applyAlignment="1">
      <alignment horizontal="center" wrapText="1"/>
    </xf>
    <xf numFmtId="43" fontId="11" fillId="2" borderId="0" xfId="2" applyFont="1" applyFill="1"/>
    <xf numFmtId="43" fontId="12" fillId="0" borderId="0" xfId="2" applyFont="1" applyFill="1" applyBorder="1"/>
    <xf numFmtId="43" fontId="13" fillId="2" borderId="0" xfId="2" applyFont="1" applyFill="1"/>
    <xf numFmtId="43" fontId="12" fillId="2" borderId="0" xfId="2" applyFont="1" applyFill="1"/>
    <xf numFmtId="43" fontId="14" fillId="0" borderId="0" xfId="2" applyFont="1" applyFill="1"/>
    <xf numFmtId="9" fontId="14" fillId="0" borderId="0" xfId="29" applyFont="1" applyFill="1" applyAlignment="1">
      <alignment horizontal="center"/>
    </xf>
    <xf numFmtId="13" fontId="2" fillId="2" borderId="5" xfId="2" applyNumberFormat="1" applyFont="1" applyFill="1" applyBorder="1"/>
    <xf numFmtId="0" fontId="2" fillId="0" borderId="2" xfId="15" applyFont="1" applyFill="1" applyBorder="1" applyAlignment="1">
      <alignment horizontal="center" vertical="center" wrapText="1"/>
    </xf>
    <xf numFmtId="164" fontId="2" fillId="0" borderId="0" xfId="15" applyNumberFormat="1" applyFont="1" applyFill="1" applyAlignment="1">
      <alignment horizontal="center"/>
    </xf>
    <xf numFmtId="43" fontId="3" fillId="0" borderId="2" xfId="1" applyFont="1" applyFill="1" applyBorder="1"/>
    <xf numFmtId="43" fontId="2" fillId="0" borderId="0" xfId="15" applyNumberFormat="1" applyFont="1" applyFill="1" applyAlignment="1">
      <alignment vertical="center" wrapText="1"/>
    </xf>
    <xf numFmtId="164" fontId="2" fillId="0" borderId="0" xfId="15" applyNumberFormat="1" applyFont="1" applyFill="1" applyAlignment="1">
      <alignment horizontal="center"/>
    </xf>
  </cellXfs>
  <cellStyles count="30">
    <cellStyle name="Comma" xfId="1" builtinId="3"/>
    <cellStyle name="Comma 10" xfId="2" xr:uid="{00000000-0005-0000-0000-000001000000}"/>
    <cellStyle name="Comma 11" xfId="3" xr:uid="{00000000-0005-0000-0000-000002000000}"/>
    <cellStyle name="Comma 11 3" xfId="4" xr:uid="{00000000-0005-0000-0000-000003000000}"/>
    <cellStyle name="Comma 11 4" xfId="5" xr:uid="{00000000-0005-0000-0000-000004000000}"/>
    <cellStyle name="Comma 11 5" xfId="6" xr:uid="{00000000-0005-0000-0000-000005000000}"/>
    <cellStyle name="Comma 11 5 2" xfId="7" xr:uid="{00000000-0005-0000-0000-000006000000}"/>
    <cellStyle name="Comma 2" xfId="8" xr:uid="{00000000-0005-0000-0000-000007000000}"/>
    <cellStyle name="Comma 2 2" xfId="9" xr:uid="{00000000-0005-0000-0000-000008000000}"/>
    <cellStyle name="Comma 2 2 2" xfId="10" xr:uid="{00000000-0005-0000-0000-000009000000}"/>
    <cellStyle name="Comma 2 5" xfId="11" xr:uid="{00000000-0005-0000-0000-00000A000000}"/>
    <cellStyle name="Comma 3" xfId="12" xr:uid="{00000000-0005-0000-0000-00000B000000}"/>
    <cellStyle name="Comma 4 2 2" xfId="13" xr:uid="{00000000-0005-0000-0000-00000C000000}"/>
    <cellStyle name="Excel Built-in Normal" xfId="14" xr:uid="{00000000-0005-0000-0000-00000D000000}"/>
    <cellStyle name="Normal" xfId="0" builtinId="0"/>
    <cellStyle name="Normal 10" xfId="15" xr:uid="{00000000-0005-0000-0000-00000F000000}"/>
    <cellStyle name="Normal 2" xfId="16" xr:uid="{00000000-0005-0000-0000-000010000000}"/>
    <cellStyle name="Normal 2 2" xfId="17" xr:uid="{00000000-0005-0000-0000-000011000000}"/>
    <cellStyle name="Normal 32" xfId="18" xr:uid="{00000000-0005-0000-0000-000012000000}"/>
    <cellStyle name="Normal 33" xfId="19" xr:uid="{00000000-0005-0000-0000-000013000000}"/>
    <cellStyle name="Normal 34" xfId="20" xr:uid="{00000000-0005-0000-0000-000014000000}"/>
    <cellStyle name="Normal 35" xfId="21" xr:uid="{00000000-0005-0000-0000-000015000000}"/>
    <cellStyle name="Normal 36" xfId="22" xr:uid="{00000000-0005-0000-0000-000016000000}"/>
    <cellStyle name="Normal 37" xfId="23" xr:uid="{00000000-0005-0000-0000-000017000000}"/>
    <cellStyle name="Normal 7 3" xfId="24" xr:uid="{00000000-0005-0000-0000-000018000000}"/>
    <cellStyle name="Normal 7 4" xfId="25" xr:uid="{00000000-0005-0000-0000-000019000000}"/>
    <cellStyle name="Normal 7 5" xfId="26" xr:uid="{00000000-0005-0000-0000-00001A000000}"/>
    <cellStyle name="Normal 8" xfId="27" xr:uid="{00000000-0005-0000-0000-00001B000000}"/>
    <cellStyle name="Normal 9" xfId="28" xr:uid="{00000000-0005-0000-0000-00001C000000}"/>
    <cellStyle name="Percent 2" xfId="29" xr:uid="{00000000-0005-0000-0000-00001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ecy\AppData\Local\Temp\Ortigas\Ortigas%202006\Ortigas%20May\05%20SALES%20RECO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ecy\AppData\Local\Temp\GALLERIA%20-%20SALES%20(Feb'07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osh%20april%202006\ortigas\04%20SALES%20RECOR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ROYALTY old"/>
      <sheetName val="Error Detection"/>
      <sheetName val="ROYALTY"/>
      <sheetName val="MARKETING old"/>
      <sheetName val="MARKETING"/>
      <sheetName val="1-15 Sales"/>
      <sheetName val="16-31 Sales"/>
      <sheetName val="SUMMARY"/>
      <sheetName val="1-15 SC sched"/>
      <sheetName val="SC Summary 1-15"/>
      <sheetName val="1-15 SC report"/>
      <sheetName val="16-31 SC sched"/>
      <sheetName val="Bank 1-15"/>
      <sheetName val="SC Summary 16-31"/>
      <sheetName val="16-31 SC report"/>
      <sheetName val="Bank 16-31"/>
      <sheetName val="C1"/>
      <sheetName val="S1"/>
      <sheetName val="C2"/>
      <sheetName val="S2"/>
      <sheetName val="C3"/>
      <sheetName val="S3"/>
      <sheetName val="C4"/>
      <sheetName val="S4"/>
      <sheetName val="C5"/>
      <sheetName val="S5"/>
      <sheetName val="C6"/>
      <sheetName val="S6"/>
      <sheetName val="C7"/>
      <sheetName val="S7"/>
      <sheetName val="C8"/>
      <sheetName val="S8"/>
      <sheetName val="C9"/>
      <sheetName val="S9"/>
      <sheetName val="C10"/>
      <sheetName val="S10"/>
      <sheetName val="C11"/>
      <sheetName val="S11"/>
      <sheetName val="C12"/>
      <sheetName val="S12"/>
      <sheetName val="C13"/>
      <sheetName val="S13"/>
      <sheetName val="C14"/>
      <sheetName val="S14"/>
      <sheetName val="C15"/>
      <sheetName val="S15"/>
      <sheetName val="C16"/>
      <sheetName val="S16"/>
      <sheetName val="C17"/>
      <sheetName val="S17"/>
      <sheetName val="C18"/>
      <sheetName val="S18"/>
      <sheetName val="C19"/>
      <sheetName val="S19"/>
      <sheetName val="C20"/>
      <sheetName val="S20"/>
      <sheetName val="C21"/>
      <sheetName val="S21"/>
      <sheetName val="C22"/>
      <sheetName val="S22"/>
      <sheetName val="C23"/>
      <sheetName val="S23"/>
      <sheetName val="C24"/>
      <sheetName val="S24"/>
      <sheetName val="C25"/>
      <sheetName val="S25"/>
      <sheetName val="C26"/>
      <sheetName val="S26"/>
      <sheetName val="C27"/>
      <sheetName val="S27"/>
      <sheetName val="C28"/>
      <sheetName val="S28"/>
      <sheetName val="C29"/>
      <sheetName val="S29"/>
      <sheetName val="C30"/>
      <sheetName val="S30"/>
      <sheetName val="C31"/>
      <sheetName val="S31"/>
      <sheetName val="SALL"/>
    </sheetNames>
    <sheetDataSet>
      <sheetData sheetId="0">
        <row r="25">
          <cell r="D25" t="str">
            <v>GUY</v>
          </cell>
        </row>
        <row r="26">
          <cell r="D26" t="str">
            <v>RECEL</v>
          </cell>
        </row>
        <row r="27">
          <cell r="D27" t="str">
            <v>BABZIE</v>
          </cell>
        </row>
        <row r="28">
          <cell r="D28" t="str">
            <v>CREZY</v>
          </cell>
        </row>
        <row r="29">
          <cell r="D29" t="str">
            <v>OWEN</v>
          </cell>
        </row>
        <row r="30">
          <cell r="D30" t="str">
            <v>ALFONZO</v>
          </cell>
        </row>
        <row r="31">
          <cell r="D31" t="str">
            <v>ANNABELLE</v>
          </cell>
        </row>
        <row r="32">
          <cell r="D32" t="str">
            <v>OBET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ny Setup"/>
      <sheetName val="OC Setup"/>
      <sheetName val="Summary"/>
      <sheetName val="Royalty"/>
      <sheetName val="Marketing"/>
      <sheetName val="Cashier Report"/>
      <sheetName val="Sales Voucher"/>
    </sheetNames>
    <sheetDataSet>
      <sheetData sheetId="0">
        <row r="3">
          <cell r="K3">
            <v>2007</v>
          </cell>
        </row>
        <row r="5">
          <cell r="K5" t="str">
            <v>FEBRUARY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ROYALTY old"/>
      <sheetName val="Error Detection"/>
      <sheetName val="ROYALTY"/>
      <sheetName val="MARKETING old"/>
      <sheetName val="MARKETING"/>
      <sheetName val="1-15 Sales"/>
      <sheetName val="16-31 Sales"/>
      <sheetName val="SUMMARY"/>
      <sheetName val="1-15 SC sched"/>
      <sheetName val="SC Summary 1-15"/>
      <sheetName val="1-15 SC report"/>
      <sheetName val="16-31 SC sched"/>
      <sheetName val="Bank 1-15"/>
      <sheetName val="SC Summary 16-31"/>
      <sheetName val="16-31 SC report"/>
      <sheetName val="Bank 16-31"/>
      <sheetName val="C1"/>
      <sheetName val="S1"/>
      <sheetName val="C2"/>
      <sheetName val="S2"/>
      <sheetName val="C3"/>
      <sheetName val="S3"/>
      <sheetName val="C4"/>
      <sheetName val="S4"/>
      <sheetName val="C5"/>
      <sheetName val="S5"/>
      <sheetName val="C6"/>
      <sheetName val="S6"/>
      <sheetName val="C7"/>
      <sheetName val="S7"/>
      <sheetName val="C8"/>
      <sheetName val="S8"/>
      <sheetName val="C9"/>
      <sheetName val="S9"/>
      <sheetName val="C10"/>
      <sheetName val="S10"/>
      <sheetName val="C11"/>
      <sheetName val="S11"/>
      <sheetName val="C12"/>
      <sheetName val="S12"/>
      <sheetName val="C13"/>
      <sheetName val="S13"/>
      <sheetName val="C14"/>
      <sheetName val="S14"/>
      <sheetName val="C15"/>
      <sheetName val="S15"/>
      <sheetName val="C16"/>
      <sheetName val="S16"/>
      <sheetName val="C17"/>
      <sheetName val="S17"/>
      <sheetName val="C18"/>
      <sheetName val="S18"/>
      <sheetName val="C19"/>
      <sheetName val="S19"/>
      <sheetName val="C20"/>
      <sheetName val="S20"/>
      <sheetName val="C21"/>
      <sheetName val="S21"/>
      <sheetName val="C22"/>
      <sheetName val="S22"/>
      <sheetName val="C23"/>
      <sheetName val="S23"/>
      <sheetName val="C24"/>
      <sheetName val="S24"/>
      <sheetName val="C25"/>
      <sheetName val="S25"/>
      <sheetName val="C26"/>
      <sheetName val="S26"/>
      <sheetName val="C27"/>
      <sheetName val="S27"/>
      <sheetName val="C28"/>
      <sheetName val="S28"/>
      <sheetName val="C29"/>
      <sheetName val="S29"/>
      <sheetName val="C30"/>
      <sheetName val="S30"/>
      <sheetName val="C31"/>
      <sheetName val="S31"/>
      <sheetName val="SALL"/>
    </sheetNames>
    <sheetDataSet>
      <sheetData sheetId="0" refreshError="1">
        <row r="25">
          <cell r="F25">
            <v>2500</v>
          </cell>
        </row>
        <row r="26">
          <cell r="F26">
            <v>1000</v>
          </cell>
        </row>
        <row r="27">
          <cell r="F27">
            <v>500</v>
          </cell>
        </row>
        <row r="28">
          <cell r="F28">
            <v>500</v>
          </cell>
        </row>
        <row r="29">
          <cell r="F29">
            <v>500</v>
          </cell>
        </row>
        <row r="30">
          <cell r="F30">
            <v>500</v>
          </cell>
        </row>
        <row r="31">
          <cell r="F31">
            <v>1000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7"/>
  <sheetViews>
    <sheetView workbookViewId="0">
      <selection activeCell="AH16" sqref="AH5:AH16"/>
    </sheetView>
  </sheetViews>
  <sheetFormatPr defaultRowHeight="11.25" x14ac:dyDescent="0.2"/>
  <cols>
    <col min="1" max="1" width="8.140625" style="62" customWidth="1"/>
    <col min="2" max="2" width="7.28515625" style="6" hidden="1" customWidth="1"/>
    <col min="3" max="3" width="26.140625" style="1" customWidth="1"/>
    <col min="4" max="4" width="14" style="5" hidden="1" customWidth="1"/>
    <col min="5" max="5" width="29.28515625" style="5" hidden="1" customWidth="1"/>
    <col min="6" max="6" width="7.85546875" style="4" customWidth="1"/>
    <col min="7" max="7" width="26.5703125" style="1" customWidth="1"/>
    <col min="8" max="8" width="11.140625" style="2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4" width="8.5703125" style="2" customWidth="1"/>
    <col min="15" max="15" width="9" style="2" hidden="1" customWidth="1"/>
    <col min="16" max="16" width="9.85546875" style="2" customWidth="1"/>
    <col min="17" max="17" width="10.85546875" style="2" customWidth="1"/>
    <col min="18" max="18" width="10.7109375" style="2" customWidth="1"/>
    <col min="19" max="19" width="9.5703125" style="2" hidden="1" customWidth="1"/>
    <col min="20" max="21" width="9.140625" style="2" hidden="1" customWidth="1"/>
    <col min="22" max="22" width="10.5703125" style="2" hidden="1" customWidth="1"/>
    <col min="23" max="23" width="8.140625" style="2" hidden="1" customWidth="1"/>
    <col min="24" max="24" width="9.85546875" style="2" hidden="1" customWidth="1"/>
    <col min="25" max="25" width="9.28515625" style="2" hidden="1" customWidth="1"/>
    <col min="26" max="26" width="8.28515625" style="2" hidden="1" customWidth="1"/>
    <col min="27" max="27" width="8.7109375" style="2" customWidth="1"/>
    <col min="28" max="28" width="9.5703125" style="2" hidden="1" customWidth="1"/>
    <col min="29" max="30" width="8" style="2" hidden="1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4" ht="12" customHeight="1" x14ac:dyDescent="0.2">
      <c r="A1" s="12" t="s">
        <v>29</v>
      </c>
      <c r="C1" s="13"/>
    </row>
    <row r="2" spans="1:34" ht="12" customHeight="1" x14ac:dyDescent="0.2">
      <c r="A2" s="12" t="s">
        <v>25</v>
      </c>
    </row>
    <row r="3" spans="1:34" ht="12" customHeight="1" x14ac:dyDescent="0.2">
      <c r="A3" s="12" t="s">
        <v>49</v>
      </c>
      <c r="B3" s="13"/>
      <c r="C3" s="14"/>
      <c r="N3" s="15">
        <v>1301</v>
      </c>
      <c r="O3" s="15">
        <v>2402</v>
      </c>
      <c r="P3" s="15">
        <v>5001</v>
      </c>
      <c r="Q3" s="15">
        <v>5002</v>
      </c>
      <c r="R3" s="15">
        <v>6220</v>
      </c>
      <c r="S3" s="15">
        <v>6219</v>
      </c>
      <c r="T3" s="15">
        <v>6212</v>
      </c>
      <c r="U3" s="15"/>
      <c r="V3" s="15"/>
      <c r="W3" s="15"/>
      <c r="X3" s="15"/>
      <c r="Y3" s="15" t="s">
        <v>24</v>
      </c>
      <c r="Z3" s="15"/>
      <c r="AA3" s="15">
        <v>6230</v>
      </c>
      <c r="AB3" s="15" t="s">
        <v>23</v>
      </c>
      <c r="AC3" s="15">
        <v>6202</v>
      </c>
      <c r="AD3" s="15"/>
      <c r="AE3" s="15">
        <v>6109</v>
      </c>
      <c r="AF3" s="15">
        <v>1002</v>
      </c>
    </row>
    <row r="4" spans="1:34" s="10" customFormat="1" ht="44.25" customHeight="1" x14ac:dyDescent="0.25">
      <c r="A4" s="16" t="s">
        <v>22</v>
      </c>
      <c r="B4" s="17" t="s">
        <v>21</v>
      </c>
      <c r="C4" s="18" t="s">
        <v>20</v>
      </c>
      <c r="D4" s="18" t="s">
        <v>19</v>
      </c>
      <c r="E4" s="18" t="s">
        <v>26</v>
      </c>
      <c r="F4" s="18" t="s">
        <v>18</v>
      </c>
      <c r="G4" s="18" t="s">
        <v>17</v>
      </c>
      <c r="H4" s="18" t="s">
        <v>16</v>
      </c>
      <c r="I4" s="18" t="s">
        <v>15</v>
      </c>
      <c r="J4" s="18" t="s">
        <v>14</v>
      </c>
      <c r="K4" s="18" t="s">
        <v>13</v>
      </c>
      <c r="L4" s="19" t="s">
        <v>12</v>
      </c>
      <c r="M4" s="18" t="s">
        <v>11</v>
      </c>
      <c r="N4" s="20" t="s">
        <v>10</v>
      </c>
      <c r="O4" s="20" t="s">
        <v>9</v>
      </c>
      <c r="P4" s="20" t="s">
        <v>8</v>
      </c>
      <c r="Q4" s="20" t="s">
        <v>7</v>
      </c>
      <c r="R4" s="20" t="s">
        <v>30</v>
      </c>
      <c r="S4" s="20" t="s">
        <v>43</v>
      </c>
      <c r="T4" s="20" t="s">
        <v>6</v>
      </c>
      <c r="U4" s="20" t="s">
        <v>27</v>
      </c>
      <c r="V4" s="20" t="s">
        <v>31</v>
      </c>
      <c r="W4" s="20" t="s">
        <v>32</v>
      </c>
      <c r="X4" s="20" t="s">
        <v>33</v>
      </c>
      <c r="Y4" s="20" t="s">
        <v>5</v>
      </c>
      <c r="Z4" s="20" t="s">
        <v>28</v>
      </c>
      <c r="AA4" s="20" t="s">
        <v>4</v>
      </c>
      <c r="AB4" s="20" t="s">
        <v>3</v>
      </c>
      <c r="AC4" s="21" t="s">
        <v>44</v>
      </c>
      <c r="AD4" s="20" t="s">
        <v>1</v>
      </c>
      <c r="AE4" s="22" t="s">
        <v>2</v>
      </c>
      <c r="AF4" s="23" t="s">
        <v>0</v>
      </c>
    </row>
    <row r="5" spans="1:34" s="10" customFormat="1" ht="19.5" customHeight="1" x14ac:dyDescent="0.2">
      <c r="A5" s="56">
        <v>44169</v>
      </c>
      <c r="B5" s="17"/>
      <c r="C5" s="24" t="s">
        <v>34</v>
      </c>
      <c r="D5" s="18"/>
      <c r="E5" s="18"/>
      <c r="F5" s="57">
        <v>259954</v>
      </c>
      <c r="G5" s="57" t="s">
        <v>50</v>
      </c>
      <c r="H5" s="59"/>
      <c r="I5" s="57"/>
      <c r="J5" s="59"/>
      <c r="K5" s="59">
        <v>1956</v>
      </c>
      <c r="L5" s="58"/>
      <c r="M5" s="26">
        <f t="shared" ref="M5:M18" si="0">SUM(H5:J5,K5/1.12)</f>
        <v>1746.4285714285713</v>
      </c>
      <c r="N5" s="26">
        <f t="shared" ref="N5:N18" si="1">K5/1.12*0.12</f>
        <v>209.57142857142856</v>
      </c>
      <c r="O5" s="26">
        <f t="shared" ref="O5:O18" si="2">-SUM(I5:J5,K5/1.12)*L5</f>
        <v>0</v>
      </c>
      <c r="P5" s="26"/>
      <c r="Q5" s="33">
        <v>1746.43</v>
      </c>
      <c r="R5" s="33"/>
      <c r="S5" s="34"/>
      <c r="T5" s="34"/>
      <c r="U5" s="34"/>
      <c r="V5" s="34"/>
      <c r="W5" s="34"/>
      <c r="X5" s="33"/>
      <c r="Y5" s="33"/>
      <c r="Z5" s="33"/>
      <c r="AA5" s="33"/>
      <c r="AB5" s="34"/>
      <c r="AC5" s="34"/>
      <c r="AD5" s="33"/>
      <c r="AE5" s="33"/>
      <c r="AF5" s="26">
        <f t="shared" ref="AF5:AF17" si="3">-SUM(N5:AE5)</f>
        <v>-1956.0014285714287</v>
      </c>
      <c r="AG5" s="27">
        <f t="shared" ref="AG5:AG19" si="4">SUM(H5:K5)+AF5+O5</f>
        <v>-1.4285714287325391E-3</v>
      </c>
      <c r="AH5" s="84">
        <f>-AF5</f>
        <v>1956.0014285714287</v>
      </c>
    </row>
    <row r="6" spans="1:34" s="10" customFormat="1" ht="19.5" hidden="1" customHeight="1" x14ac:dyDescent="0.2">
      <c r="A6" s="56">
        <v>44169</v>
      </c>
      <c r="B6" s="17"/>
      <c r="C6" s="24" t="s">
        <v>34</v>
      </c>
      <c r="D6" s="18"/>
      <c r="E6" s="18"/>
      <c r="F6" s="57">
        <v>323135</v>
      </c>
      <c r="G6" s="57" t="s">
        <v>48</v>
      </c>
      <c r="H6" s="57"/>
      <c r="I6" s="57"/>
      <c r="J6" s="59"/>
      <c r="K6" s="59">
        <v>996</v>
      </c>
      <c r="L6" s="58"/>
      <c r="M6" s="26">
        <f t="shared" si="0"/>
        <v>889.28571428571422</v>
      </c>
      <c r="N6" s="26">
        <f t="shared" si="1"/>
        <v>106.71428571428571</v>
      </c>
      <c r="O6" s="26">
        <f t="shared" si="2"/>
        <v>0</v>
      </c>
      <c r="P6" s="26"/>
      <c r="Q6" s="33">
        <v>889.29</v>
      </c>
      <c r="R6" s="33"/>
      <c r="S6" s="34"/>
      <c r="T6" s="34"/>
      <c r="U6" s="34"/>
      <c r="V6" s="34"/>
      <c r="W6" s="34"/>
      <c r="X6" s="33"/>
      <c r="Y6" s="33"/>
      <c r="Z6" s="33"/>
      <c r="AA6" s="33"/>
      <c r="AB6" s="34"/>
      <c r="AC6" s="34"/>
      <c r="AD6" s="33"/>
      <c r="AE6" s="33"/>
      <c r="AF6" s="26">
        <f t="shared" si="3"/>
        <v>-996.00428571428563</v>
      </c>
      <c r="AG6" s="27">
        <f t="shared" si="4"/>
        <v>-4.285714285629183E-3</v>
      </c>
      <c r="AH6" s="84">
        <f t="shared" ref="AH6:AH16" si="5">-AF6</f>
        <v>996.00428571428563</v>
      </c>
    </row>
    <row r="7" spans="1:34" s="10" customFormat="1" ht="19.5" hidden="1" customHeight="1" x14ac:dyDescent="0.2">
      <c r="A7" s="56"/>
      <c r="B7" s="17"/>
      <c r="C7" s="57"/>
      <c r="D7" s="18"/>
      <c r="E7" s="18"/>
      <c r="F7" s="57"/>
      <c r="G7" s="57"/>
      <c r="H7" s="57"/>
      <c r="I7" s="57"/>
      <c r="J7" s="59"/>
      <c r="K7" s="59"/>
      <c r="L7" s="58"/>
      <c r="M7" s="26">
        <f t="shared" ref="M7:M13" si="6">SUM(H7:J7,K7/1.12)</f>
        <v>0</v>
      </c>
      <c r="N7" s="26">
        <f t="shared" ref="N7:N13" si="7">K7/1.12*0.12</f>
        <v>0</v>
      </c>
      <c r="O7" s="26">
        <f t="shared" ref="O7:O13" si="8">-SUM(I7:J7,K7/1.12)*L7</f>
        <v>0</v>
      </c>
      <c r="P7" s="26"/>
      <c r="Q7" s="33"/>
      <c r="R7" s="33"/>
      <c r="S7" s="34"/>
      <c r="T7" s="34"/>
      <c r="U7" s="34"/>
      <c r="V7" s="34"/>
      <c r="W7" s="34"/>
      <c r="X7" s="33"/>
      <c r="Y7" s="33"/>
      <c r="Z7" s="33"/>
      <c r="AA7" s="33"/>
      <c r="AB7" s="34"/>
      <c r="AC7" s="34"/>
      <c r="AD7" s="33"/>
      <c r="AE7" s="33"/>
      <c r="AF7" s="26">
        <f t="shared" ref="AF7:AF13" si="9">-SUM(N7:AE7)</f>
        <v>0</v>
      </c>
      <c r="AG7" s="27">
        <f t="shared" ref="AG7:AG13" si="10">SUM(H7:K7)+AF7+O7</f>
        <v>0</v>
      </c>
      <c r="AH7" s="84">
        <f t="shared" si="5"/>
        <v>0</v>
      </c>
    </row>
    <row r="8" spans="1:34" s="10" customFormat="1" ht="19.5" hidden="1" customHeight="1" x14ac:dyDescent="0.2">
      <c r="A8" s="56">
        <v>44169</v>
      </c>
      <c r="B8" s="17"/>
      <c r="C8" s="57" t="s">
        <v>35</v>
      </c>
      <c r="D8" s="18"/>
      <c r="E8" s="18"/>
      <c r="F8" s="57"/>
      <c r="G8" s="57" t="s">
        <v>51</v>
      </c>
      <c r="H8" s="59">
        <v>127</v>
      </c>
      <c r="I8" s="57"/>
      <c r="J8" s="59"/>
      <c r="K8" s="59"/>
      <c r="L8" s="58"/>
      <c r="M8" s="26">
        <f t="shared" si="6"/>
        <v>127</v>
      </c>
      <c r="N8" s="26">
        <f t="shared" si="7"/>
        <v>0</v>
      </c>
      <c r="O8" s="26">
        <f t="shared" si="8"/>
        <v>0</v>
      </c>
      <c r="P8" s="26"/>
      <c r="Q8" s="33"/>
      <c r="R8" s="33"/>
      <c r="S8" s="34"/>
      <c r="T8" s="34"/>
      <c r="U8" s="34"/>
      <c r="V8" s="34"/>
      <c r="W8" s="34"/>
      <c r="X8" s="33"/>
      <c r="Y8" s="33"/>
      <c r="Z8" s="33"/>
      <c r="AA8" s="33">
        <v>127</v>
      </c>
      <c r="AB8" s="34"/>
      <c r="AC8" s="34"/>
      <c r="AD8" s="33"/>
      <c r="AE8" s="33"/>
      <c r="AF8" s="26">
        <f t="shared" si="9"/>
        <v>-127</v>
      </c>
      <c r="AG8" s="27">
        <f t="shared" si="10"/>
        <v>0</v>
      </c>
      <c r="AH8" s="84">
        <f t="shared" si="5"/>
        <v>127</v>
      </c>
    </row>
    <row r="9" spans="1:34" s="10" customFormat="1" ht="19.5" hidden="1" customHeight="1" x14ac:dyDescent="0.2">
      <c r="A9" s="56">
        <v>44169</v>
      </c>
      <c r="B9" s="17"/>
      <c r="C9" s="24" t="s">
        <v>34</v>
      </c>
      <c r="D9" s="18"/>
      <c r="E9" s="18"/>
      <c r="F9" s="57">
        <v>259953</v>
      </c>
      <c r="G9" s="57" t="s">
        <v>52</v>
      </c>
      <c r="H9" s="57"/>
      <c r="I9" s="57"/>
      <c r="J9" s="59">
        <v>96.2</v>
      </c>
      <c r="K9" s="59"/>
      <c r="L9" s="58"/>
      <c r="M9" s="26">
        <f t="shared" si="6"/>
        <v>96.2</v>
      </c>
      <c r="N9" s="26">
        <f t="shared" si="7"/>
        <v>0</v>
      </c>
      <c r="O9" s="26">
        <f t="shared" si="8"/>
        <v>0</v>
      </c>
      <c r="P9" s="26">
        <v>96.2</v>
      </c>
      <c r="Q9" s="33"/>
      <c r="R9" s="33"/>
      <c r="S9" s="34"/>
      <c r="T9" s="34"/>
      <c r="U9" s="34"/>
      <c r="V9" s="34"/>
      <c r="W9" s="34"/>
      <c r="X9" s="33"/>
      <c r="Y9" s="33"/>
      <c r="Z9" s="33"/>
      <c r="AA9" s="33"/>
      <c r="AB9" s="34"/>
      <c r="AC9" s="34"/>
      <c r="AD9" s="33"/>
      <c r="AE9" s="33"/>
      <c r="AF9" s="26">
        <f t="shared" si="9"/>
        <v>-96.2</v>
      </c>
      <c r="AG9" s="27">
        <f t="shared" si="10"/>
        <v>0</v>
      </c>
      <c r="AH9" s="84">
        <f t="shared" si="5"/>
        <v>96.2</v>
      </c>
    </row>
    <row r="10" spans="1:34" s="10" customFormat="1" ht="19.5" hidden="1" customHeight="1" x14ac:dyDescent="0.2">
      <c r="A10" s="56">
        <v>44169</v>
      </c>
      <c r="B10" s="17"/>
      <c r="C10" s="24" t="s">
        <v>34</v>
      </c>
      <c r="D10" s="18"/>
      <c r="E10" s="18"/>
      <c r="F10" s="57">
        <v>259953</v>
      </c>
      <c r="G10" s="57" t="s">
        <v>53</v>
      </c>
      <c r="H10" s="57"/>
      <c r="I10" s="57"/>
      <c r="J10" s="59"/>
      <c r="K10" s="59">
        <f>2298.26+275.79</f>
        <v>2574.0500000000002</v>
      </c>
      <c r="L10" s="58"/>
      <c r="M10" s="26">
        <f t="shared" si="6"/>
        <v>2298.2589285714284</v>
      </c>
      <c r="N10" s="26">
        <f t="shared" si="7"/>
        <v>275.7910714285714</v>
      </c>
      <c r="O10" s="26">
        <f t="shared" si="8"/>
        <v>0</v>
      </c>
      <c r="P10" s="26">
        <v>2298.2600000000002</v>
      </c>
      <c r="Q10" s="33"/>
      <c r="R10" s="33"/>
      <c r="S10" s="34"/>
      <c r="T10" s="34"/>
      <c r="U10" s="34"/>
      <c r="V10" s="34"/>
      <c r="W10" s="34"/>
      <c r="X10" s="33"/>
      <c r="Y10" s="33"/>
      <c r="Z10" s="33"/>
      <c r="AA10" s="33"/>
      <c r="AB10" s="34"/>
      <c r="AC10" s="34"/>
      <c r="AD10" s="33"/>
      <c r="AE10" s="33"/>
      <c r="AF10" s="26">
        <f t="shared" si="9"/>
        <v>-2574.0510714285715</v>
      </c>
      <c r="AG10" s="27">
        <f t="shared" si="10"/>
        <v>-1.0714285713220306E-3</v>
      </c>
      <c r="AH10" s="84">
        <f t="shared" si="5"/>
        <v>2574.0510714285715</v>
      </c>
    </row>
    <row r="11" spans="1:34" s="10" customFormat="1" ht="19.5" hidden="1" customHeight="1" x14ac:dyDescent="0.2">
      <c r="A11" s="56">
        <v>44169</v>
      </c>
      <c r="B11" s="17"/>
      <c r="C11" s="57" t="s">
        <v>46</v>
      </c>
      <c r="D11" s="18"/>
      <c r="E11" s="18"/>
      <c r="F11" s="57"/>
      <c r="G11" s="57" t="s">
        <v>54</v>
      </c>
      <c r="H11" s="57"/>
      <c r="I11" s="57"/>
      <c r="J11" s="59">
        <v>125</v>
      </c>
      <c r="K11" s="59"/>
      <c r="L11" s="58"/>
      <c r="M11" s="26">
        <f t="shared" si="6"/>
        <v>125</v>
      </c>
      <c r="N11" s="26">
        <f t="shared" si="7"/>
        <v>0</v>
      </c>
      <c r="O11" s="26">
        <f t="shared" si="8"/>
        <v>0</v>
      </c>
      <c r="P11" s="26">
        <v>125</v>
      </c>
      <c r="Q11" s="33"/>
      <c r="R11" s="33"/>
      <c r="S11" s="34"/>
      <c r="T11" s="34"/>
      <c r="U11" s="34"/>
      <c r="V11" s="34"/>
      <c r="W11" s="34"/>
      <c r="X11" s="33"/>
      <c r="Y11" s="33"/>
      <c r="Z11" s="33"/>
      <c r="AA11" s="33"/>
      <c r="AB11" s="34"/>
      <c r="AC11" s="34"/>
      <c r="AD11" s="33"/>
      <c r="AE11" s="33"/>
      <c r="AF11" s="26">
        <f t="shared" si="9"/>
        <v>-125</v>
      </c>
      <c r="AG11" s="27">
        <f t="shared" si="10"/>
        <v>0</v>
      </c>
      <c r="AH11" s="84">
        <f t="shared" si="5"/>
        <v>125</v>
      </c>
    </row>
    <row r="12" spans="1:34" s="10" customFormat="1" ht="19.5" hidden="1" customHeight="1" x14ac:dyDescent="0.2">
      <c r="A12" s="56">
        <v>44169</v>
      </c>
      <c r="B12" s="17"/>
      <c r="C12" s="57" t="s">
        <v>47</v>
      </c>
      <c r="D12" s="18"/>
      <c r="E12" s="18"/>
      <c r="F12" s="57">
        <v>206392</v>
      </c>
      <c r="G12" s="57" t="s">
        <v>55</v>
      </c>
      <c r="H12" s="57"/>
      <c r="I12" s="57"/>
      <c r="J12" s="59"/>
      <c r="K12" s="59">
        <v>1906</v>
      </c>
      <c r="L12" s="58"/>
      <c r="M12" s="26">
        <f t="shared" si="6"/>
        <v>1701.7857142857142</v>
      </c>
      <c r="N12" s="26">
        <f t="shared" si="7"/>
        <v>204.21428571428569</v>
      </c>
      <c r="O12" s="26">
        <f t="shared" si="8"/>
        <v>0</v>
      </c>
      <c r="P12" s="26"/>
      <c r="Q12" s="33"/>
      <c r="R12" s="33">
        <v>1701.79</v>
      </c>
      <c r="S12" s="34"/>
      <c r="T12" s="34"/>
      <c r="U12" s="34"/>
      <c r="V12" s="34"/>
      <c r="W12" s="34"/>
      <c r="X12" s="33"/>
      <c r="Y12" s="33"/>
      <c r="Z12" s="33"/>
      <c r="AA12" s="33"/>
      <c r="AB12" s="34"/>
      <c r="AC12" s="34"/>
      <c r="AD12" s="33"/>
      <c r="AE12" s="33"/>
      <c r="AF12" s="26">
        <f t="shared" si="9"/>
        <v>-1906.0042857142857</v>
      </c>
      <c r="AG12" s="27">
        <f t="shared" si="10"/>
        <v>-4.2857142857428698E-3</v>
      </c>
      <c r="AH12" s="84">
        <f t="shared" si="5"/>
        <v>1906.0042857142857</v>
      </c>
    </row>
    <row r="13" spans="1:34" s="10" customFormat="1" ht="19.5" hidden="1" customHeight="1" x14ac:dyDescent="0.2">
      <c r="A13" s="56">
        <v>44169</v>
      </c>
      <c r="B13" s="17"/>
      <c r="C13" s="57" t="s">
        <v>46</v>
      </c>
      <c r="D13" s="18"/>
      <c r="E13" s="18"/>
      <c r="F13" s="57"/>
      <c r="G13" s="57" t="s">
        <v>56</v>
      </c>
      <c r="H13" s="57"/>
      <c r="I13" s="57"/>
      <c r="J13" s="59">
        <v>120</v>
      </c>
      <c r="K13" s="59"/>
      <c r="L13" s="58"/>
      <c r="M13" s="26">
        <f t="shared" si="6"/>
        <v>120</v>
      </c>
      <c r="N13" s="26">
        <f t="shared" si="7"/>
        <v>0</v>
      </c>
      <c r="O13" s="26">
        <f t="shared" si="8"/>
        <v>0</v>
      </c>
      <c r="P13" s="26">
        <v>120</v>
      </c>
      <c r="Q13" s="33"/>
      <c r="R13" s="33"/>
      <c r="S13" s="34"/>
      <c r="T13" s="34"/>
      <c r="U13" s="34"/>
      <c r="V13" s="34"/>
      <c r="W13" s="34"/>
      <c r="X13" s="33"/>
      <c r="Y13" s="33"/>
      <c r="Z13" s="33"/>
      <c r="AA13" s="33"/>
      <c r="AB13" s="34"/>
      <c r="AC13" s="34"/>
      <c r="AD13" s="33"/>
      <c r="AE13" s="33"/>
      <c r="AF13" s="26">
        <f t="shared" si="9"/>
        <v>-120</v>
      </c>
      <c r="AG13" s="27">
        <f t="shared" si="10"/>
        <v>0</v>
      </c>
      <c r="AH13" s="84">
        <f t="shared" si="5"/>
        <v>120</v>
      </c>
    </row>
    <row r="14" spans="1:34" s="10" customFormat="1" ht="19.5" hidden="1" customHeight="1" x14ac:dyDescent="0.2">
      <c r="A14" s="56">
        <v>44169</v>
      </c>
      <c r="B14" s="17"/>
      <c r="C14" s="57" t="s">
        <v>35</v>
      </c>
      <c r="D14" s="18"/>
      <c r="E14" s="18"/>
      <c r="F14" s="57"/>
      <c r="G14" s="57" t="s">
        <v>57</v>
      </c>
      <c r="H14" s="59">
        <v>80</v>
      </c>
      <c r="I14" s="57"/>
      <c r="J14" s="59"/>
      <c r="K14" s="59"/>
      <c r="L14" s="58"/>
      <c r="M14" s="26">
        <f t="shared" ref="M14:M16" si="11">SUM(H14:J14,K14/1.12)</f>
        <v>80</v>
      </c>
      <c r="N14" s="26">
        <f t="shared" ref="N14:N16" si="12">K14/1.12*0.12</f>
        <v>0</v>
      </c>
      <c r="O14" s="26">
        <f t="shared" ref="O14:O16" si="13">-SUM(I14:J14,K14/1.12)*L14</f>
        <v>0</v>
      </c>
      <c r="P14" s="26"/>
      <c r="Q14" s="33"/>
      <c r="R14" s="33"/>
      <c r="S14" s="34"/>
      <c r="T14" s="34"/>
      <c r="U14" s="34"/>
      <c r="V14" s="34"/>
      <c r="W14" s="34"/>
      <c r="X14" s="33"/>
      <c r="Y14" s="33"/>
      <c r="Z14" s="33"/>
      <c r="AA14" s="33">
        <v>80</v>
      </c>
      <c r="AB14" s="34"/>
      <c r="AC14" s="34"/>
      <c r="AD14" s="33"/>
      <c r="AE14" s="33"/>
      <c r="AF14" s="26">
        <f t="shared" ref="AF14:AF16" si="14">-SUM(N14:AE14)</f>
        <v>-80</v>
      </c>
      <c r="AG14" s="27">
        <f t="shared" ref="AG14:AG16" si="15">SUM(H14:K14)+AF14+O14</f>
        <v>0</v>
      </c>
      <c r="AH14" s="84">
        <f t="shared" si="5"/>
        <v>80</v>
      </c>
    </row>
    <row r="15" spans="1:34" s="10" customFormat="1" ht="19.5" hidden="1" customHeight="1" x14ac:dyDescent="0.2">
      <c r="A15" s="56">
        <v>44170</v>
      </c>
      <c r="B15" s="17"/>
      <c r="C15" s="24" t="s">
        <v>58</v>
      </c>
      <c r="D15" s="18"/>
      <c r="E15" s="18"/>
      <c r="F15" s="57">
        <v>28398</v>
      </c>
      <c r="G15" s="57" t="s">
        <v>59</v>
      </c>
      <c r="H15" s="57"/>
      <c r="I15" s="57"/>
      <c r="J15" s="59">
        <v>5985.1</v>
      </c>
      <c r="K15" s="59"/>
      <c r="L15" s="58"/>
      <c r="M15" s="26">
        <f t="shared" si="11"/>
        <v>5985.1</v>
      </c>
      <c r="N15" s="26">
        <f t="shared" si="12"/>
        <v>0</v>
      </c>
      <c r="O15" s="26">
        <f t="shared" si="13"/>
        <v>0</v>
      </c>
      <c r="P15" s="26">
        <v>5985.1</v>
      </c>
      <c r="Q15" s="33"/>
      <c r="R15" s="33"/>
      <c r="S15" s="34"/>
      <c r="T15" s="34"/>
      <c r="U15" s="34"/>
      <c r="V15" s="34"/>
      <c r="W15" s="34"/>
      <c r="X15" s="33"/>
      <c r="Y15" s="33"/>
      <c r="Z15" s="33"/>
      <c r="AA15" s="33"/>
      <c r="AB15" s="34"/>
      <c r="AC15" s="34"/>
      <c r="AD15" s="33"/>
      <c r="AE15" s="33"/>
      <c r="AF15" s="26">
        <f t="shared" si="14"/>
        <v>-5985.1</v>
      </c>
      <c r="AG15" s="27">
        <f t="shared" si="15"/>
        <v>0</v>
      </c>
      <c r="AH15" s="84">
        <f t="shared" si="5"/>
        <v>5985.1</v>
      </c>
    </row>
    <row r="16" spans="1:34" s="10" customFormat="1" ht="21" customHeight="1" x14ac:dyDescent="0.2">
      <c r="A16" s="56">
        <v>44170</v>
      </c>
      <c r="B16" s="17"/>
      <c r="C16" s="24" t="s">
        <v>45</v>
      </c>
      <c r="D16" s="18"/>
      <c r="E16" s="18"/>
      <c r="F16" s="57"/>
      <c r="G16" s="57" t="s">
        <v>60</v>
      </c>
      <c r="H16" s="59">
        <v>500</v>
      </c>
      <c r="I16" s="57"/>
      <c r="J16" s="59"/>
      <c r="K16" s="59"/>
      <c r="L16" s="58"/>
      <c r="M16" s="26">
        <f t="shared" si="11"/>
        <v>500</v>
      </c>
      <c r="N16" s="26">
        <f t="shared" si="12"/>
        <v>0</v>
      </c>
      <c r="O16" s="26">
        <f t="shared" si="13"/>
        <v>0</v>
      </c>
      <c r="P16" s="26"/>
      <c r="Q16" s="33"/>
      <c r="R16" s="33"/>
      <c r="S16" s="34"/>
      <c r="T16" s="34"/>
      <c r="U16" s="34"/>
      <c r="V16" s="34"/>
      <c r="W16" s="34"/>
      <c r="X16" s="33"/>
      <c r="Y16" s="33"/>
      <c r="Z16" s="33"/>
      <c r="AA16" s="33">
        <v>500</v>
      </c>
      <c r="AB16" s="34"/>
      <c r="AC16" s="34"/>
      <c r="AD16" s="33"/>
      <c r="AE16" s="33"/>
      <c r="AF16" s="26">
        <f t="shared" si="14"/>
        <v>-500</v>
      </c>
      <c r="AG16" s="27">
        <f t="shared" si="15"/>
        <v>0</v>
      </c>
      <c r="AH16" s="84">
        <f t="shared" si="5"/>
        <v>500</v>
      </c>
    </row>
    <row r="17" spans="1:33" s="10" customFormat="1" ht="18" customHeight="1" x14ac:dyDescent="0.2">
      <c r="A17" s="56"/>
      <c r="B17" s="17"/>
      <c r="C17" s="24"/>
      <c r="D17" s="18"/>
      <c r="E17" s="18"/>
      <c r="F17" s="57"/>
      <c r="G17" s="57"/>
      <c r="H17" s="59"/>
      <c r="I17" s="18"/>
      <c r="J17" s="18"/>
      <c r="K17" s="59"/>
      <c r="L17" s="19"/>
      <c r="M17" s="26">
        <f t="shared" si="0"/>
        <v>0</v>
      </c>
      <c r="N17" s="26">
        <f t="shared" si="1"/>
        <v>0</v>
      </c>
      <c r="O17" s="26">
        <f t="shared" si="2"/>
        <v>0</v>
      </c>
      <c r="P17" s="26"/>
      <c r="Q17" s="33"/>
      <c r="R17" s="33"/>
      <c r="S17" s="34"/>
      <c r="T17" s="34"/>
      <c r="U17" s="34"/>
      <c r="V17" s="34"/>
      <c r="W17" s="34"/>
      <c r="X17" s="33"/>
      <c r="Y17" s="33"/>
      <c r="Z17" s="33"/>
      <c r="AA17" s="33"/>
      <c r="AB17" s="34"/>
      <c r="AC17" s="34"/>
      <c r="AD17" s="33"/>
      <c r="AE17" s="33"/>
      <c r="AF17" s="26">
        <f t="shared" si="3"/>
        <v>0</v>
      </c>
      <c r="AG17" s="27">
        <f t="shared" si="4"/>
        <v>0</v>
      </c>
    </row>
    <row r="18" spans="1:33" s="11" customFormat="1" ht="23.25" customHeight="1" x14ac:dyDescent="0.2">
      <c r="A18" s="29"/>
      <c r="B18" s="30"/>
      <c r="C18" s="24"/>
      <c r="D18" s="24"/>
      <c r="E18" s="24"/>
      <c r="F18" s="25"/>
      <c r="G18" s="25"/>
      <c r="H18" s="31"/>
      <c r="I18" s="31"/>
      <c r="J18" s="31"/>
      <c r="K18" s="31"/>
      <c r="L18" s="32"/>
      <c r="M18" s="26">
        <f t="shared" si="0"/>
        <v>0</v>
      </c>
      <c r="N18" s="26">
        <f t="shared" si="1"/>
        <v>0</v>
      </c>
      <c r="O18" s="26">
        <f t="shared" si="2"/>
        <v>0</v>
      </c>
      <c r="P18" s="26"/>
      <c r="Q18" s="33"/>
      <c r="R18" s="33"/>
      <c r="S18" s="34"/>
      <c r="T18" s="34"/>
      <c r="U18" s="34"/>
      <c r="V18" s="34"/>
      <c r="W18" s="34"/>
      <c r="X18" s="33"/>
      <c r="Y18" s="33"/>
      <c r="Z18" s="33"/>
      <c r="AA18" s="33"/>
      <c r="AB18" s="34"/>
      <c r="AC18" s="34"/>
      <c r="AD18" s="33"/>
      <c r="AE18" s="33"/>
      <c r="AF18" s="26">
        <f t="shared" ref="AF18:AF19" si="16">-SUM(N18:AE18)</f>
        <v>0</v>
      </c>
      <c r="AG18" s="27">
        <f t="shared" si="4"/>
        <v>0</v>
      </c>
    </row>
    <row r="19" spans="1:33" s="11" customFormat="1" ht="12" thickBot="1" x14ac:dyDescent="0.25">
      <c r="A19" s="29"/>
      <c r="B19" s="30"/>
      <c r="C19" s="35"/>
      <c r="D19" s="35"/>
      <c r="E19" s="35"/>
      <c r="F19" s="25"/>
      <c r="G19" s="28"/>
      <c r="H19" s="31"/>
      <c r="I19" s="31"/>
      <c r="J19" s="31"/>
      <c r="K19" s="31"/>
      <c r="L19" s="32"/>
      <c r="M19" s="33">
        <f>SUM(H19:J19,K19/1.12)</f>
        <v>0</v>
      </c>
      <c r="N19" s="33">
        <f>K19/1.12*0.12</f>
        <v>0</v>
      </c>
      <c r="O19" s="33">
        <f>-SUM(I19:J19,K19/1.12)*L19</f>
        <v>0</v>
      </c>
      <c r="P19" s="33"/>
      <c r="Q19" s="33"/>
      <c r="R19" s="33"/>
      <c r="S19" s="33"/>
      <c r="T19" s="34"/>
      <c r="U19" s="43"/>
      <c r="V19" s="34"/>
      <c r="W19" s="34"/>
      <c r="X19" s="34"/>
      <c r="Y19" s="36"/>
      <c r="Z19" s="33"/>
      <c r="AA19" s="43"/>
      <c r="AB19" s="33"/>
      <c r="AC19" s="34"/>
      <c r="AD19" s="34"/>
      <c r="AE19" s="37"/>
      <c r="AF19" s="26">
        <f t="shared" si="16"/>
        <v>0</v>
      </c>
      <c r="AG19" s="27">
        <f t="shared" si="4"/>
        <v>0</v>
      </c>
    </row>
    <row r="20" spans="1:33" s="9" customFormat="1" ht="12.75" thickTop="1" thickBot="1" x14ac:dyDescent="0.25">
      <c r="A20" s="38"/>
      <c r="B20" s="39"/>
      <c r="C20" s="40"/>
      <c r="D20" s="41"/>
      <c r="E20" s="41"/>
      <c r="F20" s="42"/>
      <c r="G20" s="40"/>
      <c r="H20" s="43">
        <f>SUM(H5:H18)</f>
        <v>707</v>
      </c>
      <c r="I20" s="43">
        <f>SUM(I18:I19)</f>
        <v>0</v>
      </c>
      <c r="J20" s="43">
        <f>SUM(J5:J18)</f>
        <v>6326.3</v>
      </c>
      <c r="K20" s="43">
        <f>SUM(K5:K18)</f>
        <v>7432.05</v>
      </c>
      <c r="L20" s="43">
        <f>SUM(L18:L19)</f>
        <v>0</v>
      </c>
      <c r="M20" s="43">
        <f>SUM(M5:M18)</f>
        <v>13669.058928571429</v>
      </c>
      <c r="N20" s="43">
        <f>SUM(N5:N18)</f>
        <v>796.2910714285714</v>
      </c>
      <c r="O20" s="43">
        <f>SUM(O18:O19)</f>
        <v>0</v>
      </c>
      <c r="P20" s="43">
        <f>SUM(P5:P18)</f>
        <v>8624.5600000000013</v>
      </c>
      <c r="Q20" s="43">
        <f>SUM(Q5:Q18)</f>
        <v>2635.7200000000003</v>
      </c>
      <c r="R20" s="43">
        <f>SUM(R5:R18)</f>
        <v>1701.79</v>
      </c>
      <c r="S20" s="43">
        <f>SUM(S16:S19)</f>
        <v>0</v>
      </c>
      <c r="T20" s="43">
        <f>SUM(T16:T19)</f>
        <v>0</v>
      </c>
      <c r="U20" s="43">
        <f>SUM(U16:U19)</f>
        <v>0</v>
      </c>
      <c r="V20" s="43">
        <f>SUM(V18:V19)</f>
        <v>0</v>
      </c>
      <c r="W20" s="43">
        <f>SUM(W18:W19)</f>
        <v>0</v>
      </c>
      <c r="X20" s="43">
        <f>SUM(X18:X19)</f>
        <v>0</v>
      </c>
      <c r="Y20" s="43">
        <f>SUM(Y18:Y19)</f>
        <v>0</v>
      </c>
      <c r="Z20" s="43">
        <f>SUM(Z18:Z19)</f>
        <v>0</v>
      </c>
      <c r="AA20" s="43">
        <f>SUM(AA5:AA18)</f>
        <v>707</v>
      </c>
      <c r="AB20" s="43">
        <f>SUM(AB18:AB19)</f>
        <v>0</v>
      </c>
      <c r="AC20" s="43">
        <f>SUM(AC5:AC18)</f>
        <v>0</v>
      </c>
      <c r="AD20" s="43">
        <f>SUM(AD5:AD18)</f>
        <v>0</v>
      </c>
      <c r="AE20" s="43">
        <f>SUM(AE18:AE19)</f>
        <v>0</v>
      </c>
      <c r="AF20" s="43">
        <f>SUM(AF5:AF18)</f>
        <v>-14465.361071428571</v>
      </c>
      <c r="AG20" s="43">
        <f>SUM(AG18:AG19)</f>
        <v>0</v>
      </c>
    </row>
    <row r="21" spans="1:33" s="85" customFormat="1" ht="12" thickTop="1" x14ac:dyDescent="0.2"/>
    <row r="22" spans="1:33" ht="12" x14ac:dyDescent="0.2">
      <c r="K22" s="44">
        <f>H20+J20+K20</f>
        <v>14465.35</v>
      </c>
      <c r="L22" s="8"/>
      <c r="M22" s="7"/>
      <c r="AF22" s="45">
        <f>+AF20</f>
        <v>-14465.361071428571</v>
      </c>
    </row>
    <row r="23" spans="1:33" ht="12" x14ac:dyDescent="0.2">
      <c r="K23" s="44"/>
      <c r="L23" s="8"/>
      <c r="M23" s="7"/>
      <c r="AF23" s="45"/>
    </row>
    <row r="24" spans="1:33" ht="12" x14ac:dyDescent="0.2">
      <c r="K24" s="44"/>
      <c r="L24" s="8"/>
      <c r="M24" s="7"/>
      <c r="AF24" s="45"/>
    </row>
    <row r="25" spans="1:33" x14ac:dyDescent="0.2">
      <c r="K25" s="7"/>
      <c r="L25" s="8"/>
      <c r="M25" s="7"/>
    </row>
    <row r="26" spans="1:33" ht="12.75" x14ac:dyDescent="0.2">
      <c r="C26" s="46" t="s">
        <v>41</v>
      </c>
      <c r="G26" s="9"/>
      <c r="J26" s="48" t="s">
        <v>36</v>
      </c>
      <c r="K26" s="50">
        <f>K5+K6+J9+K10+J11+J13+J15</f>
        <v>11852.35</v>
      </c>
      <c r="L26" s="47"/>
      <c r="M26" s="47"/>
      <c r="N26" s="45"/>
      <c r="O26" s="45"/>
      <c r="P26" s="45"/>
      <c r="Q26" s="45"/>
    </row>
    <row r="27" spans="1:33" ht="12.75" x14ac:dyDescent="0.2">
      <c r="C27" s="46"/>
      <c r="G27" s="9"/>
      <c r="J27" s="48" t="s">
        <v>40</v>
      </c>
      <c r="K27" s="50">
        <v>0</v>
      </c>
      <c r="L27" s="47"/>
      <c r="M27" s="47"/>
      <c r="N27" s="45"/>
      <c r="O27" s="45"/>
      <c r="P27" s="45"/>
      <c r="Q27" s="45"/>
    </row>
    <row r="28" spans="1:33" ht="12.75" x14ac:dyDescent="0.2">
      <c r="J28" s="48" t="s">
        <v>37</v>
      </c>
      <c r="K28" s="49">
        <f>K12</f>
        <v>1906</v>
      </c>
      <c r="L28" s="8"/>
      <c r="M28" s="7"/>
    </row>
    <row r="29" spans="1:33" ht="12.75" x14ac:dyDescent="0.2">
      <c r="J29" s="48" t="s">
        <v>38</v>
      </c>
      <c r="K29" s="49">
        <f>H20</f>
        <v>707</v>
      </c>
      <c r="L29" s="8"/>
      <c r="M29" s="7"/>
    </row>
    <row r="30" spans="1:33" ht="12.75" x14ac:dyDescent="0.2">
      <c r="A30" s="1"/>
      <c r="B30" s="1"/>
      <c r="D30" s="1"/>
      <c r="E30" s="1"/>
      <c r="F30" s="1"/>
      <c r="H30" s="1"/>
      <c r="I30" s="1"/>
      <c r="J30" s="51" t="s">
        <v>39</v>
      </c>
      <c r="K30" s="52">
        <f>SUM(K26:K29)</f>
        <v>14465.35</v>
      </c>
      <c r="L30" s="8"/>
      <c r="M30" s="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Z30" s="1"/>
      <c r="AA30" s="1"/>
      <c r="AB30" s="1"/>
      <c r="AC30" s="1"/>
      <c r="AD30" s="1"/>
      <c r="AE30" s="1"/>
      <c r="AF30" s="1"/>
    </row>
    <row r="31" spans="1:33" ht="12" x14ac:dyDescent="0.2">
      <c r="J31" s="45" t="s">
        <v>42</v>
      </c>
      <c r="K31" s="45">
        <v>15000</v>
      </c>
    </row>
    <row r="32" spans="1:33" ht="12" x14ac:dyDescent="0.2">
      <c r="H32" s="53"/>
      <c r="I32" s="53"/>
      <c r="J32" s="53"/>
      <c r="K32" s="53">
        <f>K31-K30</f>
        <v>534.64999999999964</v>
      </c>
      <c r="L32" s="60"/>
      <c r="M32" s="61"/>
    </row>
    <row r="33" spans="1:32" ht="12" x14ac:dyDescent="0.2">
      <c r="H33" s="53"/>
      <c r="I33" s="53"/>
      <c r="J33" s="53"/>
      <c r="K33" s="53"/>
    </row>
    <row r="34" spans="1:32" ht="12" x14ac:dyDescent="0.2">
      <c r="H34" s="53"/>
      <c r="I34" s="53"/>
      <c r="J34" s="53"/>
      <c r="K34" s="53"/>
    </row>
    <row r="35" spans="1:32" ht="12" x14ac:dyDescent="0.2">
      <c r="H35" s="53"/>
      <c r="I35" s="53"/>
      <c r="J35" s="53"/>
      <c r="K35" s="53"/>
    </row>
    <row r="36" spans="1:32" ht="12" x14ac:dyDescent="0.2">
      <c r="H36" s="53"/>
      <c r="I36" s="53"/>
      <c r="J36" s="53"/>
      <c r="K36" s="53"/>
    </row>
    <row r="37" spans="1:32" ht="12" x14ac:dyDescent="0.2">
      <c r="H37" s="53"/>
      <c r="I37" s="53"/>
      <c r="J37" s="53"/>
      <c r="K37" s="53"/>
      <c r="Q37" s="2">
        <v>0</v>
      </c>
    </row>
    <row r="38" spans="1:32" ht="12" x14ac:dyDescent="0.2">
      <c r="A38" s="1"/>
      <c r="B38" s="1"/>
      <c r="D38" s="1"/>
      <c r="E38" s="1"/>
      <c r="F38" s="1"/>
      <c r="H38" s="54"/>
      <c r="I38" s="54"/>
      <c r="J38" s="54"/>
      <c r="K38" s="54"/>
      <c r="L38" s="1"/>
      <c r="M38" s="1"/>
      <c r="N38" s="1"/>
      <c r="O38" s="1"/>
      <c r="P38" s="1"/>
      <c r="Q38" s="1"/>
      <c r="R38" s="1"/>
      <c r="S38" s="1"/>
      <c r="Z38" s="1"/>
      <c r="AA38" s="1"/>
      <c r="AB38" s="1"/>
      <c r="AC38" s="1"/>
      <c r="AD38" s="1"/>
      <c r="AE38" s="1"/>
      <c r="AF38" s="1"/>
    </row>
    <row r="39" spans="1:32" ht="12" x14ac:dyDescent="0.2">
      <c r="H39" s="53"/>
      <c r="I39" s="53"/>
      <c r="J39" s="53"/>
      <c r="K39" s="53"/>
    </row>
    <row r="40" spans="1:32" ht="12" x14ac:dyDescent="0.2">
      <c r="H40" s="53"/>
      <c r="I40" s="53"/>
      <c r="J40" s="53"/>
      <c r="K40" s="53"/>
    </row>
    <row r="41" spans="1:32" ht="12" x14ac:dyDescent="0.2">
      <c r="H41" s="53"/>
      <c r="I41" s="53"/>
      <c r="J41" s="53"/>
      <c r="K41" s="53"/>
    </row>
    <row r="42" spans="1:32" ht="12" x14ac:dyDescent="0.2">
      <c r="H42" s="53"/>
      <c r="I42" s="53"/>
      <c r="J42" s="53"/>
      <c r="K42" s="53"/>
    </row>
    <row r="43" spans="1:32" x14ac:dyDescent="0.2">
      <c r="H43" s="55"/>
      <c r="I43" s="55"/>
      <c r="J43" s="55"/>
      <c r="K43" s="55"/>
    </row>
    <row r="44" spans="1:32" x14ac:dyDescent="0.2">
      <c r="H44" s="55"/>
      <c r="I44" s="55"/>
      <c r="J44" s="55"/>
      <c r="K44" s="55"/>
    </row>
    <row r="45" spans="1:32" x14ac:dyDescent="0.2">
      <c r="A45" s="1"/>
      <c r="B45" s="1"/>
      <c r="D45" s="1"/>
      <c r="E45" s="1"/>
      <c r="F45" s="1"/>
      <c r="H45" s="55"/>
      <c r="I45" s="55"/>
      <c r="J45" s="55"/>
      <c r="K45" s="55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">
      <c r="A46" s="1"/>
      <c r="B46" s="1"/>
      <c r="D46" s="1"/>
      <c r="E46" s="1"/>
      <c r="F46" s="1"/>
      <c r="H46" s="55"/>
      <c r="I46" s="55"/>
      <c r="J46" s="55"/>
      <c r="K46" s="55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">
      <c r="A47" s="1"/>
      <c r="B47" s="1"/>
      <c r="D47" s="1"/>
      <c r="E47" s="1"/>
      <c r="F47" s="1"/>
      <c r="H47" s="55"/>
      <c r="I47" s="55"/>
      <c r="J47" s="55"/>
      <c r="K47" s="5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</sheetData>
  <mergeCells count="1">
    <mergeCell ref="A21:XFD21"/>
  </mergeCells>
  <pageMargins left="0.7" right="0.7" top="0.75" bottom="0.75" header="0.3" footer="0.3"/>
  <pageSetup paperSize="5" scale="90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2"/>
  <sheetViews>
    <sheetView workbookViewId="0">
      <selection activeCell="AH11" sqref="AH5:AH11"/>
    </sheetView>
  </sheetViews>
  <sheetFormatPr defaultRowHeight="11.25" x14ac:dyDescent="0.2"/>
  <cols>
    <col min="1" max="1" width="8.140625" style="63" customWidth="1"/>
    <col min="2" max="2" width="7.28515625" style="6" hidden="1" customWidth="1"/>
    <col min="3" max="3" width="26.140625" style="1" customWidth="1"/>
    <col min="4" max="4" width="14" style="5" hidden="1" customWidth="1"/>
    <col min="5" max="5" width="29.28515625" style="5" hidden="1" customWidth="1"/>
    <col min="6" max="6" width="7.85546875" style="4" customWidth="1"/>
    <col min="7" max="7" width="26.5703125" style="1" customWidth="1"/>
    <col min="8" max="8" width="11.140625" style="2" hidden="1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4" width="8.5703125" style="2" customWidth="1"/>
    <col min="15" max="15" width="9" style="2" hidden="1" customWidth="1"/>
    <col min="16" max="16" width="9.85546875" style="2" customWidth="1"/>
    <col min="17" max="17" width="10.85546875" style="2" customWidth="1"/>
    <col min="18" max="18" width="10.7109375" style="2" hidden="1" customWidth="1"/>
    <col min="19" max="19" width="9.5703125" style="2" hidden="1" customWidth="1"/>
    <col min="20" max="21" width="9.140625" style="2" customWidth="1"/>
    <col min="22" max="22" width="10.5703125" style="2" hidden="1" customWidth="1"/>
    <col min="23" max="23" width="8.140625" style="2" hidden="1" customWidth="1"/>
    <col min="24" max="24" width="9.85546875" style="2" hidden="1" customWidth="1"/>
    <col min="25" max="25" width="9.28515625" style="2" hidden="1" customWidth="1"/>
    <col min="26" max="26" width="8.28515625" style="2" hidden="1" customWidth="1"/>
    <col min="27" max="27" width="8.7109375" style="2" hidden="1" customWidth="1"/>
    <col min="28" max="28" width="9.5703125" style="2" hidden="1" customWidth="1"/>
    <col min="29" max="30" width="8" style="2" hidden="1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4" ht="12" customHeight="1" x14ac:dyDescent="0.2">
      <c r="A1" s="12" t="s">
        <v>29</v>
      </c>
      <c r="C1" s="13"/>
    </row>
    <row r="2" spans="1:34" ht="12" customHeight="1" x14ac:dyDescent="0.2">
      <c r="A2" s="12" t="s">
        <v>25</v>
      </c>
    </row>
    <row r="3" spans="1:34" ht="12" customHeight="1" x14ac:dyDescent="0.2">
      <c r="A3" s="12" t="s">
        <v>61</v>
      </c>
      <c r="B3" s="13"/>
      <c r="C3" s="14"/>
      <c r="N3" s="15">
        <v>1301</v>
      </c>
      <c r="O3" s="15">
        <v>2402</v>
      </c>
      <c r="P3" s="15">
        <v>5001</v>
      </c>
      <c r="Q3" s="15">
        <v>5002</v>
      </c>
      <c r="R3" s="15">
        <v>6220</v>
      </c>
      <c r="S3" s="15">
        <v>6219</v>
      </c>
      <c r="T3" s="15">
        <v>6212</v>
      </c>
      <c r="U3" s="15"/>
      <c r="V3" s="15"/>
      <c r="W3" s="15"/>
      <c r="X3" s="15"/>
      <c r="Y3" s="15" t="s">
        <v>24</v>
      </c>
      <c r="Z3" s="15"/>
      <c r="AA3" s="15">
        <v>6230</v>
      </c>
      <c r="AB3" s="15" t="s">
        <v>23</v>
      </c>
      <c r="AC3" s="15">
        <v>6202</v>
      </c>
      <c r="AD3" s="15"/>
      <c r="AE3" s="15">
        <v>6109</v>
      </c>
      <c r="AF3" s="15">
        <v>1002</v>
      </c>
    </row>
    <row r="4" spans="1:34" s="10" customFormat="1" ht="44.25" customHeight="1" x14ac:dyDescent="0.25">
      <c r="A4" s="16" t="s">
        <v>22</v>
      </c>
      <c r="B4" s="17" t="s">
        <v>21</v>
      </c>
      <c r="C4" s="18" t="s">
        <v>20</v>
      </c>
      <c r="D4" s="18" t="s">
        <v>19</v>
      </c>
      <c r="E4" s="18" t="s">
        <v>26</v>
      </c>
      <c r="F4" s="18" t="s">
        <v>18</v>
      </c>
      <c r="G4" s="18" t="s">
        <v>17</v>
      </c>
      <c r="H4" s="18" t="s">
        <v>16</v>
      </c>
      <c r="I4" s="18" t="s">
        <v>15</v>
      </c>
      <c r="J4" s="18" t="s">
        <v>14</v>
      </c>
      <c r="K4" s="18" t="s">
        <v>13</v>
      </c>
      <c r="L4" s="19" t="s">
        <v>12</v>
      </c>
      <c r="M4" s="18" t="s">
        <v>11</v>
      </c>
      <c r="N4" s="20" t="s">
        <v>10</v>
      </c>
      <c r="O4" s="20" t="s">
        <v>9</v>
      </c>
      <c r="P4" s="20" t="s">
        <v>8</v>
      </c>
      <c r="Q4" s="20" t="s">
        <v>7</v>
      </c>
      <c r="R4" s="20" t="s">
        <v>30</v>
      </c>
      <c r="S4" s="20" t="s">
        <v>43</v>
      </c>
      <c r="T4" s="20" t="s">
        <v>6</v>
      </c>
      <c r="U4" s="20" t="s">
        <v>27</v>
      </c>
      <c r="V4" s="20" t="s">
        <v>31</v>
      </c>
      <c r="W4" s="20" t="s">
        <v>32</v>
      </c>
      <c r="X4" s="20" t="s">
        <v>33</v>
      </c>
      <c r="Y4" s="20" t="s">
        <v>5</v>
      </c>
      <c r="Z4" s="20" t="s">
        <v>28</v>
      </c>
      <c r="AA4" s="20" t="s">
        <v>4</v>
      </c>
      <c r="AB4" s="20" t="s">
        <v>3</v>
      </c>
      <c r="AC4" s="21" t="s">
        <v>44</v>
      </c>
      <c r="AD4" s="20" t="s">
        <v>1</v>
      </c>
      <c r="AE4" s="22" t="s">
        <v>2</v>
      </c>
      <c r="AF4" s="23" t="s">
        <v>0</v>
      </c>
    </row>
    <row r="5" spans="1:34" s="10" customFormat="1" ht="19.5" customHeight="1" x14ac:dyDescent="0.2">
      <c r="A5" s="56">
        <v>44172</v>
      </c>
      <c r="B5" s="17"/>
      <c r="C5" s="24" t="s">
        <v>62</v>
      </c>
      <c r="D5" s="18"/>
      <c r="E5" s="18"/>
      <c r="F5" s="57">
        <v>7056</v>
      </c>
      <c r="G5" s="57" t="s">
        <v>63</v>
      </c>
      <c r="H5" s="59"/>
      <c r="I5" s="57"/>
      <c r="J5" s="59"/>
      <c r="K5" s="59">
        <v>79</v>
      </c>
      <c r="L5" s="58"/>
      <c r="M5" s="26">
        <f t="shared" ref="M5:M13" si="0">SUM(H5:J5,K5/1.12)</f>
        <v>70.535714285714278</v>
      </c>
      <c r="N5" s="26">
        <f t="shared" ref="N5:N13" si="1">K5/1.12*0.12</f>
        <v>8.4642857142857135</v>
      </c>
      <c r="O5" s="26">
        <f t="shared" ref="O5:O13" si="2">-SUM(I5:J5,K5/1.12)*L5</f>
        <v>0</v>
      </c>
      <c r="P5" s="26"/>
      <c r="Q5" s="33"/>
      <c r="R5" s="33"/>
      <c r="S5" s="34"/>
      <c r="T5" s="34"/>
      <c r="U5" s="34">
        <v>70.540000000000006</v>
      </c>
      <c r="V5" s="34"/>
      <c r="W5" s="34"/>
      <c r="X5" s="33"/>
      <c r="Y5" s="33"/>
      <c r="Z5" s="33"/>
      <c r="AA5" s="33"/>
      <c r="AB5" s="34"/>
      <c r="AC5" s="34"/>
      <c r="AD5" s="33"/>
      <c r="AE5" s="33"/>
      <c r="AF5" s="26">
        <f t="shared" ref="AF5:AF12" si="3">-SUM(N5:AE5)</f>
        <v>-79.004285714285714</v>
      </c>
      <c r="AG5" s="27">
        <f t="shared" ref="AG5:AG14" si="4">SUM(H5:K5)+AF5+O5</f>
        <v>-4.2857142857144481E-3</v>
      </c>
      <c r="AH5" s="84">
        <f>-AF5</f>
        <v>79.004285714285714</v>
      </c>
    </row>
    <row r="6" spans="1:34" s="10" customFormat="1" ht="19.5" hidden="1" customHeight="1" x14ac:dyDescent="0.2">
      <c r="A6" s="56">
        <v>44172</v>
      </c>
      <c r="B6" s="17"/>
      <c r="C6" s="24" t="s">
        <v>62</v>
      </c>
      <c r="D6" s="18"/>
      <c r="E6" s="18"/>
      <c r="F6" s="57">
        <v>7056</v>
      </c>
      <c r="G6" s="57" t="s">
        <v>64</v>
      </c>
      <c r="H6" s="57"/>
      <c r="I6" s="57"/>
      <c r="J6" s="59"/>
      <c r="K6" s="59">
        <v>57</v>
      </c>
      <c r="L6" s="58"/>
      <c r="M6" s="26">
        <f t="shared" si="0"/>
        <v>50.892857142857139</v>
      </c>
      <c r="N6" s="26">
        <f t="shared" si="1"/>
        <v>6.1071428571428568</v>
      </c>
      <c r="O6" s="26">
        <f t="shared" si="2"/>
        <v>0</v>
      </c>
      <c r="P6" s="26">
        <v>50.89</v>
      </c>
      <c r="Q6" s="33"/>
      <c r="R6" s="33"/>
      <c r="S6" s="34"/>
      <c r="T6" s="34"/>
      <c r="U6" s="34"/>
      <c r="V6" s="34"/>
      <c r="W6" s="34"/>
      <c r="X6" s="33"/>
      <c r="Y6" s="33"/>
      <c r="Z6" s="33"/>
      <c r="AA6" s="33"/>
      <c r="AB6" s="34"/>
      <c r="AC6" s="34"/>
      <c r="AD6" s="33"/>
      <c r="AE6" s="33"/>
      <c r="AF6" s="26">
        <f t="shared" si="3"/>
        <v>-56.997142857142855</v>
      </c>
      <c r="AG6" s="27">
        <f t="shared" si="4"/>
        <v>2.8571428571453339E-3</v>
      </c>
      <c r="AH6" s="84">
        <f t="shared" ref="AH6:AH11" si="5">-AF6</f>
        <v>56.997142857142855</v>
      </c>
    </row>
    <row r="7" spans="1:34" s="10" customFormat="1" ht="19.5" hidden="1" customHeight="1" x14ac:dyDescent="0.2">
      <c r="A7" s="56">
        <v>44172</v>
      </c>
      <c r="B7" s="17"/>
      <c r="C7" s="57" t="s">
        <v>65</v>
      </c>
      <c r="D7" s="18"/>
      <c r="E7" s="18"/>
      <c r="F7" s="57">
        <v>515</v>
      </c>
      <c r="G7" s="57" t="s">
        <v>66</v>
      </c>
      <c r="H7" s="57"/>
      <c r="I7" s="57"/>
      <c r="J7" s="59">
        <v>6953</v>
      </c>
      <c r="K7" s="59"/>
      <c r="L7" s="58"/>
      <c r="M7" s="26">
        <f t="shared" si="0"/>
        <v>6953</v>
      </c>
      <c r="N7" s="26">
        <f t="shared" si="1"/>
        <v>0</v>
      </c>
      <c r="O7" s="26">
        <f t="shared" si="2"/>
        <v>0</v>
      </c>
      <c r="P7" s="26">
        <v>6953</v>
      </c>
      <c r="Q7" s="33"/>
      <c r="R7" s="33"/>
      <c r="S7" s="34"/>
      <c r="T7" s="34"/>
      <c r="U7" s="34"/>
      <c r="V7" s="34"/>
      <c r="W7" s="34"/>
      <c r="X7" s="33"/>
      <c r="Y7" s="33"/>
      <c r="Z7" s="33"/>
      <c r="AA7" s="33"/>
      <c r="AB7" s="34"/>
      <c r="AC7" s="34"/>
      <c r="AD7" s="33"/>
      <c r="AE7" s="33"/>
      <c r="AF7" s="26">
        <f t="shared" si="3"/>
        <v>-6953</v>
      </c>
      <c r="AG7" s="27">
        <f t="shared" si="4"/>
        <v>0</v>
      </c>
      <c r="AH7" s="84">
        <f t="shared" si="5"/>
        <v>6953</v>
      </c>
    </row>
    <row r="8" spans="1:34" s="10" customFormat="1" ht="19.5" hidden="1" customHeight="1" x14ac:dyDescent="0.2">
      <c r="A8" s="56">
        <v>44173</v>
      </c>
      <c r="B8" s="17"/>
      <c r="C8" s="57" t="s">
        <v>67</v>
      </c>
      <c r="D8" s="18"/>
      <c r="E8" s="18"/>
      <c r="F8" s="57">
        <v>327982</v>
      </c>
      <c r="G8" s="57" t="s">
        <v>68</v>
      </c>
      <c r="H8" s="59"/>
      <c r="I8" s="57"/>
      <c r="J8" s="59"/>
      <c r="K8" s="59">
        <v>125</v>
      </c>
      <c r="L8" s="58"/>
      <c r="M8" s="26">
        <f t="shared" si="0"/>
        <v>111.60714285714285</v>
      </c>
      <c r="N8" s="26">
        <f t="shared" si="1"/>
        <v>13.392857142857141</v>
      </c>
      <c r="O8" s="26">
        <f t="shared" si="2"/>
        <v>0</v>
      </c>
      <c r="P8" s="26"/>
      <c r="Q8" s="33">
        <v>111.61</v>
      </c>
      <c r="R8" s="33"/>
      <c r="S8" s="34"/>
      <c r="T8" s="34"/>
      <c r="U8" s="34"/>
      <c r="V8" s="34"/>
      <c r="W8" s="34"/>
      <c r="X8" s="33"/>
      <c r="Y8" s="33"/>
      <c r="Z8" s="33"/>
      <c r="AA8" s="33"/>
      <c r="AB8" s="34"/>
      <c r="AC8" s="34"/>
      <c r="AD8" s="33"/>
      <c r="AE8" s="33"/>
      <c r="AF8" s="26">
        <f t="shared" si="3"/>
        <v>-125.00285714285714</v>
      </c>
      <c r="AG8" s="27">
        <f t="shared" si="4"/>
        <v>-2.8571428571382285E-3</v>
      </c>
      <c r="AH8" s="84">
        <f t="shared" si="5"/>
        <v>125.00285714285714</v>
      </c>
    </row>
    <row r="9" spans="1:34" s="10" customFormat="1" ht="19.5" hidden="1" customHeight="1" x14ac:dyDescent="0.2">
      <c r="A9" s="56">
        <v>44173</v>
      </c>
      <c r="B9" s="17"/>
      <c r="C9" s="24" t="s">
        <v>34</v>
      </c>
      <c r="D9" s="18"/>
      <c r="E9" s="18"/>
      <c r="F9" s="57">
        <v>210038</v>
      </c>
      <c r="G9" s="57" t="s">
        <v>69</v>
      </c>
      <c r="H9" s="57"/>
      <c r="I9" s="57"/>
      <c r="J9" s="59"/>
      <c r="K9" s="59">
        <v>3219.4</v>
      </c>
      <c r="L9" s="58"/>
      <c r="M9" s="26">
        <f t="shared" si="0"/>
        <v>2874.4642857142853</v>
      </c>
      <c r="N9" s="26">
        <f t="shared" si="1"/>
        <v>344.9357142857142</v>
      </c>
      <c r="O9" s="26">
        <f t="shared" si="2"/>
        <v>0</v>
      </c>
      <c r="P9" s="26">
        <v>2874.46</v>
      </c>
      <c r="Q9" s="33"/>
      <c r="R9" s="33"/>
      <c r="S9" s="34"/>
      <c r="T9" s="34"/>
      <c r="U9" s="34"/>
      <c r="V9" s="34"/>
      <c r="W9" s="34"/>
      <c r="X9" s="33"/>
      <c r="Y9" s="33"/>
      <c r="Z9" s="33"/>
      <c r="AA9" s="33"/>
      <c r="AB9" s="34"/>
      <c r="AC9" s="34"/>
      <c r="AD9" s="33"/>
      <c r="AE9" s="33"/>
      <c r="AF9" s="26">
        <f t="shared" si="3"/>
        <v>-3219.3957142857143</v>
      </c>
      <c r="AG9" s="27">
        <f t="shared" si="4"/>
        <v>4.2857142857428698E-3</v>
      </c>
      <c r="AH9" s="84">
        <f t="shared" si="5"/>
        <v>3219.3957142857143</v>
      </c>
    </row>
    <row r="10" spans="1:34" s="10" customFormat="1" ht="19.5" hidden="1" customHeight="1" x14ac:dyDescent="0.2">
      <c r="A10" s="56">
        <v>44173</v>
      </c>
      <c r="B10" s="17"/>
      <c r="C10" s="24" t="s">
        <v>70</v>
      </c>
      <c r="D10" s="18"/>
      <c r="E10" s="18"/>
      <c r="F10" s="57">
        <v>830568</v>
      </c>
      <c r="G10" s="57" t="s">
        <v>71</v>
      </c>
      <c r="H10" s="57"/>
      <c r="I10" s="57"/>
      <c r="J10" s="59"/>
      <c r="K10" s="59">
        <v>282.5</v>
      </c>
      <c r="L10" s="58"/>
      <c r="M10" s="26">
        <f t="shared" si="0"/>
        <v>252.23214285714283</v>
      </c>
      <c r="N10" s="26">
        <f t="shared" si="1"/>
        <v>30.267857142857139</v>
      </c>
      <c r="O10" s="26">
        <f t="shared" si="2"/>
        <v>0</v>
      </c>
      <c r="P10" s="26"/>
      <c r="Q10" s="33"/>
      <c r="R10" s="33"/>
      <c r="S10" s="34"/>
      <c r="T10" s="34">
        <v>252.23</v>
      </c>
      <c r="U10" s="34"/>
      <c r="V10" s="34"/>
      <c r="W10" s="34"/>
      <c r="X10" s="33"/>
      <c r="Y10" s="33"/>
      <c r="Z10" s="33"/>
      <c r="AA10" s="33"/>
      <c r="AB10" s="34"/>
      <c r="AC10" s="34"/>
      <c r="AD10" s="33"/>
      <c r="AE10" s="33"/>
      <c r="AF10" s="26">
        <f t="shared" si="3"/>
        <v>-282.49785714285713</v>
      </c>
      <c r="AG10" s="27">
        <f t="shared" si="4"/>
        <v>2.1428571428714349E-3</v>
      </c>
      <c r="AH10" s="84">
        <f t="shared" si="5"/>
        <v>282.49785714285713</v>
      </c>
    </row>
    <row r="11" spans="1:34" s="10" customFormat="1" ht="19.5" customHeight="1" x14ac:dyDescent="0.2">
      <c r="A11" s="56">
        <v>44173</v>
      </c>
      <c r="B11" s="17"/>
      <c r="C11" s="24" t="s">
        <v>62</v>
      </c>
      <c r="D11" s="18"/>
      <c r="E11" s="18"/>
      <c r="F11" s="57">
        <v>204</v>
      </c>
      <c r="G11" s="57" t="s">
        <v>72</v>
      </c>
      <c r="H11" s="57"/>
      <c r="I11" s="57"/>
      <c r="J11" s="59"/>
      <c r="K11" s="59">
        <v>234</v>
      </c>
      <c r="L11" s="58"/>
      <c r="M11" s="26">
        <f t="shared" si="0"/>
        <v>208.92857142857142</v>
      </c>
      <c r="N11" s="26">
        <f t="shared" si="1"/>
        <v>25.071428571428569</v>
      </c>
      <c r="O11" s="26">
        <f t="shared" si="2"/>
        <v>0</v>
      </c>
      <c r="P11" s="26">
        <v>208.93</v>
      </c>
      <c r="Q11" s="33"/>
      <c r="R11" s="33"/>
      <c r="S11" s="34"/>
      <c r="T11" s="34"/>
      <c r="U11" s="34"/>
      <c r="V11" s="34"/>
      <c r="W11" s="34"/>
      <c r="X11" s="33"/>
      <c r="Y11" s="33"/>
      <c r="Z11" s="33"/>
      <c r="AA11" s="33"/>
      <c r="AB11" s="34"/>
      <c r="AC11" s="34"/>
      <c r="AD11" s="33"/>
      <c r="AE11" s="33"/>
      <c r="AF11" s="26">
        <f t="shared" si="3"/>
        <v>-234.00142857142856</v>
      </c>
      <c r="AG11" s="27">
        <f t="shared" si="4"/>
        <v>-1.4285714285620088E-3</v>
      </c>
      <c r="AH11" s="84">
        <f t="shared" si="5"/>
        <v>234.00142857142856</v>
      </c>
    </row>
    <row r="12" spans="1:34" s="10" customFormat="1" ht="19.5" customHeight="1" x14ac:dyDescent="0.2">
      <c r="A12" s="56"/>
      <c r="B12" s="17"/>
      <c r="C12" s="57"/>
      <c r="D12" s="18"/>
      <c r="E12" s="18"/>
      <c r="F12" s="57"/>
      <c r="G12" s="57"/>
      <c r="H12" s="57"/>
      <c r="I12" s="57"/>
      <c r="J12" s="59"/>
      <c r="K12" s="59"/>
      <c r="L12" s="58"/>
      <c r="M12" s="26">
        <f t="shared" si="0"/>
        <v>0</v>
      </c>
      <c r="N12" s="26">
        <f t="shared" si="1"/>
        <v>0</v>
      </c>
      <c r="O12" s="26">
        <f t="shared" si="2"/>
        <v>0</v>
      </c>
      <c r="P12" s="26"/>
      <c r="Q12" s="33"/>
      <c r="R12" s="33"/>
      <c r="S12" s="34"/>
      <c r="T12" s="34"/>
      <c r="U12" s="34"/>
      <c r="V12" s="34"/>
      <c r="W12" s="34"/>
      <c r="X12" s="33"/>
      <c r="Y12" s="33"/>
      <c r="Z12" s="33"/>
      <c r="AA12" s="33"/>
      <c r="AB12" s="34"/>
      <c r="AC12" s="34"/>
      <c r="AD12" s="33"/>
      <c r="AE12" s="33"/>
      <c r="AF12" s="26">
        <f t="shared" si="3"/>
        <v>0</v>
      </c>
      <c r="AG12" s="27">
        <f t="shared" si="4"/>
        <v>0</v>
      </c>
    </row>
    <row r="13" spans="1:34" s="11" customFormat="1" ht="23.25" customHeight="1" x14ac:dyDescent="0.2">
      <c r="A13" s="29"/>
      <c r="B13" s="30"/>
      <c r="C13" s="24"/>
      <c r="D13" s="24"/>
      <c r="E13" s="24"/>
      <c r="F13" s="25"/>
      <c r="G13" s="25"/>
      <c r="H13" s="31"/>
      <c r="I13" s="31"/>
      <c r="J13" s="31"/>
      <c r="K13" s="31"/>
      <c r="L13" s="32"/>
      <c r="M13" s="26">
        <f t="shared" si="0"/>
        <v>0</v>
      </c>
      <c r="N13" s="26">
        <f t="shared" si="1"/>
        <v>0</v>
      </c>
      <c r="O13" s="26">
        <f t="shared" si="2"/>
        <v>0</v>
      </c>
      <c r="P13" s="26"/>
      <c r="Q13" s="33"/>
      <c r="R13" s="33"/>
      <c r="S13" s="34"/>
      <c r="T13" s="34"/>
      <c r="U13" s="34"/>
      <c r="V13" s="34"/>
      <c r="W13" s="34"/>
      <c r="X13" s="33"/>
      <c r="Y13" s="33"/>
      <c r="Z13" s="33"/>
      <c r="AA13" s="33"/>
      <c r="AB13" s="34"/>
      <c r="AC13" s="34"/>
      <c r="AD13" s="33"/>
      <c r="AE13" s="33"/>
      <c r="AF13" s="26">
        <f t="shared" ref="AF13:AF14" si="6">-SUM(N13:AE13)</f>
        <v>0</v>
      </c>
      <c r="AG13" s="27">
        <f t="shared" si="4"/>
        <v>0</v>
      </c>
    </row>
    <row r="14" spans="1:34" s="11" customFormat="1" ht="12" thickBot="1" x14ac:dyDescent="0.25">
      <c r="A14" s="29"/>
      <c r="B14" s="30"/>
      <c r="C14" s="35"/>
      <c r="D14" s="35"/>
      <c r="E14" s="35"/>
      <c r="F14" s="25"/>
      <c r="G14" s="28"/>
      <c r="H14" s="31"/>
      <c r="I14" s="31"/>
      <c r="J14" s="31"/>
      <c r="K14" s="31"/>
      <c r="L14" s="32"/>
      <c r="M14" s="33">
        <f>SUM(H14:J14,K14/1.12)</f>
        <v>0</v>
      </c>
      <c r="N14" s="33">
        <f>K14/1.12*0.12</f>
        <v>0</v>
      </c>
      <c r="O14" s="33">
        <f>-SUM(I14:J14,K14/1.12)*L14</f>
        <v>0</v>
      </c>
      <c r="P14" s="33"/>
      <c r="Q14" s="33"/>
      <c r="R14" s="33"/>
      <c r="S14" s="33"/>
      <c r="T14" s="34"/>
      <c r="U14" s="43"/>
      <c r="V14" s="34"/>
      <c r="W14" s="34"/>
      <c r="X14" s="34"/>
      <c r="Y14" s="36"/>
      <c r="Z14" s="33"/>
      <c r="AA14" s="43"/>
      <c r="AB14" s="33"/>
      <c r="AC14" s="34"/>
      <c r="AD14" s="34"/>
      <c r="AE14" s="37"/>
      <c r="AF14" s="26">
        <f t="shared" si="6"/>
        <v>0</v>
      </c>
      <c r="AG14" s="27">
        <f t="shared" si="4"/>
        <v>0</v>
      </c>
    </row>
    <row r="15" spans="1:34" s="9" customFormat="1" ht="12.75" thickTop="1" thickBot="1" x14ac:dyDescent="0.25">
      <c r="A15" s="38"/>
      <c r="B15" s="39"/>
      <c r="C15" s="40"/>
      <c r="D15" s="41"/>
      <c r="E15" s="41"/>
      <c r="F15" s="42"/>
      <c r="G15" s="40"/>
      <c r="H15" s="43">
        <f>SUM(H5:H13)</f>
        <v>0</v>
      </c>
      <c r="I15" s="43">
        <f>SUM(I13:I14)</f>
        <v>0</v>
      </c>
      <c r="J15" s="43">
        <f>SUM(J5:J13)</f>
        <v>6953</v>
      </c>
      <c r="K15" s="43">
        <f>SUM(K5:K13)</f>
        <v>3996.9</v>
      </c>
      <c r="L15" s="43">
        <f>SUM(L13:L14)</f>
        <v>0</v>
      </c>
      <c r="M15" s="43">
        <f>SUM(M5:M13)</f>
        <v>10521.660714285714</v>
      </c>
      <c r="N15" s="43">
        <f>SUM(N5:N13)</f>
        <v>428.23928571428564</v>
      </c>
      <c r="O15" s="43">
        <f>SUM(O13:O14)</f>
        <v>0</v>
      </c>
      <c r="P15" s="43">
        <f>SUM(P5:P13)</f>
        <v>10087.280000000001</v>
      </c>
      <c r="Q15" s="43">
        <f>SUM(Q5:Q13)</f>
        <v>111.61</v>
      </c>
      <c r="R15" s="43">
        <f>SUM(R5:R13)</f>
        <v>0</v>
      </c>
      <c r="S15" s="43">
        <f>SUM(S13:S14)</f>
        <v>0</v>
      </c>
      <c r="T15" s="43">
        <f>SUM(T5:T13)</f>
        <v>252.23</v>
      </c>
      <c r="U15" s="43">
        <f>SUM(U5:U13)</f>
        <v>70.540000000000006</v>
      </c>
      <c r="V15" s="43">
        <f>SUM(V13:V14)</f>
        <v>0</v>
      </c>
      <c r="W15" s="43">
        <f>SUM(W13:W14)</f>
        <v>0</v>
      </c>
      <c r="X15" s="43">
        <f>SUM(X13:X14)</f>
        <v>0</v>
      </c>
      <c r="Y15" s="43">
        <f>SUM(Y13:Y14)</f>
        <v>0</v>
      </c>
      <c r="Z15" s="43">
        <f>SUM(Z13:Z14)</f>
        <v>0</v>
      </c>
      <c r="AA15" s="43">
        <f>SUM(AA5:AA13)</f>
        <v>0</v>
      </c>
      <c r="AB15" s="43">
        <f>SUM(AB13:AB14)</f>
        <v>0</v>
      </c>
      <c r="AC15" s="43">
        <f>SUM(AC5:AC13)</f>
        <v>0</v>
      </c>
      <c r="AD15" s="43">
        <f>SUM(AD5:AD13)</f>
        <v>0</v>
      </c>
      <c r="AE15" s="43">
        <f>SUM(AE13:AE14)</f>
        <v>0</v>
      </c>
      <c r="AF15" s="43">
        <f>SUM(AF5:AF13)</f>
        <v>-10949.899285714286</v>
      </c>
      <c r="AG15" s="43">
        <f>SUM(AG13:AG14)</f>
        <v>0</v>
      </c>
    </row>
    <row r="16" spans="1:34" s="85" customFormat="1" ht="12" thickTop="1" x14ac:dyDescent="0.2"/>
    <row r="17" spans="1:32" ht="12" x14ac:dyDescent="0.2">
      <c r="K17" s="44">
        <f>H15+J15+K15</f>
        <v>10949.9</v>
      </c>
      <c r="L17" s="8"/>
      <c r="M17" s="7"/>
      <c r="AF17" s="45">
        <f>+AF15</f>
        <v>-10949.899285714286</v>
      </c>
    </row>
    <row r="18" spans="1:32" ht="12" x14ac:dyDescent="0.2">
      <c r="K18" s="44"/>
      <c r="L18" s="8"/>
      <c r="M18" s="7"/>
      <c r="AF18" s="45"/>
    </row>
    <row r="19" spans="1:32" ht="12" x14ac:dyDescent="0.2">
      <c r="K19" s="44"/>
      <c r="L19" s="8"/>
      <c r="M19" s="7"/>
      <c r="P19" s="2" t="s">
        <v>74</v>
      </c>
      <c r="AF19" s="45"/>
    </row>
    <row r="20" spans="1:32" x14ac:dyDescent="0.2">
      <c r="K20" s="7"/>
      <c r="L20" s="8"/>
      <c r="M20" s="7"/>
      <c r="P20" s="2">
        <v>24</v>
      </c>
      <c r="Q20" s="2" t="s">
        <v>75</v>
      </c>
    </row>
    <row r="21" spans="1:32" ht="12.75" x14ac:dyDescent="0.2">
      <c r="C21" s="46" t="s">
        <v>41</v>
      </c>
      <c r="G21" s="9"/>
      <c r="J21" s="48" t="s">
        <v>36</v>
      </c>
      <c r="K21" s="50">
        <f>K6+J7+K8+K9+K11</f>
        <v>10588.4</v>
      </c>
      <c r="L21" s="47"/>
      <c r="M21" s="47"/>
      <c r="N21" s="45"/>
      <c r="O21" s="45"/>
      <c r="P21" s="45">
        <v>322</v>
      </c>
      <c r="Q21" s="45" t="s">
        <v>76</v>
      </c>
    </row>
    <row r="22" spans="1:32" ht="12.75" x14ac:dyDescent="0.2">
      <c r="C22" s="46"/>
      <c r="G22" s="9"/>
      <c r="J22" s="48" t="s">
        <v>40</v>
      </c>
      <c r="K22" s="50">
        <f>K10+K5</f>
        <v>361.5</v>
      </c>
      <c r="L22" s="47"/>
      <c r="M22" s="47"/>
      <c r="N22" s="45"/>
      <c r="O22" s="45"/>
      <c r="P22" s="45">
        <v>515</v>
      </c>
      <c r="Q22" s="45" t="s">
        <v>77</v>
      </c>
    </row>
    <row r="23" spans="1:32" ht="12.75" x14ac:dyDescent="0.2">
      <c r="J23" s="48" t="s">
        <v>37</v>
      </c>
      <c r="K23" s="49">
        <f>K12</f>
        <v>0</v>
      </c>
      <c r="L23" s="8"/>
      <c r="M23" s="7"/>
      <c r="P23" s="2">
        <v>44</v>
      </c>
      <c r="Q23" s="2" t="s">
        <v>78</v>
      </c>
    </row>
    <row r="24" spans="1:32" ht="12.75" x14ac:dyDescent="0.2">
      <c r="J24" s="48" t="s">
        <v>38</v>
      </c>
      <c r="K24" s="49">
        <f>H15</f>
        <v>0</v>
      </c>
      <c r="L24" s="8"/>
      <c r="M24" s="7"/>
      <c r="P24" s="2">
        <v>44</v>
      </c>
      <c r="Q24" s="2" t="s">
        <v>79</v>
      </c>
    </row>
    <row r="25" spans="1:32" ht="12.75" x14ac:dyDescent="0.2">
      <c r="A25" s="1"/>
      <c r="B25" s="1"/>
      <c r="D25" s="1"/>
      <c r="E25" s="1"/>
      <c r="F25" s="1"/>
      <c r="H25" s="1"/>
      <c r="I25" s="1"/>
      <c r="J25" s="51" t="s">
        <v>39</v>
      </c>
      <c r="K25" s="52">
        <f>SUM(K21:K24)</f>
        <v>10949.9</v>
      </c>
      <c r="L25" s="8"/>
      <c r="M25" s="7"/>
      <c r="N25" s="1"/>
      <c r="O25" s="1"/>
      <c r="P25" s="65">
        <f>SUM(P20:P24)</f>
        <v>949</v>
      </c>
      <c r="Q25" s="1" t="s">
        <v>80</v>
      </c>
      <c r="R25" s="1"/>
      <c r="S25" s="1"/>
      <c r="T25" s="1"/>
      <c r="U25" s="1"/>
      <c r="V25" s="1"/>
      <c r="W25" s="1"/>
      <c r="X25" s="1"/>
      <c r="Z25" s="1"/>
      <c r="AA25" s="1"/>
      <c r="AB25" s="1"/>
      <c r="AC25" s="1"/>
      <c r="AD25" s="1"/>
      <c r="AE25" s="1"/>
      <c r="AF25" s="1"/>
    </row>
    <row r="26" spans="1:32" ht="12" x14ac:dyDescent="0.2">
      <c r="J26" s="45" t="s">
        <v>42</v>
      </c>
      <c r="K26" s="45">
        <v>10000</v>
      </c>
    </row>
    <row r="27" spans="1:32" ht="12" x14ac:dyDescent="0.2">
      <c r="H27" s="53"/>
      <c r="I27" s="53"/>
      <c r="J27" s="53"/>
      <c r="K27" s="53">
        <f>K26-K25</f>
        <v>-949.89999999999964</v>
      </c>
      <c r="L27" s="60"/>
      <c r="M27" s="61" t="s">
        <v>73</v>
      </c>
    </row>
    <row r="28" spans="1:32" ht="12" x14ac:dyDescent="0.2">
      <c r="H28" s="53"/>
      <c r="I28" s="53"/>
      <c r="J28" s="53"/>
      <c r="K28" s="53"/>
    </row>
    <row r="29" spans="1:32" ht="12" x14ac:dyDescent="0.2">
      <c r="H29" s="53"/>
      <c r="I29" s="53"/>
      <c r="J29" s="53"/>
      <c r="K29" s="53"/>
    </row>
    <row r="30" spans="1:32" ht="12" x14ac:dyDescent="0.2">
      <c r="H30" s="53"/>
      <c r="I30" s="53"/>
      <c r="J30" s="53"/>
      <c r="K30" s="53"/>
    </row>
    <row r="31" spans="1:32" ht="12" x14ac:dyDescent="0.2">
      <c r="H31" s="53"/>
      <c r="I31" s="53"/>
      <c r="J31" s="53"/>
      <c r="K31" s="53"/>
    </row>
    <row r="32" spans="1:32" ht="12" x14ac:dyDescent="0.2">
      <c r="H32" s="53"/>
      <c r="I32" s="53"/>
      <c r="J32" s="53"/>
      <c r="K32" s="53"/>
      <c r="Q32" s="2">
        <v>0</v>
      </c>
    </row>
    <row r="33" spans="1:32" ht="12" x14ac:dyDescent="0.2">
      <c r="A33" s="1"/>
      <c r="B33" s="1"/>
      <c r="D33" s="1"/>
      <c r="E33" s="1"/>
      <c r="F33" s="1"/>
      <c r="H33" s="54"/>
      <c r="I33" s="54"/>
      <c r="J33" s="54"/>
      <c r="K33" s="54"/>
      <c r="L33" s="1"/>
      <c r="M33" s="1"/>
      <c r="N33" s="1"/>
      <c r="O33" s="1"/>
      <c r="P33" s="1"/>
      <c r="Q33" s="1"/>
      <c r="R33" s="1"/>
      <c r="S33" s="1"/>
      <c r="Z33" s="1"/>
      <c r="AA33" s="1"/>
      <c r="AB33" s="1"/>
      <c r="AC33" s="1"/>
      <c r="AD33" s="1"/>
      <c r="AE33" s="1"/>
      <c r="AF33" s="1"/>
    </row>
    <row r="34" spans="1:32" ht="12" x14ac:dyDescent="0.2">
      <c r="H34" s="53"/>
      <c r="I34" s="53"/>
      <c r="J34" s="53"/>
      <c r="K34" s="53"/>
    </row>
    <row r="35" spans="1:32" ht="12" x14ac:dyDescent="0.2">
      <c r="H35" s="53"/>
      <c r="I35" s="53"/>
      <c r="J35" s="53"/>
      <c r="K35" s="53"/>
    </row>
    <row r="36" spans="1:32" ht="12" x14ac:dyDescent="0.2">
      <c r="H36" s="53"/>
      <c r="I36" s="53"/>
      <c r="J36" s="53"/>
      <c r="K36" s="53"/>
    </row>
    <row r="37" spans="1:32" ht="12" x14ac:dyDescent="0.2">
      <c r="H37" s="53"/>
      <c r="I37" s="53"/>
      <c r="J37" s="53"/>
      <c r="K37" s="53"/>
    </row>
    <row r="38" spans="1:32" x14ac:dyDescent="0.2">
      <c r="H38" s="55"/>
      <c r="I38" s="55"/>
      <c r="J38" s="55"/>
      <c r="K38" s="55"/>
    </row>
    <row r="39" spans="1:32" x14ac:dyDescent="0.2">
      <c r="H39" s="55"/>
      <c r="I39" s="55"/>
      <c r="J39" s="55"/>
      <c r="K39" s="55"/>
    </row>
    <row r="40" spans="1:32" x14ac:dyDescent="0.2">
      <c r="A40" s="1"/>
      <c r="B40" s="1"/>
      <c r="D40" s="1"/>
      <c r="E40" s="1"/>
      <c r="F40" s="1"/>
      <c r="H40" s="55"/>
      <c r="I40" s="55"/>
      <c r="J40" s="55"/>
      <c r="K40" s="55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">
      <c r="A41" s="1"/>
      <c r="B41" s="1"/>
      <c r="D41" s="1"/>
      <c r="E41" s="1"/>
      <c r="F41" s="1"/>
      <c r="H41" s="55"/>
      <c r="I41" s="55"/>
      <c r="J41" s="55"/>
      <c r="K41" s="55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">
      <c r="A42" s="1"/>
      <c r="B42" s="1"/>
      <c r="D42" s="1"/>
      <c r="E42" s="1"/>
      <c r="F42" s="1"/>
      <c r="H42" s="55"/>
      <c r="I42" s="55"/>
      <c r="J42" s="55"/>
      <c r="K42" s="5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</sheetData>
  <mergeCells count="1">
    <mergeCell ref="A16:XFD16"/>
  </mergeCells>
  <pageMargins left="0.7" right="0.7" top="0.75" bottom="0.75" header="0.3" footer="0.3"/>
  <pageSetup paperSize="5" scale="95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2"/>
  <sheetViews>
    <sheetView topLeftCell="A4" workbookViewId="0">
      <pane ySplit="4" topLeftCell="A8" activePane="bottomLeft" state="frozen"/>
      <selection activeCell="A4" sqref="A4"/>
      <selection pane="bottomLeft" activeCell="AG23" sqref="AG8:AG23"/>
    </sheetView>
  </sheetViews>
  <sheetFormatPr defaultRowHeight="11.25" x14ac:dyDescent="0.2"/>
  <cols>
    <col min="1" max="1" width="8.140625" style="64" customWidth="1"/>
    <col min="2" max="2" width="7.28515625" style="6" hidden="1" customWidth="1"/>
    <col min="3" max="3" width="26.140625" style="1" customWidth="1"/>
    <col min="4" max="4" width="14" style="5" hidden="1" customWidth="1"/>
    <col min="5" max="5" width="29.28515625" style="5" hidden="1" customWidth="1"/>
    <col min="6" max="6" width="7.85546875" style="4" customWidth="1"/>
    <col min="7" max="7" width="26.5703125" style="1" customWidth="1"/>
    <col min="8" max="8" width="11.140625" style="2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4" width="8.5703125" style="2" customWidth="1"/>
    <col min="15" max="15" width="9" style="2" hidden="1" customWidth="1"/>
    <col min="16" max="16" width="9.85546875" style="2" customWidth="1"/>
    <col min="17" max="17" width="10.85546875" style="2" customWidth="1"/>
    <col min="18" max="18" width="9.5703125" style="2" customWidth="1"/>
    <col min="19" max="19" width="9.140625" style="2" customWidth="1"/>
    <col min="20" max="20" width="9.140625" style="2" hidden="1" customWidth="1"/>
    <col min="21" max="21" width="10.5703125" style="2" hidden="1" customWidth="1"/>
    <col min="22" max="22" width="8.140625" style="2" hidden="1" customWidth="1"/>
    <col min="23" max="23" width="9.85546875" style="2" hidden="1" customWidth="1"/>
    <col min="24" max="24" width="9.28515625" style="2" hidden="1" customWidth="1"/>
    <col min="25" max="25" width="8.28515625" style="2" customWidth="1"/>
    <col min="26" max="26" width="8.7109375" style="2" customWidth="1"/>
    <col min="27" max="27" width="9.5703125" style="2" hidden="1" customWidth="1"/>
    <col min="28" max="29" width="8" style="2" hidden="1" customWidth="1"/>
    <col min="30" max="30" width="10.140625" style="2" hidden="1" customWidth="1"/>
    <col min="31" max="31" width="10.7109375" style="2" customWidth="1"/>
    <col min="32" max="32" width="8.85546875" style="1" customWidth="1"/>
    <col min="33" max="16384" width="9.140625" style="1"/>
  </cols>
  <sheetData>
    <row r="1" spans="1:33" ht="12" customHeight="1" x14ac:dyDescent="0.2">
      <c r="A1" s="12" t="s">
        <v>29</v>
      </c>
      <c r="C1" s="13"/>
    </row>
    <row r="2" spans="1:33" ht="12" customHeight="1" x14ac:dyDescent="0.2">
      <c r="A2" s="12" t="s">
        <v>25</v>
      </c>
    </row>
    <row r="3" spans="1:33" ht="12" customHeight="1" x14ac:dyDescent="0.2">
      <c r="A3" s="12" t="s">
        <v>81</v>
      </c>
      <c r="B3" s="13"/>
      <c r="C3" s="14"/>
      <c r="N3" s="15">
        <v>1301</v>
      </c>
      <c r="O3" s="15">
        <v>2402</v>
      </c>
      <c r="P3" s="15">
        <v>5001</v>
      </c>
      <c r="Q3" s="15">
        <v>5002</v>
      </c>
      <c r="R3" s="15">
        <v>6219</v>
      </c>
      <c r="S3" s="15">
        <v>6212</v>
      </c>
      <c r="T3" s="15"/>
      <c r="U3" s="15"/>
      <c r="V3" s="15"/>
      <c r="W3" s="15"/>
      <c r="X3" s="15" t="s">
        <v>24</v>
      </c>
      <c r="Y3" s="15"/>
      <c r="Z3" s="15">
        <v>6230</v>
      </c>
      <c r="AA3" s="15" t="s">
        <v>23</v>
      </c>
      <c r="AB3" s="15">
        <v>6202</v>
      </c>
      <c r="AC3" s="15"/>
      <c r="AD3" s="15">
        <v>6109</v>
      </c>
      <c r="AE3" s="15">
        <v>1002</v>
      </c>
    </row>
    <row r="4" spans="1:33" ht="21" customHeight="1" x14ac:dyDescent="0.2">
      <c r="A4" s="12"/>
      <c r="B4" s="13"/>
      <c r="C4" s="14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spans="1:33" ht="12" hidden="1" customHeight="1" x14ac:dyDescent="0.2">
      <c r="A5" s="12"/>
      <c r="B5" s="13"/>
      <c r="C5" s="14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spans="1:33" ht="18.75" customHeight="1" x14ac:dyDescent="0.2">
      <c r="A6" s="12"/>
      <c r="B6" s="13"/>
      <c r="C6" s="66" t="s">
        <v>111</v>
      </c>
      <c r="D6" s="67"/>
      <c r="E6" s="67"/>
      <c r="F6" s="68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spans="1:33" s="10" customFormat="1" ht="44.25" customHeight="1" x14ac:dyDescent="0.25">
      <c r="A7" s="16" t="s">
        <v>22</v>
      </c>
      <c r="B7" s="17" t="s">
        <v>21</v>
      </c>
      <c r="C7" s="18" t="s">
        <v>20</v>
      </c>
      <c r="D7" s="18" t="s">
        <v>19</v>
      </c>
      <c r="E7" s="18" t="s">
        <v>26</v>
      </c>
      <c r="F7" s="18" t="s">
        <v>18</v>
      </c>
      <c r="G7" s="18" t="s">
        <v>17</v>
      </c>
      <c r="H7" s="18" t="s">
        <v>16</v>
      </c>
      <c r="I7" s="18" t="s">
        <v>15</v>
      </c>
      <c r="J7" s="18" t="s">
        <v>14</v>
      </c>
      <c r="K7" s="18" t="s">
        <v>13</v>
      </c>
      <c r="L7" s="19" t="s">
        <v>12</v>
      </c>
      <c r="M7" s="18" t="s">
        <v>11</v>
      </c>
      <c r="N7" s="20" t="s">
        <v>10</v>
      </c>
      <c r="O7" s="20" t="s">
        <v>9</v>
      </c>
      <c r="P7" s="20" t="s">
        <v>8</v>
      </c>
      <c r="Q7" s="20" t="s">
        <v>7</v>
      </c>
      <c r="R7" s="20" t="s">
        <v>43</v>
      </c>
      <c r="S7" s="20" t="s">
        <v>6</v>
      </c>
      <c r="T7" s="20" t="s">
        <v>27</v>
      </c>
      <c r="U7" s="20" t="s">
        <v>31</v>
      </c>
      <c r="V7" s="20" t="s">
        <v>32</v>
      </c>
      <c r="W7" s="20" t="s">
        <v>33</v>
      </c>
      <c r="X7" s="20" t="s">
        <v>5</v>
      </c>
      <c r="Y7" s="20" t="s">
        <v>30</v>
      </c>
      <c r="Z7" s="20" t="s">
        <v>4</v>
      </c>
      <c r="AA7" s="20" t="s">
        <v>3</v>
      </c>
      <c r="AB7" s="21" t="s">
        <v>44</v>
      </c>
      <c r="AC7" s="20" t="s">
        <v>1</v>
      </c>
      <c r="AD7" s="22" t="s">
        <v>2</v>
      </c>
      <c r="AE7" s="23" t="s">
        <v>0</v>
      </c>
    </row>
    <row r="8" spans="1:33" s="10" customFormat="1" ht="19.5" customHeight="1" x14ac:dyDescent="0.2">
      <c r="A8" s="56">
        <v>44172</v>
      </c>
      <c r="B8" s="17"/>
      <c r="C8" s="24" t="s">
        <v>82</v>
      </c>
      <c r="D8" s="18"/>
      <c r="E8" s="18"/>
      <c r="F8" s="57"/>
      <c r="G8" s="57" t="s">
        <v>83</v>
      </c>
      <c r="H8" s="59">
        <v>50</v>
      </c>
      <c r="I8" s="57"/>
      <c r="J8" s="59"/>
      <c r="K8" s="59"/>
      <c r="L8" s="58"/>
      <c r="M8" s="26">
        <f t="shared" ref="M8:M24" si="0">SUM(H8:J8,K8/1.12)</f>
        <v>50</v>
      </c>
      <c r="N8" s="26">
        <f t="shared" ref="N8:N24" si="1">K8/1.12*0.12</f>
        <v>0</v>
      </c>
      <c r="O8" s="26">
        <f t="shared" ref="O8:O24" si="2">-SUM(I8:J8,K8/1.12)*L8</f>
        <v>0</v>
      </c>
      <c r="P8" s="26"/>
      <c r="Q8" s="33"/>
      <c r="R8" s="34"/>
      <c r="S8" s="34"/>
      <c r="T8" s="34"/>
      <c r="U8" s="34"/>
      <c r="V8" s="34"/>
      <c r="W8" s="33"/>
      <c r="X8" s="33"/>
      <c r="Y8" s="33"/>
      <c r="Z8" s="33">
        <v>50</v>
      </c>
      <c r="AA8" s="34"/>
      <c r="AB8" s="34"/>
      <c r="AC8" s="33"/>
      <c r="AD8" s="33"/>
      <c r="AE8" s="26">
        <f t="shared" ref="AE8:AE24" si="3">-SUM(N8:AD8)</f>
        <v>-50</v>
      </c>
      <c r="AF8" s="27">
        <f t="shared" ref="AF8:AF24" si="4">SUM(H8:K8)+AE8+O8</f>
        <v>0</v>
      </c>
      <c r="AG8" s="84">
        <f>-AE8</f>
        <v>50</v>
      </c>
    </row>
    <row r="9" spans="1:33" s="10" customFormat="1" ht="19.5" hidden="1" customHeight="1" x14ac:dyDescent="0.2">
      <c r="A9" s="56">
        <v>44173</v>
      </c>
      <c r="B9" s="17"/>
      <c r="C9" s="24" t="s">
        <v>35</v>
      </c>
      <c r="D9" s="18"/>
      <c r="E9" s="18"/>
      <c r="F9" s="57"/>
      <c r="G9" s="57" t="s">
        <v>84</v>
      </c>
      <c r="H9" s="59">
        <v>120</v>
      </c>
      <c r="I9" s="57"/>
      <c r="J9" s="59"/>
      <c r="K9" s="59"/>
      <c r="L9" s="58"/>
      <c r="M9" s="26">
        <f t="shared" si="0"/>
        <v>120</v>
      </c>
      <c r="N9" s="26">
        <f t="shared" si="1"/>
        <v>0</v>
      </c>
      <c r="O9" s="26">
        <f t="shared" si="2"/>
        <v>0</v>
      </c>
      <c r="P9" s="26"/>
      <c r="Q9" s="33"/>
      <c r="R9" s="34"/>
      <c r="S9" s="34"/>
      <c r="T9" s="34"/>
      <c r="U9" s="34"/>
      <c r="V9" s="34"/>
      <c r="W9" s="33"/>
      <c r="X9" s="33"/>
      <c r="Y9" s="33"/>
      <c r="Z9" s="33">
        <v>120</v>
      </c>
      <c r="AA9" s="34"/>
      <c r="AB9" s="34"/>
      <c r="AC9" s="33"/>
      <c r="AD9" s="33"/>
      <c r="AE9" s="26">
        <f t="shared" si="3"/>
        <v>-120</v>
      </c>
      <c r="AF9" s="27">
        <f t="shared" si="4"/>
        <v>0</v>
      </c>
      <c r="AG9" s="84">
        <f t="shared" ref="AG9:AG23" si="5">-AE9</f>
        <v>120</v>
      </c>
    </row>
    <row r="10" spans="1:33" s="10" customFormat="1" ht="19.5" hidden="1" customHeight="1" x14ac:dyDescent="0.2">
      <c r="A10" s="56">
        <v>44174</v>
      </c>
      <c r="B10" s="17"/>
      <c r="C10" s="24" t="s">
        <v>62</v>
      </c>
      <c r="D10" s="18"/>
      <c r="E10" s="18"/>
      <c r="F10" s="57">
        <v>9119</v>
      </c>
      <c r="G10" s="57" t="s">
        <v>85</v>
      </c>
      <c r="H10" s="59"/>
      <c r="I10" s="57"/>
      <c r="J10" s="59"/>
      <c r="K10" s="59">
        <v>338</v>
      </c>
      <c r="L10" s="58"/>
      <c r="M10" s="26">
        <f t="shared" si="0"/>
        <v>301.78571428571428</v>
      </c>
      <c r="N10" s="26">
        <f t="shared" si="1"/>
        <v>36.214285714285715</v>
      </c>
      <c r="O10" s="26">
        <f t="shared" si="2"/>
        <v>0</v>
      </c>
      <c r="P10" s="26">
        <v>301.79000000000002</v>
      </c>
      <c r="Q10" s="33"/>
      <c r="R10" s="34"/>
      <c r="S10" s="34"/>
      <c r="T10" s="34"/>
      <c r="U10" s="34"/>
      <c r="V10" s="34"/>
      <c r="W10" s="33"/>
      <c r="X10" s="33"/>
      <c r="Y10" s="33"/>
      <c r="Z10" s="33"/>
      <c r="AA10" s="34"/>
      <c r="AB10" s="34"/>
      <c r="AC10" s="33"/>
      <c r="AD10" s="33"/>
      <c r="AE10" s="26">
        <f t="shared" si="3"/>
        <v>-338.00428571428574</v>
      </c>
      <c r="AF10" s="27">
        <f t="shared" si="4"/>
        <v>-4.2857142857428698E-3</v>
      </c>
      <c r="AG10" s="84">
        <f t="shared" si="5"/>
        <v>338.00428571428574</v>
      </c>
    </row>
    <row r="11" spans="1:33" s="10" customFormat="1" ht="19.5" hidden="1" customHeight="1" x14ac:dyDescent="0.2">
      <c r="A11" s="56">
        <v>44175</v>
      </c>
      <c r="B11" s="17"/>
      <c r="C11" s="24" t="s">
        <v>62</v>
      </c>
      <c r="D11" s="18"/>
      <c r="E11" s="18"/>
      <c r="F11" s="57">
        <v>9198</v>
      </c>
      <c r="G11" s="57" t="s">
        <v>86</v>
      </c>
      <c r="H11" s="59"/>
      <c r="I11" s="57"/>
      <c r="J11" s="59"/>
      <c r="K11" s="59">
        <v>352</v>
      </c>
      <c r="L11" s="58"/>
      <c r="M11" s="26">
        <f t="shared" ref="M11:M16" si="6">SUM(H11:J11,K11/1.12)</f>
        <v>314.28571428571428</v>
      </c>
      <c r="N11" s="26">
        <f t="shared" ref="N11:N16" si="7">K11/1.12*0.12</f>
        <v>37.714285714285715</v>
      </c>
      <c r="O11" s="26">
        <f t="shared" ref="O11:O16" si="8">-SUM(I11:J11,K11/1.12)*L11</f>
        <v>0</v>
      </c>
      <c r="P11" s="26">
        <v>314.29000000000002</v>
      </c>
      <c r="Q11" s="33"/>
      <c r="R11" s="34"/>
      <c r="S11" s="34"/>
      <c r="T11" s="34"/>
      <c r="U11" s="34"/>
      <c r="V11" s="34"/>
      <c r="W11" s="33"/>
      <c r="X11" s="33"/>
      <c r="Y11" s="33"/>
      <c r="Z11" s="33"/>
      <c r="AA11" s="34"/>
      <c r="AB11" s="34"/>
      <c r="AC11" s="33"/>
      <c r="AD11" s="33"/>
      <c r="AE11" s="26">
        <f t="shared" si="3"/>
        <v>-352.00428571428574</v>
      </c>
      <c r="AF11" s="27">
        <f t="shared" si="4"/>
        <v>-4.2857142857428698E-3</v>
      </c>
      <c r="AG11" s="84">
        <f t="shared" si="5"/>
        <v>352.00428571428574</v>
      </c>
    </row>
    <row r="12" spans="1:33" s="10" customFormat="1" ht="19.5" hidden="1" customHeight="1" x14ac:dyDescent="0.2">
      <c r="A12" s="56">
        <v>44175</v>
      </c>
      <c r="B12" s="17"/>
      <c r="C12" s="57" t="s">
        <v>35</v>
      </c>
      <c r="D12" s="18"/>
      <c r="E12" s="18"/>
      <c r="F12" s="57"/>
      <c r="G12" s="57" t="s">
        <v>87</v>
      </c>
      <c r="H12" s="59">
        <v>80</v>
      </c>
      <c r="I12" s="57"/>
      <c r="J12" s="59"/>
      <c r="K12" s="59"/>
      <c r="L12" s="58"/>
      <c r="M12" s="26">
        <f t="shared" si="6"/>
        <v>80</v>
      </c>
      <c r="N12" s="26">
        <f t="shared" si="7"/>
        <v>0</v>
      </c>
      <c r="O12" s="26">
        <f t="shared" si="8"/>
        <v>0</v>
      </c>
      <c r="P12" s="26"/>
      <c r="Q12" s="33"/>
      <c r="R12" s="34"/>
      <c r="S12" s="34"/>
      <c r="T12" s="34"/>
      <c r="U12" s="34"/>
      <c r="V12" s="34"/>
      <c r="W12" s="33"/>
      <c r="X12" s="33"/>
      <c r="Y12" s="33"/>
      <c r="Z12" s="33">
        <v>80</v>
      </c>
      <c r="AA12" s="34"/>
      <c r="AB12" s="34"/>
      <c r="AC12" s="33"/>
      <c r="AD12" s="33"/>
      <c r="AE12" s="26">
        <f t="shared" si="3"/>
        <v>-80</v>
      </c>
      <c r="AF12" s="27">
        <f t="shared" si="4"/>
        <v>0</v>
      </c>
      <c r="AG12" s="84">
        <f t="shared" si="5"/>
        <v>80</v>
      </c>
    </row>
    <row r="13" spans="1:33" s="10" customFormat="1" ht="19.5" hidden="1" customHeight="1" x14ac:dyDescent="0.2">
      <c r="A13" s="56">
        <v>44175</v>
      </c>
      <c r="B13" s="17"/>
      <c r="C13" s="57" t="s">
        <v>88</v>
      </c>
      <c r="D13" s="18"/>
      <c r="E13" s="18"/>
      <c r="F13" s="57">
        <v>206695</v>
      </c>
      <c r="G13" s="57" t="s">
        <v>37</v>
      </c>
      <c r="H13" s="59"/>
      <c r="I13" s="57"/>
      <c r="J13" s="59"/>
      <c r="K13" s="59">
        <v>1971</v>
      </c>
      <c r="L13" s="58"/>
      <c r="M13" s="26">
        <f t="shared" si="6"/>
        <v>1759.8214285714284</v>
      </c>
      <c r="N13" s="26">
        <f t="shared" si="7"/>
        <v>211.17857142857142</v>
      </c>
      <c r="O13" s="26">
        <f t="shared" si="8"/>
        <v>0</v>
      </c>
      <c r="P13" s="26"/>
      <c r="Q13" s="33"/>
      <c r="R13" s="34"/>
      <c r="S13" s="34"/>
      <c r="T13" s="34"/>
      <c r="U13" s="34"/>
      <c r="V13" s="34"/>
      <c r="W13" s="33"/>
      <c r="X13" s="33"/>
      <c r="Y13" s="33">
        <v>1759.82</v>
      </c>
      <c r="Z13" s="33"/>
      <c r="AA13" s="34"/>
      <c r="AB13" s="34"/>
      <c r="AC13" s="33"/>
      <c r="AD13" s="33"/>
      <c r="AE13" s="26">
        <f t="shared" si="3"/>
        <v>-1970.9985714285713</v>
      </c>
      <c r="AF13" s="27">
        <f t="shared" si="4"/>
        <v>1.4285714287325391E-3</v>
      </c>
      <c r="AG13" s="84">
        <f t="shared" si="5"/>
        <v>1970.9985714285713</v>
      </c>
    </row>
    <row r="14" spans="1:33" s="10" customFormat="1" ht="19.5" hidden="1" customHeight="1" x14ac:dyDescent="0.2">
      <c r="A14" s="56">
        <v>44175</v>
      </c>
      <c r="B14" s="17"/>
      <c r="C14" s="57" t="s">
        <v>89</v>
      </c>
      <c r="D14" s="18"/>
      <c r="E14" s="18"/>
      <c r="F14" s="57">
        <v>3505</v>
      </c>
      <c r="G14" s="57" t="s">
        <v>90</v>
      </c>
      <c r="H14" s="59"/>
      <c r="I14" s="57"/>
      <c r="J14" s="59">
        <v>560</v>
      </c>
      <c r="K14" s="59"/>
      <c r="L14" s="58"/>
      <c r="M14" s="26">
        <f t="shared" si="6"/>
        <v>560</v>
      </c>
      <c r="N14" s="26">
        <f t="shared" si="7"/>
        <v>0</v>
      </c>
      <c r="O14" s="26">
        <f t="shared" si="8"/>
        <v>0</v>
      </c>
      <c r="P14" s="26">
        <v>560</v>
      </c>
      <c r="Q14" s="33"/>
      <c r="R14" s="34"/>
      <c r="S14" s="34"/>
      <c r="T14" s="34"/>
      <c r="U14" s="34"/>
      <c r="V14" s="34"/>
      <c r="W14" s="33"/>
      <c r="X14" s="33"/>
      <c r="Y14" s="33"/>
      <c r="Z14" s="33"/>
      <c r="AA14" s="34"/>
      <c r="AB14" s="34"/>
      <c r="AC14" s="33"/>
      <c r="AD14" s="33"/>
      <c r="AE14" s="26">
        <f t="shared" si="3"/>
        <v>-560</v>
      </c>
      <c r="AF14" s="27">
        <f t="shared" si="4"/>
        <v>0</v>
      </c>
      <c r="AG14" s="84">
        <f t="shared" si="5"/>
        <v>560</v>
      </c>
    </row>
    <row r="15" spans="1:33" s="10" customFormat="1" ht="19.5" hidden="1" customHeight="1" x14ac:dyDescent="0.2">
      <c r="A15" s="56">
        <v>44175</v>
      </c>
      <c r="B15" s="17"/>
      <c r="C15" s="57" t="s">
        <v>91</v>
      </c>
      <c r="D15" s="18"/>
      <c r="E15" s="18"/>
      <c r="F15" s="57"/>
      <c r="G15" s="57" t="s">
        <v>92</v>
      </c>
      <c r="H15" s="59">
        <v>100</v>
      </c>
      <c r="I15" s="57"/>
      <c r="J15" s="59"/>
      <c r="K15" s="59"/>
      <c r="L15" s="58"/>
      <c r="M15" s="26">
        <f t="shared" si="6"/>
        <v>100</v>
      </c>
      <c r="N15" s="26">
        <f t="shared" si="7"/>
        <v>0</v>
      </c>
      <c r="O15" s="26">
        <f t="shared" si="8"/>
        <v>0</v>
      </c>
      <c r="P15" s="26"/>
      <c r="Q15" s="33"/>
      <c r="R15" s="34"/>
      <c r="S15" s="34"/>
      <c r="T15" s="34"/>
      <c r="U15" s="34"/>
      <c r="V15" s="34"/>
      <c r="W15" s="33"/>
      <c r="X15" s="33"/>
      <c r="Y15" s="33"/>
      <c r="Z15" s="33">
        <v>100</v>
      </c>
      <c r="AA15" s="34"/>
      <c r="AB15" s="34"/>
      <c r="AC15" s="33"/>
      <c r="AD15" s="33"/>
      <c r="AE15" s="26">
        <f t="shared" si="3"/>
        <v>-100</v>
      </c>
      <c r="AF15" s="27">
        <f t="shared" si="4"/>
        <v>0</v>
      </c>
      <c r="AG15" s="84">
        <f t="shared" si="5"/>
        <v>100</v>
      </c>
    </row>
    <row r="16" spans="1:33" s="10" customFormat="1" ht="19.5" hidden="1" customHeight="1" x14ac:dyDescent="0.2">
      <c r="A16" s="56">
        <v>44176</v>
      </c>
      <c r="B16" s="17"/>
      <c r="C16" s="57" t="s">
        <v>46</v>
      </c>
      <c r="D16" s="18"/>
      <c r="E16" s="18"/>
      <c r="F16" s="57"/>
      <c r="G16" s="57" t="s">
        <v>93</v>
      </c>
      <c r="H16" s="59"/>
      <c r="I16" s="57"/>
      <c r="J16" s="59">
        <v>1250</v>
      </c>
      <c r="K16" s="59"/>
      <c r="L16" s="58"/>
      <c r="M16" s="26">
        <f t="shared" si="6"/>
        <v>1250</v>
      </c>
      <c r="N16" s="26">
        <f t="shared" si="7"/>
        <v>0</v>
      </c>
      <c r="O16" s="26">
        <f t="shared" si="8"/>
        <v>0</v>
      </c>
      <c r="P16" s="26">
        <v>1250</v>
      </c>
      <c r="Q16" s="33"/>
      <c r="R16" s="34"/>
      <c r="S16" s="34"/>
      <c r="T16" s="34"/>
      <c r="U16" s="34"/>
      <c r="V16" s="34"/>
      <c r="W16" s="33"/>
      <c r="X16" s="33"/>
      <c r="Y16" s="33"/>
      <c r="Z16" s="33"/>
      <c r="AA16" s="34"/>
      <c r="AB16" s="34"/>
      <c r="AC16" s="33"/>
      <c r="AD16" s="33"/>
      <c r="AE16" s="26">
        <f t="shared" si="3"/>
        <v>-1250</v>
      </c>
      <c r="AF16" s="27">
        <f t="shared" si="4"/>
        <v>0</v>
      </c>
      <c r="AG16" s="84">
        <f t="shared" si="5"/>
        <v>1250</v>
      </c>
    </row>
    <row r="17" spans="1:33" s="10" customFormat="1" ht="19.5" hidden="1" customHeight="1" x14ac:dyDescent="0.2">
      <c r="A17" s="56">
        <v>44176</v>
      </c>
      <c r="B17" s="17"/>
      <c r="C17" s="57" t="s">
        <v>35</v>
      </c>
      <c r="D17" s="18"/>
      <c r="E17" s="18"/>
      <c r="F17" s="57"/>
      <c r="G17" s="57" t="s">
        <v>94</v>
      </c>
      <c r="H17" s="59">
        <v>60</v>
      </c>
      <c r="I17" s="57"/>
      <c r="J17" s="59"/>
      <c r="K17" s="59"/>
      <c r="L17" s="58"/>
      <c r="M17" s="26">
        <f t="shared" ref="M17:M20" si="9">SUM(H17:J17,K17/1.12)</f>
        <v>60</v>
      </c>
      <c r="N17" s="26">
        <f t="shared" ref="N17:N20" si="10">K17/1.12*0.12</f>
        <v>0</v>
      </c>
      <c r="O17" s="26">
        <f t="shared" ref="O17:O20" si="11">-SUM(I17:J17,K17/1.12)*L17</f>
        <v>0</v>
      </c>
      <c r="P17" s="26"/>
      <c r="Q17" s="33"/>
      <c r="R17" s="34"/>
      <c r="S17" s="34"/>
      <c r="T17" s="34"/>
      <c r="U17" s="34"/>
      <c r="V17" s="34"/>
      <c r="W17" s="33"/>
      <c r="X17" s="33"/>
      <c r="Y17" s="33"/>
      <c r="Z17" s="33">
        <v>60</v>
      </c>
      <c r="AA17" s="34"/>
      <c r="AB17" s="34"/>
      <c r="AC17" s="33"/>
      <c r="AD17" s="33"/>
      <c r="AE17" s="26">
        <f t="shared" si="3"/>
        <v>-60</v>
      </c>
      <c r="AF17" s="27">
        <f t="shared" si="4"/>
        <v>0</v>
      </c>
      <c r="AG17" s="84">
        <f t="shared" si="5"/>
        <v>60</v>
      </c>
    </row>
    <row r="18" spans="1:33" s="10" customFormat="1" ht="19.5" hidden="1" customHeight="1" x14ac:dyDescent="0.2">
      <c r="A18" s="56">
        <v>44176</v>
      </c>
      <c r="B18" s="17"/>
      <c r="C18" s="57" t="s">
        <v>95</v>
      </c>
      <c r="D18" s="18"/>
      <c r="E18" s="18"/>
      <c r="F18" s="57"/>
      <c r="G18" s="57" t="s">
        <v>96</v>
      </c>
      <c r="H18" s="59">
        <v>130</v>
      </c>
      <c r="I18" s="57"/>
      <c r="J18" s="59"/>
      <c r="K18" s="59"/>
      <c r="L18" s="58"/>
      <c r="M18" s="26">
        <f t="shared" si="9"/>
        <v>130</v>
      </c>
      <c r="N18" s="26">
        <f t="shared" si="10"/>
        <v>0</v>
      </c>
      <c r="O18" s="26">
        <f t="shared" si="11"/>
        <v>0</v>
      </c>
      <c r="P18" s="26"/>
      <c r="Q18" s="33"/>
      <c r="R18" s="34"/>
      <c r="S18" s="34"/>
      <c r="T18" s="34"/>
      <c r="U18" s="34"/>
      <c r="V18" s="34"/>
      <c r="W18" s="33"/>
      <c r="X18" s="33"/>
      <c r="Y18" s="33"/>
      <c r="Z18" s="33">
        <v>130</v>
      </c>
      <c r="AA18" s="34"/>
      <c r="AB18" s="34"/>
      <c r="AC18" s="33"/>
      <c r="AD18" s="33"/>
      <c r="AE18" s="26">
        <f t="shared" si="3"/>
        <v>-130</v>
      </c>
      <c r="AF18" s="27">
        <f t="shared" si="4"/>
        <v>0</v>
      </c>
      <c r="AG18" s="84">
        <f t="shared" si="5"/>
        <v>130</v>
      </c>
    </row>
    <row r="19" spans="1:33" s="10" customFormat="1" ht="19.5" hidden="1" customHeight="1" x14ac:dyDescent="0.2">
      <c r="A19" s="56">
        <v>44176</v>
      </c>
      <c r="B19" s="17"/>
      <c r="C19" s="57" t="s">
        <v>97</v>
      </c>
      <c r="D19" s="18"/>
      <c r="E19" s="18"/>
      <c r="F19" s="57">
        <v>2482</v>
      </c>
      <c r="G19" s="57" t="s">
        <v>105</v>
      </c>
      <c r="H19" s="59"/>
      <c r="I19" s="57"/>
      <c r="J19" s="59"/>
      <c r="K19" s="59">
        <v>1600</v>
      </c>
      <c r="L19" s="58"/>
      <c r="M19" s="26">
        <f t="shared" si="9"/>
        <v>1428.5714285714284</v>
      </c>
      <c r="N19" s="26">
        <f t="shared" si="10"/>
        <v>171.42857142857142</v>
      </c>
      <c r="O19" s="26">
        <f t="shared" si="11"/>
        <v>0</v>
      </c>
      <c r="P19" s="26"/>
      <c r="Q19" s="33">
        <v>1428.57</v>
      </c>
      <c r="R19" s="34"/>
      <c r="S19" s="34"/>
      <c r="T19" s="34"/>
      <c r="U19" s="34"/>
      <c r="V19" s="34"/>
      <c r="W19" s="33"/>
      <c r="X19" s="33"/>
      <c r="Y19" s="33"/>
      <c r="Z19" s="33"/>
      <c r="AA19" s="34"/>
      <c r="AB19" s="34"/>
      <c r="AC19" s="33"/>
      <c r="AD19" s="33"/>
      <c r="AE19" s="26">
        <f t="shared" si="3"/>
        <v>-1599.9985714285713</v>
      </c>
      <c r="AF19" s="27">
        <f t="shared" si="4"/>
        <v>1.4285714287325391E-3</v>
      </c>
      <c r="AG19" s="84">
        <f t="shared" si="5"/>
        <v>1599.9985714285713</v>
      </c>
    </row>
    <row r="20" spans="1:33" s="10" customFormat="1" ht="19.5" hidden="1" customHeight="1" x14ac:dyDescent="0.2">
      <c r="A20" s="56">
        <v>44176</v>
      </c>
      <c r="B20" s="17"/>
      <c r="C20" s="57" t="s">
        <v>91</v>
      </c>
      <c r="D20" s="18"/>
      <c r="E20" s="18"/>
      <c r="F20" s="57"/>
      <c r="G20" s="57" t="s">
        <v>99</v>
      </c>
      <c r="H20" s="59">
        <v>120</v>
      </c>
      <c r="I20" s="57"/>
      <c r="J20" s="59"/>
      <c r="K20" s="59"/>
      <c r="L20" s="58"/>
      <c r="M20" s="26">
        <f t="shared" si="9"/>
        <v>120</v>
      </c>
      <c r="N20" s="26">
        <f t="shared" si="10"/>
        <v>0</v>
      </c>
      <c r="O20" s="26">
        <f t="shared" si="11"/>
        <v>0</v>
      </c>
      <c r="P20" s="26"/>
      <c r="Q20" s="33"/>
      <c r="R20" s="34"/>
      <c r="S20" s="34"/>
      <c r="T20" s="34"/>
      <c r="U20" s="34"/>
      <c r="V20" s="34"/>
      <c r="W20" s="33"/>
      <c r="X20" s="33"/>
      <c r="Y20" s="33"/>
      <c r="Z20" s="33">
        <v>120</v>
      </c>
      <c r="AA20" s="34"/>
      <c r="AB20" s="34"/>
      <c r="AC20" s="33"/>
      <c r="AD20" s="33"/>
      <c r="AE20" s="26">
        <f t="shared" si="3"/>
        <v>-120</v>
      </c>
      <c r="AF20" s="27">
        <f t="shared" si="4"/>
        <v>0</v>
      </c>
      <c r="AG20" s="84">
        <f t="shared" si="5"/>
        <v>120</v>
      </c>
    </row>
    <row r="21" spans="1:33" s="10" customFormat="1" ht="19.5" hidden="1" customHeight="1" x14ac:dyDescent="0.2">
      <c r="A21" s="56">
        <v>44177</v>
      </c>
      <c r="B21" s="17"/>
      <c r="C21" s="24" t="s">
        <v>62</v>
      </c>
      <c r="D21" s="18"/>
      <c r="E21" s="18"/>
      <c r="F21" s="57">
        <v>7913</v>
      </c>
      <c r="G21" s="57" t="s">
        <v>103</v>
      </c>
      <c r="H21" s="59"/>
      <c r="I21" s="57"/>
      <c r="J21" s="59"/>
      <c r="K21" s="59">
        <v>331</v>
      </c>
      <c r="L21" s="58"/>
      <c r="M21" s="26">
        <f t="shared" ref="M21:M23" si="12">SUM(H21:J21,K21/1.12)</f>
        <v>295.53571428571428</v>
      </c>
      <c r="N21" s="26">
        <f t="shared" ref="N21:N23" si="13">K21/1.12*0.12</f>
        <v>35.464285714285715</v>
      </c>
      <c r="O21" s="26"/>
      <c r="P21" s="26">
        <v>295.54000000000002</v>
      </c>
      <c r="Q21" s="33"/>
      <c r="R21" s="34"/>
      <c r="S21" s="34"/>
      <c r="T21" s="34"/>
      <c r="U21" s="34"/>
      <c r="V21" s="34"/>
      <c r="W21" s="33"/>
      <c r="X21" s="33"/>
      <c r="Y21" s="33"/>
      <c r="Z21" s="33"/>
      <c r="AA21" s="34"/>
      <c r="AB21" s="34"/>
      <c r="AC21" s="33"/>
      <c r="AD21" s="33"/>
      <c r="AE21" s="26">
        <f t="shared" si="3"/>
        <v>-331.00428571428574</v>
      </c>
      <c r="AF21" s="27">
        <f t="shared" si="4"/>
        <v>-4.2857142857428698E-3</v>
      </c>
      <c r="AG21" s="84">
        <f t="shared" si="5"/>
        <v>331.00428571428574</v>
      </c>
    </row>
    <row r="22" spans="1:33" s="10" customFormat="1" ht="19.5" hidden="1" customHeight="1" x14ac:dyDescent="0.2">
      <c r="A22" s="56">
        <v>44177</v>
      </c>
      <c r="B22" s="17"/>
      <c r="C22" s="57" t="s">
        <v>70</v>
      </c>
      <c r="D22" s="18"/>
      <c r="E22" s="18"/>
      <c r="F22" s="57">
        <v>831419</v>
      </c>
      <c r="G22" s="57" t="s">
        <v>104</v>
      </c>
      <c r="H22" s="59"/>
      <c r="I22" s="57"/>
      <c r="J22" s="59"/>
      <c r="K22" s="59">
        <v>150.5</v>
      </c>
      <c r="L22" s="58"/>
      <c r="M22" s="26">
        <f t="shared" si="12"/>
        <v>134.375</v>
      </c>
      <c r="N22" s="26">
        <f t="shared" si="13"/>
        <v>16.125</v>
      </c>
      <c r="O22" s="26"/>
      <c r="P22" s="26"/>
      <c r="Q22" s="33"/>
      <c r="R22" s="34"/>
      <c r="S22" s="34">
        <v>134.38</v>
      </c>
      <c r="T22" s="34"/>
      <c r="U22" s="34"/>
      <c r="V22" s="34"/>
      <c r="W22" s="33"/>
      <c r="X22" s="33"/>
      <c r="Y22" s="33"/>
      <c r="Z22" s="33"/>
      <c r="AA22" s="34"/>
      <c r="AB22" s="34"/>
      <c r="AC22" s="33"/>
      <c r="AD22" s="33"/>
      <c r="AE22" s="26">
        <f t="shared" si="3"/>
        <v>-150.505</v>
      </c>
      <c r="AF22" s="27">
        <f t="shared" si="4"/>
        <v>-4.9999999999954525E-3</v>
      </c>
      <c r="AG22" s="84">
        <f t="shared" si="5"/>
        <v>150.505</v>
      </c>
    </row>
    <row r="23" spans="1:33" s="10" customFormat="1" ht="19.5" customHeight="1" x14ac:dyDescent="0.2">
      <c r="A23" s="56">
        <v>43873</v>
      </c>
      <c r="B23" s="17"/>
      <c r="C23" s="57" t="s">
        <v>106</v>
      </c>
      <c r="D23" s="18"/>
      <c r="E23" s="18"/>
      <c r="F23" s="57"/>
      <c r="G23" s="57" t="s">
        <v>108</v>
      </c>
      <c r="H23" s="59"/>
      <c r="I23" s="57"/>
      <c r="J23" s="59"/>
      <c r="K23" s="59">
        <v>2955</v>
      </c>
      <c r="L23" s="58"/>
      <c r="M23" s="26">
        <f t="shared" si="12"/>
        <v>2638.3928571428569</v>
      </c>
      <c r="N23" s="26">
        <f t="shared" si="13"/>
        <v>316.60714285714283</v>
      </c>
      <c r="O23" s="26"/>
      <c r="P23" s="26"/>
      <c r="Q23" s="33"/>
      <c r="R23" s="34">
        <v>2638.39</v>
      </c>
      <c r="S23" s="34"/>
      <c r="T23" s="34"/>
      <c r="U23" s="34"/>
      <c r="V23" s="34"/>
      <c r="W23" s="33"/>
      <c r="X23" s="33"/>
      <c r="Y23" s="33"/>
      <c r="Z23" s="33"/>
      <c r="AA23" s="34"/>
      <c r="AB23" s="34"/>
      <c r="AC23" s="33"/>
      <c r="AD23" s="33"/>
      <c r="AE23" s="26">
        <f t="shared" si="3"/>
        <v>-2954.9971428571425</v>
      </c>
      <c r="AF23" s="27">
        <f t="shared" si="4"/>
        <v>2.8571428574650781E-3</v>
      </c>
      <c r="AG23" s="84">
        <f t="shared" si="5"/>
        <v>2954.9971428571425</v>
      </c>
    </row>
    <row r="24" spans="1:33" s="10" customFormat="1" ht="19.5" customHeight="1" x14ac:dyDescent="0.2">
      <c r="A24" s="56"/>
      <c r="B24" s="17"/>
      <c r="C24" s="24"/>
      <c r="D24" s="18"/>
      <c r="E24" s="18"/>
      <c r="F24" s="57"/>
      <c r="G24" s="57"/>
      <c r="H24" s="57"/>
      <c r="I24" s="57"/>
      <c r="J24" s="59"/>
      <c r="K24" s="59"/>
      <c r="L24" s="58"/>
      <c r="M24" s="26">
        <f t="shared" si="0"/>
        <v>0</v>
      </c>
      <c r="N24" s="26">
        <f t="shared" si="1"/>
        <v>0</v>
      </c>
      <c r="O24" s="26">
        <f t="shared" si="2"/>
        <v>0</v>
      </c>
      <c r="P24" s="26"/>
      <c r="Q24" s="33"/>
      <c r="R24" s="34"/>
      <c r="S24" s="34"/>
      <c r="T24" s="34"/>
      <c r="U24" s="34"/>
      <c r="V24" s="34"/>
      <c r="W24" s="33"/>
      <c r="X24" s="33"/>
      <c r="Y24" s="33"/>
      <c r="Z24" s="33"/>
      <c r="AA24" s="34"/>
      <c r="AB24" s="34"/>
      <c r="AC24" s="33"/>
      <c r="AD24" s="33"/>
      <c r="AE24" s="26">
        <f t="shared" si="3"/>
        <v>0</v>
      </c>
      <c r="AF24" s="27">
        <f t="shared" si="4"/>
        <v>0</v>
      </c>
    </row>
    <row r="25" spans="1:33" s="9" customFormat="1" ht="12" thickBot="1" x14ac:dyDescent="0.25">
      <c r="A25" s="38"/>
      <c r="B25" s="39"/>
      <c r="C25" s="40"/>
      <c r="D25" s="41"/>
      <c r="E25" s="41"/>
      <c r="F25" s="42"/>
      <c r="G25" s="40"/>
      <c r="H25" s="43">
        <f>SUM(H5:H24)</f>
        <v>660</v>
      </c>
      <c r="I25" s="43" t="e">
        <f>SUM(#REF!)</f>
        <v>#REF!</v>
      </c>
      <c r="J25" s="43">
        <f>SUM(J8:J24)</f>
        <v>1810</v>
      </c>
      <c r="K25" s="43">
        <f>SUM(K8:K24)</f>
        <v>7697.5</v>
      </c>
      <c r="L25" s="43" t="e">
        <f>SUM(#REF!)</f>
        <v>#REF!</v>
      </c>
      <c r="M25" s="43">
        <f>SUM(M8:M24)</f>
        <v>9342.7678571428569</v>
      </c>
      <c r="N25" s="43">
        <f>SUM(N8:N24)</f>
        <v>824.73214285714278</v>
      </c>
      <c r="O25" s="43" t="e">
        <f>SUM(#REF!)</f>
        <v>#REF!</v>
      </c>
      <c r="P25" s="43">
        <f>SUM(P8:P24)</f>
        <v>2721.62</v>
      </c>
      <c r="Q25" s="43">
        <f>SUM(Q8:Q24)</f>
        <v>1428.57</v>
      </c>
      <c r="R25" s="43">
        <f>SUM(R8:R24)</f>
        <v>2638.39</v>
      </c>
      <c r="S25" s="43">
        <f>SUM(S8:S24)</f>
        <v>134.38</v>
      </c>
      <c r="T25" s="43">
        <f>SUM(T8:T24)</f>
        <v>0</v>
      </c>
      <c r="U25" s="43" t="e">
        <f>SUM(#REF!)</f>
        <v>#REF!</v>
      </c>
      <c r="V25" s="43" t="e">
        <f>SUM(#REF!)</f>
        <v>#REF!</v>
      </c>
      <c r="W25" s="43" t="e">
        <f>SUM(#REF!)</f>
        <v>#REF!</v>
      </c>
      <c r="X25" s="43" t="e">
        <f>SUM(#REF!)</f>
        <v>#REF!</v>
      </c>
      <c r="Y25" s="43">
        <f>SUM(Y8:Y24)</f>
        <v>1759.82</v>
      </c>
      <c r="Z25" s="43">
        <f>SUM(Z8:Z24)</f>
        <v>660</v>
      </c>
      <c r="AA25" s="43" t="e">
        <f>SUM(#REF!)</f>
        <v>#REF!</v>
      </c>
      <c r="AB25" s="43">
        <f>SUM(AB8:AB24)</f>
        <v>0</v>
      </c>
      <c r="AC25" s="43">
        <f>SUM(AC8:AC24)</f>
        <v>0</v>
      </c>
      <c r="AD25" s="43" t="e">
        <f>SUM(#REF!)</f>
        <v>#REF!</v>
      </c>
      <c r="AE25" s="43">
        <f>SUM(AE8:AE24)</f>
        <v>-10167.512142857144</v>
      </c>
      <c r="AF25" s="43" t="e">
        <f>SUM(#REF!)</f>
        <v>#REF!</v>
      </c>
    </row>
    <row r="26" spans="1:33" s="85" customFormat="1" ht="12" thickTop="1" x14ac:dyDescent="0.2"/>
    <row r="27" spans="1:33" ht="12" x14ac:dyDescent="0.2">
      <c r="K27" s="44">
        <f>H25+J25+K25</f>
        <v>10167.5</v>
      </c>
      <c r="L27" s="8"/>
      <c r="M27" s="7"/>
      <c r="AE27" s="45">
        <f>+AE25</f>
        <v>-10167.512142857144</v>
      </c>
    </row>
    <row r="28" spans="1:33" ht="12" x14ac:dyDescent="0.2">
      <c r="K28" s="44"/>
      <c r="L28" s="8"/>
      <c r="M28" s="7"/>
      <c r="AE28" s="45"/>
    </row>
    <row r="29" spans="1:33" ht="12" x14ac:dyDescent="0.2">
      <c r="K29" s="44"/>
      <c r="L29" s="8"/>
      <c r="M29" s="7"/>
      <c r="AE29" s="45"/>
    </row>
    <row r="30" spans="1:33" x14ac:dyDescent="0.2">
      <c r="K30" s="7"/>
      <c r="L30" s="8"/>
      <c r="M30" s="7"/>
    </row>
    <row r="31" spans="1:33" ht="12.75" x14ac:dyDescent="0.2">
      <c r="C31" s="46" t="s">
        <v>41</v>
      </c>
      <c r="G31" s="9"/>
      <c r="J31" s="48" t="s">
        <v>36</v>
      </c>
      <c r="K31" s="50">
        <f>K10+K11+J14+J16+K19+K21</f>
        <v>4431</v>
      </c>
      <c r="L31" s="47"/>
      <c r="M31" s="47"/>
      <c r="N31" s="45"/>
      <c r="O31" s="45"/>
      <c r="P31" s="45"/>
      <c r="Q31" s="45"/>
    </row>
    <row r="32" spans="1:33" ht="12.75" x14ac:dyDescent="0.2">
      <c r="C32" s="46"/>
      <c r="G32" s="9"/>
      <c r="J32" s="48" t="s">
        <v>40</v>
      </c>
      <c r="K32" s="50">
        <f>K23+K22</f>
        <v>3105.5</v>
      </c>
      <c r="L32" s="47"/>
      <c r="M32" s="47"/>
      <c r="N32" s="45"/>
      <c r="O32" s="45"/>
      <c r="P32" s="45"/>
      <c r="Q32" s="45"/>
    </row>
    <row r="33" spans="1:31" ht="12.75" x14ac:dyDescent="0.2">
      <c r="J33" s="48" t="s">
        <v>37</v>
      </c>
      <c r="K33" s="49">
        <f>K13</f>
        <v>1971</v>
      </c>
      <c r="L33" s="8"/>
      <c r="M33" s="7"/>
    </row>
    <row r="34" spans="1:31" ht="12.75" x14ac:dyDescent="0.2">
      <c r="J34" s="48" t="s">
        <v>38</v>
      </c>
      <c r="K34" s="49">
        <f>H25</f>
        <v>660</v>
      </c>
      <c r="L34" s="8"/>
      <c r="M34" s="7"/>
    </row>
    <row r="35" spans="1:31" ht="12.75" x14ac:dyDescent="0.2">
      <c r="A35" s="1"/>
      <c r="B35" s="1"/>
      <c r="D35" s="1"/>
      <c r="E35" s="1"/>
      <c r="F35" s="1"/>
      <c r="H35" s="1"/>
      <c r="I35" s="1"/>
      <c r="J35" s="51" t="s">
        <v>39</v>
      </c>
      <c r="K35" s="52">
        <f>SUM(K31:K34)</f>
        <v>10167.5</v>
      </c>
      <c r="L35" s="8"/>
      <c r="M35" s="7"/>
      <c r="N35" s="1"/>
      <c r="O35" s="1"/>
      <c r="P35" s="65"/>
      <c r="Q35" s="1"/>
      <c r="R35" s="1"/>
      <c r="S35" s="1"/>
      <c r="T35" s="1"/>
      <c r="U35" s="1"/>
      <c r="V35" s="1"/>
      <c r="W35" s="1"/>
      <c r="Y35" s="1"/>
      <c r="Z35" s="1"/>
      <c r="AA35" s="1"/>
      <c r="AB35" s="1"/>
      <c r="AC35" s="1"/>
      <c r="AD35" s="1"/>
      <c r="AE35" s="1"/>
    </row>
    <row r="36" spans="1:31" ht="12" x14ac:dyDescent="0.2">
      <c r="J36" s="45" t="s">
        <v>42</v>
      </c>
      <c r="K36" s="45">
        <f>7700+1600</f>
        <v>9300</v>
      </c>
    </row>
    <row r="37" spans="1:31" ht="12" x14ac:dyDescent="0.2">
      <c r="H37" s="53"/>
      <c r="I37" s="53"/>
      <c r="J37" s="53"/>
      <c r="K37" s="53">
        <f>K36-K35</f>
        <v>-867.5</v>
      </c>
      <c r="L37" s="60"/>
      <c r="M37" s="61"/>
    </row>
    <row r="38" spans="1:31" ht="12" x14ac:dyDescent="0.2">
      <c r="H38" s="53"/>
      <c r="I38" s="53"/>
      <c r="J38" s="53" t="s">
        <v>109</v>
      </c>
      <c r="K38" s="53">
        <v>132.5</v>
      </c>
      <c r="M38" s="61" t="s">
        <v>110</v>
      </c>
    </row>
    <row r="39" spans="1:31" ht="12" x14ac:dyDescent="0.2">
      <c r="H39" s="53"/>
      <c r="I39" s="53"/>
      <c r="J39" s="53"/>
      <c r="K39" s="53"/>
    </row>
    <row r="40" spans="1:31" ht="12" x14ac:dyDescent="0.2">
      <c r="H40" s="53"/>
      <c r="I40" s="53"/>
      <c r="J40" s="53"/>
      <c r="K40" s="53"/>
    </row>
    <row r="41" spans="1:31" ht="12" x14ac:dyDescent="0.2">
      <c r="H41" s="53"/>
      <c r="I41" s="53"/>
      <c r="J41" s="53"/>
      <c r="K41" s="53"/>
    </row>
    <row r="42" spans="1:31" ht="12" x14ac:dyDescent="0.2">
      <c r="H42" s="53"/>
      <c r="I42" s="53"/>
      <c r="J42" s="53"/>
      <c r="K42" s="53"/>
      <c r="Q42" s="2">
        <v>0</v>
      </c>
    </row>
    <row r="43" spans="1:31" ht="12" x14ac:dyDescent="0.2">
      <c r="A43" s="1"/>
      <c r="B43" s="1"/>
      <c r="D43" s="1"/>
      <c r="E43" s="1"/>
      <c r="F43" s="1"/>
      <c r="H43" s="54"/>
      <c r="I43" s="54"/>
      <c r="J43" s="54"/>
      <c r="K43" s="54"/>
      <c r="L43" s="1"/>
      <c r="M43" s="1"/>
      <c r="N43" s="1"/>
      <c r="O43" s="1"/>
      <c r="P43" s="1"/>
      <c r="Q43" s="1"/>
      <c r="R43" s="1"/>
      <c r="Y43" s="1"/>
      <c r="Z43" s="1"/>
      <c r="AA43" s="1"/>
      <c r="AB43" s="1"/>
      <c r="AC43" s="1"/>
      <c r="AD43" s="1"/>
      <c r="AE43" s="1"/>
    </row>
    <row r="44" spans="1:31" ht="12" x14ac:dyDescent="0.2">
      <c r="H44" s="53"/>
      <c r="I44" s="53"/>
      <c r="J44" s="53"/>
      <c r="K44" s="53"/>
    </row>
    <row r="45" spans="1:31" ht="12" x14ac:dyDescent="0.2">
      <c r="H45" s="53"/>
      <c r="I45" s="53"/>
      <c r="J45" s="53"/>
      <c r="K45" s="53"/>
    </row>
    <row r="46" spans="1:31" ht="12" x14ac:dyDescent="0.2">
      <c r="H46" s="53"/>
      <c r="I46" s="53"/>
      <c r="J46" s="53"/>
      <c r="K46" s="53"/>
    </row>
    <row r="47" spans="1:31" ht="12" x14ac:dyDescent="0.2">
      <c r="H47" s="53"/>
      <c r="I47" s="53"/>
      <c r="J47" s="53"/>
      <c r="K47" s="53"/>
    </row>
    <row r="48" spans="1:31" x14ac:dyDescent="0.2">
      <c r="H48" s="55"/>
      <c r="I48" s="55"/>
      <c r="J48" s="55"/>
      <c r="K48" s="55"/>
    </row>
    <row r="49" spans="1:31" x14ac:dyDescent="0.2">
      <c r="H49" s="55"/>
      <c r="I49" s="55"/>
      <c r="J49" s="55"/>
      <c r="K49" s="55"/>
    </row>
    <row r="50" spans="1:31" x14ac:dyDescent="0.2">
      <c r="A50" s="1"/>
      <c r="B50" s="1"/>
      <c r="D50" s="1"/>
      <c r="E50" s="1"/>
      <c r="F50" s="1"/>
      <c r="H50" s="55"/>
      <c r="I50" s="55"/>
      <c r="J50" s="55"/>
      <c r="K50" s="55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">
      <c r="A51" s="1"/>
      <c r="B51" s="1"/>
      <c r="D51" s="1"/>
      <c r="E51" s="1"/>
      <c r="F51" s="1"/>
      <c r="H51" s="55"/>
      <c r="I51" s="55"/>
      <c r="J51" s="55"/>
      <c r="K51" s="55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">
      <c r="A52" s="1"/>
      <c r="B52" s="1"/>
      <c r="D52" s="1"/>
      <c r="E52" s="1"/>
      <c r="F52" s="1"/>
      <c r="H52" s="55"/>
      <c r="I52" s="55"/>
      <c r="J52" s="55"/>
      <c r="K52" s="55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</sheetData>
  <mergeCells count="1">
    <mergeCell ref="A26:XFD26"/>
  </mergeCells>
  <pageMargins left="0.7" right="0.7" top="0.75" bottom="0.75" header="0.3" footer="0.3"/>
  <pageSetup paperSize="5" scale="80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2"/>
  <sheetViews>
    <sheetView workbookViewId="0">
      <selection activeCell="AG11" sqref="AG8:AG11"/>
    </sheetView>
  </sheetViews>
  <sheetFormatPr defaultRowHeight="11.25" x14ac:dyDescent="0.2"/>
  <cols>
    <col min="1" max="1" width="8.140625" style="64" customWidth="1"/>
    <col min="2" max="2" width="7.28515625" style="6" hidden="1" customWidth="1"/>
    <col min="3" max="3" width="26.140625" style="1" customWidth="1"/>
    <col min="4" max="4" width="14" style="5" hidden="1" customWidth="1"/>
    <col min="5" max="5" width="29.28515625" style="5" hidden="1" customWidth="1"/>
    <col min="6" max="6" width="7.85546875" style="4" customWidth="1"/>
    <col min="7" max="7" width="26.5703125" style="1" customWidth="1"/>
    <col min="8" max="8" width="11.140625" style="2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4" width="8.5703125" style="2" customWidth="1"/>
    <col min="15" max="15" width="9" style="2" hidden="1" customWidth="1"/>
    <col min="16" max="16" width="9.85546875" style="2" hidden="1" customWidth="1"/>
    <col min="17" max="17" width="10.85546875" style="2" customWidth="1"/>
    <col min="18" max="18" width="9.5703125" style="2" hidden="1" customWidth="1"/>
    <col min="19" max="20" width="9.140625" style="2" hidden="1" customWidth="1"/>
    <col min="21" max="21" width="10.5703125" style="2" hidden="1" customWidth="1"/>
    <col min="22" max="22" width="8.140625" style="2" hidden="1" customWidth="1"/>
    <col min="23" max="23" width="9.85546875" style="2" hidden="1" customWidth="1"/>
    <col min="24" max="24" width="9.28515625" style="2" hidden="1" customWidth="1"/>
    <col min="25" max="25" width="8.28515625" style="2" hidden="1" customWidth="1"/>
    <col min="26" max="26" width="8.7109375" style="2" customWidth="1"/>
    <col min="27" max="27" width="9.5703125" style="2" hidden="1" customWidth="1"/>
    <col min="28" max="29" width="8" style="2" hidden="1" customWidth="1"/>
    <col min="30" max="30" width="10.140625" style="2" hidden="1" customWidth="1"/>
    <col min="31" max="31" width="10.7109375" style="2" customWidth="1"/>
    <col min="32" max="32" width="8.85546875" style="1" customWidth="1"/>
    <col min="33" max="16384" width="9.140625" style="1"/>
  </cols>
  <sheetData>
    <row r="1" spans="1:33" ht="12" customHeight="1" x14ac:dyDescent="0.2">
      <c r="A1" s="12" t="s">
        <v>29</v>
      </c>
      <c r="C1" s="13"/>
    </row>
    <row r="2" spans="1:33" ht="12" customHeight="1" x14ac:dyDescent="0.2">
      <c r="A2" s="12" t="s">
        <v>25</v>
      </c>
    </row>
    <row r="3" spans="1:33" ht="12" customHeight="1" x14ac:dyDescent="0.2">
      <c r="A3" s="12" t="s">
        <v>107</v>
      </c>
      <c r="B3" s="13"/>
      <c r="C3" s="14"/>
      <c r="N3" s="15">
        <v>1301</v>
      </c>
      <c r="O3" s="15">
        <v>2402</v>
      </c>
      <c r="P3" s="15">
        <v>5001</v>
      </c>
      <c r="Q3" s="15">
        <v>5002</v>
      </c>
      <c r="R3" s="15">
        <v>6219</v>
      </c>
      <c r="S3" s="15">
        <v>6212</v>
      </c>
      <c r="T3" s="15"/>
      <c r="U3" s="15"/>
      <c r="V3" s="15"/>
      <c r="W3" s="15"/>
      <c r="X3" s="15" t="s">
        <v>24</v>
      </c>
      <c r="Y3" s="15"/>
      <c r="Z3" s="15">
        <v>6230</v>
      </c>
      <c r="AA3" s="15" t="s">
        <v>23</v>
      </c>
      <c r="AB3" s="15">
        <v>6202</v>
      </c>
      <c r="AC3" s="15"/>
      <c r="AD3" s="15">
        <v>6109</v>
      </c>
      <c r="AE3" s="15">
        <v>1002</v>
      </c>
    </row>
    <row r="4" spans="1:33" ht="12" customHeight="1" x14ac:dyDescent="0.2">
      <c r="A4" s="12"/>
      <c r="B4" s="13"/>
      <c r="C4" s="14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spans="1:33" ht="12" hidden="1" customHeight="1" x14ac:dyDescent="0.2">
      <c r="A5" s="12"/>
      <c r="B5" s="13"/>
      <c r="C5" s="14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spans="1:33" s="10" customFormat="1" ht="44.25" customHeight="1" x14ac:dyDescent="0.25">
      <c r="A6" s="16" t="s">
        <v>22</v>
      </c>
      <c r="B6" s="17" t="s">
        <v>21</v>
      </c>
      <c r="C6" s="18" t="s">
        <v>20</v>
      </c>
      <c r="D6" s="18" t="s">
        <v>19</v>
      </c>
      <c r="E6" s="18" t="s">
        <v>26</v>
      </c>
      <c r="F6" s="18" t="s">
        <v>18</v>
      </c>
      <c r="G6" s="18" t="s">
        <v>17</v>
      </c>
      <c r="H6" s="18" t="s">
        <v>16</v>
      </c>
      <c r="I6" s="18" t="s">
        <v>15</v>
      </c>
      <c r="J6" s="18" t="s">
        <v>14</v>
      </c>
      <c r="K6" s="18" t="s">
        <v>13</v>
      </c>
      <c r="L6" s="19" t="s">
        <v>12</v>
      </c>
      <c r="M6" s="18" t="s">
        <v>11</v>
      </c>
      <c r="N6" s="20" t="s">
        <v>10</v>
      </c>
      <c r="O6" s="20" t="s">
        <v>9</v>
      </c>
      <c r="P6" s="20" t="s">
        <v>8</v>
      </c>
      <c r="Q6" s="20" t="s">
        <v>7</v>
      </c>
      <c r="R6" s="20" t="s">
        <v>43</v>
      </c>
      <c r="S6" s="20" t="s">
        <v>6</v>
      </c>
      <c r="T6" s="20" t="s">
        <v>27</v>
      </c>
      <c r="U6" s="20" t="s">
        <v>31</v>
      </c>
      <c r="V6" s="20" t="s">
        <v>32</v>
      </c>
      <c r="W6" s="20" t="s">
        <v>33</v>
      </c>
      <c r="X6" s="20" t="s">
        <v>5</v>
      </c>
      <c r="Y6" s="20" t="s">
        <v>30</v>
      </c>
      <c r="Z6" s="20" t="s">
        <v>4</v>
      </c>
      <c r="AA6" s="20" t="s">
        <v>3</v>
      </c>
      <c r="AB6" s="21" t="s">
        <v>44</v>
      </c>
      <c r="AC6" s="20" t="s">
        <v>1</v>
      </c>
      <c r="AD6" s="22" t="s">
        <v>2</v>
      </c>
      <c r="AE6" s="23" t="s">
        <v>0</v>
      </c>
    </row>
    <row r="7" spans="1:33" s="10" customFormat="1" ht="19.5" customHeight="1" x14ac:dyDescent="0.2">
      <c r="A7" s="56"/>
      <c r="B7" s="17"/>
      <c r="C7" s="57"/>
      <c r="D7" s="18"/>
      <c r="E7" s="18"/>
      <c r="F7" s="57"/>
      <c r="G7" s="57"/>
      <c r="H7" s="59"/>
      <c r="I7" s="57"/>
      <c r="J7" s="59"/>
      <c r="K7" s="59"/>
      <c r="L7" s="58"/>
      <c r="M7" s="26">
        <f t="shared" ref="M7:M13" si="0">SUM(H7:J7,K7/1.12)</f>
        <v>0</v>
      </c>
      <c r="N7" s="26">
        <f t="shared" ref="N7:N13" si="1">K7/1.12*0.12</f>
        <v>0</v>
      </c>
      <c r="O7" s="26"/>
      <c r="P7" s="26"/>
      <c r="Q7" s="33"/>
      <c r="R7" s="34"/>
      <c r="S7" s="34"/>
      <c r="T7" s="34"/>
      <c r="U7" s="34"/>
      <c r="V7" s="34"/>
      <c r="W7" s="33"/>
      <c r="X7" s="33"/>
      <c r="Y7" s="33"/>
      <c r="Z7" s="33"/>
      <c r="AA7" s="34"/>
      <c r="AB7" s="34"/>
      <c r="AC7" s="33"/>
      <c r="AD7" s="33"/>
      <c r="AE7" s="26">
        <f t="shared" ref="AE7:AE14" si="2">-SUM(N7:AD7)</f>
        <v>0</v>
      </c>
      <c r="AF7" s="27">
        <f t="shared" ref="AF7:AF14" si="3">SUM(H7:K7)+AE7+O7</f>
        <v>0</v>
      </c>
    </row>
    <row r="8" spans="1:33" s="10" customFormat="1" ht="19.5" customHeight="1" x14ac:dyDescent="0.2">
      <c r="A8" s="56">
        <v>44176</v>
      </c>
      <c r="B8" s="17"/>
      <c r="C8" s="24" t="s">
        <v>62</v>
      </c>
      <c r="D8" s="18"/>
      <c r="E8" s="18"/>
      <c r="F8" s="57">
        <v>216</v>
      </c>
      <c r="G8" s="57" t="s">
        <v>48</v>
      </c>
      <c r="H8" s="59"/>
      <c r="I8" s="57"/>
      <c r="J8" s="59"/>
      <c r="K8" s="59">
        <v>498</v>
      </c>
      <c r="L8" s="58"/>
      <c r="M8" s="26">
        <f t="shared" si="0"/>
        <v>444.64285714285711</v>
      </c>
      <c r="N8" s="26">
        <f t="shared" si="1"/>
        <v>53.357142857142854</v>
      </c>
      <c r="O8" s="26">
        <f t="shared" ref="O8:O13" si="4">-SUM(I8:J8,K8/1.12)*L8</f>
        <v>0</v>
      </c>
      <c r="P8" s="26"/>
      <c r="Q8" s="33">
        <v>444.64</v>
      </c>
      <c r="R8" s="34"/>
      <c r="S8" s="34"/>
      <c r="T8" s="34"/>
      <c r="U8" s="34"/>
      <c r="V8" s="34"/>
      <c r="W8" s="33"/>
      <c r="X8" s="33"/>
      <c r="Y8" s="33"/>
      <c r="Z8" s="33"/>
      <c r="AA8" s="34"/>
      <c r="AB8" s="34"/>
      <c r="AC8" s="33"/>
      <c r="AD8" s="33"/>
      <c r="AE8" s="26">
        <f t="shared" si="2"/>
        <v>-497.99714285714282</v>
      </c>
      <c r="AF8" s="27">
        <f t="shared" si="3"/>
        <v>2.857142857180861E-3</v>
      </c>
      <c r="AG8" s="84">
        <f>-AE8</f>
        <v>497.99714285714282</v>
      </c>
    </row>
    <row r="9" spans="1:33" s="10" customFormat="1" ht="19.5" hidden="1" customHeight="1" x14ac:dyDescent="0.2">
      <c r="A9" s="56">
        <v>44176</v>
      </c>
      <c r="B9" s="17"/>
      <c r="C9" s="24" t="s">
        <v>34</v>
      </c>
      <c r="D9" s="18"/>
      <c r="E9" s="18"/>
      <c r="F9" s="57">
        <v>19535</v>
      </c>
      <c r="G9" s="57" t="s">
        <v>100</v>
      </c>
      <c r="H9" s="59"/>
      <c r="I9" s="57"/>
      <c r="J9" s="59"/>
      <c r="K9" s="59">
        <v>1783</v>
      </c>
      <c r="L9" s="58"/>
      <c r="M9" s="26">
        <f t="shared" si="0"/>
        <v>1591.9642857142856</v>
      </c>
      <c r="N9" s="26">
        <f t="shared" si="1"/>
        <v>191.03571428571425</v>
      </c>
      <c r="O9" s="26">
        <f t="shared" si="4"/>
        <v>0</v>
      </c>
      <c r="P9" s="26"/>
      <c r="Q9" s="33">
        <v>1591.96</v>
      </c>
      <c r="R9" s="34"/>
      <c r="S9" s="34"/>
      <c r="T9" s="34"/>
      <c r="U9" s="34"/>
      <c r="V9" s="34"/>
      <c r="W9" s="33"/>
      <c r="X9" s="33"/>
      <c r="Y9" s="33"/>
      <c r="Z9" s="33"/>
      <c r="AA9" s="34"/>
      <c r="AB9" s="34"/>
      <c r="AC9" s="33"/>
      <c r="AD9" s="33"/>
      <c r="AE9" s="26">
        <f t="shared" si="2"/>
        <v>-1782.9957142857143</v>
      </c>
      <c r="AF9" s="27">
        <f t="shared" si="3"/>
        <v>4.2857142857428698E-3</v>
      </c>
      <c r="AG9" s="84">
        <f t="shared" ref="AG9:AG11" si="5">-AE9</f>
        <v>1782.9957142857143</v>
      </c>
    </row>
    <row r="10" spans="1:33" s="10" customFormat="1" ht="19.5" hidden="1" customHeight="1" x14ac:dyDescent="0.2">
      <c r="A10" s="56">
        <v>44176</v>
      </c>
      <c r="B10" s="17"/>
      <c r="C10" s="24" t="s">
        <v>62</v>
      </c>
      <c r="D10" s="18"/>
      <c r="E10" s="18"/>
      <c r="F10" s="57">
        <v>6104</v>
      </c>
      <c r="G10" s="57" t="s">
        <v>101</v>
      </c>
      <c r="H10" s="59"/>
      <c r="I10" s="57"/>
      <c r="J10" s="59"/>
      <c r="K10" s="59">
        <v>539.5</v>
      </c>
      <c r="L10" s="58"/>
      <c r="M10" s="26">
        <f t="shared" si="0"/>
        <v>481.6964285714285</v>
      </c>
      <c r="N10" s="26">
        <f t="shared" si="1"/>
        <v>57.803571428571416</v>
      </c>
      <c r="O10" s="26">
        <f t="shared" si="4"/>
        <v>0</v>
      </c>
      <c r="P10" s="26"/>
      <c r="Q10" s="33">
        <v>481.7</v>
      </c>
      <c r="R10" s="34"/>
      <c r="S10" s="34"/>
      <c r="T10" s="34"/>
      <c r="U10" s="34"/>
      <c r="V10" s="34"/>
      <c r="W10" s="33"/>
      <c r="X10" s="33"/>
      <c r="Y10" s="33"/>
      <c r="Z10" s="33"/>
      <c r="AA10" s="34"/>
      <c r="AB10" s="34"/>
      <c r="AC10" s="33"/>
      <c r="AD10" s="33"/>
      <c r="AE10" s="26">
        <f t="shared" si="2"/>
        <v>-539.50357142857138</v>
      </c>
      <c r="AF10" s="27">
        <f t="shared" si="3"/>
        <v>-3.5714285713766003E-3</v>
      </c>
      <c r="AG10" s="84">
        <f t="shared" si="5"/>
        <v>539.50357142857138</v>
      </c>
    </row>
    <row r="11" spans="1:33" s="10" customFormat="1" ht="19.5" customHeight="1" x14ac:dyDescent="0.2">
      <c r="A11" s="56">
        <v>44176</v>
      </c>
      <c r="B11" s="17"/>
      <c r="C11" s="57" t="s">
        <v>98</v>
      </c>
      <c r="D11" s="18"/>
      <c r="E11" s="18"/>
      <c r="F11" s="57"/>
      <c r="G11" s="57" t="s">
        <v>102</v>
      </c>
      <c r="H11" s="59">
        <v>80</v>
      </c>
      <c r="I11" s="57"/>
      <c r="J11" s="59"/>
      <c r="K11" s="59"/>
      <c r="L11" s="58"/>
      <c r="M11" s="26">
        <f t="shared" si="0"/>
        <v>80</v>
      </c>
      <c r="N11" s="26">
        <f t="shared" si="1"/>
        <v>0</v>
      </c>
      <c r="O11" s="26">
        <f t="shared" si="4"/>
        <v>0</v>
      </c>
      <c r="P11" s="26"/>
      <c r="Q11" s="33"/>
      <c r="R11" s="34"/>
      <c r="S11" s="34"/>
      <c r="T11" s="34"/>
      <c r="U11" s="34"/>
      <c r="V11" s="34"/>
      <c r="W11" s="33"/>
      <c r="X11" s="33"/>
      <c r="Y11" s="33"/>
      <c r="Z11" s="33">
        <v>80</v>
      </c>
      <c r="AA11" s="34"/>
      <c r="AB11" s="34"/>
      <c r="AC11" s="33"/>
      <c r="AD11" s="33"/>
      <c r="AE11" s="26">
        <f t="shared" si="2"/>
        <v>-80</v>
      </c>
      <c r="AF11" s="27">
        <f t="shared" si="3"/>
        <v>0</v>
      </c>
      <c r="AG11" s="84">
        <f t="shared" si="5"/>
        <v>80</v>
      </c>
    </row>
    <row r="12" spans="1:33" s="10" customFormat="1" ht="19.5" customHeight="1" x14ac:dyDescent="0.2">
      <c r="A12" s="56"/>
      <c r="B12" s="17"/>
      <c r="C12" s="24"/>
      <c r="D12" s="18"/>
      <c r="E12" s="18"/>
      <c r="F12" s="57"/>
      <c r="G12" s="57"/>
      <c r="H12" s="57"/>
      <c r="I12" s="57"/>
      <c r="J12" s="59"/>
      <c r="K12" s="59"/>
      <c r="L12" s="58"/>
      <c r="M12" s="26">
        <f t="shared" si="0"/>
        <v>0</v>
      </c>
      <c r="N12" s="26">
        <f t="shared" si="1"/>
        <v>0</v>
      </c>
      <c r="O12" s="26">
        <f t="shared" si="4"/>
        <v>0</v>
      </c>
      <c r="P12" s="26"/>
      <c r="Q12" s="33"/>
      <c r="R12" s="34"/>
      <c r="S12" s="34"/>
      <c r="T12" s="34"/>
      <c r="U12" s="34"/>
      <c r="V12" s="34"/>
      <c r="W12" s="33"/>
      <c r="X12" s="33"/>
      <c r="Y12" s="33"/>
      <c r="Z12" s="33"/>
      <c r="AA12" s="34"/>
      <c r="AB12" s="34"/>
      <c r="AC12" s="33"/>
      <c r="AD12" s="33"/>
      <c r="AE12" s="26">
        <f t="shared" si="2"/>
        <v>0</v>
      </c>
      <c r="AF12" s="27">
        <f t="shared" si="3"/>
        <v>0</v>
      </c>
    </row>
    <row r="13" spans="1:33" s="11" customFormat="1" ht="23.25" customHeight="1" x14ac:dyDescent="0.2">
      <c r="A13" s="29"/>
      <c r="B13" s="30"/>
      <c r="C13" s="24"/>
      <c r="D13" s="24"/>
      <c r="E13" s="24"/>
      <c r="F13" s="25"/>
      <c r="G13" s="25"/>
      <c r="H13" s="31"/>
      <c r="I13" s="31"/>
      <c r="J13" s="31"/>
      <c r="K13" s="31"/>
      <c r="L13" s="32"/>
      <c r="M13" s="26">
        <f t="shared" si="0"/>
        <v>0</v>
      </c>
      <c r="N13" s="26">
        <f t="shared" si="1"/>
        <v>0</v>
      </c>
      <c r="O13" s="26">
        <f t="shared" si="4"/>
        <v>0</v>
      </c>
      <c r="P13" s="26"/>
      <c r="Q13" s="33"/>
      <c r="R13" s="34"/>
      <c r="S13" s="34"/>
      <c r="T13" s="34"/>
      <c r="U13" s="34"/>
      <c r="V13" s="34"/>
      <c r="W13" s="33"/>
      <c r="X13" s="33"/>
      <c r="Y13" s="33"/>
      <c r="Z13" s="33"/>
      <c r="AA13" s="34"/>
      <c r="AB13" s="34"/>
      <c r="AC13" s="33"/>
      <c r="AD13" s="33"/>
      <c r="AE13" s="26">
        <f t="shared" si="2"/>
        <v>0</v>
      </c>
      <c r="AF13" s="27">
        <f t="shared" si="3"/>
        <v>0</v>
      </c>
    </row>
    <row r="14" spans="1:33" s="11" customFormat="1" ht="12" thickBot="1" x14ac:dyDescent="0.25">
      <c r="A14" s="29"/>
      <c r="B14" s="30"/>
      <c r="C14" s="35"/>
      <c r="D14" s="35"/>
      <c r="E14" s="35"/>
      <c r="F14" s="25"/>
      <c r="G14" s="28"/>
      <c r="H14" s="31"/>
      <c r="I14" s="31"/>
      <c r="J14" s="31"/>
      <c r="K14" s="31"/>
      <c r="L14" s="32"/>
      <c r="M14" s="33">
        <f>SUM(H14:J14,K14/1.12)</f>
        <v>0</v>
      </c>
      <c r="N14" s="33">
        <f>K14/1.12*0.12</f>
        <v>0</v>
      </c>
      <c r="O14" s="33">
        <f>-SUM(I14:J14,K14/1.12)*L14</f>
        <v>0</v>
      </c>
      <c r="P14" s="33"/>
      <c r="Q14" s="33"/>
      <c r="R14" s="33"/>
      <c r="S14" s="34"/>
      <c r="T14" s="43"/>
      <c r="U14" s="34"/>
      <c r="V14" s="34"/>
      <c r="W14" s="34"/>
      <c r="X14" s="36"/>
      <c r="Y14" s="33"/>
      <c r="Z14" s="43"/>
      <c r="AA14" s="33"/>
      <c r="AB14" s="34"/>
      <c r="AC14" s="34"/>
      <c r="AD14" s="37"/>
      <c r="AE14" s="26">
        <f t="shared" si="2"/>
        <v>0</v>
      </c>
      <c r="AF14" s="27">
        <f t="shared" si="3"/>
        <v>0</v>
      </c>
    </row>
    <row r="15" spans="1:33" s="9" customFormat="1" ht="12.75" thickTop="1" thickBot="1" x14ac:dyDescent="0.25">
      <c r="A15" s="38"/>
      <c r="B15" s="39"/>
      <c r="C15" s="40"/>
      <c r="D15" s="41"/>
      <c r="E15" s="41"/>
      <c r="F15" s="42"/>
      <c r="G15" s="40"/>
      <c r="H15" s="43">
        <f>SUM(H7:H13)</f>
        <v>80</v>
      </c>
      <c r="I15" s="43">
        <f>SUM(I13:I14)</f>
        <v>0</v>
      </c>
      <c r="J15" s="43">
        <f>SUM(J7:J13)</f>
        <v>0</v>
      </c>
      <c r="K15" s="43">
        <f>SUM(K7:K13)</f>
        <v>2820.5</v>
      </c>
      <c r="L15" s="43">
        <f>SUM(L13:L14)</f>
        <v>0</v>
      </c>
      <c r="M15" s="43">
        <f>SUM(M7:M13)</f>
        <v>2598.3035714285711</v>
      </c>
      <c r="N15" s="43">
        <f>SUM(N7:N13)</f>
        <v>302.19642857142856</v>
      </c>
      <c r="O15" s="43">
        <f>SUM(O13:O14)</f>
        <v>0</v>
      </c>
      <c r="P15" s="43">
        <f>SUM(P7:P13)</f>
        <v>0</v>
      </c>
      <c r="Q15" s="43">
        <f>SUM(Q7:Q13)</f>
        <v>2518.2999999999997</v>
      </c>
      <c r="R15" s="43">
        <f>SUM(R13:R14)</f>
        <v>0</v>
      </c>
      <c r="S15" s="43">
        <f>SUM(S7:S13)</f>
        <v>0</v>
      </c>
      <c r="T15" s="43">
        <f>SUM(T7:T13)</f>
        <v>0</v>
      </c>
      <c r="U15" s="43">
        <f>SUM(U13:U14)</f>
        <v>0</v>
      </c>
      <c r="V15" s="43">
        <f>SUM(V13:V14)</f>
        <v>0</v>
      </c>
      <c r="W15" s="43">
        <f>SUM(W13:W14)</f>
        <v>0</v>
      </c>
      <c r="X15" s="43">
        <f>SUM(X13:X14)</f>
        <v>0</v>
      </c>
      <c r="Y15" s="43">
        <f>SUM(Y7:Y13)</f>
        <v>0</v>
      </c>
      <c r="Z15" s="43">
        <f>SUM(Z7:Z13)</f>
        <v>80</v>
      </c>
      <c r="AA15" s="43">
        <f>SUM(AA13:AA14)</f>
        <v>0</v>
      </c>
      <c r="AB15" s="43">
        <f>SUM(AB7:AB13)</f>
        <v>0</v>
      </c>
      <c r="AC15" s="43">
        <f>SUM(AC7:AC13)</f>
        <v>0</v>
      </c>
      <c r="AD15" s="43">
        <f>SUM(AD13:AD14)</f>
        <v>0</v>
      </c>
      <c r="AE15" s="43">
        <f>SUM(AE7:AE13)</f>
        <v>-2900.4964285714286</v>
      </c>
      <c r="AF15" s="43">
        <f>SUM(AF13:AF14)</f>
        <v>0</v>
      </c>
    </row>
    <row r="16" spans="1:33" s="85" customFormat="1" ht="12" thickTop="1" x14ac:dyDescent="0.2"/>
    <row r="17" spans="1:31" ht="12" x14ac:dyDescent="0.2">
      <c r="K17" s="44">
        <f>H15+J15+K15</f>
        <v>2900.5</v>
      </c>
      <c r="L17" s="8"/>
      <c r="M17" s="7"/>
      <c r="AE17" s="45">
        <f>+AE15</f>
        <v>-2900.4964285714286</v>
      </c>
    </row>
    <row r="18" spans="1:31" ht="12" x14ac:dyDescent="0.2">
      <c r="K18" s="44"/>
      <c r="L18" s="8"/>
      <c r="M18" s="7"/>
      <c r="AE18" s="45"/>
    </row>
    <row r="19" spans="1:31" ht="12" x14ac:dyDescent="0.2">
      <c r="K19" s="44"/>
      <c r="L19" s="8"/>
      <c r="M19" s="7"/>
      <c r="AE19" s="45"/>
    </row>
    <row r="20" spans="1:31" x14ac:dyDescent="0.2">
      <c r="K20" s="7"/>
      <c r="L20" s="8"/>
      <c r="M20" s="7"/>
    </row>
    <row r="21" spans="1:31" ht="12.75" x14ac:dyDescent="0.2">
      <c r="C21" s="46" t="s">
        <v>41</v>
      </c>
      <c r="G21" s="9"/>
      <c r="J21" s="48" t="s">
        <v>36</v>
      </c>
      <c r="K21" s="50">
        <f>K15</f>
        <v>2820.5</v>
      </c>
      <c r="L21" s="47"/>
      <c r="M21" s="47"/>
      <c r="N21" s="45"/>
      <c r="O21" s="45"/>
      <c r="P21" s="45"/>
      <c r="Q21" s="45"/>
    </row>
    <row r="22" spans="1:31" ht="12.75" x14ac:dyDescent="0.2">
      <c r="C22" s="46"/>
      <c r="G22" s="9"/>
      <c r="J22" s="48" t="s">
        <v>40</v>
      </c>
      <c r="K22" s="50">
        <v>0</v>
      </c>
      <c r="L22" s="47"/>
      <c r="M22" s="47"/>
      <c r="N22" s="45"/>
      <c r="O22" s="45"/>
      <c r="P22" s="45"/>
      <c r="Q22" s="45"/>
    </row>
    <row r="23" spans="1:31" ht="12.75" x14ac:dyDescent="0.2">
      <c r="J23" s="48" t="s">
        <v>37</v>
      </c>
      <c r="K23" s="49">
        <v>0</v>
      </c>
      <c r="L23" s="8"/>
      <c r="M23" s="7"/>
    </row>
    <row r="24" spans="1:31" ht="12.75" x14ac:dyDescent="0.2">
      <c r="J24" s="48" t="s">
        <v>38</v>
      </c>
      <c r="K24" s="49">
        <f>H15</f>
        <v>80</v>
      </c>
      <c r="L24" s="8"/>
      <c r="M24" s="7"/>
    </row>
    <row r="25" spans="1:31" ht="12.75" x14ac:dyDescent="0.2">
      <c r="A25" s="1"/>
      <c r="B25" s="1"/>
      <c r="D25" s="1"/>
      <c r="E25" s="1"/>
      <c r="F25" s="1"/>
      <c r="H25" s="1"/>
      <c r="I25" s="1"/>
      <c r="J25" s="51" t="s">
        <v>39</v>
      </c>
      <c r="K25" s="52">
        <f>SUM(K21:K24)</f>
        <v>2900.5</v>
      </c>
      <c r="L25" s="8"/>
      <c r="M25" s="7"/>
      <c r="N25" s="1"/>
      <c r="O25" s="1"/>
      <c r="P25" s="65"/>
      <c r="Q25" s="1"/>
      <c r="R25" s="1"/>
      <c r="S25" s="1"/>
      <c r="T25" s="1"/>
      <c r="U25" s="1"/>
      <c r="V25" s="1"/>
      <c r="W25" s="1"/>
      <c r="Y25" s="1"/>
      <c r="Z25" s="1"/>
      <c r="AA25" s="1"/>
      <c r="AB25" s="1"/>
      <c r="AC25" s="1"/>
      <c r="AD25" s="1"/>
      <c r="AE25" s="1"/>
    </row>
    <row r="26" spans="1:31" ht="12" x14ac:dyDescent="0.2">
      <c r="J26" s="45" t="s">
        <v>42</v>
      </c>
      <c r="K26" s="45">
        <v>3000</v>
      </c>
    </row>
    <row r="27" spans="1:31" ht="12" x14ac:dyDescent="0.2">
      <c r="H27" s="53"/>
      <c r="I27" s="53"/>
      <c r="J27" s="53"/>
      <c r="K27" s="53">
        <f>K26-K25</f>
        <v>99.5</v>
      </c>
      <c r="L27" s="60"/>
      <c r="M27" s="61"/>
    </row>
    <row r="28" spans="1:31" ht="12" x14ac:dyDescent="0.2">
      <c r="H28" s="53"/>
      <c r="I28" s="53"/>
      <c r="J28" s="53"/>
      <c r="K28" s="53"/>
    </row>
    <row r="29" spans="1:31" ht="12" x14ac:dyDescent="0.2">
      <c r="H29" s="53"/>
      <c r="I29" s="53"/>
      <c r="J29" s="53"/>
      <c r="K29" s="53"/>
    </row>
    <row r="30" spans="1:31" ht="12" x14ac:dyDescent="0.2">
      <c r="H30" s="53"/>
      <c r="I30" s="53"/>
      <c r="J30" s="53"/>
      <c r="K30" s="53"/>
    </row>
    <row r="31" spans="1:31" ht="12" x14ac:dyDescent="0.2">
      <c r="H31" s="53"/>
      <c r="I31" s="53"/>
      <c r="J31" s="53"/>
      <c r="K31" s="53"/>
    </row>
    <row r="32" spans="1:31" ht="12" x14ac:dyDescent="0.2">
      <c r="H32" s="53"/>
      <c r="I32" s="53"/>
      <c r="J32" s="53"/>
      <c r="K32" s="53"/>
      <c r="Q32" s="2">
        <v>0</v>
      </c>
    </row>
    <row r="33" spans="1:31" ht="12" x14ac:dyDescent="0.2">
      <c r="A33" s="1"/>
      <c r="B33" s="1"/>
      <c r="D33" s="1"/>
      <c r="E33" s="1"/>
      <c r="F33" s="1"/>
      <c r="H33" s="54"/>
      <c r="I33" s="54"/>
      <c r="J33" s="54"/>
      <c r="K33" s="54"/>
      <c r="L33" s="1"/>
      <c r="M33" s="1"/>
      <c r="N33" s="1"/>
      <c r="O33" s="1"/>
      <c r="P33" s="1"/>
      <c r="Q33" s="1"/>
      <c r="R33" s="1"/>
      <c r="Y33" s="1"/>
      <c r="Z33" s="1"/>
      <c r="AA33" s="1"/>
      <c r="AB33" s="1"/>
      <c r="AC33" s="1"/>
      <c r="AD33" s="1"/>
      <c r="AE33" s="1"/>
    </row>
    <row r="34" spans="1:31" ht="12" x14ac:dyDescent="0.2">
      <c r="H34" s="53"/>
      <c r="I34" s="53"/>
      <c r="J34" s="53"/>
      <c r="K34" s="53"/>
    </row>
    <row r="35" spans="1:31" ht="12" x14ac:dyDescent="0.2">
      <c r="H35" s="53"/>
      <c r="I35" s="53"/>
      <c r="J35" s="53"/>
      <c r="K35" s="53"/>
    </row>
    <row r="36" spans="1:31" ht="12" x14ac:dyDescent="0.2">
      <c r="H36" s="53"/>
      <c r="I36" s="53"/>
      <c r="J36" s="53"/>
      <c r="K36" s="53"/>
    </row>
    <row r="37" spans="1:31" ht="12" x14ac:dyDescent="0.2">
      <c r="H37" s="53"/>
      <c r="I37" s="53"/>
      <c r="J37" s="53"/>
      <c r="K37" s="53"/>
    </row>
    <row r="38" spans="1:31" x14ac:dyDescent="0.2">
      <c r="H38" s="55"/>
      <c r="I38" s="55"/>
      <c r="J38" s="55"/>
      <c r="K38" s="55"/>
    </row>
    <row r="39" spans="1:31" x14ac:dyDescent="0.2">
      <c r="H39" s="55"/>
      <c r="I39" s="55"/>
      <c r="J39" s="55"/>
      <c r="K39" s="55"/>
    </row>
    <row r="40" spans="1:31" x14ac:dyDescent="0.2">
      <c r="A40" s="1"/>
      <c r="B40" s="1"/>
      <c r="D40" s="1"/>
      <c r="E40" s="1"/>
      <c r="F40" s="1"/>
      <c r="H40" s="55"/>
      <c r="I40" s="55"/>
      <c r="J40" s="55"/>
      <c r="K40" s="55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">
      <c r="A41" s="1"/>
      <c r="B41" s="1"/>
      <c r="D41" s="1"/>
      <c r="E41" s="1"/>
      <c r="F41" s="1"/>
      <c r="H41" s="55"/>
      <c r="I41" s="55"/>
      <c r="J41" s="55"/>
      <c r="K41" s="55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">
      <c r="A42" s="1"/>
      <c r="B42" s="1"/>
      <c r="D42" s="1"/>
      <c r="E42" s="1"/>
      <c r="F42" s="1"/>
      <c r="H42" s="55"/>
      <c r="I42" s="55"/>
      <c r="J42" s="55"/>
      <c r="K42" s="5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</sheetData>
  <mergeCells count="1">
    <mergeCell ref="A16:XFD16"/>
  </mergeCells>
  <pageMargins left="0.7" right="0.7" top="0.75" bottom="0.75" header="0.3" footer="0.3"/>
  <pageSetup paperSize="5"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H42"/>
  <sheetViews>
    <sheetView workbookViewId="0">
      <selection activeCell="AH10" sqref="AH5:AH10"/>
    </sheetView>
  </sheetViews>
  <sheetFormatPr defaultRowHeight="11.25" x14ac:dyDescent="0.2"/>
  <cols>
    <col min="1" max="1" width="8.140625" style="69" customWidth="1"/>
    <col min="2" max="2" width="7.28515625" style="6" hidden="1" customWidth="1"/>
    <col min="3" max="3" width="26.140625" style="1" customWidth="1"/>
    <col min="4" max="4" width="14" style="5" hidden="1" customWidth="1"/>
    <col min="5" max="5" width="29.28515625" style="5" hidden="1" customWidth="1"/>
    <col min="6" max="6" width="7.85546875" style="4" customWidth="1"/>
    <col min="7" max="7" width="26.5703125" style="1" customWidth="1"/>
    <col min="8" max="8" width="11.140625" style="2" hidden="1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4" width="8.5703125" style="2" customWidth="1"/>
    <col min="15" max="15" width="9" style="2" hidden="1" customWidth="1"/>
    <col min="16" max="16" width="9.85546875" style="2" customWidth="1"/>
    <col min="17" max="17" width="10.85546875" style="2" customWidth="1"/>
    <col min="18" max="18" width="10.7109375" style="2" hidden="1" customWidth="1"/>
    <col min="19" max="19" width="9.5703125" style="2" hidden="1" customWidth="1"/>
    <col min="20" max="21" width="9.140625" style="2" customWidth="1"/>
    <col min="22" max="22" width="10.5703125" style="2" hidden="1" customWidth="1"/>
    <col min="23" max="23" width="8.140625" style="2" hidden="1" customWidth="1"/>
    <col min="24" max="24" width="9.85546875" style="2" hidden="1" customWidth="1"/>
    <col min="25" max="25" width="9.28515625" style="2" hidden="1" customWidth="1"/>
    <col min="26" max="26" width="8.28515625" style="2" hidden="1" customWidth="1"/>
    <col min="27" max="27" width="8.7109375" style="2" hidden="1" customWidth="1"/>
    <col min="28" max="28" width="9.5703125" style="2" hidden="1" customWidth="1"/>
    <col min="29" max="30" width="8" style="2" hidden="1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4" ht="12" customHeight="1" x14ac:dyDescent="0.2">
      <c r="A1" s="12" t="s">
        <v>29</v>
      </c>
      <c r="C1" s="13"/>
    </row>
    <row r="2" spans="1:34" ht="12" customHeight="1" x14ac:dyDescent="0.2">
      <c r="A2" s="12" t="s">
        <v>25</v>
      </c>
    </row>
    <row r="3" spans="1:34" ht="12" customHeight="1" x14ac:dyDescent="0.2">
      <c r="A3" s="12" t="s">
        <v>120</v>
      </c>
      <c r="B3" s="13"/>
      <c r="C3" s="14"/>
      <c r="N3" s="15">
        <v>1301</v>
      </c>
      <c r="O3" s="15">
        <v>2402</v>
      </c>
      <c r="P3" s="15">
        <v>5001</v>
      </c>
      <c r="Q3" s="15">
        <v>5002</v>
      </c>
      <c r="R3" s="15">
        <v>6220</v>
      </c>
      <c r="S3" s="15">
        <v>6219</v>
      </c>
      <c r="T3" s="15">
        <v>6212</v>
      </c>
      <c r="U3" s="15"/>
      <c r="V3" s="15"/>
      <c r="W3" s="15"/>
      <c r="X3" s="15"/>
      <c r="Y3" s="15" t="s">
        <v>24</v>
      </c>
      <c r="Z3" s="15"/>
      <c r="AA3" s="15">
        <v>6230</v>
      </c>
      <c r="AB3" s="15" t="s">
        <v>23</v>
      </c>
      <c r="AC3" s="15">
        <v>6202</v>
      </c>
      <c r="AD3" s="15"/>
      <c r="AE3" s="15">
        <v>6109</v>
      </c>
      <c r="AF3" s="15">
        <v>1002</v>
      </c>
    </row>
    <row r="4" spans="1:34" s="10" customFormat="1" ht="44.25" customHeight="1" x14ac:dyDescent="0.25">
      <c r="A4" s="16" t="s">
        <v>22</v>
      </c>
      <c r="B4" s="17" t="s">
        <v>21</v>
      </c>
      <c r="C4" s="18" t="s">
        <v>20</v>
      </c>
      <c r="D4" s="18" t="s">
        <v>19</v>
      </c>
      <c r="E4" s="18" t="s">
        <v>26</v>
      </c>
      <c r="F4" s="18" t="s">
        <v>18</v>
      </c>
      <c r="G4" s="18" t="s">
        <v>17</v>
      </c>
      <c r="H4" s="18" t="s">
        <v>16</v>
      </c>
      <c r="I4" s="18" t="s">
        <v>15</v>
      </c>
      <c r="J4" s="18" t="s">
        <v>14</v>
      </c>
      <c r="K4" s="18" t="s">
        <v>13</v>
      </c>
      <c r="L4" s="19" t="s">
        <v>12</v>
      </c>
      <c r="M4" s="18" t="s">
        <v>11</v>
      </c>
      <c r="N4" s="20" t="s">
        <v>10</v>
      </c>
      <c r="O4" s="20" t="s">
        <v>9</v>
      </c>
      <c r="P4" s="20" t="s">
        <v>8</v>
      </c>
      <c r="Q4" s="20" t="s">
        <v>7</v>
      </c>
      <c r="R4" s="20" t="s">
        <v>30</v>
      </c>
      <c r="S4" s="20" t="s">
        <v>43</v>
      </c>
      <c r="T4" s="20" t="s">
        <v>4</v>
      </c>
      <c r="U4" s="20" t="s">
        <v>27</v>
      </c>
      <c r="V4" s="20" t="s">
        <v>31</v>
      </c>
      <c r="W4" s="20" t="s">
        <v>32</v>
      </c>
      <c r="X4" s="20" t="s">
        <v>33</v>
      </c>
      <c r="Y4" s="20" t="s">
        <v>5</v>
      </c>
      <c r="Z4" s="20" t="s">
        <v>28</v>
      </c>
      <c r="AA4" s="20" t="s">
        <v>4</v>
      </c>
      <c r="AB4" s="20" t="s">
        <v>3</v>
      </c>
      <c r="AC4" s="21" t="s">
        <v>44</v>
      </c>
      <c r="AD4" s="20" t="s">
        <v>1</v>
      </c>
      <c r="AE4" s="22" t="s">
        <v>2</v>
      </c>
      <c r="AF4" s="23" t="s">
        <v>0</v>
      </c>
    </row>
    <row r="5" spans="1:34" s="10" customFormat="1" ht="19.5" customHeight="1" x14ac:dyDescent="0.2">
      <c r="A5" s="56">
        <v>44176</v>
      </c>
      <c r="B5" s="17"/>
      <c r="C5" s="24" t="s">
        <v>34</v>
      </c>
      <c r="D5" s="18"/>
      <c r="E5" s="18"/>
      <c r="F5" s="57"/>
      <c r="G5" s="57" t="s">
        <v>112</v>
      </c>
      <c r="H5" s="59"/>
      <c r="I5" s="57"/>
      <c r="J5" s="59"/>
      <c r="K5" s="59">
        <f>315+209.25</f>
        <v>524.25</v>
      </c>
      <c r="L5" s="58"/>
      <c r="M5" s="26">
        <f t="shared" ref="M5:M13" si="0">SUM(H5:J5,K5/1.12)</f>
        <v>468.08035714285711</v>
      </c>
      <c r="N5" s="26">
        <f t="shared" ref="N5:N13" si="1">K5/1.12*0.12</f>
        <v>56.169642857142854</v>
      </c>
      <c r="O5" s="26">
        <f t="shared" ref="O5:O13" si="2">-SUM(I5:J5,K5/1.12)*L5</f>
        <v>0</v>
      </c>
      <c r="P5" s="26">
        <v>468.08</v>
      </c>
      <c r="Q5" s="33"/>
      <c r="R5" s="33"/>
      <c r="S5" s="34"/>
      <c r="T5" s="34"/>
      <c r="U5" s="34"/>
      <c r="V5" s="34"/>
      <c r="W5" s="34"/>
      <c r="X5" s="33"/>
      <c r="Y5" s="33"/>
      <c r="Z5" s="33"/>
      <c r="AA5" s="33"/>
      <c r="AB5" s="34"/>
      <c r="AC5" s="34"/>
      <c r="AD5" s="33"/>
      <c r="AE5" s="33"/>
      <c r="AF5" s="26">
        <f t="shared" ref="AF5:AF12" si="3">-SUM(N5:AE5)</f>
        <v>-524.24964285714282</v>
      </c>
      <c r="AG5" s="27">
        <f t="shared" ref="AG5:AG14" si="4">SUM(H5:K5)+AF5+O5</f>
        <v>3.5714285718313477E-4</v>
      </c>
      <c r="AH5" s="84">
        <f>-AF5</f>
        <v>524.24964285714282</v>
      </c>
    </row>
    <row r="6" spans="1:34" s="10" customFormat="1" ht="19.5" hidden="1" customHeight="1" x14ac:dyDescent="0.2">
      <c r="A6" s="56">
        <v>44176</v>
      </c>
      <c r="B6" s="17"/>
      <c r="C6" s="24" t="s">
        <v>34</v>
      </c>
      <c r="D6" s="18"/>
      <c r="E6" s="18"/>
      <c r="F6" s="57"/>
      <c r="G6" s="57" t="s">
        <v>113</v>
      </c>
      <c r="H6" s="57"/>
      <c r="I6" s="57"/>
      <c r="J6" s="59">
        <f>94.5+326.3</f>
        <v>420.8</v>
      </c>
      <c r="K6" s="59"/>
      <c r="L6" s="58"/>
      <c r="M6" s="26">
        <f t="shared" si="0"/>
        <v>420.8</v>
      </c>
      <c r="N6" s="26">
        <f t="shared" si="1"/>
        <v>0</v>
      </c>
      <c r="O6" s="26">
        <f t="shared" si="2"/>
        <v>0</v>
      </c>
      <c r="P6" s="26">
        <v>420.8</v>
      </c>
      <c r="Q6" s="33"/>
      <c r="R6" s="33"/>
      <c r="S6" s="34"/>
      <c r="T6" s="34"/>
      <c r="U6" s="34"/>
      <c r="V6" s="34"/>
      <c r="W6" s="34"/>
      <c r="X6" s="33"/>
      <c r="Y6" s="33"/>
      <c r="Z6" s="33"/>
      <c r="AA6" s="33"/>
      <c r="AB6" s="34"/>
      <c r="AC6" s="34"/>
      <c r="AD6" s="33"/>
      <c r="AE6" s="33"/>
      <c r="AF6" s="26">
        <f t="shared" si="3"/>
        <v>-420.8</v>
      </c>
      <c r="AG6" s="27">
        <f t="shared" si="4"/>
        <v>0</v>
      </c>
      <c r="AH6" s="84">
        <f t="shared" ref="AH6:AH10" si="5">-AF6</f>
        <v>420.8</v>
      </c>
    </row>
    <row r="7" spans="1:34" s="10" customFormat="1" ht="23.25" hidden="1" customHeight="1" x14ac:dyDescent="0.2">
      <c r="A7" s="56">
        <v>44176</v>
      </c>
      <c r="B7" s="17"/>
      <c r="C7" s="24" t="s">
        <v>34</v>
      </c>
      <c r="D7" s="18"/>
      <c r="E7" s="18"/>
      <c r="F7" s="57"/>
      <c r="G7" s="57" t="s">
        <v>114</v>
      </c>
      <c r="H7" s="57"/>
      <c r="I7" s="57"/>
      <c r="J7" s="59"/>
      <c r="K7" s="59">
        <v>1359</v>
      </c>
      <c r="L7" s="58"/>
      <c r="M7" s="26">
        <f t="shared" si="0"/>
        <v>1213.3928571428571</v>
      </c>
      <c r="N7" s="26">
        <f t="shared" si="1"/>
        <v>145.60714285714286</v>
      </c>
      <c r="O7" s="26">
        <f t="shared" si="2"/>
        <v>0</v>
      </c>
      <c r="P7" s="26">
        <v>1213.3900000000001</v>
      </c>
      <c r="Q7" s="33"/>
      <c r="R7" s="33"/>
      <c r="S7" s="34"/>
      <c r="T7" s="34"/>
      <c r="U7" s="34"/>
      <c r="V7" s="34"/>
      <c r="W7" s="34"/>
      <c r="X7" s="33"/>
      <c r="Y7" s="33"/>
      <c r="Z7" s="33"/>
      <c r="AA7" s="33"/>
      <c r="AB7" s="34"/>
      <c r="AC7" s="34"/>
      <c r="AD7" s="33"/>
      <c r="AE7" s="33"/>
      <c r="AF7" s="26">
        <f t="shared" si="3"/>
        <v>-1358.997142857143</v>
      </c>
      <c r="AG7" s="27">
        <f t="shared" si="4"/>
        <v>2.8571428570103308E-3</v>
      </c>
      <c r="AH7" s="84">
        <f t="shared" si="5"/>
        <v>1358.997142857143</v>
      </c>
    </row>
    <row r="8" spans="1:34" s="10" customFormat="1" ht="19.5" hidden="1" customHeight="1" x14ac:dyDescent="0.2">
      <c r="A8" s="56">
        <v>44176</v>
      </c>
      <c r="B8" s="17"/>
      <c r="C8" s="24" t="s">
        <v>34</v>
      </c>
      <c r="D8" s="18"/>
      <c r="E8" s="18"/>
      <c r="F8" s="57"/>
      <c r="G8" s="57" t="s">
        <v>115</v>
      </c>
      <c r="H8" s="59"/>
      <c r="I8" s="57"/>
      <c r="J8" s="59"/>
      <c r="K8" s="59">
        <v>6615.2</v>
      </c>
      <c r="L8" s="58"/>
      <c r="M8" s="26">
        <f t="shared" si="0"/>
        <v>5906.4285714285706</v>
      </c>
      <c r="N8" s="26">
        <f t="shared" si="1"/>
        <v>708.77142857142849</v>
      </c>
      <c r="O8" s="26">
        <f t="shared" si="2"/>
        <v>0</v>
      </c>
      <c r="P8" s="26">
        <v>5906.43</v>
      </c>
      <c r="Q8" s="33"/>
      <c r="R8" s="33"/>
      <c r="S8" s="34"/>
      <c r="T8" s="34"/>
      <c r="U8" s="34"/>
      <c r="V8" s="34"/>
      <c r="W8" s="34"/>
      <c r="X8" s="33"/>
      <c r="Y8" s="33"/>
      <c r="Z8" s="33"/>
      <c r="AA8" s="33"/>
      <c r="AB8" s="34"/>
      <c r="AC8" s="34"/>
      <c r="AD8" s="33"/>
      <c r="AE8" s="33"/>
      <c r="AF8" s="26">
        <f t="shared" si="3"/>
        <v>-6615.2014285714286</v>
      </c>
      <c r="AG8" s="27">
        <f t="shared" si="4"/>
        <v>-1.4285714287325391E-3</v>
      </c>
      <c r="AH8" s="84">
        <f t="shared" si="5"/>
        <v>6615.2014285714286</v>
      </c>
    </row>
    <row r="9" spans="1:34" s="10" customFormat="1" ht="19.5" hidden="1" customHeight="1" x14ac:dyDescent="0.2">
      <c r="A9" s="56">
        <v>44176</v>
      </c>
      <c r="B9" s="17"/>
      <c r="C9" s="24" t="s">
        <v>34</v>
      </c>
      <c r="D9" s="18"/>
      <c r="E9" s="18"/>
      <c r="F9" s="57"/>
      <c r="G9" s="57" t="s">
        <v>116</v>
      </c>
      <c r="H9" s="57"/>
      <c r="I9" s="57"/>
      <c r="J9" s="59">
        <v>30</v>
      </c>
      <c r="K9" s="59"/>
      <c r="L9" s="58"/>
      <c r="M9" s="26">
        <f t="shared" si="0"/>
        <v>30</v>
      </c>
      <c r="N9" s="26">
        <f t="shared" si="1"/>
        <v>0</v>
      </c>
      <c r="O9" s="26">
        <f t="shared" si="2"/>
        <v>0</v>
      </c>
      <c r="P9" s="26"/>
      <c r="Q9" s="33"/>
      <c r="R9" s="33"/>
      <c r="S9" s="34"/>
      <c r="T9" s="34">
        <v>30</v>
      </c>
      <c r="U9" s="34"/>
      <c r="V9" s="34"/>
      <c r="W9" s="34"/>
      <c r="X9" s="33"/>
      <c r="Y9" s="33"/>
      <c r="Z9" s="33"/>
      <c r="AA9" s="33"/>
      <c r="AB9" s="34"/>
      <c r="AC9" s="34"/>
      <c r="AD9" s="33"/>
      <c r="AE9" s="33"/>
      <c r="AF9" s="26">
        <f t="shared" si="3"/>
        <v>-30</v>
      </c>
      <c r="AG9" s="27">
        <f t="shared" si="4"/>
        <v>0</v>
      </c>
      <c r="AH9" s="84">
        <f t="shared" si="5"/>
        <v>30</v>
      </c>
    </row>
    <row r="10" spans="1:34" s="10" customFormat="1" ht="19.5" customHeight="1" x14ac:dyDescent="0.2">
      <c r="A10" s="56">
        <v>44149</v>
      </c>
      <c r="B10" s="17"/>
      <c r="C10" s="24" t="s">
        <v>65</v>
      </c>
      <c r="D10" s="18"/>
      <c r="E10" s="18"/>
      <c r="F10" s="57"/>
      <c r="G10" s="57" t="s">
        <v>121</v>
      </c>
      <c r="H10" s="57"/>
      <c r="I10" s="57"/>
      <c r="J10" s="59">
        <v>9744</v>
      </c>
      <c r="K10" s="59"/>
      <c r="L10" s="58"/>
      <c r="M10" s="26">
        <f t="shared" si="0"/>
        <v>9744</v>
      </c>
      <c r="N10" s="26">
        <f t="shared" si="1"/>
        <v>0</v>
      </c>
      <c r="O10" s="26">
        <f t="shared" si="2"/>
        <v>0</v>
      </c>
      <c r="P10" s="26">
        <v>9744</v>
      </c>
      <c r="Q10" s="33"/>
      <c r="R10" s="33"/>
      <c r="S10" s="34"/>
      <c r="T10" s="34"/>
      <c r="U10" s="34"/>
      <c r="V10" s="34"/>
      <c r="W10" s="34"/>
      <c r="X10" s="33"/>
      <c r="Y10" s="33"/>
      <c r="Z10" s="33"/>
      <c r="AA10" s="33"/>
      <c r="AB10" s="34"/>
      <c r="AC10" s="34"/>
      <c r="AD10" s="33"/>
      <c r="AE10" s="33"/>
      <c r="AF10" s="26">
        <f t="shared" si="3"/>
        <v>-9744</v>
      </c>
      <c r="AG10" s="27">
        <f t="shared" si="4"/>
        <v>0</v>
      </c>
      <c r="AH10" s="84">
        <f t="shared" si="5"/>
        <v>9744</v>
      </c>
    </row>
    <row r="11" spans="1:34" s="10" customFormat="1" ht="19.5" customHeight="1" x14ac:dyDescent="0.2">
      <c r="A11" s="56"/>
      <c r="B11" s="17"/>
      <c r="C11" s="24"/>
      <c r="D11" s="18"/>
      <c r="E11" s="18"/>
      <c r="F11" s="57"/>
      <c r="G11" s="57"/>
      <c r="H11" s="57"/>
      <c r="I11" s="57"/>
      <c r="J11" s="59"/>
      <c r="K11" s="59"/>
      <c r="L11" s="58"/>
      <c r="M11" s="26">
        <f t="shared" si="0"/>
        <v>0</v>
      </c>
      <c r="N11" s="26">
        <f t="shared" si="1"/>
        <v>0</v>
      </c>
      <c r="O11" s="26">
        <f t="shared" si="2"/>
        <v>0</v>
      </c>
      <c r="P11" s="26"/>
      <c r="Q11" s="33"/>
      <c r="R11" s="33"/>
      <c r="S11" s="34"/>
      <c r="T11" s="34"/>
      <c r="U11" s="34"/>
      <c r="V11" s="34"/>
      <c r="W11" s="34"/>
      <c r="X11" s="33"/>
      <c r="Y11" s="33"/>
      <c r="Z11" s="33"/>
      <c r="AA11" s="33"/>
      <c r="AB11" s="34"/>
      <c r="AC11" s="34"/>
      <c r="AD11" s="33"/>
      <c r="AE11" s="33"/>
      <c r="AF11" s="26">
        <f t="shared" si="3"/>
        <v>0</v>
      </c>
      <c r="AG11" s="27">
        <f t="shared" si="4"/>
        <v>0</v>
      </c>
    </row>
    <row r="12" spans="1:34" s="10" customFormat="1" ht="19.5" customHeight="1" x14ac:dyDescent="0.2">
      <c r="A12" s="56"/>
      <c r="B12" s="17"/>
      <c r="C12" s="57"/>
      <c r="D12" s="18"/>
      <c r="E12" s="18"/>
      <c r="F12" s="57"/>
      <c r="G12" s="57"/>
      <c r="H12" s="57"/>
      <c r="I12" s="57"/>
      <c r="J12" s="59"/>
      <c r="K12" s="59"/>
      <c r="L12" s="58"/>
      <c r="M12" s="26">
        <f t="shared" si="0"/>
        <v>0</v>
      </c>
      <c r="N12" s="26">
        <f t="shared" si="1"/>
        <v>0</v>
      </c>
      <c r="O12" s="26">
        <f t="shared" si="2"/>
        <v>0</v>
      </c>
      <c r="P12" s="26"/>
      <c r="Q12" s="33"/>
      <c r="R12" s="33"/>
      <c r="S12" s="34"/>
      <c r="T12" s="34"/>
      <c r="U12" s="34"/>
      <c r="V12" s="34"/>
      <c r="W12" s="34"/>
      <c r="X12" s="33"/>
      <c r="Y12" s="33"/>
      <c r="Z12" s="33"/>
      <c r="AA12" s="33"/>
      <c r="AB12" s="34"/>
      <c r="AC12" s="34"/>
      <c r="AD12" s="33"/>
      <c r="AE12" s="33"/>
      <c r="AF12" s="26">
        <f t="shared" si="3"/>
        <v>0</v>
      </c>
      <c r="AG12" s="27">
        <f t="shared" si="4"/>
        <v>0</v>
      </c>
    </row>
    <row r="13" spans="1:34" s="11" customFormat="1" ht="23.25" customHeight="1" x14ac:dyDescent="0.2">
      <c r="A13" s="29"/>
      <c r="B13" s="30"/>
      <c r="C13" s="24"/>
      <c r="D13" s="24"/>
      <c r="E13" s="24"/>
      <c r="F13" s="25"/>
      <c r="G13" s="25"/>
      <c r="H13" s="31"/>
      <c r="I13" s="31"/>
      <c r="J13" s="31"/>
      <c r="K13" s="31"/>
      <c r="L13" s="32"/>
      <c r="M13" s="26">
        <f t="shared" si="0"/>
        <v>0</v>
      </c>
      <c r="N13" s="26">
        <f t="shared" si="1"/>
        <v>0</v>
      </c>
      <c r="O13" s="26">
        <f t="shared" si="2"/>
        <v>0</v>
      </c>
      <c r="P13" s="26"/>
      <c r="Q13" s="33"/>
      <c r="R13" s="33"/>
      <c r="S13" s="34"/>
      <c r="T13" s="34"/>
      <c r="U13" s="34"/>
      <c r="V13" s="34"/>
      <c r="W13" s="34"/>
      <c r="X13" s="33"/>
      <c r="Y13" s="33"/>
      <c r="Z13" s="33"/>
      <c r="AA13" s="33"/>
      <c r="AB13" s="34"/>
      <c r="AC13" s="34"/>
      <c r="AD13" s="33"/>
      <c r="AE13" s="33"/>
      <c r="AF13" s="26">
        <f t="shared" ref="AF13:AF14" si="6">-SUM(N13:AE13)</f>
        <v>0</v>
      </c>
      <c r="AG13" s="27">
        <f t="shared" si="4"/>
        <v>0</v>
      </c>
    </row>
    <row r="14" spans="1:34" s="11" customFormat="1" ht="12" thickBot="1" x14ac:dyDescent="0.25">
      <c r="A14" s="29"/>
      <c r="B14" s="30"/>
      <c r="C14" s="35"/>
      <c r="D14" s="35"/>
      <c r="E14" s="35"/>
      <c r="F14" s="25"/>
      <c r="G14" s="28"/>
      <c r="H14" s="31"/>
      <c r="I14" s="31"/>
      <c r="J14" s="31"/>
      <c r="K14" s="31"/>
      <c r="L14" s="32"/>
      <c r="M14" s="33">
        <f>SUM(H14:J14,K14/1.12)</f>
        <v>0</v>
      </c>
      <c r="N14" s="33">
        <f>K14/1.12*0.12</f>
        <v>0</v>
      </c>
      <c r="O14" s="33">
        <f>-SUM(I14:J14,K14/1.12)*L14</f>
        <v>0</v>
      </c>
      <c r="P14" s="33"/>
      <c r="Q14" s="33"/>
      <c r="R14" s="33"/>
      <c r="S14" s="33"/>
      <c r="T14" s="34"/>
      <c r="U14" s="43"/>
      <c r="V14" s="34"/>
      <c r="W14" s="34"/>
      <c r="X14" s="34"/>
      <c r="Y14" s="36"/>
      <c r="Z14" s="33"/>
      <c r="AA14" s="43"/>
      <c r="AB14" s="33"/>
      <c r="AC14" s="34"/>
      <c r="AD14" s="34"/>
      <c r="AE14" s="37"/>
      <c r="AF14" s="26">
        <f t="shared" si="6"/>
        <v>0</v>
      </c>
      <c r="AG14" s="27">
        <f t="shared" si="4"/>
        <v>0</v>
      </c>
    </row>
    <row r="15" spans="1:34" s="9" customFormat="1" ht="12.75" thickTop="1" thickBot="1" x14ac:dyDescent="0.25">
      <c r="A15" s="38"/>
      <c r="B15" s="39"/>
      <c r="C15" s="40"/>
      <c r="D15" s="41"/>
      <c r="E15" s="41"/>
      <c r="F15" s="42"/>
      <c r="G15" s="40"/>
      <c r="H15" s="43">
        <f>SUM(H5:H13)</f>
        <v>0</v>
      </c>
      <c r="I15" s="43">
        <f>SUM(I13:I14)</f>
        <v>0</v>
      </c>
      <c r="J15" s="43">
        <f>SUM(J5:J13)</f>
        <v>10194.799999999999</v>
      </c>
      <c r="K15" s="43">
        <f>SUM(K5:K13)</f>
        <v>8498.4500000000007</v>
      </c>
      <c r="L15" s="43">
        <f>SUM(L13:L14)</f>
        <v>0</v>
      </c>
      <c r="M15" s="43">
        <f>SUM(M5:M13)</f>
        <v>17782.701785714286</v>
      </c>
      <c r="N15" s="43">
        <f>SUM(N5:N13)</f>
        <v>910.54821428571427</v>
      </c>
      <c r="O15" s="43">
        <f>SUM(O13:O14)</f>
        <v>0</v>
      </c>
      <c r="P15" s="43">
        <f>SUM(P5:P13)</f>
        <v>17752.7</v>
      </c>
      <c r="Q15" s="43">
        <f>SUM(Q5:Q13)</f>
        <v>0</v>
      </c>
      <c r="R15" s="43">
        <f>SUM(R5:R13)</f>
        <v>0</v>
      </c>
      <c r="S15" s="43">
        <f>SUM(S13:S14)</f>
        <v>0</v>
      </c>
      <c r="T15" s="43">
        <f>SUM(T5:T13)</f>
        <v>30</v>
      </c>
      <c r="U15" s="43">
        <f>SUM(U5:U13)</f>
        <v>0</v>
      </c>
      <c r="V15" s="43">
        <f>SUM(V13:V14)</f>
        <v>0</v>
      </c>
      <c r="W15" s="43">
        <f>SUM(W13:W14)</f>
        <v>0</v>
      </c>
      <c r="X15" s="43">
        <f>SUM(X13:X14)</f>
        <v>0</v>
      </c>
      <c r="Y15" s="43">
        <f>SUM(Y13:Y14)</f>
        <v>0</v>
      </c>
      <c r="Z15" s="43">
        <f>SUM(Z13:Z14)</f>
        <v>0</v>
      </c>
      <c r="AA15" s="43">
        <f>SUM(AA5:AA13)</f>
        <v>0</v>
      </c>
      <c r="AB15" s="43">
        <f>SUM(AB13:AB14)</f>
        <v>0</v>
      </c>
      <c r="AC15" s="43">
        <f>SUM(AC5:AC13)</f>
        <v>0</v>
      </c>
      <c r="AD15" s="43">
        <f>SUM(AD5:AD13)</f>
        <v>0</v>
      </c>
      <c r="AE15" s="43">
        <f>SUM(AE13:AE14)</f>
        <v>0</v>
      </c>
      <c r="AF15" s="43">
        <f>SUM(AF5:AF13)</f>
        <v>-18693.248214285715</v>
      </c>
      <c r="AG15" s="43">
        <f>SUM(AG13:AG14)</f>
        <v>0</v>
      </c>
    </row>
    <row r="16" spans="1:34" s="85" customFormat="1" ht="12" thickTop="1" x14ac:dyDescent="0.2"/>
    <row r="17" spans="1:32" ht="12" x14ac:dyDescent="0.2">
      <c r="K17" s="44">
        <f>H15+J15+K15</f>
        <v>18693.25</v>
      </c>
      <c r="L17" s="8"/>
      <c r="M17" s="7"/>
      <c r="AF17" s="45">
        <f>+AF15</f>
        <v>-18693.248214285715</v>
      </c>
    </row>
    <row r="18" spans="1:32" ht="12" x14ac:dyDescent="0.2">
      <c r="K18" s="44"/>
      <c r="L18" s="8"/>
      <c r="M18" s="7"/>
      <c r="AF18" s="45"/>
    </row>
    <row r="19" spans="1:32" ht="12" x14ac:dyDescent="0.2">
      <c r="K19" s="44"/>
      <c r="L19" s="8"/>
      <c r="M19" s="7"/>
      <c r="AF19" s="45"/>
    </row>
    <row r="20" spans="1:32" x14ac:dyDescent="0.2">
      <c r="K20" s="7"/>
      <c r="L20" s="8"/>
      <c r="M20" s="7"/>
    </row>
    <row r="21" spans="1:32" ht="12.75" x14ac:dyDescent="0.2">
      <c r="C21" s="46" t="s">
        <v>118</v>
      </c>
      <c r="G21" s="9"/>
      <c r="J21" s="48" t="s">
        <v>36</v>
      </c>
      <c r="K21" s="50">
        <f>K5+J6+K7+K8+J10</f>
        <v>18663.25</v>
      </c>
      <c r="L21" s="47"/>
      <c r="M21" s="47"/>
      <c r="N21" s="45"/>
      <c r="O21" s="45"/>
      <c r="P21" s="45"/>
      <c r="Q21" s="45"/>
    </row>
    <row r="22" spans="1:32" ht="12.75" x14ac:dyDescent="0.2">
      <c r="C22" s="46"/>
      <c r="G22" s="9"/>
      <c r="J22" s="48" t="s">
        <v>40</v>
      </c>
      <c r="K22" s="50">
        <v>0</v>
      </c>
      <c r="L22" s="47"/>
      <c r="M22" s="47"/>
      <c r="N22" s="45"/>
      <c r="O22" s="45"/>
      <c r="P22" s="45"/>
      <c r="Q22" s="45"/>
    </row>
    <row r="23" spans="1:32" ht="12.75" x14ac:dyDescent="0.2">
      <c r="J23" s="48" t="s">
        <v>37</v>
      </c>
      <c r="K23" s="49">
        <f>K12</f>
        <v>0</v>
      </c>
      <c r="L23" s="8"/>
      <c r="M23" s="7"/>
    </row>
    <row r="24" spans="1:32" ht="12.75" x14ac:dyDescent="0.2">
      <c r="J24" s="48" t="s">
        <v>38</v>
      </c>
      <c r="K24" s="49">
        <f>J9</f>
        <v>30</v>
      </c>
      <c r="L24" s="8"/>
      <c r="M24" s="7"/>
    </row>
    <row r="25" spans="1:32" ht="12.75" x14ac:dyDescent="0.2">
      <c r="A25" s="1"/>
      <c r="B25" s="1"/>
      <c r="D25" s="1"/>
      <c r="E25" s="1"/>
      <c r="F25" s="1"/>
      <c r="H25" s="1"/>
      <c r="I25" s="1"/>
      <c r="J25" s="51" t="s">
        <v>39</v>
      </c>
      <c r="K25" s="52">
        <f>SUM(K21:K24)</f>
        <v>18693.25</v>
      </c>
      <c r="L25" s="8"/>
      <c r="M25" s="7"/>
      <c r="N25" s="1"/>
      <c r="O25" s="1"/>
      <c r="P25" s="65"/>
      <c r="Q25" s="1"/>
      <c r="R25" s="1"/>
      <c r="S25" s="1"/>
      <c r="T25" s="1"/>
      <c r="U25" s="1"/>
      <c r="V25" s="1"/>
      <c r="W25" s="1"/>
      <c r="X25" s="1"/>
      <c r="Z25" s="1"/>
      <c r="AA25" s="1"/>
      <c r="AB25" s="1"/>
      <c r="AC25" s="1"/>
      <c r="AD25" s="1"/>
      <c r="AE25" s="1"/>
      <c r="AF25" s="1"/>
    </row>
    <row r="26" spans="1:32" ht="12" x14ac:dyDescent="0.2">
      <c r="J26" s="45" t="s">
        <v>42</v>
      </c>
      <c r="K26" s="45">
        <v>18000</v>
      </c>
    </row>
    <row r="27" spans="1:32" ht="12" x14ac:dyDescent="0.2">
      <c r="H27" s="53"/>
      <c r="I27" s="53"/>
      <c r="J27" s="53"/>
      <c r="K27" s="53">
        <f>K26-K25</f>
        <v>-693.25</v>
      </c>
      <c r="L27" s="60"/>
      <c r="M27" s="61" t="s">
        <v>73</v>
      </c>
    </row>
    <row r="28" spans="1:32" ht="12" x14ac:dyDescent="0.2">
      <c r="H28" s="53"/>
      <c r="I28" s="53"/>
      <c r="J28" s="53" t="s">
        <v>109</v>
      </c>
      <c r="K28" s="53">
        <v>50.75</v>
      </c>
    </row>
    <row r="29" spans="1:32" ht="12" x14ac:dyDescent="0.2">
      <c r="H29" s="53"/>
      <c r="I29" s="53"/>
      <c r="J29" s="53"/>
      <c r="K29" s="53">
        <v>1000</v>
      </c>
      <c r="M29" s="2" t="s">
        <v>117</v>
      </c>
    </row>
    <row r="30" spans="1:32" ht="12" x14ac:dyDescent="0.2">
      <c r="H30" s="53"/>
      <c r="I30" s="53"/>
      <c r="J30" s="53"/>
      <c r="K30" s="53">
        <f>693.25+50.75+1000</f>
        <v>1744</v>
      </c>
      <c r="M30" s="2" t="s">
        <v>122</v>
      </c>
    </row>
    <row r="31" spans="1:32" ht="12" x14ac:dyDescent="0.2">
      <c r="H31" s="53"/>
      <c r="I31" s="53"/>
      <c r="J31" s="53"/>
      <c r="K31" s="53"/>
    </row>
    <row r="32" spans="1:32" ht="12" x14ac:dyDescent="0.2">
      <c r="H32" s="53"/>
      <c r="I32" s="53"/>
      <c r="J32" s="53"/>
      <c r="K32" s="53"/>
      <c r="Q32" s="2">
        <v>0</v>
      </c>
    </row>
    <row r="33" spans="1:32" ht="12" x14ac:dyDescent="0.2">
      <c r="A33" s="1"/>
      <c r="B33" s="1"/>
      <c r="D33" s="1"/>
      <c r="E33" s="1"/>
      <c r="F33" s="1"/>
      <c r="H33" s="54"/>
      <c r="I33" s="54"/>
      <c r="J33" s="54"/>
      <c r="K33" s="54"/>
      <c r="L33" s="1"/>
      <c r="M33" s="1"/>
      <c r="N33" s="1"/>
      <c r="O33" s="1"/>
      <c r="P33" s="1"/>
      <c r="Q33" s="1"/>
      <c r="R33" s="1"/>
      <c r="S33" s="1"/>
      <c r="Z33" s="1"/>
      <c r="AA33" s="1"/>
      <c r="AB33" s="1"/>
      <c r="AC33" s="1"/>
      <c r="AD33" s="1"/>
      <c r="AE33" s="1"/>
      <c r="AF33" s="1"/>
    </row>
    <row r="34" spans="1:32" ht="12" x14ac:dyDescent="0.2">
      <c r="H34" s="53"/>
      <c r="I34" s="53"/>
      <c r="J34" s="53"/>
      <c r="K34" s="53"/>
    </row>
    <row r="35" spans="1:32" ht="12" x14ac:dyDescent="0.2">
      <c r="H35" s="53"/>
      <c r="I35" s="53"/>
      <c r="J35" s="53"/>
      <c r="K35" s="53"/>
    </row>
    <row r="36" spans="1:32" ht="12" x14ac:dyDescent="0.2">
      <c r="H36" s="53"/>
      <c r="I36" s="53"/>
      <c r="J36" s="53"/>
      <c r="K36" s="53"/>
    </row>
    <row r="37" spans="1:32" ht="12" x14ac:dyDescent="0.2">
      <c r="H37" s="53"/>
      <c r="I37" s="53"/>
      <c r="J37" s="53"/>
      <c r="K37" s="53"/>
    </row>
    <row r="38" spans="1:32" x14ac:dyDescent="0.2">
      <c r="H38" s="55"/>
      <c r="I38" s="55"/>
      <c r="J38" s="55"/>
      <c r="K38" s="55"/>
    </row>
    <row r="39" spans="1:32" x14ac:dyDescent="0.2">
      <c r="H39" s="55"/>
      <c r="I39" s="55"/>
      <c r="J39" s="55"/>
      <c r="K39" s="55"/>
    </row>
    <row r="40" spans="1:32" x14ac:dyDescent="0.2">
      <c r="A40" s="1"/>
      <c r="B40" s="1"/>
      <c r="D40" s="1"/>
      <c r="E40" s="1"/>
      <c r="F40" s="1"/>
      <c r="H40" s="55"/>
      <c r="I40" s="55"/>
      <c r="J40" s="55"/>
      <c r="K40" s="55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">
      <c r="A41" s="1"/>
      <c r="B41" s="1"/>
      <c r="D41" s="1"/>
      <c r="E41" s="1"/>
      <c r="F41" s="1"/>
      <c r="H41" s="55"/>
      <c r="I41" s="55"/>
      <c r="J41" s="55"/>
      <c r="K41" s="55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">
      <c r="A42" s="1"/>
      <c r="B42" s="1"/>
      <c r="D42" s="1"/>
      <c r="E42" s="1"/>
      <c r="F42" s="1"/>
      <c r="H42" s="55"/>
      <c r="I42" s="55"/>
      <c r="J42" s="55"/>
      <c r="K42" s="5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</sheetData>
  <mergeCells count="1">
    <mergeCell ref="A16:XFD16"/>
  </mergeCells>
  <pageMargins left="0.7" right="0.7" top="0.75" bottom="0.75" header="0.3" footer="0.3"/>
  <pageSetup paperSize="5" scale="85" orientation="landscape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47"/>
  <sheetViews>
    <sheetView workbookViewId="0">
      <selection activeCell="A5" sqref="A5"/>
    </sheetView>
  </sheetViews>
  <sheetFormatPr defaultRowHeight="11.25" x14ac:dyDescent="0.2"/>
  <cols>
    <col min="1" max="1" width="8.140625" style="69" customWidth="1"/>
    <col min="2" max="2" width="7.28515625" style="6" hidden="1" customWidth="1"/>
    <col min="3" max="3" width="26.140625" style="1" customWidth="1"/>
    <col min="4" max="4" width="14" style="5" hidden="1" customWidth="1"/>
    <col min="5" max="5" width="29.28515625" style="5" hidden="1" customWidth="1"/>
    <col min="6" max="6" width="7.85546875" style="4" customWidth="1"/>
    <col min="7" max="7" width="26.5703125" style="1" customWidth="1"/>
    <col min="8" max="8" width="11.140625" style="2" hidden="1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4" width="8.5703125" style="2" customWidth="1"/>
    <col min="15" max="15" width="9" style="2" hidden="1" customWidth="1"/>
    <col min="16" max="16" width="9.85546875" style="2" customWidth="1"/>
    <col min="17" max="17" width="10.85546875" style="2" customWidth="1"/>
    <col min="18" max="18" width="10.7109375" style="2" customWidth="1"/>
    <col min="19" max="19" width="9.5703125" style="2" hidden="1" customWidth="1"/>
    <col min="20" max="20" width="9.140625" style="2" customWidth="1"/>
    <col min="21" max="21" width="10" style="2" customWidth="1"/>
    <col min="22" max="22" width="10.5703125" style="2" hidden="1" customWidth="1"/>
    <col min="23" max="23" width="8.140625" style="2" hidden="1" customWidth="1"/>
    <col min="24" max="24" width="9.85546875" style="2" hidden="1" customWidth="1"/>
    <col min="25" max="25" width="9.28515625" style="2" hidden="1" customWidth="1"/>
    <col min="26" max="26" width="8.28515625" style="2" hidden="1" customWidth="1"/>
    <col min="27" max="27" width="8.7109375" style="2" hidden="1" customWidth="1"/>
    <col min="28" max="28" width="9.5703125" style="2" hidden="1" customWidth="1"/>
    <col min="29" max="30" width="8" style="2" hidden="1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4" ht="12" customHeight="1" x14ac:dyDescent="0.2">
      <c r="A1" s="12" t="s">
        <v>29</v>
      </c>
      <c r="C1" s="13"/>
    </row>
    <row r="2" spans="1:34" ht="12" customHeight="1" x14ac:dyDescent="0.2">
      <c r="A2" s="12" t="s">
        <v>25</v>
      </c>
    </row>
    <row r="3" spans="1:34" ht="12" customHeight="1" x14ac:dyDescent="0.2">
      <c r="A3" s="12" t="s">
        <v>119</v>
      </c>
      <c r="B3" s="13"/>
      <c r="C3" s="14"/>
      <c r="N3" s="15">
        <v>1301</v>
      </c>
      <c r="O3" s="15">
        <v>2402</v>
      </c>
      <c r="P3" s="15">
        <v>5001</v>
      </c>
      <c r="Q3" s="15">
        <v>5002</v>
      </c>
      <c r="R3" s="15">
        <v>6220</v>
      </c>
      <c r="S3" s="15">
        <v>6219</v>
      </c>
      <c r="T3" s="15">
        <v>6212</v>
      </c>
      <c r="U3" s="15"/>
      <c r="V3" s="15"/>
      <c r="W3" s="15"/>
      <c r="X3" s="15"/>
      <c r="Y3" s="15" t="s">
        <v>24</v>
      </c>
      <c r="Z3" s="15"/>
      <c r="AA3" s="15">
        <v>6230</v>
      </c>
      <c r="AB3" s="15" t="s">
        <v>23</v>
      </c>
      <c r="AC3" s="15">
        <v>6202</v>
      </c>
      <c r="AD3" s="15"/>
      <c r="AE3" s="15">
        <v>6109</v>
      </c>
      <c r="AF3" s="15">
        <v>1002</v>
      </c>
    </row>
    <row r="4" spans="1:34" s="10" customFormat="1" ht="44.25" customHeight="1" x14ac:dyDescent="0.25">
      <c r="A4" s="16" t="s">
        <v>22</v>
      </c>
      <c r="B4" s="17" t="s">
        <v>21</v>
      </c>
      <c r="C4" s="18" t="s">
        <v>20</v>
      </c>
      <c r="D4" s="18" t="s">
        <v>19</v>
      </c>
      <c r="E4" s="18" t="s">
        <v>26</v>
      </c>
      <c r="F4" s="18" t="s">
        <v>18</v>
      </c>
      <c r="G4" s="18" t="s">
        <v>17</v>
      </c>
      <c r="H4" s="18" t="s">
        <v>16</v>
      </c>
      <c r="I4" s="18" t="s">
        <v>15</v>
      </c>
      <c r="J4" s="18" t="s">
        <v>14</v>
      </c>
      <c r="K4" s="18" t="s">
        <v>13</v>
      </c>
      <c r="L4" s="19" t="s">
        <v>12</v>
      </c>
      <c r="M4" s="18" t="s">
        <v>11</v>
      </c>
      <c r="N4" s="20" t="s">
        <v>10</v>
      </c>
      <c r="O4" s="20" t="s">
        <v>9</v>
      </c>
      <c r="P4" s="20" t="s">
        <v>8</v>
      </c>
      <c r="Q4" s="20" t="s">
        <v>7</v>
      </c>
      <c r="R4" s="20" t="s">
        <v>134</v>
      </c>
      <c r="S4" s="20" t="s">
        <v>43</v>
      </c>
      <c r="T4" s="20" t="s">
        <v>4</v>
      </c>
      <c r="U4" s="20" t="s">
        <v>30</v>
      </c>
      <c r="V4" s="20" t="s">
        <v>31</v>
      </c>
      <c r="W4" s="20" t="s">
        <v>32</v>
      </c>
      <c r="X4" s="20" t="s">
        <v>33</v>
      </c>
      <c r="Y4" s="20" t="s">
        <v>5</v>
      </c>
      <c r="Z4" s="20" t="s">
        <v>28</v>
      </c>
      <c r="AA4" s="20" t="s">
        <v>4</v>
      </c>
      <c r="AB4" s="20" t="s">
        <v>3</v>
      </c>
      <c r="AC4" s="21" t="s">
        <v>44</v>
      </c>
      <c r="AD4" s="20" t="s">
        <v>1</v>
      </c>
      <c r="AE4" s="22" t="s">
        <v>2</v>
      </c>
      <c r="AF4" s="23" t="s">
        <v>0</v>
      </c>
    </row>
    <row r="5" spans="1:34" s="10" customFormat="1" ht="19.5" customHeight="1" x14ac:dyDescent="0.2">
      <c r="A5" s="56">
        <v>44179</v>
      </c>
      <c r="B5" s="17"/>
      <c r="C5" s="24" t="s">
        <v>65</v>
      </c>
      <c r="D5" s="18"/>
      <c r="E5" s="18"/>
      <c r="F5" s="57"/>
      <c r="G5" s="57" t="s">
        <v>123</v>
      </c>
      <c r="H5" s="59"/>
      <c r="I5" s="57"/>
      <c r="J5" s="59">
        <v>1744</v>
      </c>
      <c r="K5" s="59">
        <v>0</v>
      </c>
      <c r="L5" s="58"/>
      <c r="M5" s="26">
        <f t="shared" ref="M5:M18" si="0">SUM(H5:J5,K5/1.12)</f>
        <v>1744</v>
      </c>
      <c r="N5" s="26">
        <f t="shared" ref="N5:N14" si="1">K5/1.12*0.12</f>
        <v>0</v>
      </c>
      <c r="O5" s="26">
        <f t="shared" ref="O5:O18" si="2">-SUM(I5:J5,K5/1.12)*L5</f>
        <v>0</v>
      </c>
      <c r="P5" s="26">
        <v>1744</v>
      </c>
      <c r="Q5" s="33"/>
      <c r="R5" s="33"/>
      <c r="S5" s="34"/>
      <c r="T5" s="34"/>
      <c r="U5" s="34"/>
      <c r="V5" s="34"/>
      <c r="W5" s="34"/>
      <c r="X5" s="33"/>
      <c r="Y5" s="33"/>
      <c r="Z5" s="33"/>
      <c r="AA5" s="33"/>
      <c r="AB5" s="34"/>
      <c r="AC5" s="34"/>
      <c r="AD5" s="33"/>
      <c r="AE5" s="33"/>
      <c r="AF5" s="26">
        <f t="shared" ref="AF5:AF18" si="3">-SUM(N5:AE5)</f>
        <v>-1744</v>
      </c>
      <c r="AG5" s="27">
        <f t="shared" ref="AG5:AG19" si="4">SUM(H5:K5)+AF5+O5</f>
        <v>0</v>
      </c>
      <c r="AH5" s="84">
        <f>-AF5</f>
        <v>1744</v>
      </c>
    </row>
    <row r="6" spans="1:34" s="10" customFormat="1" ht="19.5" hidden="1" customHeight="1" x14ac:dyDescent="0.2">
      <c r="A6" s="56">
        <v>44179</v>
      </c>
      <c r="B6" s="17"/>
      <c r="C6" s="24" t="s">
        <v>34</v>
      </c>
      <c r="D6" s="18"/>
      <c r="E6" s="18"/>
      <c r="F6" s="57"/>
      <c r="G6" s="57" t="s">
        <v>124</v>
      </c>
      <c r="H6" s="57"/>
      <c r="I6" s="57"/>
      <c r="J6" s="59"/>
      <c r="K6" s="59">
        <v>4175.6499999999996</v>
      </c>
      <c r="L6" s="58"/>
      <c r="M6" s="26">
        <f t="shared" si="0"/>
        <v>3728.258928571428</v>
      </c>
      <c r="N6" s="26">
        <f t="shared" si="1"/>
        <v>447.39107142857137</v>
      </c>
      <c r="O6" s="26">
        <f t="shared" si="2"/>
        <v>0</v>
      </c>
      <c r="P6" s="26">
        <v>3728.26</v>
      </c>
      <c r="Q6" s="33"/>
      <c r="R6" s="33"/>
      <c r="S6" s="34"/>
      <c r="T6" s="34"/>
      <c r="U6" s="34"/>
      <c r="V6" s="34"/>
      <c r="W6" s="34"/>
      <c r="X6" s="33"/>
      <c r="Y6" s="33"/>
      <c r="Z6" s="33"/>
      <c r="AA6" s="33"/>
      <c r="AB6" s="34"/>
      <c r="AC6" s="34"/>
      <c r="AD6" s="33"/>
      <c r="AE6" s="33"/>
      <c r="AF6" s="26">
        <f t="shared" si="3"/>
        <v>-4175.6510714285714</v>
      </c>
      <c r="AG6" s="27">
        <f t="shared" si="4"/>
        <v>-1.071428571776778E-3</v>
      </c>
      <c r="AH6" s="84">
        <f t="shared" ref="AH6:AH17" si="5">-AF6</f>
        <v>4175.6510714285714</v>
      </c>
    </row>
    <row r="7" spans="1:34" s="10" customFormat="1" ht="23.25" hidden="1" customHeight="1" x14ac:dyDescent="0.2">
      <c r="A7" s="56">
        <v>44179</v>
      </c>
      <c r="B7" s="17"/>
      <c r="C7" s="24" t="s">
        <v>91</v>
      </c>
      <c r="D7" s="18"/>
      <c r="E7" s="18"/>
      <c r="F7" s="57"/>
      <c r="G7" s="57" t="s">
        <v>125</v>
      </c>
      <c r="H7" s="57"/>
      <c r="I7" s="57"/>
      <c r="J7" s="59">
        <v>120</v>
      </c>
      <c r="K7" s="59"/>
      <c r="L7" s="58"/>
      <c r="M7" s="26">
        <f t="shared" si="0"/>
        <v>120</v>
      </c>
      <c r="N7" s="26">
        <f t="shared" si="1"/>
        <v>0</v>
      </c>
      <c r="O7" s="26">
        <f t="shared" si="2"/>
        <v>0</v>
      </c>
      <c r="P7" s="26"/>
      <c r="Q7" s="33"/>
      <c r="R7" s="33"/>
      <c r="S7" s="34"/>
      <c r="T7" s="34">
        <v>120</v>
      </c>
      <c r="U7" s="34"/>
      <c r="V7" s="34"/>
      <c r="W7" s="34"/>
      <c r="X7" s="33"/>
      <c r="Y7" s="33"/>
      <c r="Z7" s="33"/>
      <c r="AA7" s="33"/>
      <c r="AB7" s="34"/>
      <c r="AC7" s="34"/>
      <c r="AD7" s="33"/>
      <c r="AE7" s="33"/>
      <c r="AF7" s="26">
        <f t="shared" si="3"/>
        <v>-120</v>
      </c>
      <c r="AG7" s="27">
        <f t="shared" si="4"/>
        <v>0</v>
      </c>
      <c r="AH7" s="84">
        <f t="shared" si="5"/>
        <v>120</v>
      </c>
    </row>
    <row r="8" spans="1:34" s="10" customFormat="1" ht="19.5" hidden="1" customHeight="1" x14ac:dyDescent="0.2">
      <c r="A8" s="56">
        <v>44179</v>
      </c>
      <c r="B8" s="17"/>
      <c r="C8" s="24" t="s">
        <v>126</v>
      </c>
      <c r="D8" s="18"/>
      <c r="E8" s="18"/>
      <c r="F8" s="57"/>
      <c r="G8" s="57" t="s">
        <v>68</v>
      </c>
      <c r="H8" s="59"/>
      <c r="I8" s="57"/>
      <c r="J8" s="59"/>
      <c r="K8" s="59">
        <v>50</v>
      </c>
      <c r="L8" s="58"/>
      <c r="M8" s="26">
        <f t="shared" si="0"/>
        <v>44.642857142857139</v>
      </c>
      <c r="N8" s="26">
        <f t="shared" si="1"/>
        <v>5.3571428571428568</v>
      </c>
      <c r="O8" s="26">
        <f t="shared" si="2"/>
        <v>0</v>
      </c>
      <c r="P8" s="26">
        <v>44.64</v>
      </c>
      <c r="Q8" s="33"/>
      <c r="R8" s="33"/>
      <c r="S8" s="34"/>
      <c r="T8" s="34"/>
      <c r="U8" s="34"/>
      <c r="V8" s="34"/>
      <c r="W8" s="34"/>
      <c r="X8" s="33"/>
      <c r="Y8" s="33"/>
      <c r="Z8" s="33"/>
      <c r="AA8" s="33"/>
      <c r="AB8" s="34"/>
      <c r="AC8" s="34"/>
      <c r="AD8" s="33"/>
      <c r="AE8" s="33"/>
      <c r="AF8" s="26">
        <f t="shared" si="3"/>
        <v>-49.997142857142855</v>
      </c>
      <c r="AG8" s="27">
        <f t="shared" si="4"/>
        <v>2.8571428571453339E-3</v>
      </c>
      <c r="AH8" s="84">
        <f t="shared" si="5"/>
        <v>49.997142857142855</v>
      </c>
    </row>
    <row r="9" spans="1:34" s="10" customFormat="1" ht="19.5" hidden="1" customHeight="1" x14ac:dyDescent="0.2">
      <c r="A9" s="56">
        <v>44180</v>
      </c>
      <c r="B9" s="17"/>
      <c r="C9" s="24" t="s">
        <v>91</v>
      </c>
      <c r="D9" s="18"/>
      <c r="E9" s="18"/>
      <c r="F9" s="57"/>
      <c r="G9" s="57" t="s">
        <v>127</v>
      </c>
      <c r="H9" s="57"/>
      <c r="I9" s="57"/>
      <c r="J9" s="59">
        <v>60</v>
      </c>
      <c r="K9" s="59"/>
      <c r="L9" s="58"/>
      <c r="M9" s="26">
        <f t="shared" si="0"/>
        <v>60</v>
      </c>
      <c r="N9" s="26">
        <f t="shared" si="1"/>
        <v>0</v>
      </c>
      <c r="O9" s="26">
        <f t="shared" si="2"/>
        <v>0</v>
      </c>
      <c r="P9" s="26"/>
      <c r="Q9" s="33"/>
      <c r="R9" s="33"/>
      <c r="S9" s="34"/>
      <c r="T9" s="34">
        <v>60</v>
      </c>
      <c r="U9" s="34"/>
      <c r="V9" s="34"/>
      <c r="W9" s="34"/>
      <c r="X9" s="33"/>
      <c r="Y9" s="33"/>
      <c r="Z9" s="33"/>
      <c r="AA9" s="33"/>
      <c r="AB9" s="34"/>
      <c r="AC9" s="34"/>
      <c r="AD9" s="33"/>
      <c r="AE9" s="33"/>
      <c r="AF9" s="26">
        <f t="shared" si="3"/>
        <v>-60</v>
      </c>
      <c r="AG9" s="27">
        <f t="shared" si="4"/>
        <v>0</v>
      </c>
      <c r="AH9" s="84">
        <f t="shared" si="5"/>
        <v>60</v>
      </c>
    </row>
    <row r="10" spans="1:34" s="10" customFormat="1" ht="19.5" hidden="1" customHeight="1" x14ac:dyDescent="0.2">
      <c r="A10" s="56">
        <v>44180</v>
      </c>
      <c r="B10" s="17"/>
      <c r="C10" s="57" t="s">
        <v>47</v>
      </c>
      <c r="D10" s="18"/>
      <c r="E10" s="18"/>
      <c r="F10" s="57"/>
      <c r="G10" s="57" t="s">
        <v>128</v>
      </c>
      <c r="H10" s="57"/>
      <c r="I10" s="57"/>
      <c r="J10" s="59"/>
      <c r="K10" s="59">
        <v>910</v>
      </c>
      <c r="L10" s="58"/>
      <c r="M10" s="26">
        <f t="shared" si="0"/>
        <v>812.49999999999989</v>
      </c>
      <c r="N10" s="26">
        <f t="shared" si="1"/>
        <v>97.499999999999986</v>
      </c>
      <c r="O10" s="26">
        <f t="shared" si="2"/>
        <v>0</v>
      </c>
      <c r="P10" s="26"/>
      <c r="Q10" s="33"/>
      <c r="R10" s="33"/>
      <c r="S10" s="34"/>
      <c r="T10" s="34"/>
      <c r="U10" s="34">
        <v>812.5</v>
      </c>
      <c r="V10" s="34"/>
      <c r="W10" s="34"/>
      <c r="X10" s="33"/>
      <c r="Y10" s="33"/>
      <c r="Z10" s="33"/>
      <c r="AA10" s="33"/>
      <c r="AB10" s="34"/>
      <c r="AC10" s="34"/>
      <c r="AD10" s="33"/>
      <c r="AE10" s="33"/>
      <c r="AF10" s="26">
        <f t="shared" si="3"/>
        <v>-910</v>
      </c>
      <c r="AG10" s="27">
        <f t="shared" si="4"/>
        <v>0</v>
      </c>
      <c r="AH10" s="84">
        <f t="shared" si="5"/>
        <v>910</v>
      </c>
    </row>
    <row r="11" spans="1:34" s="10" customFormat="1" ht="19.5" hidden="1" customHeight="1" x14ac:dyDescent="0.2">
      <c r="A11" s="56">
        <v>44180</v>
      </c>
      <c r="B11" s="17"/>
      <c r="C11" s="24" t="s">
        <v>126</v>
      </c>
      <c r="D11" s="18"/>
      <c r="E11" s="18"/>
      <c r="F11" s="57"/>
      <c r="G11" s="57" t="s">
        <v>68</v>
      </c>
      <c r="H11" s="57"/>
      <c r="I11" s="57"/>
      <c r="J11" s="59"/>
      <c r="K11" s="59">
        <v>75</v>
      </c>
      <c r="L11" s="58"/>
      <c r="M11" s="26">
        <f t="shared" si="0"/>
        <v>66.964285714285708</v>
      </c>
      <c r="N11" s="26">
        <f t="shared" si="1"/>
        <v>8.0357142857142847</v>
      </c>
      <c r="O11" s="26">
        <f t="shared" si="2"/>
        <v>0</v>
      </c>
      <c r="P11" s="26">
        <v>66.959999999999994</v>
      </c>
      <c r="Q11" s="33"/>
      <c r="R11" s="33"/>
      <c r="S11" s="34"/>
      <c r="T11" s="34"/>
      <c r="U11" s="34"/>
      <c r="V11" s="34"/>
      <c r="W11" s="34"/>
      <c r="X11" s="33"/>
      <c r="Y11" s="33"/>
      <c r="Z11" s="33"/>
      <c r="AA11" s="33"/>
      <c r="AB11" s="34"/>
      <c r="AC11" s="34"/>
      <c r="AD11" s="33"/>
      <c r="AE11" s="33"/>
      <c r="AF11" s="26">
        <f t="shared" si="3"/>
        <v>-74.995714285714286</v>
      </c>
      <c r="AG11" s="27">
        <f t="shared" si="4"/>
        <v>4.2857142857144481E-3</v>
      </c>
      <c r="AH11" s="84">
        <f t="shared" si="5"/>
        <v>74.995714285714286</v>
      </c>
    </row>
    <row r="12" spans="1:34" s="10" customFormat="1" ht="19.5" hidden="1" customHeight="1" x14ac:dyDescent="0.2">
      <c r="A12" s="56">
        <v>44180</v>
      </c>
      <c r="B12" s="17"/>
      <c r="C12" s="24" t="s">
        <v>62</v>
      </c>
      <c r="D12" s="18"/>
      <c r="E12" s="18"/>
      <c r="F12" s="57"/>
      <c r="G12" s="57" t="s">
        <v>129</v>
      </c>
      <c r="H12" s="57"/>
      <c r="I12" s="57"/>
      <c r="J12" s="59"/>
      <c r="K12" s="59">
        <v>550</v>
      </c>
      <c r="L12" s="58"/>
      <c r="M12" s="26">
        <f t="shared" si="0"/>
        <v>491.0714285714285</v>
      </c>
      <c r="N12" s="26">
        <f t="shared" si="1"/>
        <v>58.928571428571416</v>
      </c>
      <c r="O12" s="26">
        <f t="shared" si="2"/>
        <v>0</v>
      </c>
      <c r="P12" s="26">
        <v>491.07</v>
      </c>
      <c r="Q12" s="33"/>
      <c r="R12" s="33"/>
      <c r="S12" s="34"/>
      <c r="T12" s="34"/>
      <c r="U12" s="34"/>
      <c r="V12" s="34"/>
      <c r="W12" s="34"/>
      <c r="X12" s="33"/>
      <c r="Y12" s="33"/>
      <c r="Z12" s="33"/>
      <c r="AA12" s="33"/>
      <c r="AB12" s="34"/>
      <c r="AC12" s="34"/>
      <c r="AD12" s="33"/>
      <c r="AE12" s="33"/>
      <c r="AF12" s="26">
        <f t="shared" si="3"/>
        <v>-549.99857142857138</v>
      </c>
      <c r="AG12" s="27">
        <f t="shared" si="4"/>
        <v>1.4285714286188522E-3</v>
      </c>
      <c r="AH12" s="84">
        <f t="shared" si="5"/>
        <v>549.99857142857138</v>
      </c>
    </row>
    <row r="13" spans="1:34" s="10" customFormat="1" ht="19.5" hidden="1" customHeight="1" x14ac:dyDescent="0.2">
      <c r="A13" s="56">
        <v>44180</v>
      </c>
      <c r="B13" s="17"/>
      <c r="C13" s="24" t="s">
        <v>130</v>
      </c>
      <c r="D13" s="18"/>
      <c r="E13" s="18"/>
      <c r="F13" s="57"/>
      <c r="G13" s="57" t="s">
        <v>131</v>
      </c>
      <c r="H13" s="57"/>
      <c r="I13" s="57"/>
      <c r="J13" s="59"/>
      <c r="K13" s="59">
        <v>218.75</v>
      </c>
      <c r="L13" s="58"/>
      <c r="M13" s="26">
        <f t="shared" si="0"/>
        <v>195.31249999999997</v>
      </c>
      <c r="N13" s="26">
        <f t="shared" si="1"/>
        <v>23.437499999999996</v>
      </c>
      <c r="O13" s="26">
        <f t="shared" si="2"/>
        <v>0</v>
      </c>
      <c r="P13" s="26">
        <v>195.31</v>
      </c>
      <c r="Q13" s="33"/>
      <c r="R13" s="33"/>
      <c r="S13" s="34"/>
      <c r="T13" s="34"/>
      <c r="U13" s="34"/>
      <c r="V13" s="34"/>
      <c r="W13" s="34"/>
      <c r="X13" s="33"/>
      <c r="Y13" s="33"/>
      <c r="Z13" s="33"/>
      <c r="AA13" s="33"/>
      <c r="AB13" s="34"/>
      <c r="AC13" s="34"/>
      <c r="AD13" s="33"/>
      <c r="AE13" s="33"/>
      <c r="AF13" s="26">
        <f t="shared" si="3"/>
        <v>-218.7475</v>
      </c>
      <c r="AG13" s="27">
        <f t="shared" si="4"/>
        <v>2.4999999999977263E-3</v>
      </c>
      <c r="AH13" s="84">
        <f t="shared" si="5"/>
        <v>218.7475</v>
      </c>
    </row>
    <row r="14" spans="1:34" s="10" customFormat="1" ht="19.5" hidden="1" customHeight="1" x14ac:dyDescent="0.2">
      <c r="A14" s="56">
        <v>44180</v>
      </c>
      <c r="B14" s="17"/>
      <c r="C14" s="57" t="s">
        <v>67</v>
      </c>
      <c r="D14" s="18"/>
      <c r="E14" s="18"/>
      <c r="F14" s="57"/>
      <c r="G14" s="57" t="s">
        <v>132</v>
      </c>
      <c r="H14" s="57"/>
      <c r="I14" s="57"/>
      <c r="J14" s="59"/>
      <c r="K14" s="59">
        <v>125</v>
      </c>
      <c r="L14" s="58"/>
      <c r="M14" s="26">
        <f t="shared" si="0"/>
        <v>111.60714285714285</v>
      </c>
      <c r="N14" s="26">
        <f t="shared" si="1"/>
        <v>13.392857142857141</v>
      </c>
      <c r="O14" s="26">
        <f t="shared" si="2"/>
        <v>0</v>
      </c>
      <c r="P14" s="26">
        <v>111.61</v>
      </c>
      <c r="Q14" s="33"/>
      <c r="R14" s="33"/>
      <c r="S14" s="34"/>
      <c r="T14" s="34"/>
      <c r="U14" s="34"/>
      <c r="V14" s="34"/>
      <c r="W14" s="34"/>
      <c r="X14" s="33"/>
      <c r="Y14" s="33"/>
      <c r="Z14" s="33"/>
      <c r="AA14" s="33"/>
      <c r="AB14" s="34"/>
      <c r="AC14" s="34"/>
      <c r="AD14" s="33"/>
      <c r="AE14" s="33"/>
      <c r="AF14" s="26">
        <f t="shared" si="3"/>
        <v>-125.00285714285714</v>
      </c>
      <c r="AG14" s="27">
        <f t="shared" si="4"/>
        <v>-2.8571428571382285E-3</v>
      </c>
      <c r="AH14" s="84">
        <f t="shared" si="5"/>
        <v>125.00285714285714</v>
      </c>
    </row>
    <row r="15" spans="1:34" s="10" customFormat="1" ht="19.5" hidden="1" customHeight="1" x14ac:dyDescent="0.2">
      <c r="A15" s="56">
        <v>44180</v>
      </c>
      <c r="B15" s="17"/>
      <c r="C15" s="24" t="s">
        <v>62</v>
      </c>
      <c r="D15" s="18"/>
      <c r="E15" s="18"/>
      <c r="F15" s="57"/>
      <c r="G15" s="57" t="s">
        <v>133</v>
      </c>
      <c r="H15" s="57"/>
      <c r="I15" s="57"/>
      <c r="J15" s="59"/>
      <c r="K15" s="59">
        <v>996</v>
      </c>
      <c r="L15" s="58"/>
      <c r="M15" s="26">
        <f t="shared" si="0"/>
        <v>889.28571428571422</v>
      </c>
      <c r="N15" s="26">
        <f>K15/1.12*0.12</f>
        <v>106.71428571428571</v>
      </c>
      <c r="O15" s="26">
        <f t="shared" si="2"/>
        <v>0</v>
      </c>
      <c r="P15" s="26"/>
      <c r="Q15" s="33">
        <v>889.29</v>
      </c>
      <c r="R15" s="33"/>
      <c r="S15" s="34"/>
      <c r="T15" s="34"/>
      <c r="U15" s="34"/>
      <c r="V15" s="34"/>
      <c r="W15" s="34"/>
      <c r="X15" s="33"/>
      <c r="Y15" s="33"/>
      <c r="Z15" s="33"/>
      <c r="AA15" s="33"/>
      <c r="AB15" s="34"/>
      <c r="AC15" s="34"/>
      <c r="AD15" s="33"/>
      <c r="AE15" s="33"/>
      <c r="AF15" s="26">
        <f t="shared" si="3"/>
        <v>-996.00428571428563</v>
      </c>
      <c r="AG15" s="27">
        <f t="shared" si="4"/>
        <v>-4.285714285629183E-3</v>
      </c>
      <c r="AH15" s="84">
        <f t="shared" si="5"/>
        <v>996.00428571428563</v>
      </c>
    </row>
    <row r="16" spans="1:34" s="10" customFormat="1" ht="19.5" hidden="1" customHeight="1" x14ac:dyDescent="0.2">
      <c r="A16" s="56">
        <v>44181</v>
      </c>
      <c r="B16" s="17"/>
      <c r="C16" s="24" t="s">
        <v>62</v>
      </c>
      <c r="D16" s="18"/>
      <c r="E16" s="18"/>
      <c r="F16" s="57"/>
      <c r="G16" s="57" t="s">
        <v>63</v>
      </c>
      <c r="H16" s="57"/>
      <c r="I16" s="57"/>
      <c r="J16" s="59"/>
      <c r="K16" s="59">
        <v>158</v>
      </c>
      <c r="L16" s="58"/>
      <c r="M16" s="26">
        <f t="shared" si="0"/>
        <v>141.07142857142856</v>
      </c>
      <c r="N16" s="26">
        <f t="shared" ref="N16:N18" si="6">K16/1.12*0.12</f>
        <v>16.928571428571427</v>
      </c>
      <c r="O16" s="26">
        <f t="shared" si="2"/>
        <v>0</v>
      </c>
      <c r="P16" s="26"/>
      <c r="Q16" s="33"/>
      <c r="R16" s="33">
        <v>141.07</v>
      </c>
      <c r="S16" s="34"/>
      <c r="T16" s="34"/>
      <c r="U16" s="34"/>
      <c r="V16" s="34"/>
      <c r="W16" s="34"/>
      <c r="X16" s="33"/>
      <c r="Y16" s="33"/>
      <c r="Z16" s="33"/>
      <c r="AA16" s="33"/>
      <c r="AB16" s="34"/>
      <c r="AC16" s="34"/>
      <c r="AD16" s="33"/>
      <c r="AE16" s="33"/>
      <c r="AF16" s="26">
        <f>-SUM(N16:AE16)</f>
        <v>-157.99857142857141</v>
      </c>
      <c r="AG16" s="27">
        <f t="shared" si="4"/>
        <v>1.4285714285904305E-3</v>
      </c>
      <c r="AH16" s="84">
        <f t="shared" si="5"/>
        <v>157.99857142857141</v>
      </c>
    </row>
    <row r="17" spans="1:34" s="10" customFormat="1" ht="19.5" customHeight="1" x14ac:dyDescent="0.2">
      <c r="A17" s="56">
        <v>44181</v>
      </c>
      <c r="B17" s="17"/>
      <c r="C17" s="24" t="s">
        <v>135</v>
      </c>
      <c r="D17" s="18"/>
      <c r="E17" s="18"/>
      <c r="F17" s="57"/>
      <c r="G17" s="57" t="s">
        <v>136</v>
      </c>
      <c r="H17" s="57"/>
      <c r="I17" s="57"/>
      <c r="J17" s="59">
        <v>7796.2</v>
      </c>
      <c r="K17" s="59"/>
      <c r="L17" s="58"/>
      <c r="M17" s="26">
        <f t="shared" si="0"/>
        <v>7796.2</v>
      </c>
      <c r="N17" s="26">
        <f t="shared" si="6"/>
        <v>0</v>
      </c>
      <c r="O17" s="26"/>
      <c r="P17" s="26">
        <v>7796.2</v>
      </c>
      <c r="Q17" s="33"/>
      <c r="R17" s="33"/>
      <c r="S17" s="34"/>
      <c r="T17" s="34"/>
      <c r="U17" s="34"/>
      <c r="V17" s="34"/>
      <c r="W17" s="34"/>
      <c r="X17" s="33"/>
      <c r="Y17" s="33"/>
      <c r="Z17" s="33"/>
      <c r="AA17" s="33"/>
      <c r="AB17" s="34"/>
      <c r="AC17" s="34"/>
      <c r="AD17" s="33"/>
      <c r="AE17" s="33"/>
      <c r="AF17" s="26">
        <f t="shared" si="3"/>
        <v>-7796.2</v>
      </c>
      <c r="AG17" s="27">
        <f t="shared" si="4"/>
        <v>0</v>
      </c>
      <c r="AH17" s="84">
        <f t="shared" si="5"/>
        <v>7796.2</v>
      </c>
    </row>
    <row r="18" spans="1:34" s="11" customFormat="1" ht="23.25" customHeight="1" x14ac:dyDescent="0.2">
      <c r="A18" s="29"/>
      <c r="B18" s="30"/>
      <c r="C18" s="24"/>
      <c r="D18" s="24"/>
      <c r="E18" s="24"/>
      <c r="F18" s="25"/>
      <c r="G18" s="25"/>
      <c r="H18" s="31"/>
      <c r="I18" s="31"/>
      <c r="J18" s="31"/>
      <c r="K18" s="31"/>
      <c r="L18" s="32"/>
      <c r="M18" s="26">
        <f t="shared" si="0"/>
        <v>0</v>
      </c>
      <c r="N18" s="26">
        <f t="shared" si="6"/>
        <v>0</v>
      </c>
      <c r="O18" s="26">
        <f t="shared" si="2"/>
        <v>0</v>
      </c>
      <c r="P18" s="26"/>
      <c r="Q18" s="33"/>
      <c r="R18" s="33"/>
      <c r="S18" s="34"/>
      <c r="T18" s="34"/>
      <c r="U18" s="34"/>
      <c r="V18" s="34"/>
      <c r="W18" s="34"/>
      <c r="X18" s="33"/>
      <c r="Y18" s="33"/>
      <c r="Z18" s="33"/>
      <c r="AA18" s="33"/>
      <c r="AB18" s="34"/>
      <c r="AC18" s="34"/>
      <c r="AD18" s="33"/>
      <c r="AE18" s="33"/>
      <c r="AF18" s="26">
        <f t="shared" si="3"/>
        <v>0</v>
      </c>
      <c r="AG18" s="27">
        <f t="shared" si="4"/>
        <v>0</v>
      </c>
    </row>
    <row r="19" spans="1:34" s="11" customFormat="1" ht="12" thickBot="1" x14ac:dyDescent="0.25">
      <c r="A19" s="29"/>
      <c r="B19" s="30"/>
      <c r="C19" s="35"/>
      <c r="D19" s="35"/>
      <c r="E19" s="35"/>
      <c r="F19" s="25"/>
      <c r="G19" s="28"/>
      <c r="H19" s="31"/>
      <c r="I19" s="31"/>
      <c r="J19" s="31"/>
      <c r="K19" s="31"/>
      <c r="L19" s="32"/>
      <c r="M19" s="33">
        <f>SUM(H19:J19,K19/1.12)</f>
        <v>0</v>
      </c>
      <c r="N19" s="33">
        <f>K19/1.12*0.12</f>
        <v>0</v>
      </c>
      <c r="O19" s="33">
        <f>-SUM(I19:J19,K19/1.12)*L19</f>
        <v>0</v>
      </c>
      <c r="P19" s="33"/>
      <c r="Q19" s="33"/>
      <c r="R19" s="33"/>
      <c r="S19" s="33"/>
      <c r="T19" s="34"/>
      <c r="U19" s="43"/>
      <c r="V19" s="34"/>
      <c r="W19" s="34"/>
      <c r="X19" s="34"/>
      <c r="Y19" s="36"/>
      <c r="Z19" s="33"/>
      <c r="AA19" s="43"/>
      <c r="AB19" s="33"/>
      <c r="AC19" s="34"/>
      <c r="AD19" s="34"/>
      <c r="AE19" s="37"/>
      <c r="AF19" s="26">
        <f t="shared" ref="AF19" si="7">-SUM(N19:AE19)</f>
        <v>0</v>
      </c>
      <c r="AG19" s="27">
        <f t="shared" si="4"/>
        <v>0</v>
      </c>
    </row>
    <row r="20" spans="1:34" s="9" customFormat="1" ht="12.75" thickTop="1" thickBot="1" x14ac:dyDescent="0.25">
      <c r="A20" s="38"/>
      <c r="B20" s="39"/>
      <c r="C20" s="40"/>
      <c r="D20" s="41"/>
      <c r="E20" s="41"/>
      <c r="F20" s="42"/>
      <c r="G20" s="40"/>
      <c r="H20" s="43">
        <f>SUM(H5:H18)</f>
        <v>0</v>
      </c>
      <c r="I20" s="43">
        <f>SUM(I18:I19)</f>
        <v>0</v>
      </c>
      <c r="J20" s="43">
        <f>SUM(J5:J19)</f>
        <v>9720.2000000000007</v>
      </c>
      <c r="K20" s="43">
        <f>SUM(K5:K19)</f>
        <v>7258.4</v>
      </c>
      <c r="L20" s="43">
        <f>SUM(L18:L19)</f>
        <v>0</v>
      </c>
      <c r="M20" s="43">
        <f>SUM(M5:M19)</f>
        <v>16200.914285714283</v>
      </c>
      <c r="N20" s="43">
        <f>SUM(N5:N19)</f>
        <v>777.6857142857142</v>
      </c>
      <c r="O20" s="43">
        <f>SUM(O18:O19)</f>
        <v>0</v>
      </c>
      <c r="P20" s="43">
        <f>SUM(P5:P19)</f>
        <v>14178.05</v>
      </c>
      <c r="Q20" s="43">
        <f>SUM(Q5:Q19)</f>
        <v>889.29</v>
      </c>
      <c r="R20" s="43">
        <f>SUM(R5:R18)</f>
        <v>141.07</v>
      </c>
      <c r="S20" s="43">
        <f>SUM(S18:S19)</f>
        <v>0</v>
      </c>
      <c r="T20" s="43">
        <f>SUM(T5:T19)</f>
        <v>180</v>
      </c>
      <c r="U20" s="43">
        <f>SUM(U5:U19)</f>
        <v>812.5</v>
      </c>
      <c r="V20" s="43">
        <f>SUM(V18:V19)</f>
        <v>0</v>
      </c>
      <c r="W20" s="43">
        <f>SUM(W18:W19)</f>
        <v>0</v>
      </c>
      <c r="X20" s="43">
        <f>SUM(X18:X19)</f>
        <v>0</v>
      </c>
      <c r="Y20" s="43">
        <f>SUM(Y18:Y19)</f>
        <v>0</v>
      </c>
      <c r="Z20" s="43">
        <f>SUM(Z18:Z19)</f>
        <v>0</v>
      </c>
      <c r="AA20" s="43">
        <f>SUM(AA5:AA18)</f>
        <v>0</v>
      </c>
      <c r="AB20" s="43">
        <f>SUM(AB18:AB19)</f>
        <v>0</v>
      </c>
      <c r="AC20" s="43">
        <f>SUM(AC5:AC18)</f>
        <v>0</v>
      </c>
      <c r="AD20" s="43">
        <f>SUM(AD5:AD18)</f>
        <v>0</v>
      </c>
      <c r="AE20" s="43">
        <f>SUM(AE18:AE19)</f>
        <v>0</v>
      </c>
      <c r="AF20" s="43">
        <f>SUM(AF5:AF19)</f>
        <v>-16978.595714285715</v>
      </c>
      <c r="AG20" s="43">
        <f>SUM(AG18:AG19)</f>
        <v>0</v>
      </c>
    </row>
    <row r="21" spans="1:34" s="85" customFormat="1" ht="12" thickTop="1" x14ac:dyDescent="0.2"/>
    <row r="22" spans="1:34" ht="12" x14ac:dyDescent="0.2">
      <c r="K22" s="44">
        <f>H20+J20+K20</f>
        <v>16978.599999999999</v>
      </c>
      <c r="L22" s="8"/>
      <c r="M22" s="7"/>
      <c r="AF22" s="45">
        <f>+AF20</f>
        <v>-16978.595714285715</v>
      </c>
    </row>
    <row r="23" spans="1:34" ht="12" x14ac:dyDescent="0.2">
      <c r="K23" s="44"/>
      <c r="L23" s="8"/>
      <c r="M23" s="7"/>
      <c r="AF23" s="45"/>
    </row>
    <row r="24" spans="1:34" ht="12" x14ac:dyDescent="0.2">
      <c r="K24" s="44"/>
      <c r="L24" s="8"/>
      <c r="M24" s="7"/>
      <c r="AF24" s="45"/>
    </row>
    <row r="25" spans="1:34" x14ac:dyDescent="0.2">
      <c r="K25" s="7"/>
      <c r="L25" s="8"/>
      <c r="M25" s="7"/>
    </row>
    <row r="26" spans="1:34" ht="12.75" x14ac:dyDescent="0.2">
      <c r="C26" s="46" t="s">
        <v>118</v>
      </c>
      <c r="G26" s="9"/>
      <c r="J26" s="48" t="s">
        <v>36</v>
      </c>
      <c r="K26" s="50">
        <f>J5+K6+K11+K12+K13+K14+J17+K8</f>
        <v>14734.599999999999</v>
      </c>
      <c r="L26" s="47"/>
      <c r="M26" s="47"/>
      <c r="N26" s="45"/>
      <c r="O26" s="45"/>
      <c r="P26" s="45">
        <f>K22-K30</f>
        <v>0</v>
      </c>
      <c r="Q26" s="45"/>
    </row>
    <row r="27" spans="1:34" ht="12.75" x14ac:dyDescent="0.2">
      <c r="C27" s="46"/>
      <c r="G27" s="9"/>
      <c r="J27" s="48" t="s">
        <v>40</v>
      </c>
      <c r="K27" s="50">
        <f>K16+K15</f>
        <v>1154</v>
      </c>
      <c r="L27" s="47"/>
      <c r="M27" s="47"/>
      <c r="N27" s="45"/>
      <c r="O27" s="45"/>
      <c r="P27" s="45"/>
      <c r="Q27" s="45"/>
    </row>
    <row r="28" spans="1:34" ht="12.75" x14ac:dyDescent="0.2">
      <c r="J28" s="48" t="s">
        <v>37</v>
      </c>
      <c r="K28" s="49">
        <f>K10</f>
        <v>910</v>
      </c>
      <c r="L28" s="8"/>
      <c r="M28" s="7"/>
    </row>
    <row r="29" spans="1:34" ht="12.75" x14ac:dyDescent="0.2">
      <c r="J29" s="48" t="s">
        <v>38</v>
      </c>
      <c r="K29" s="49">
        <f>J7+J9</f>
        <v>180</v>
      </c>
      <c r="L29" s="8"/>
      <c r="M29" s="7"/>
    </row>
    <row r="30" spans="1:34" ht="12.75" x14ac:dyDescent="0.2">
      <c r="A30" s="1"/>
      <c r="B30" s="1"/>
      <c r="D30" s="1"/>
      <c r="E30" s="1"/>
      <c r="F30" s="1"/>
      <c r="H30" s="1"/>
      <c r="I30" s="1"/>
      <c r="J30" s="51" t="s">
        <v>39</v>
      </c>
      <c r="K30" s="52">
        <f>SUM(K26:K29)</f>
        <v>16978.599999999999</v>
      </c>
      <c r="L30" s="8"/>
      <c r="M30" s="52" t="s">
        <v>137</v>
      </c>
      <c r="N30" s="51"/>
      <c r="O30" s="1"/>
      <c r="P30" s="65"/>
      <c r="Q30" s="1"/>
      <c r="R30" s="1"/>
      <c r="S30" s="1"/>
      <c r="T30" s="1"/>
      <c r="U30" s="1"/>
      <c r="V30" s="1"/>
      <c r="W30" s="1"/>
      <c r="X30" s="1"/>
      <c r="Z30" s="1"/>
      <c r="AA30" s="1"/>
      <c r="AB30" s="1"/>
      <c r="AC30" s="1"/>
      <c r="AD30" s="1"/>
      <c r="AE30" s="1"/>
      <c r="AF30" s="1"/>
    </row>
    <row r="31" spans="1:34" ht="12.75" x14ac:dyDescent="0.2">
      <c r="J31" s="45"/>
      <c r="K31" s="45"/>
      <c r="M31" s="48"/>
      <c r="N31" s="48"/>
    </row>
    <row r="32" spans="1:34" ht="12" x14ac:dyDescent="0.2">
      <c r="H32" s="53"/>
      <c r="I32" s="53"/>
      <c r="J32" s="53"/>
      <c r="K32" s="53"/>
      <c r="L32" s="60"/>
      <c r="M32" s="61"/>
    </row>
    <row r="33" spans="1:32" ht="12" x14ac:dyDescent="0.2">
      <c r="H33" s="53"/>
      <c r="I33" s="53"/>
      <c r="J33" s="53"/>
      <c r="K33" s="53"/>
    </row>
    <row r="34" spans="1:32" ht="12" x14ac:dyDescent="0.2">
      <c r="H34" s="53"/>
      <c r="I34" s="53"/>
      <c r="J34" s="53"/>
      <c r="K34" s="53"/>
    </row>
    <row r="35" spans="1:32" ht="12" x14ac:dyDescent="0.2">
      <c r="H35" s="53"/>
      <c r="I35" s="53"/>
      <c r="J35" s="53"/>
      <c r="K35" s="53"/>
    </row>
    <row r="36" spans="1:32" ht="12" x14ac:dyDescent="0.2">
      <c r="H36" s="53"/>
      <c r="I36" s="53"/>
      <c r="J36" s="53"/>
      <c r="K36" s="53"/>
    </row>
    <row r="37" spans="1:32" ht="12" x14ac:dyDescent="0.2">
      <c r="H37" s="53"/>
      <c r="I37" s="53"/>
      <c r="J37" s="53"/>
      <c r="K37" s="53"/>
      <c r="Q37" s="2">
        <v>0</v>
      </c>
    </row>
    <row r="38" spans="1:32" ht="12" x14ac:dyDescent="0.2">
      <c r="A38" s="1"/>
      <c r="B38" s="1"/>
      <c r="D38" s="1"/>
      <c r="E38" s="1"/>
      <c r="F38" s="1"/>
      <c r="H38" s="54"/>
      <c r="I38" s="54"/>
      <c r="J38" s="54"/>
      <c r="K38" s="54"/>
      <c r="L38" s="1"/>
      <c r="M38" s="1"/>
      <c r="N38" s="1"/>
      <c r="O38" s="1"/>
      <c r="P38" s="1"/>
      <c r="Q38" s="1"/>
      <c r="R38" s="1"/>
      <c r="S38" s="1"/>
      <c r="Z38" s="1"/>
      <c r="AA38" s="1"/>
      <c r="AB38" s="1"/>
      <c r="AC38" s="1"/>
      <c r="AD38" s="1"/>
      <c r="AE38" s="1"/>
      <c r="AF38" s="1"/>
    </row>
    <row r="39" spans="1:32" ht="12" x14ac:dyDescent="0.2">
      <c r="H39" s="53"/>
      <c r="I39" s="53"/>
      <c r="J39" s="53"/>
      <c r="K39" s="53"/>
    </row>
    <row r="40" spans="1:32" ht="12" x14ac:dyDescent="0.2">
      <c r="H40" s="53"/>
      <c r="I40" s="53"/>
      <c r="J40" s="53"/>
      <c r="K40" s="53"/>
    </row>
    <row r="41" spans="1:32" ht="12" x14ac:dyDescent="0.2">
      <c r="H41" s="53"/>
      <c r="I41" s="53"/>
      <c r="J41" s="53"/>
      <c r="K41" s="53"/>
    </row>
    <row r="42" spans="1:32" ht="12" x14ac:dyDescent="0.2">
      <c r="H42" s="53"/>
      <c r="I42" s="53"/>
      <c r="J42" s="53"/>
      <c r="K42" s="53"/>
    </row>
    <row r="43" spans="1:32" x14ac:dyDescent="0.2">
      <c r="H43" s="55"/>
      <c r="I43" s="55"/>
      <c r="J43" s="55"/>
      <c r="K43" s="55"/>
    </row>
    <row r="44" spans="1:32" x14ac:dyDescent="0.2">
      <c r="H44" s="55"/>
      <c r="I44" s="55"/>
      <c r="J44" s="55"/>
      <c r="K44" s="55"/>
    </row>
    <row r="45" spans="1:32" x14ac:dyDescent="0.2">
      <c r="A45" s="1"/>
      <c r="B45" s="1"/>
      <c r="D45" s="1"/>
      <c r="E45" s="1"/>
      <c r="F45" s="1"/>
      <c r="H45" s="55"/>
      <c r="I45" s="55"/>
      <c r="J45" s="55"/>
      <c r="K45" s="55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">
      <c r="A46" s="1"/>
      <c r="B46" s="1"/>
      <c r="D46" s="1"/>
      <c r="E46" s="1"/>
      <c r="F46" s="1"/>
      <c r="H46" s="55"/>
      <c r="I46" s="55"/>
      <c r="J46" s="55"/>
      <c r="K46" s="55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">
      <c r="A47" s="1"/>
      <c r="B47" s="1"/>
      <c r="D47" s="1"/>
      <c r="E47" s="1"/>
      <c r="F47" s="1"/>
      <c r="H47" s="55"/>
      <c r="I47" s="55"/>
      <c r="J47" s="55"/>
      <c r="K47" s="5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</sheetData>
  <mergeCells count="1">
    <mergeCell ref="A21:XFD21"/>
  </mergeCells>
  <pageMargins left="0.45" right="0.45" top="0.75" bottom="0.75" header="0.3" footer="0.3"/>
  <pageSetup paperSize="5" scale="85" orientation="landscape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47"/>
  <sheetViews>
    <sheetView workbookViewId="0">
      <selection activeCell="AH14" sqref="AH5:AH14"/>
    </sheetView>
  </sheetViews>
  <sheetFormatPr defaultRowHeight="11.25" x14ac:dyDescent="0.2"/>
  <cols>
    <col min="1" max="1" width="8.140625" style="70" customWidth="1"/>
    <col min="2" max="2" width="7.28515625" style="6" hidden="1" customWidth="1"/>
    <col min="3" max="3" width="26.140625" style="1" customWidth="1"/>
    <col min="4" max="4" width="14" style="5" hidden="1" customWidth="1"/>
    <col min="5" max="5" width="29.28515625" style="5" hidden="1" customWidth="1"/>
    <col min="6" max="6" width="7.85546875" style="4" customWidth="1"/>
    <col min="7" max="7" width="26.5703125" style="1" customWidth="1"/>
    <col min="8" max="8" width="11.140625" style="2" hidden="1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4" width="8.5703125" style="2" customWidth="1"/>
    <col min="15" max="15" width="9" style="2" hidden="1" customWidth="1"/>
    <col min="16" max="16" width="9.85546875" style="2" customWidth="1"/>
    <col min="17" max="17" width="10.85546875" style="2" customWidth="1"/>
    <col min="18" max="18" width="10.7109375" style="2" customWidth="1"/>
    <col min="19" max="19" width="9.5703125" style="2" hidden="1" customWidth="1"/>
    <col min="20" max="20" width="9.140625" style="2" customWidth="1"/>
    <col min="21" max="21" width="10" style="2" customWidth="1"/>
    <col min="22" max="22" width="10.5703125" style="2" hidden="1" customWidth="1"/>
    <col min="23" max="23" width="8.140625" style="2" hidden="1" customWidth="1"/>
    <col min="24" max="24" width="9.85546875" style="2" hidden="1" customWidth="1"/>
    <col min="25" max="25" width="9.28515625" style="2" hidden="1" customWidth="1"/>
    <col min="26" max="26" width="8.28515625" style="2" hidden="1" customWidth="1"/>
    <col min="27" max="27" width="8.7109375" style="2" hidden="1" customWidth="1"/>
    <col min="28" max="28" width="9.5703125" style="2" hidden="1" customWidth="1"/>
    <col min="29" max="30" width="8" style="2" hidden="1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4" ht="12" customHeight="1" x14ac:dyDescent="0.2">
      <c r="A1" s="12" t="s">
        <v>29</v>
      </c>
      <c r="C1" s="13"/>
    </row>
    <row r="2" spans="1:34" ht="12" customHeight="1" x14ac:dyDescent="0.2">
      <c r="A2" s="12" t="s">
        <v>25</v>
      </c>
    </row>
    <row r="3" spans="1:34" ht="12" customHeight="1" x14ac:dyDescent="0.2">
      <c r="A3" s="12" t="s">
        <v>138</v>
      </c>
      <c r="B3" s="13"/>
      <c r="C3" s="14"/>
      <c r="N3" s="15">
        <v>1301</v>
      </c>
      <c r="O3" s="15">
        <v>2402</v>
      </c>
      <c r="P3" s="15">
        <v>5001</v>
      </c>
      <c r="Q3" s="15">
        <v>5002</v>
      </c>
      <c r="R3" s="15">
        <v>6220</v>
      </c>
      <c r="S3" s="15">
        <v>6219</v>
      </c>
      <c r="T3" s="15">
        <v>6212</v>
      </c>
      <c r="U3" s="15"/>
      <c r="V3" s="15"/>
      <c r="W3" s="15"/>
      <c r="X3" s="15"/>
      <c r="Y3" s="15" t="s">
        <v>24</v>
      </c>
      <c r="Z3" s="15"/>
      <c r="AA3" s="15">
        <v>6230</v>
      </c>
      <c r="AB3" s="15" t="s">
        <v>23</v>
      </c>
      <c r="AC3" s="15">
        <v>6202</v>
      </c>
      <c r="AD3" s="15"/>
      <c r="AE3" s="15">
        <v>6109</v>
      </c>
      <c r="AF3" s="15">
        <v>1002</v>
      </c>
    </row>
    <row r="4" spans="1:34" s="10" customFormat="1" ht="44.25" customHeight="1" x14ac:dyDescent="0.25">
      <c r="A4" s="16" t="s">
        <v>22</v>
      </c>
      <c r="B4" s="17" t="s">
        <v>21</v>
      </c>
      <c r="C4" s="18" t="s">
        <v>20</v>
      </c>
      <c r="D4" s="18" t="s">
        <v>19</v>
      </c>
      <c r="E4" s="18" t="s">
        <v>26</v>
      </c>
      <c r="F4" s="18" t="s">
        <v>18</v>
      </c>
      <c r="G4" s="18" t="s">
        <v>17</v>
      </c>
      <c r="H4" s="18" t="s">
        <v>16</v>
      </c>
      <c r="I4" s="18" t="s">
        <v>15</v>
      </c>
      <c r="J4" s="18" t="s">
        <v>14</v>
      </c>
      <c r="K4" s="18" t="s">
        <v>13</v>
      </c>
      <c r="L4" s="19" t="s">
        <v>12</v>
      </c>
      <c r="M4" s="18" t="s">
        <v>11</v>
      </c>
      <c r="N4" s="20" t="s">
        <v>10</v>
      </c>
      <c r="O4" s="20" t="s">
        <v>9</v>
      </c>
      <c r="P4" s="20" t="s">
        <v>8</v>
      </c>
      <c r="Q4" s="20" t="s">
        <v>7</v>
      </c>
      <c r="R4" s="20" t="s">
        <v>134</v>
      </c>
      <c r="S4" s="20" t="s">
        <v>43</v>
      </c>
      <c r="T4" s="20" t="s">
        <v>4</v>
      </c>
      <c r="U4" s="20" t="s">
        <v>140</v>
      </c>
      <c r="V4" s="20" t="s">
        <v>31</v>
      </c>
      <c r="W4" s="20" t="s">
        <v>32</v>
      </c>
      <c r="X4" s="20" t="s">
        <v>33</v>
      </c>
      <c r="Y4" s="20" t="s">
        <v>5</v>
      </c>
      <c r="Z4" s="20" t="s">
        <v>28</v>
      </c>
      <c r="AA4" s="20" t="s">
        <v>4</v>
      </c>
      <c r="AB4" s="20" t="s">
        <v>3</v>
      </c>
      <c r="AC4" s="21" t="s">
        <v>44</v>
      </c>
      <c r="AD4" s="20" t="s">
        <v>1</v>
      </c>
      <c r="AE4" s="22" t="s">
        <v>2</v>
      </c>
      <c r="AF4" s="23" t="s">
        <v>0</v>
      </c>
    </row>
    <row r="5" spans="1:34" s="10" customFormat="1" ht="19.5" customHeight="1" x14ac:dyDescent="0.2">
      <c r="A5" s="56">
        <v>44181</v>
      </c>
      <c r="B5" s="17"/>
      <c r="C5" s="24" t="s">
        <v>91</v>
      </c>
      <c r="D5" s="18"/>
      <c r="E5" s="18"/>
      <c r="F5" s="57"/>
      <c r="G5" s="57" t="s">
        <v>125</v>
      </c>
      <c r="H5" s="59"/>
      <c r="I5" s="57"/>
      <c r="J5" s="59">
        <v>120</v>
      </c>
      <c r="K5" s="59"/>
      <c r="L5" s="58"/>
      <c r="M5" s="26">
        <f t="shared" ref="M5:M18" si="0">SUM(H5:J5,K5/1.12)</f>
        <v>120</v>
      </c>
      <c r="N5" s="26">
        <f t="shared" ref="N5:N14" si="1">K5/1.12*0.12</f>
        <v>0</v>
      </c>
      <c r="O5" s="26">
        <f t="shared" ref="O5:O18" si="2">-SUM(I5:J5,K5/1.12)*L5</f>
        <v>0</v>
      </c>
      <c r="P5" s="26"/>
      <c r="Q5" s="33"/>
      <c r="R5" s="33"/>
      <c r="S5" s="34"/>
      <c r="T5" s="34">
        <v>120</v>
      </c>
      <c r="U5" s="34"/>
      <c r="V5" s="34"/>
      <c r="W5" s="34"/>
      <c r="X5" s="33"/>
      <c r="Y5" s="33"/>
      <c r="Z5" s="33"/>
      <c r="AA5" s="33"/>
      <c r="AB5" s="34"/>
      <c r="AC5" s="34"/>
      <c r="AD5" s="33"/>
      <c r="AE5" s="33"/>
      <c r="AF5" s="26">
        <f t="shared" ref="AF5:AF19" si="3">-SUM(N5:AE5)</f>
        <v>-120</v>
      </c>
      <c r="AG5" s="27">
        <f t="shared" ref="AG5:AG19" si="4">SUM(H5:K5)+AF5+O5</f>
        <v>0</v>
      </c>
      <c r="AH5" s="84">
        <f>-AF5</f>
        <v>120</v>
      </c>
    </row>
    <row r="6" spans="1:34" s="10" customFormat="1" ht="19.5" hidden="1" customHeight="1" x14ac:dyDescent="0.2">
      <c r="A6" s="56">
        <v>44181</v>
      </c>
      <c r="B6" s="17"/>
      <c r="C6" s="24" t="s">
        <v>34</v>
      </c>
      <c r="D6" s="18"/>
      <c r="E6" s="18"/>
      <c r="F6" s="57"/>
      <c r="G6" s="57" t="s">
        <v>139</v>
      </c>
      <c r="H6" s="57"/>
      <c r="I6" s="57"/>
      <c r="J6" s="59"/>
      <c r="K6" s="59">
        <v>124.75</v>
      </c>
      <c r="L6" s="58"/>
      <c r="M6" s="26">
        <f t="shared" si="0"/>
        <v>111.38392857142856</v>
      </c>
      <c r="N6" s="26">
        <f t="shared" si="1"/>
        <v>13.366071428571425</v>
      </c>
      <c r="O6" s="26">
        <f t="shared" si="2"/>
        <v>0</v>
      </c>
      <c r="P6" s="26"/>
      <c r="Q6" s="33"/>
      <c r="R6" s="33"/>
      <c r="S6" s="34"/>
      <c r="T6" s="34"/>
      <c r="U6" s="34">
        <v>111.38</v>
      </c>
      <c r="V6" s="34"/>
      <c r="W6" s="34"/>
      <c r="X6" s="33"/>
      <c r="Y6" s="33"/>
      <c r="Z6" s="33"/>
      <c r="AA6" s="33"/>
      <c r="AB6" s="34"/>
      <c r="AC6" s="34"/>
      <c r="AD6" s="33"/>
      <c r="AE6" s="33"/>
      <c r="AF6" s="26">
        <f t="shared" si="3"/>
        <v>-124.74607142857143</v>
      </c>
      <c r="AG6" s="27">
        <f t="shared" si="4"/>
        <v>3.9285714285739459E-3</v>
      </c>
      <c r="AH6" s="84">
        <f t="shared" ref="AH6:AH14" si="5">-AF6</f>
        <v>124.74607142857143</v>
      </c>
    </row>
    <row r="7" spans="1:34" s="10" customFormat="1" ht="23.25" hidden="1" customHeight="1" x14ac:dyDescent="0.2">
      <c r="A7" s="56">
        <v>44181</v>
      </c>
      <c r="B7" s="17"/>
      <c r="C7" s="24" t="s">
        <v>34</v>
      </c>
      <c r="D7" s="18"/>
      <c r="E7" s="18"/>
      <c r="F7" s="57"/>
      <c r="G7" s="57" t="s">
        <v>115</v>
      </c>
      <c r="H7" s="57"/>
      <c r="I7" s="57"/>
      <c r="J7" s="59"/>
      <c r="K7" s="59">
        <v>3485.05</v>
      </c>
      <c r="L7" s="58"/>
      <c r="M7" s="26">
        <f t="shared" si="0"/>
        <v>3111.6517857142858</v>
      </c>
      <c r="N7" s="26">
        <f t="shared" si="1"/>
        <v>373.39821428571429</v>
      </c>
      <c r="O7" s="26">
        <f t="shared" si="2"/>
        <v>0</v>
      </c>
      <c r="P7" s="26">
        <v>3111.65</v>
      </c>
      <c r="Q7" s="33"/>
      <c r="R7" s="33"/>
      <c r="S7" s="34"/>
      <c r="T7" s="34"/>
      <c r="U7" s="34"/>
      <c r="V7" s="34"/>
      <c r="W7" s="34"/>
      <c r="X7" s="33"/>
      <c r="Y7" s="33"/>
      <c r="Z7" s="33"/>
      <c r="AA7" s="33"/>
      <c r="AB7" s="34"/>
      <c r="AC7" s="34"/>
      <c r="AD7" s="33"/>
      <c r="AE7" s="33"/>
      <c r="AF7" s="26">
        <f t="shared" si="3"/>
        <v>-3485.0482142857145</v>
      </c>
      <c r="AG7" s="27">
        <f t="shared" si="4"/>
        <v>1.7857142856883002E-3</v>
      </c>
      <c r="AH7" s="84">
        <f t="shared" si="5"/>
        <v>3485.0482142857145</v>
      </c>
    </row>
    <row r="8" spans="1:34" s="10" customFormat="1" ht="19.5" hidden="1" customHeight="1" x14ac:dyDescent="0.2">
      <c r="A8" s="56">
        <v>44181</v>
      </c>
      <c r="B8" s="17"/>
      <c r="C8" s="24" t="s">
        <v>34</v>
      </c>
      <c r="D8" s="18"/>
      <c r="E8" s="18"/>
      <c r="F8" s="57"/>
      <c r="G8" s="57" t="s">
        <v>141</v>
      </c>
      <c r="H8" s="59"/>
      <c r="I8" s="57"/>
      <c r="J8" s="59"/>
      <c r="K8" s="59">
        <v>2524</v>
      </c>
      <c r="L8" s="58"/>
      <c r="M8" s="26">
        <f t="shared" si="0"/>
        <v>2253.5714285714284</v>
      </c>
      <c r="N8" s="26">
        <f t="shared" si="1"/>
        <v>270.42857142857139</v>
      </c>
      <c r="O8" s="26">
        <f t="shared" si="2"/>
        <v>0</v>
      </c>
      <c r="P8" s="26"/>
      <c r="Q8" s="33">
        <v>2253.5700000000002</v>
      </c>
      <c r="R8" s="33"/>
      <c r="S8" s="34"/>
      <c r="T8" s="34"/>
      <c r="U8" s="34"/>
      <c r="V8" s="34"/>
      <c r="W8" s="34"/>
      <c r="X8" s="33"/>
      <c r="Y8" s="33"/>
      <c r="Z8" s="33"/>
      <c r="AA8" s="33"/>
      <c r="AB8" s="34"/>
      <c r="AC8" s="34"/>
      <c r="AD8" s="33"/>
      <c r="AE8" s="33"/>
      <c r="AF8" s="26">
        <f t="shared" si="3"/>
        <v>-2523.9985714285717</v>
      </c>
      <c r="AG8" s="27">
        <f t="shared" si="4"/>
        <v>1.4285714282777917E-3</v>
      </c>
      <c r="AH8" s="84">
        <f t="shared" si="5"/>
        <v>2523.9985714285717</v>
      </c>
    </row>
    <row r="9" spans="1:34" s="10" customFormat="1" ht="19.5" hidden="1" customHeight="1" x14ac:dyDescent="0.2">
      <c r="A9" s="56">
        <v>44181</v>
      </c>
      <c r="B9" s="17"/>
      <c r="C9" s="24" t="s">
        <v>62</v>
      </c>
      <c r="D9" s="18"/>
      <c r="E9" s="18"/>
      <c r="F9" s="57"/>
      <c r="G9" s="57" t="s">
        <v>142</v>
      </c>
      <c r="H9" s="57"/>
      <c r="I9" s="57"/>
      <c r="J9" s="59"/>
      <c r="K9" s="59">
        <v>82</v>
      </c>
      <c r="L9" s="58"/>
      <c r="M9" s="26">
        <f t="shared" si="0"/>
        <v>73.214285714285708</v>
      </c>
      <c r="N9" s="26">
        <f t="shared" si="1"/>
        <v>8.7857142857142847</v>
      </c>
      <c r="O9" s="26">
        <f t="shared" si="2"/>
        <v>0</v>
      </c>
      <c r="P9" s="26">
        <v>73.209999999999994</v>
      </c>
      <c r="Q9" s="33"/>
      <c r="R9" s="33"/>
      <c r="S9" s="34"/>
      <c r="T9" s="34"/>
      <c r="U9" s="34"/>
      <c r="V9" s="34"/>
      <c r="W9" s="34"/>
      <c r="X9" s="33"/>
      <c r="Y9" s="33"/>
      <c r="Z9" s="33"/>
      <c r="AA9" s="33"/>
      <c r="AB9" s="34"/>
      <c r="AC9" s="34"/>
      <c r="AD9" s="33"/>
      <c r="AE9" s="33"/>
      <c r="AF9" s="26">
        <f t="shared" si="3"/>
        <v>-81.995714285714286</v>
      </c>
      <c r="AG9" s="27">
        <f t="shared" si="4"/>
        <v>4.2857142857144481E-3</v>
      </c>
      <c r="AH9" s="84">
        <f t="shared" si="5"/>
        <v>81.995714285714286</v>
      </c>
    </row>
    <row r="10" spans="1:34" s="10" customFormat="1" ht="19.5" hidden="1" customHeight="1" x14ac:dyDescent="0.2">
      <c r="A10" s="56">
        <v>44181</v>
      </c>
      <c r="B10" s="17"/>
      <c r="C10" s="24" t="s">
        <v>62</v>
      </c>
      <c r="D10" s="18"/>
      <c r="E10" s="18"/>
      <c r="F10" s="57"/>
      <c r="G10" s="57" t="s">
        <v>143</v>
      </c>
      <c r="H10" s="57"/>
      <c r="I10" s="57"/>
      <c r="J10" s="59"/>
      <c r="K10" s="59">
        <v>117</v>
      </c>
      <c r="L10" s="58"/>
      <c r="M10" s="26">
        <f t="shared" si="0"/>
        <v>104.46428571428571</v>
      </c>
      <c r="N10" s="26">
        <f t="shared" si="1"/>
        <v>12.535714285714285</v>
      </c>
      <c r="O10" s="26">
        <f t="shared" si="2"/>
        <v>0</v>
      </c>
      <c r="P10" s="26">
        <v>104.46</v>
      </c>
      <c r="Q10" s="33"/>
      <c r="R10" s="33"/>
      <c r="S10" s="34"/>
      <c r="T10" s="34"/>
      <c r="U10" s="34"/>
      <c r="V10" s="34"/>
      <c r="W10" s="34"/>
      <c r="X10" s="33"/>
      <c r="Y10" s="33"/>
      <c r="Z10" s="33"/>
      <c r="AA10" s="33"/>
      <c r="AB10" s="34"/>
      <c r="AC10" s="34"/>
      <c r="AD10" s="33"/>
      <c r="AE10" s="33"/>
      <c r="AF10" s="26">
        <f t="shared" si="3"/>
        <v>-116.99571428571429</v>
      </c>
      <c r="AG10" s="27">
        <f t="shared" si="4"/>
        <v>4.2857142857144481E-3</v>
      </c>
      <c r="AH10" s="84">
        <f t="shared" si="5"/>
        <v>116.99571428571429</v>
      </c>
    </row>
    <row r="11" spans="1:34" s="10" customFormat="1" ht="19.5" hidden="1" customHeight="1" x14ac:dyDescent="0.2">
      <c r="A11" s="56">
        <v>44181</v>
      </c>
      <c r="B11" s="17"/>
      <c r="C11" s="24" t="s">
        <v>62</v>
      </c>
      <c r="D11" s="18"/>
      <c r="E11" s="18"/>
      <c r="F11" s="57"/>
      <c r="G11" s="57" t="s">
        <v>144</v>
      </c>
      <c r="H11" s="57"/>
      <c r="I11" s="57"/>
      <c r="J11" s="59"/>
      <c r="K11" s="59">
        <v>320</v>
      </c>
      <c r="L11" s="58"/>
      <c r="M11" s="26">
        <f t="shared" si="0"/>
        <v>285.71428571428567</v>
      </c>
      <c r="N11" s="26">
        <f t="shared" si="1"/>
        <v>34.285714285714278</v>
      </c>
      <c r="O11" s="26">
        <f t="shared" si="2"/>
        <v>0</v>
      </c>
      <c r="P11" s="26">
        <v>285.70999999999998</v>
      </c>
      <c r="Q11" s="33"/>
      <c r="R11" s="33"/>
      <c r="S11" s="34"/>
      <c r="T11" s="34"/>
      <c r="U11" s="34"/>
      <c r="V11" s="34"/>
      <c r="W11" s="34"/>
      <c r="X11" s="33"/>
      <c r="Y11" s="33"/>
      <c r="Z11" s="33"/>
      <c r="AA11" s="33"/>
      <c r="AB11" s="34"/>
      <c r="AC11" s="34"/>
      <c r="AD11" s="33"/>
      <c r="AE11" s="33"/>
      <c r="AF11" s="26">
        <f t="shared" si="3"/>
        <v>-319.99571428571426</v>
      </c>
      <c r="AG11" s="27">
        <f t="shared" si="4"/>
        <v>4.2857142857428698E-3</v>
      </c>
      <c r="AH11" s="84">
        <f t="shared" si="5"/>
        <v>319.99571428571426</v>
      </c>
    </row>
    <row r="12" spans="1:34" s="10" customFormat="1" ht="19.5" hidden="1" customHeight="1" x14ac:dyDescent="0.2">
      <c r="A12" s="56">
        <v>44181</v>
      </c>
      <c r="B12" s="17"/>
      <c r="C12" s="24" t="s">
        <v>145</v>
      </c>
      <c r="D12" s="18"/>
      <c r="E12" s="18"/>
      <c r="F12" s="57"/>
      <c r="G12" s="57" t="s">
        <v>146</v>
      </c>
      <c r="H12" s="57"/>
      <c r="I12" s="57"/>
      <c r="J12" s="59">
        <v>1300</v>
      </c>
      <c r="K12" s="59"/>
      <c r="L12" s="58"/>
      <c r="M12" s="26">
        <f t="shared" si="0"/>
        <v>1300</v>
      </c>
      <c r="N12" s="26">
        <f t="shared" si="1"/>
        <v>0</v>
      </c>
      <c r="O12" s="26">
        <f t="shared" si="2"/>
        <v>0</v>
      </c>
      <c r="P12" s="26">
        <v>1300</v>
      </c>
      <c r="Q12" s="33"/>
      <c r="R12" s="33"/>
      <c r="S12" s="34"/>
      <c r="T12" s="34"/>
      <c r="U12" s="34"/>
      <c r="V12" s="34"/>
      <c r="W12" s="34"/>
      <c r="X12" s="33"/>
      <c r="Y12" s="33"/>
      <c r="Z12" s="33"/>
      <c r="AA12" s="33"/>
      <c r="AB12" s="34"/>
      <c r="AC12" s="34"/>
      <c r="AD12" s="33"/>
      <c r="AE12" s="33"/>
      <c r="AF12" s="26">
        <f t="shared" si="3"/>
        <v>-1300</v>
      </c>
      <c r="AG12" s="27">
        <f t="shared" si="4"/>
        <v>0</v>
      </c>
      <c r="AH12" s="84">
        <f t="shared" si="5"/>
        <v>1300</v>
      </c>
    </row>
    <row r="13" spans="1:34" s="10" customFormat="1" ht="19.5" hidden="1" customHeight="1" x14ac:dyDescent="0.2">
      <c r="A13" s="56">
        <v>44181</v>
      </c>
      <c r="B13" s="17"/>
      <c r="C13" s="24" t="s">
        <v>145</v>
      </c>
      <c r="D13" s="18"/>
      <c r="E13" s="18"/>
      <c r="F13" s="57"/>
      <c r="G13" s="57" t="s">
        <v>147</v>
      </c>
      <c r="H13" s="57"/>
      <c r="I13" s="57"/>
      <c r="J13" s="59">
        <v>350</v>
      </c>
      <c r="K13" s="59"/>
      <c r="L13" s="58"/>
      <c r="M13" s="26">
        <f t="shared" si="0"/>
        <v>350</v>
      </c>
      <c r="N13" s="26">
        <f t="shared" si="1"/>
        <v>0</v>
      </c>
      <c r="O13" s="26">
        <f t="shared" si="2"/>
        <v>0</v>
      </c>
      <c r="P13" s="26">
        <v>350</v>
      </c>
      <c r="Q13" s="33"/>
      <c r="R13" s="33"/>
      <c r="S13" s="34"/>
      <c r="T13" s="34"/>
      <c r="U13" s="34"/>
      <c r="V13" s="34"/>
      <c r="W13" s="34"/>
      <c r="X13" s="33"/>
      <c r="Y13" s="33"/>
      <c r="Z13" s="33"/>
      <c r="AA13" s="33"/>
      <c r="AB13" s="34"/>
      <c r="AC13" s="34"/>
      <c r="AD13" s="33"/>
      <c r="AE13" s="33"/>
      <c r="AF13" s="26">
        <f t="shared" si="3"/>
        <v>-350</v>
      </c>
      <c r="AG13" s="27">
        <f t="shared" si="4"/>
        <v>0</v>
      </c>
      <c r="AH13" s="84">
        <f t="shared" si="5"/>
        <v>350</v>
      </c>
    </row>
    <row r="14" spans="1:34" s="10" customFormat="1" ht="19.5" customHeight="1" x14ac:dyDescent="0.2">
      <c r="A14" s="56">
        <v>44184</v>
      </c>
      <c r="B14" s="17"/>
      <c r="C14" s="57" t="s">
        <v>45</v>
      </c>
      <c r="D14" s="18"/>
      <c r="E14" s="18"/>
      <c r="F14" s="57"/>
      <c r="G14" s="57" t="s">
        <v>148</v>
      </c>
      <c r="H14" s="57"/>
      <c r="I14" s="57"/>
      <c r="J14" s="59">
        <v>500</v>
      </c>
      <c r="K14" s="59"/>
      <c r="L14" s="58"/>
      <c r="M14" s="26">
        <f t="shared" si="0"/>
        <v>500</v>
      </c>
      <c r="N14" s="26">
        <f t="shared" si="1"/>
        <v>0</v>
      </c>
      <c r="O14" s="26">
        <f t="shared" si="2"/>
        <v>0</v>
      </c>
      <c r="P14" s="26"/>
      <c r="Q14" s="33"/>
      <c r="R14" s="33"/>
      <c r="S14" s="34"/>
      <c r="T14" s="34">
        <v>500</v>
      </c>
      <c r="U14" s="34"/>
      <c r="V14" s="34"/>
      <c r="W14" s="34"/>
      <c r="X14" s="33"/>
      <c r="Y14" s="33"/>
      <c r="Z14" s="33"/>
      <c r="AA14" s="33"/>
      <c r="AB14" s="34"/>
      <c r="AC14" s="34"/>
      <c r="AD14" s="33"/>
      <c r="AE14" s="33"/>
      <c r="AF14" s="26">
        <f t="shared" si="3"/>
        <v>-500</v>
      </c>
      <c r="AG14" s="27">
        <f t="shared" si="4"/>
        <v>0</v>
      </c>
      <c r="AH14" s="84">
        <f t="shared" si="5"/>
        <v>500</v>
      </c>
    </row>
    <row r="15" spans="1:34" s="10" customFormat="1" ht="19.5" customHeight="1" x14ac:dyDescent="0.2">
      <c r="A15" s="56"/>
      <c r="B15" s="17"/>
      <c r="C15" s="24"/>
      <c r="D15" s="18"/>
      <c r="E15" s="18"/>
      <c r="F15" s="57"/>
      <c r="G15" s="57"/>
      <c r="H15" s="57"/>
      <c r="I15" s="57"/>
      <c r="J15" s="59"/>
      <c r="K15" s="59"/>
      <c r="L15" s="58"/>
      <c r="M15" s="26">
        <f t="shared" si="0"/>
        <v>0</v>
      </c>
      <c r="N15" s="26">
        <f>K15/1.12*0.12</f>
        <v>0</v>
      </c>
      <c r="O15" s="26">
        <f t="shared" si="2"/>
        <v>0</v>
      </c>
      <c r="P15" s="26"/>
      <c r="Q15" s="33"/>
      <c r="R15" s="33"/>
      <c r="S15" s="34"/>
      <c r="T15" s="34"/>
      <c r="U15" s="34"/>
      <c r="V15" s="34"/>
      <c r="W15" s="34"/>
      <c r="X15" s="33"/>
      <c r="Y15" s="33"/>
      <c r="Z15" s="33"/>
      <c r="AA15" s="33"/>
      <c r="AB15" s="34"/>
      <c r="AC15" s="34"/>
      <c r="AD15" s="33"/>
      <c r="AE15" s="33"/>
      <c r="AF15" s="26">
        <f t="shared" si="3"/>
        <v>0</v>
      </c>
      <c r="AG15" s="27">
        <f t="shared" si="4"/>
        <v>0</v>
      </c>
    </row>
    <row r="16" spans="1:34" s="10" customFormat="1" ht="19.5" customHeight="1" x14ac:dyDescent="0.2">
      <c r="A16" s="56"/>
      <c r="B16" s="17"/>
      <c r="C16" s="24"/>
      <c r="D16" s="18"/>
      <c r="E16" s="18"/>
      <c r="F16" s="57"/>
      <c r="G16" s="57"/>
      <c r="H16" s="57"/>
      <c r="I16" s="57"/>
      <c r="J16" s="59"/>
      <c r="K16" s="59"/>
      <c r="L16" s="58"/>
      <c r="M16" s="26">
        <f t="shared" si="0"/>
        <v>0</v>
      </c>
      <c r="N16" s="26">
        <f t="shared" ref="N16:N18" si="6">K16/1.12*0.12</f>
        <v>0</v>
      </c>
      <c r="O16" s="26">
        <f t="shared" si="2"/>
        <v>0</v>
      </c>
      <c r="P16" s="26"/>
      <c r="Q16" s="33"/>
      <c r="R16" s="33"/>
      <c r="S16" s="34"/>
      <c r="T16" s="34"/>
      <c r="U16" s="34"/>
      <c r="V16" s="34"/>
      <c r="W16" s="34"/>
      <c r="X16" s="33"/>
      <c r="Y16" s="33"/>
      <c r="Z16" s="33"/>
      <c r="AA16" s="33"/>
      <c r="AB16" s="34"/>
      <c r="AC16" s="34"/>
      <c r="AD16" s="33"/>
      <c r="AE16" s="33"/>
      <c r="AF16" s="26">
        <f>-SUM(N16:AE16)</f>
        <v>0</v>
      </c>
      <c r="AG16" s="27">
        <f t="shared" si="4"/>
        <v>0</v>
      </c>
    </row>
    <row r="17" spans="1:33" s="10" customFormat="1" ht="19.5" customHeight="1" x14ac:dyDescent="0.2">
      <c r="A17" s="56"/>
      <c r="B17" s="17"/>
      <c r="C17" s="24"/>
      <c r="D17" s="18"/>
      <c r="E17" s="18"/>
      <c r="F17" s="57"/>
      <c r="G17" s="57"/>
      <c r="H17" s="57"/>
      <c r="I17" s="57"/>
      <c r="J17" s="59"/>
      <c r="K17" s="59"/>
      <c r="L17" s="58"/>
      <c r="M17" s="26">
        <f t="shared" si="0"/>
        <v>0</v>
      </c>
      <c r="N17" s="26">
        <f t="shared" si="6"/>
        <v>0</v>
      </c>
      <c r="O17" s="26"/>
      <c r="P17" s="26"/>
      <c r="Q17" s="33"/>
      <c r="R17" s="33"/>
      <c r="S17" s="34"/>
      <c r="T17" s="34"/>
      <c r="U17" s="34"/>
      <c r="V17" s="34"/>
      <c r="W17" s="34"/>
      <c r="X17" s="33"/>
      <c r="Y17" s="33"/>
      <c r="Z17" s="33"/>
      <c r="AA17" s="33"/>
      <c r="AB17" s="34"/>
      <c r="AC17" s="34"/>
      <c r="AD17" s="33"/>
      <c r="AE17" s="33"/>
      <c r="AF17" s="26">
        <f t="shared" si="3"/>
        <v>0</v>
      </c>
      <c r="AG17" s="27">
        <f t="shared" si="4"/>
        <v>0</v>
      </c>
    </row>
    <row r="18" spans="1:33" s="11" customFormat="1" ht="23.25" customHeight="1" x14ac:dyDescent="0.2">
      <c r="A18" s="29"/>
      <c r="B18" s="30"/>
      <c r="C18" s="24"/>
      <c r="D18" s="24"/>
      <c r="E18" s="24"/>
      <c r="F18" s="25"/>
      <c r="G18" s="25"/>
      <c r="H18" s="31"/>
      <c r="I18" s="31"/>
      <c r="J18" s="31"/>
      <c r="K18" s="31"/>
      <c r="L18" s="32"/>
      <c r="M18" s="26">
        <f t="shared" si="0"/>
        <v>0</v>
      </c>
      <c r="N18" s="26">
        <f t="shared" si="6"/>
        <v>0</v>
      </c>
      <c r="O18" s="26">
        <f t="shared" si="2"/>
        <v>0</v>
      </c>
      <c r="P18" s="26"/>
      <c r="Q18" s="33"/>
      <c r="R18" s="33"/>
      <c r="S18" s="34"/>
      <c r="T18" s="34"/>
      <c r="U18" s="34"/>
      <c r="V18" s="34"/>
      <c r="W18" s="34"/>
      <c r="X18" s="33"/>
      <c r="Y18" s="33"/>
      <c r="Z18" s="33"/>
      <c r="AA18" s="33"/>
      <c r="AB18" s="34"/>
      <c r="AC18" s="34"/>
      <c r="AD18" s="33"/>
      <c r="AE18" s="33"/>
      <c r="AF18" s="26">
        <f t="shared" si="3"/>
        <v>0</v>
      </c>
      <c r="AG18" s="27">
        <f t="shared" si="4"/>
        <v>0</v>
      </c>
    </row>
    <row r="19" spans="1:33" s="11" customFormat="1" ht="12" thickBot="1" x14ac:dyDescent="0.25">
      <c r="A19" s="29"/>
      <c r="B19" s="30"/>
      <c r="C19" s="35"/>
      <c r="D19" s="35"/>
      <c r="E19" s="35"/>
      <c r="F19" s="25"/>
      <c r="G19" s="28"/>
      <c r="H19" s="31"/>
      <c r="I19" s="31"/>
      <c r="J19" s="31"/>
      <c r="K19" s="31"/>
      <c r="L19" s="32"/>
      <c r="M19" s="33">
        <f>SUM(H19:J19,K19/1.12)</f>
        <v>0</v>
      </c>
      <c r="N19" s="33">
        <f>K19/1.12*0.12</f>
        <v>0</v>
      </c>
      <c r="O19" s="33">
        <f>-SUM(I19:J19,K19/1.12)*L19</f>
        <v>0</v>
      </c>
      <c r="P19" s="33"/>
      <c r="Q19" s="33"/>
      <c r="R19" s="33"/>
      <c r="S19" s="33"/>
      <c r="T19" s="34"/>
      <c r="U19" s="43"/>
      <c r="V19" s="34"/>
      <c r="W19" s="34"/>
      <c r="X19" s="34"/>
      <c r="Y19" s="36"/>
      <c r="Z19" s="33"/>
      <c r="AA19" s="43"/>
      <c r="AB19" s="33"/>
      <c r="AC19" s="34"/>
      <c r="AD19" s="34"/>
      <c r="AE19" s="37"/>
      <c r="AF19" s="26">
        <f t="shared" si="3"/>
        <v>0</v>
      </c>
      <c r="AG19" s="27">
        <f t="shared" si="4"/>
        <v>0</v>
      </c>
    </row>
    <row r="20" spans="1:33" s="9" customFormat="1" ht="12.75" thickTop="1" thickBot="1" x14ac:dyDescent="0.25">
      <c r="A20" s="38"/>
      <c r="B20" s="39"/>
      <c r="C20" s="40"/>
      <c r="D20" s="41"/>
      <c r="E20" s="41"/>
      <c r="F20" s="42"/>
      <c r="G20" s="40"/>
      <c r="H20" s="43">
        <f>SUM(H5:H18)</f>
        <v>0</v>
      </c>
      <c r="I20" s="43">
        <f>SUM(I18:I19)</f>
        <v>0</v>
      </c>
      <c r="J20" s="43">
        <f>SUM(J5:J19)</f>
        <v>2270</v>
      </c>
      <c r="K20" s="43">
        <f>SUM(K5:K19)</f>
        <v>6652.8</v>
      </c>
      <c r="L20" s="43">
        <f>SUM(L18:L19)</f>
        <v>0</v>
      </c>
      <c r="M20" s="43">
        <f>SUM(M5:M19)</f>
        <v>8210</v>
      </c>
      <c r="N20" s="43">
        <f>SUM(N5:N19)</f>
        <v>712.8</v>
      </c>
      <c r="O20" s="43">
        <f>SUM(O18:O19)</f>
        <v>0</v>
      </c>
      <c r="P20" s="43">
        <f>SUM(P5:P19)</f>
        <v>5225.0300000000007</v>
      </c>
      <c r="Q20" s="43">
        <f>SUM(Q5:Q19)</f>
        <v>2253.5700000000002</v>
      </c>
      <c r="R20" s="43">
        <f>SUM(R5:R18)</f>
        <v>0</v>
      </c>
      <c r="S20" s="43">
        <f>SUM(S18:S19)</f>
        <v>0</v>
      </c>
      <c r="T20" s="43">
        <f>SUM(T5:T19)</f>
        <v>620</v>
      </c>
      <c r="U20" s="43">
        <f>SUM(U5:U19)</f>
        <v>111.38</v>
      </c>
      <c r="V20" s="43">
        <f>SUM(V18:V19)</f>
        <v>0</v>
      </c>
      <c r="W20" s="43">
        <f>SUM(W18:W19)</f>
        <v>0</v>
      </c>
      <c r="X20" s="43">
        <f>SUM(X18:X19)</f>
        <v>0</v>
      </c>
      <c r="Y20" s="43">
        <f>SUM(Y18:Y19)</f>
        <v>0</v>
      </c>
      <c r="Z20" s="43">
        <f>SUM(Z18:Z19)</f>
        <v>0</v>
      </c>
      <c r="AA20" s="43">
        <f>SUM(AA5:AA18)</f>
        <v>0</v>
      </c>
      <c r="AB20" s="43">
        <f>SUM(AB18:AB19)</f>
        <v>0</v>
      </c>
      <c r="AC20" s="43">
        <f>SUM(AC5:AC18)</f>
        <v>0</v>
      </c>
      <c r="AD20" s="43">
        <f>SUM(AD5:AD18)</f>
        <v>0</v>
      </c>
      <c r="AE20" s="43">
        <f>SUM(AE18:AE19)</f>
        <v>0</v>
      </c>
      <c r="AF20" s="43">
        <f>SUM(AF5:AF19)</f>
        <v>-8922.7800000000025</v>
      </c>
      <c r="AG20" s="43">
        <f>SUM(AG18:AG19)</f>
        <v>0</v>
      </c>
    </row>
    <row r="21" spans="1:33" s="85" customFormat="1" ht="12" thickTop="1" x14ac:dyDescent="0.2"/>
    <row r="22" spans="1:33" ht="12" x14ac:dyDescent="0.2">
      <c r="K22" s="44">
        <f>H20+J20+K20</f>
        <v>8922.7999999999993</v>
      </c>
      <c r="L22" s="8"/>
      <c r="M22" s="7"/>
      <c r="AF22" s="45">
        <f>+AF20</f>
        <v>-8922.7800000000025</v>
      </c>
    </row>
    <row r="23" spans="1:33" ht="12" x14ac:dyDescent="0.2">
      <c r="K23" s="44"/>
      <c r="L23" s="8"/>
      <c r="M23" s="7"/>
      <c r="AF23" s="45"/>
    </row>
    <row r="24" spans="1:33" ht="12" x14ac:dyDescent="0.2">
      <c r="K24" s="44"/>
      <c r="L24" s="8"/>
      <c r="M24" s="7"/>
      <c r="AF24" s="45"/>
    </row>
    <row r="25" spans="1:33" x14ac:dyDescent="0.2">
      <c r="K25" s="7"/>
      <c r="L25" s="8"/>
      <c r="M25" s="7"/>
    </row>
    <row r="26" spans="1:33" ht="12.75" x14ac:dyDescent="0.2">
      <c r="C26" s="46" t="s">
        <v>118</v>
      </c>
      <c r="G26" s="9"/>
      <c r="J26" s="48" t="s">
        <v>36</v>
      </c>
      <c r="K26" s="50">
        <f>K7+K9+K10+K11+J12+J13</f>
        <v>5654.05</v>
      </c>
      <c r="L26" s="47"/>
      <c r="M26" s="47"/>
      <c r="N26" s="45"/>
      <c r="O26" s="45"/>
      <c r="P26" s="45">
        <f>K22-K30</f>
        <v>0</v>
      </c>
      <c r="Q26" s="45"/>
    </row>
    <row r="27" spans="1:33" ht="12.75" x14ac:dyDescent="0.2">
      <c r="C27" s="46"/>
      <c r="G27" s="9"/>
      <c r="J27" s="48" t="s">
        <v>40</v>
      </c>
      <c r="K27" s="50">
        <f>K6+K8</f>
        <v>2648.75</v>
      </c>
      <c r="L27" s="47"/>
      <c r="M27" s="47"/>
      <c r="N27" s="45"/>
      <c r="O27" s="45"/>
      <c r="P27" s="45"/>
      <c r="Q27" s="45"/>
    </row>
    <row r="28" spans="1:33" ht="12.75" x14ac:dyDescent="0.2">
      <c r="J28" s="48" t="s">
        <v>37</v>
      </c>
      <c r="K28" s="49">
        <v>0</v>
      </c>
      <c r="L28" s="8"/>
      <c r="M28" s="7"/>
    </row>
    <row r="29" spans="1:33" ht="12.75" x14ac:dyDescent="0.2">
      <c r="J29" s="48" t="s">
        <v>38</v>
      </c>
      <c r="K29" s="49">
        <f>T20</f>
        <v>620</v>
      </c>
      <c r="L29" s="8"/>
      <c r="M29" s="7"/>
    </row>
    <row r="30" spans="1:33" ht="12.75" x14ac:dyDescent="0.2">
      <c r="A30" s="1"/>
      <c r="B30" s="1"/>
      <c r="D30" s="1"/>
      <c r="E30" s="1"/>
      <c r="F30" s="1"/>
      <c r="H30" s="1"/>
      <c r="I30" s="1"/>
      <c r="J30" s="51" t="s">
        <v>39</v>
      </c>
      <c r="K30" s="52">
        <f>SUM(K26:K29)</f>
        <v>8922.7999999999993</v>
      </c>
      <c r="L30" s="8"/>
      <c r="M30" s="52" t="s">
        <v>137</v>
      </c>
      <c r="N30" s="51"/>
      <c r="O30" s="1"/>
      <c r="P30" s="65"/>
      <c r="Q30" s="1"/>
      <c r="R30" s="1"/>
      <c r="S30" s="1"/>
      <c r="T30" s="1"/>
      <c r="U30" s="1"/>
      <c r="V30" s="1"/>
      <c r="W30" s="1"/>
      <c r="X30" s="1"/>
      <c r="Z30" s="1"/>
      <c r="AA30" s="1"/>
      <c r="AB30" s="1"/>
      <c r="AC30" s="1"/>
      <c r="AD30" s="1"/>
      <c r="AE30" s="1"/>
      <c r="AF30" s="1"/>
    </row>
    <row r="31" spans="1:33" ht="12.75" x14ac:dyDescent="0.2">
      <c r="J31" s="45"/>
      <c r="K31" s="45"/>
      <c r="M31" s="48"/>
      <c r="N31" s="48"/>
    </row>
    <row r="32" spans="1:33" ht="12" x14ac:dyDescent="0.2">
      <c r="H32" s="53"/>
      <c r="I32" s="53"/>
      <c r="J32" s="53"/>
      <c r="K32" s="53"/>
      <c r="L32" s="60"/>
      <c r="M32" s="61"/>
    </row>
    <row r="33" spans="1:32" ht="12" x14ac:dyDescent="0.2">
      <c r="H33" s="53"/>
      <c r="I33" s="53"/>
      <c r="J33" s="53"/>
      <c r="K33" s="53"/>
    </row>
    <row r="34" spans="1:32" ht="12" x14ac:dyDescent="0.2">
      <c r="H34" s="53"/>
      <c r="I34" s="53"/>
      <c r="J34" s="53"/>
      <c r="K34" s="53"/>
    </row>
    <row r="35" spans="1:32" ht="12" x14ac:dyDescent="0.2">
      <c r="H35" s="53"/>
      <c r="I35" s="53"/>
      <c r="J35" s="53"/>
      <c r="K35" s="53"/>
    </row>
    <row r="36" spans="1:32" ht="12" x14ac:dyDescent="0.2">
      <c r="H36" s="53"/>
      <c r="I36" s="53"/>
      <c r="J36" s="53"/>
      <c r="K36" s="53"/>
    </row>
    <row r="37" spans="1:32" ht="12" x14ac:dyDescent="0.2">
      <c r="H37" s="53"/>
      <c r="I37" s="53"/>
      <c r="J37" s="53"/>
      <c r="K37" s="53"/>
      <c r="Q37" s="2">
        <v>0</v>
      </c>
    </row>
    <row r="38" spans="1:32" ht="12" x14ac:dyDescent="0.2">
      <c r="A38" s="1"/>
      <c r="B38" s="1"/>
      <c r="D38" s="1"/>
      <c r="E38" s="1"/>
      <c r="F38" s="1"/>
      <c r="H38" s="54"/>
      <c r="I38" s="54"/>
      <c r="J38" s="54"/>
      <c r="K38" s="54"/>
      <c r="L38" s="1"/>
      <c r="M38" s="1"/>
      <c r="N38" s="1"/>
      <c r="O38" s="1"/>
      <c r="P38" s="1"/>
      <c r="Q38" s="1"/>
      <c r="R38" s="1"/>
      <c r="S38" s="1"/>
      <c r="Z38" s="1"/>
      <c r="AA38" s="1"/>
      <c r="AB38" s="1"/>
      <c r="AC38" s="1"/>
      <c r="AD38" s="1"/>
      <c r="AE38" s="1"/>
      <c r="AF38" s="1"/>
    </row>
    <row r="39" spans="1:32" ht="12" x14ac:dyDescent="0.2">
      <c r="H39" s="53"/>
      <c r="I39" s="53"/>
      <c r="J39" s="53"/>
      <c r="K39" s="53"/>
    </row>
    <row r="40" spans="1:32" ht="12" x14ac:dyDescent="0.2">
      <c r="H40" s="53"/>
      <c r="I40" s="53"/>
      <c r="J40" s="53"/>
      <c r="K40" s="53"/>
    </row>
    <row r="41" spans="1:32" ht="12" x14ac:dyDescent="0.2">
      <c r="H41" s="53"/>
      <c r="I41" s="53"/>
      <c r="J41" s="53"/>
      <c r="K41" s="53"/>
    </row>
    <row r="42" spans="1:32" ht="12" x14ac:dyDescent="0.2">
      <c r="H42" s="53"/>
      <c r="I42" s="53"/>
      <c r="J42" s="53"/>
      <c r="K42" s="53"/>
    </row>
    <row r="43" spans="1:32" x14ac:dyDescent="0.2">
      <c r="H43" s="55"/>
      <c r="I43" s="55"/>
      <c r="J43" s="55"/>
      <c r="K43" s="55"/>
    </row>
    <row r="44" spans="1:32" x14ac:dyDescent="0.2">
      <c r="H44" s="55"/>
      <c r="I44" s="55"/>
      <c r="J44" s="55"/>
      <c r="K44" s="55"/>
    </row>
    <row r="45" spans="1:32" x14ac:dyDescent="0.2">
      <c r="A45" s="1"/>
      <c r="B45" s="1"/>
      <c r="D45" s="1"/>
      <c r="E45" s="1"/>
      <c r="F45" s="1"/>
      <c r="H45" s="55"/>
      <c r="I45" s="55"/>
      <c r="J45" s="55"/>
      <c r="K45" s="55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">
      <c r="A46" s="1"/>
      <c r="B46" s="1"/>
      <c r="D46" s="1"/>
      <c r="E46" s="1"/>
      <c r="F46" s="1"/>
      <c r="H46" s="55"/>
      <c r="I46" s="55"/>
      <c r="J46" s="55"/>
      <c r="K46" s="55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">
      <c r="A47" s="1"/>
      <c r="B47" s="1"/>
      <c r="D47" s="1"/>
      <c r="E47" s="1"/>
      <c r="F47" s="1"/>
      <c r="H47" s="55"/>
      <c r="I47" s="55"/>
      <c r="J47" s="55"/>
      <c r="K47" s="5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</sheetData>
  <mergeCells count="1">
    <mergeCell ref="A21:XFD21"/>
  </mergeCells>
  <pageMargins left="0.7" right="0.7" top="0.75" bottom="0.75" header="0.3" footer="0.3"/>
  <pageSetup paperSize="5" scale="85" orientation="landscape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61"/>
  <sheetViews>
    <sheetView topLeftCell="F1" workbookViewId="0">
      <pane ySplit="4" topLeftCell="A5" activePane="bottomLeft" state="frozen"/>
      <selection pane="bottomLeft" activeCell="AG30" sqref="AG5:AG30"/>
    </sheetView>
  </sheetViews>
  <sheetFormatPr defaultRowHeight="11.25" x14ac:dyDescent="0.2"/>
  <cols>
    <col min="1" max="1" width="8.140625" style="71" customWidth="1"/>
    <col min="2" max="2" width="7.28515625" style="6" hidden="1" customWidth="1"/>
    <col min="3" max="3" width="26.140625" style="1" customWidth="1"/>
    <col min="4" max="4" width="14" style="5" hidden="1" customWidth="1"/>
    <col min="5" max="5" width="29.28515625" style="5" hidden="1" customWidth="1"/>
    <col min="6" max="6" width="7.85546875" style="4" customWidth="1"/>
    <col min="7" max="7" width="26.5703125" style="1" customWidth="1"/>
    <col min="8" max="8" width="11.140625" style="2" customWidth="1"/>
    <col min="9" max="9" width="9.5703125" style="2" customWidth="1"/>
    <col min="10" max="10" width="9.7109375" style="2" customWidth="1"/>
    <col min="11" max="11" width="10.42578125" style="2" customWidth="1"/>
    <col min="12" max="12" width="7.85546875" style="3" customWidth="1"/>
    <col min="13" max="13" width="9.7109375" style="2" customWidth="1"/>
    <col min="14" max="14" width="8.5703125" style="2" customWidth="1"/>
    <col min="15" max="15" width="9" style="2" customWidth="1"/>
    <col min="16" max="16" width="9.85546875" style="2" customWidth="1"/>
    <col min="17" max="17" width="10.85546875" style="2" customWidth="1"/>
    <col min="18" max="18" width="10.7109375" style="2" customWidth="1"/>
    <col min="19" max="19" width="9.5703125" style="2" customWidth="1"/>
    <col min="20" max="20" width="10" style="2" customWidth="1"/>
    <col min="21" max="21" width="10.5703125" style="2" hidden="1" customWidth="1"/>
    <col min="22" max="22" width="11.140625" style="2" hidden="1" customWidth="1"/>
    <col min="23" max="23" width="9.85546875" style="2" hidden="1" customWidth="1"/>
    <col min="24" max="24" width="9.28515625" style="2" hidden="1" customWidth="1"/>
    <col min="25" max="25" width="8.28515625" style="2" hidden="1" customWidth="1"/>
    <col min="26" max="26" width="8.7109375" style="2" customWidth="1"/>
    <col min="27" max="27" width="9.5703125" style="2" hidden="1" customWidth="1"/>
    <col min="28" max="28" width="8" style="2" hidden="1" customWidth="1"/>
    <col min="29" max="29" width="10.28515625" style="2" customWidth="1"/>
    <col min="30" max="30" width="10.140625" style="2" hidden="1" customWidth="1"/>
    <col min="31" max="31" width="10.7109375" style="2" customWidth="1"/>
    <col min="32" max="32" width="8.85546875" style="1" customWidth="1"/>
    <col min="33" max="16384" width="9.140625" style="1"/>
  </cols>
  <sheetData>
    <row r="1" spans="1:33" ht="12" customHeight="1" x14ac:dyDescent="0.2">
      <c r="A1" s="12" t="s">
        <v>29</v>
      </c>
      <c r="C1" s="13"/>
    </row>
    <row r="2" spans="1:33" ht="12" customHeight="1" x14ac:dyDescent="0.2">
      <c r="A2" s="12" t="s">
        <v>25</v>
      </c>
    </row>
    <row r="3" spans="1:33" ht="12" customHeight="1" x14ac:dyDescent="0.2">
      <c r="A3" s="12" t="s">
        <v>149</v>
      </c>
      <c r="B3" s="13"/>
      <c r="C3" s="14"/>
      <c r="N3" s="15">
        <v>1301</v>
      </c>
      <c r="O3" s="15">
        <v>2402</v>
      </c>
      <c r="P3" s="15">
        <v>5001</v>
      </c>
      <c r="Q3" s="15">
        <v>5002</v>
      </c>
      <c r="R3" s="15">
        <v>6220</v>
      </c>
      <c r="S3" s="15">
        <v>6219</v>
      </c>
      <c r="T3" s="15"/>
      <c r="U3" s="15"/>
      <c r="V3" s="15"/>
      <c r="W3" s="15"/>
      <c r="X3" s="15" t="s">
        <v>24</v>
      </c>
      <c r="Y3" s="15"/>
      <c r="Z3" s="15">
        <v>6230</v>
      </c>
      <c r="AA3" s="15" t="s">
        <v>23</v>
      </c>
      <c r="AB3" s="15">
        <v>6202</v>
      </c>
      <c r="AC3" s="15"/>
      <c r="AD3" s="15">
        <v>6109</v>
      </c>
      <c r="AE3" s="15">
        <v>1002</v>
      </c>
    </row>
    <row r="4" spans="1:33" s="10" customFormat="1" ht="44.25" customHeight="1" x14ac:dyDescent="0.25">
      <c r="A4" s="16" t="s">
        <v>22</v>
      </c>
      <c r="B4" s="17" t="s">
        <v>21</v>
      </c>
      <c r="C4" s="18" t="s">
        <v>20</v>
      </c>
      <c r="D4" s="18" t="s">
        <v>19</v>
      </c>
      <c r="E4" s="18" t="s">
        <v>26</v>
      </c>
      <c r="F4" s="18" t="s">
        <v>18</v>
      </c>
      <c r="G4" s="18" t="s">
        <v>17</v>
      </c>
      <c r="H4" s="18" t="s">
        <v>16</v>
      </c>
      <c r="I4" s="18" t="s">
        <v>15</v>
      </c>
      <c r="J4" s="18" t="s">
        <v>14</v>
      </c>
      <c r="K4" s="18" t="s">
        <v>13</v>
      </c>
      <c r="L4" s="19" t="s">
        <v>12</v>
      </c>
      <c r="M4" s="18" t="s">
        <v>11</v>
      </c>
      <c r="N4" s="20" t="s">
        <v>10</v>
      </c>
      <c r="O4" s="20" t="s">
        <v>9</v>
      </c>
      <c r="P4" s="20" t="s">
        <v>8</v>
      </c>
      <c r="Q4" s="20" t="s">
        <v>7</v>
      </c>
      <c r="R4" s="20" t="s">
        <v>134</v>
      </c>
      <c r="S4" s="20" t="s">
        <v>43</v>
      </c>
      <c r="T4" s="20" t="s">
        <v>6</v>
      </c>
      <c r="U4" s="20" t="s">
        <v>31</v>
      </c>
      <c r="V4" s="20" t="s">
        <v>157</v>
      </c>
      <c r="W4" s="20" t="s">
        <v>33</v>
      </c>
      <c r="X4" s="20" t="s">
        <v>5</v>
      </c>
      <c r="Y4" s="20" t="s">
        <v>28</v>
      </c>
      <c r="Z4" s="20" t="s">
        <v>4</v>
      </c>
      <c r="AA4" s="20" t="s">
        <v>3</v>
      </c>
      <c r="AB4" s="21" t="s">
        <v>44</v>
      </c>
      <c r="AC4" s="20" t="s">
        <v>30</v>
      </c>
      <c r="AD4" s="22" t="s">
        <v>1</v>
      </c>
      <c r="AE4" s="23" t="s">
        <v>0</v>
      </c>
    </row>
    <row r="5" spans="1:33" s="10" customFormat="1" ht="19.5" customHeight="1" x14ac:dyDescent="0.2">
      <c r="A5" s="56">
        <v>44183</v>
      </c>
      <c r="B5" s="17"/>
      <c r="C5" s="24" t="s">
        <v>65</v>
      </c>
      <c r="D5" s="18"/>
      <c r="E5" s="18"/>
      <c r="F5" s="57">
        <v>522</v>
      </c>
      <c r="G5" s="57" t="s">
        <v>150</v>
      </c>
      <c r="H5" s="59"/>
      <c r="I5" s="57"/>
      <c r="J5" s="59">
        <v>5836</v>
      </c>
      <c r="K5" s="59"/>
      <c r="L5" s="58"/>
      <c r="M5" s="26">
        <f t="shared" ref="M5:M27" si="0">SUM(H5:J5,K5/1.12)</f>
        <v>5836</v>
      </c>
      <c r="N5" s="26">
        <f t="shared" ref="N5:N27" si="1">K5/1.12*0.12</f>
        <v>0</v>
      </c>
      <c r="O5" s="26">
        <f t="shared" ref="O5:O27" si="2">-SUM(I5:J5,K5/1.12)*L5</f>
        <v>0</v>
      </c>
      <c r="P5" s="26">
        <v>5836</v>
      </c>
      <c r="Q5" s="33"/>
      <c r="R5" s="33"/>
      <c r="S5" s="34"/>
      <c r="T5" s="34"/>
      <c r="U5" s="34"/>
      <c r="V5" s="34"/>
      <c r="W5" s="33"/>
      <c r="X5" s="33"/>
      <c r="Y5" s="33"/>
      <c r="Z5" s="33"/>
      <c r="AA5" s="34"/>
      <c r="AB5" s="34"/>
      <c r="AC5" s="33"/>
      <c r="AD5" s="33"/>
      <c r="AE5" s="26">
        <f t="shared" ref="AE5:AE35" si="3">-SUM(N5:AD5)</f>
        <v>-5836</v>
      </c>
      <c r="AF5" s="27">
        <f t="shared" ref="AF5:AF35" si="4">SUM(H5:K5)+AE5+O5</f>
        <v>0</v>
      </c>
      <c r="AG5" s="84">
        <f>-AE5</f>
        <v>5836</v>
      </c>
    </row>
    <row r="6" spans="1:33" s="10" customFormat="1" ht="19.5" hidden="1" customHeight="1" x14ac:dyDescent="0.2">
      <c r="A6" s="56">
        <v>44183</v>
      </c>
      <c r="B6" s="17"/>
      <c r="C6" s="24" t="s">
        <v>62</v>
      </c>
      <c r="D6" s="18"/>
      <c r="E6" s="18"/>
      <c r="F6" s="57">
        <v>8439</v>
      </c>
      <c r="G6" s="57" t="s">
        <v>151</v>
      </c>
      <c r="H6" s="57"/>
      <c r="I6" s="57"/>
      <c r="J6" s="59"/>
      <c r="K6" s="59">
        <v>167.5</v>
      </c>
      <c r="L6" s="58"/>
      <c r="M6" s="26">
        <f t="shared" si="0"/>
        <v>149.55357142857142</v>
      </c>
      <c r="N6" s="26">
        <f t="shared" si="1"/>
        <v>17.946428571428569</v>
      </c>
      <c r="O6" s="26">
        <f t="shared" si="2"/>
        <v>0</v>
      </c>
      <c r="P6" s="26">
        <v>149.55000000000001</v>
      </c>
      <c r="Q6" s="33"/>
      <c r="R6" s="33"/>
      <c r="S6" s="34"/>
      <c r="T6" s="34"/>
      <c r="U6" s="34"/>
      <c r="V6" s="34"/>
      <c r="W6" s="33"/>
      <c r="X6" s="33"/>
      <c r="Y6" s="33"/>
      <c r="Z6" s="33"/>
      <c r="AA6" s="34"/>
      <c r="AB6" s="34"/>
      <c r="AC6" s="33"/>
      <c r="AD6" s="33"/>
      <c r="AE6" s="26">
        <f t="shared" si="3"/>
        <v>-167.49642857142857</v>
      </c>
      <c r="AF6" s="27">
        <f t="shared" si="4"/>
        <v>3.5714285714334437E-3</v>
      </c>
      <c r="AG6" s="84">
        <f t="shared" ref="AG6:AG30" si="5">-AE6</f>
        <v>167.49642857142857</v>
      </c>
    </row>
    <row r="7" spans="1:33" s="10" customFormat="1" ht="23.25" hidden="1" customHeight="1" x14ac:dyDescent="0.2">
      <c r="A7" s="56">
        <v>44183</v>
      </c>
      <c r="B7" s="17"/>
      <c r="C7" s="24" t="s">
        <v>70</v>
      </c>
      <c r="D7" s="18"/>
      <c r="E7" s="18"/>
      <c r="F7" s="57">
        <v>75569</v>
      </c>
      <c r="G7" s="57" t="s">
        <v>152</v>
      </c>
      <c r="H7" s="57"/>
      <c r="I7" s="57"/>
      <c r="J7" s="59"/>
      <c r="K7" s="59">
        <v>98</v>
      </c>
      <c r="L7" s="58"/>
      <c r="M7" s="26">
        <f t="shared" si="0"/>
        <v>87.499999999999986</v>
      </c>
      <c r="N7" s="26">
        <f t="shared" si="1"/>
        <v>10.499999999999998</v>
      </c>
      <c r="O7" s="26">
        <f t="shared" si="2"/>
        <v>0</v>
      </c>
      <c r="P7" s="26"/>
      <c r="Q7" s="33"/>
      <c r="R7" s="33"/>
      <c r="S7" s="34"/>
      <c r="T7" s="34">
        <v>87.5</v>
      </c>
      <c r="U7" s="34"/>
      <c r="V7" s="34"/>
      <c r="W7" s="33"/>
      <c r="X7" s="33"/>
      <c r="Y7" s="33"/>
      <c r="Z7" s="33"/>
      <c r="AA7" s="34"/>
      <c r="AB7" s="34"/>
      <c r="AC7" s="33"/>
      <c r="AD7" s="33"/>
      <c r="AE7" s="26">
        <f t="shared" si="3"/>
        <v>-98</v>
      </c>
      <c r="AF7" s="27">
        <f t="shared" si="4"/>
        <v>0</v>
      </c>
      <c r="AG7" s="84">
        <f t="shared" si="5"/>
        <v>98</v>
      </c>
    </row>
    <row r="8" spans="1:33" s="10" customFormat="1" ht="23.25" hidden="1" customHeight="1" x14ac:dyDescent="0.2">
      <c r="A8" s="56">
        <v>44183</v>
      </c>
      <c r="B8" s="17"/>
      <c r="C8" s="24" t="s">
        <v>62</v>
      </c>
      <c r="D8" s="18"/>
      <c r="E8" s="18"/>
      <c r="F8" s="57">
        <v>8869</v>
      </c>
      <c r="G8" s="57" t="s">
        <v>153</v>
      </c>
      <c r="H8" s="57"/>
      <c r="I8" s="57"/>
      <c r="J8" s="59">
        <v>104</v>
      </c>
      <c r="K8" s="59"/>
      <c r="L8" s="58"/>
      <c r="M8" s="26">
        <f t="shared" ref="M8:M15" si="6">SUM(H8:J8,K8/1.12)</f>
        <v>104</v>
      </c>
      <c r="N8" s="26">
        <f t="shared" ref="N8:N15" si="7">K8/1.12*0.12</f>
        <v>0</v>
      </c>
      <c r="O8" s="26">
        <f t="shared" ref="O8:O15" si="8">-SUM(I8:J8,K8/1.12)*L8</f>
        <v>0</v>
      </c>
      <c r="P8" s="26">
        <v>104</v>
      </c>
      <c r="Q8" s="33"/>
      <c r="R8" s="33"/>
      <c r="S8" s="34"/>
      <c r="T8" s="34"/>
      <c r="U8" s="34"/>
      <c r="V8" s="34"/>
      <c r="W8" s="33"/>
      <c r="X8" s="33"/>
      <c r="Y8" s="33"/>
      <c r="Z8" s="33"/>
      <c r="AA8" s="34"/>
      <c r="AB8" s="34"/>
      <c r="AC8" s="33"/>
      <c r="AD8" s="33"/>
      <c r="AE8" s="26">
        <f t="shared" si="3"/>
        <v>-104</v>
      </c>
      <c r="AF8" s="27">
        <f t="shared" si="4"/>
        <v>0</v>
      </c>
      <c r="AG8" s="84">
        <f t="shared" si="5"/>
        <v>104</v>
      </c>
    </row>
    <row r="9" spans="1:33" s="10" customFormat="1" ht="23.25" hidden="1" customHeight="1" x14ac:dyDescent="0.2">
      <c r="A9" s="56">
        <v>44183</v>
      </c>
      <c r="B9" s="17"/>
      <c r="C9" s="24" t="s">
        <v>154</v>
      </c>
      <c r="D9" s="18"/>
      <c r="E9" s="18"/>
      <c r="F9" s="57"/>
      <c r="G9" s="57" t="s">
        <v>155</v>
      </c>
      <c r="H9" s="57"/>
      <c r="I9" s="57"/>
      <c r="J9" s="59">
        <v>105</v>
      </c>
      <c r="K9" s="59"/>
      <c r="L9" s="58"/>
      <c r="M9" s="26">
        <f t="shared" si="6"/>
        <v>105</v>
      </c>
      <c r="N9" s="26">
        <f t="shared" si="7"/>
        <v>0</v>
      </c>
      <c r="O9" s="26">
        <f t="shared" si="8"/>
        <v>0</v>
      </c>
      <c r="P9" s="26"/>
      <c r="Q9" s="33"/>
      <c r="R9" s="33"/>
      <c r="S9" s="34"/>
      <c r="T9" s="34"/>
      <c r="U9" s="34"/>
      <c r="V9" s="34"/>
      <c r="W9" s="33"/>
      <c r="X9" s="33"/>
      <c r="Y9" s="33"/>
      <c r="Z9" s="33"/>
      <c r="AA9" s="34"/>
      <c r="AB9" s="34"/>
      <c r="AC9" s="33">
        <v>105</v>
      </c>
      <c r="AD9" s="33"/>
      <c r="AE9" s="26">
        <f t="shared" si="3"/>
        <v>-105</v>
      </c>
      <c r="AF9" s="27">
        <f t="shared" si="4"/>
        <v>0</v>
      </c>
      <c r="AG9" s="84">
        <f t="shared" si="5"/>
        <v>105</v>
      </c>
    </row>
    <row r="10" spans="1:33" s="10" customFormat="1" ht="23.25" hidden="1" customHeight="1" x14ac:dyDescent="0.2">
      <c r="A10" s="56">
        <v>44183</v>
      </c>
      <c r="B10" s="17"/>
      <c r="C10" s="24" t="s">
        <v>62</v>
      </c>
      <c r="D10" s="18"/>
      <c r="E10" s="18"/>
      <c r="F10" s="57">
        <v>8393</v>
      </c>
      <c r="G10" s="57" t="s">
        <v>156</v>
      </c>
      <c r="H10" s="57"/>
      <c r="I10" s="57"/>
      <c r="J10" s="59"/>
      <c r="K10" s="59">
        <v>124</v>
      </c>
      <c r="L10" s="58"/>
      <c r="M10" s="26">
        <f t="shared" si="6"/>
        <v>110.71428571428571</v>
      </c>
      <c r="N10" s="26">
        <f t="shared" si="7"/>
        <v>13.285714285714285</v>
      </c>
      <c r="O10" s="26">
        <f t="shared" si="8"/>
        <v>0</v>
      </c>
      <c r="P10" s="26"/>
      <c r="Q10" s="33"/>
      <c r="R10" s="33"/>
      <c r="S10" s="34"/>
      <c r="T10" s="34"/>
      <c r="U10" s="34"/>
      <c r="V10" s="34">
        <v>110.71</v>
      </c>
      <c r="W10" s="33"/>
      <c r="X10" s="33"/>
      <c r="Y10" s="33"/>
      <c r="Z10" s="33"/>
      <c r="AA10" s="34"/>
      <c r="AB10" s="34"/>
      <c r="AC10" s="33"/>
      <c r="AD10" s="33"/>
      <c r="AE10" s="26">
        <f t="shared" si="3"/>
        <v>-123.99571428571429</v>
      </c>
      <c r="AF10" s="27">
        <f t="shared" si="4"/>
        <v>4.2857142857144481E-3</v>
      </c>
      <c r="AG10" s="84">
        <f t="shared" si="5"/>
        <v>123.99571428571429</v>
      </c>
    </row>
    <row r="11" spans="1:33" s="10" customFormat="1" ht="23.25" hidden="1" customHeight="1" x14ac:dyDescent="0.2">
      <c r="A11" s="56">
        <v>44183</v>
      </c>
      <c r="B11" s="17"/>
      <c r="C11" s="24" t="s">
        <v>62</v>
      </c>
      <c r="D11" s="18"/>
      <c r="E11" s="18"/>
      <c r="F11" s="57">
        <v>8393</v>
      </c>
      <c r="G11" s="57" t="s">
        <v>153</v>
      </c>
      <c r="H11" s="57"/>
      <c r="I11" s="57"/>
      <c r="J11" s="59">
        <v>123.42</v>
      </c>
      <c r="K11" s="59"/>
      <c r="L11" s="58"/>
      <c r="M11" s="26">
        <f t="shared" si="6"/>
        <v>123.42</v>
      </c>
      <c r="N11" s="26">
        <f t="shared" si="7"/>
        <v>0</v>
      </c>
      <c r="O11" s="26">
        <f t="shared" si="8"/>
        <v>0</v>
      </c>
      <c r="P11" s="26">
        <v>123.42</v>
      </c>
      <c r="Q11" s="33"/>
      <c r="R11" s="33"/>
      <c r="S11" s="34"/>
      <c r="T11" s="34"/>
      <c r="U11" s="34"/>
      <c r="V11" s="34"/>
      <c r="W11" s="33"/>
      <c r="X11" s="33"/>
      <c r="Y11" s="33"/>
      <c r="Z11" s="33"/>
      <c r="AA11" s="34"/>
      <c r="AB11" s="34"/>
      <c r="AC11" s="33"/>
      <c r="AD11" s="33"/>
      <c r="AE11" s="26">
        <f t="shared" si="3"/>
        <v>-123.42</v>
      </c>
      <c r="AF11" s="27">
        <f t="shared" si="4"/>
        <v>0</v>
      </c>
      <c r="AG11" s="84">
        <f t="shared" si="5"/>
        <v>123.42</v>
      </c>
    </row>
    <row r="12" spans="1:33" s="10" customFormat="1" ht="23.25" hidden="1" customHeight="1" x14ac:dyDescent="0.2">
      <c r="A12" s="56">
        <v>44183</v>
      </c>
      <c r="B12" s="17"/>
      <c r="C12" s="24" t="s">
        <v>154</v>
      </c>
      <c r="D12" s="18"/>
      <c r="E12" s="18"/>
      <c r="F12" s="57"/>
      <c r="G12" s="57" t="s">
        <v>158</v>
      </c>
      <c r="H12" s="59">
        <v>120</v>
      </c>
      <c r="I12" s="57"/>
      <c r="J12" s="59"/>
      <c r="K12" s="59"/>
      <c r="L12" s="58"/>
      <c r="M12" s="26">
        <f t="shared" si="6"/>
        <v>120</v>
      </c>
      <c r="N12" s="26">
        <f t="shared" si="7"/>
        <v>0</v>
      </c>
      <c r="O12" s="26">
        <f t="shared" si="8"/>
        <v>0</v>
      </c>
      <c r="P12" s="26"/>
      <c r="Q12" s="33"/>
      <c r="R12" s="33"/>
      <c r="S12" s="34"/>
      <c r="T12" s="34"/>
      <c r="U12" s="34"/>
      <c r="V12" s="34"/>
      <c r="W12" s="33"/>
      <c r="X12" s="33"/>
      <c r="Y12" s="33"/>
      <c r="Z12" s="33">
        <v>120</v>
      </c>
      <c r="AA12" s="34"/>
      <c r="AB12" s="34"/>
      <c r="AC12" s="33"/>
      <c r="AD12" s="33"/>
      <c r="AE12" s="26">
        <f t="shared" si="3"/>
        <v>-120</v>
      </c>
      <c r="AF12" s="27">
        <f t="shared" si="4"/>
        <v>0</v>
      </c>
      <c r="AG12" s="84">
        <f t="shared" si="5"/>
        <v>120</v>
      </c>
    </row>
    <row r="13" spans="1:33" s="10" customFormat="1" ht="54.75" hidden="1" customHeight="1" x14ac:dyDescent="0.2">
      <c r="A13" s="56">
        <v>44183</v>
      </c>
      <c r="B13" s="17"/>
      <c r="C13" s="24" t="s">
        <v>159</v>
      </c>
      <c r="D13" s="18"/>
      <c r="E13" s="18"/>
      <c r="F13" s="57">
        <v>282411</v>
      </c>
      <c r="G13" s="57" t="s">
        <v>160</v>
      </c>
      <c r="H13" s="57"/>
      <c r="I13" s="57"/>
      <c r="J13" s="59"/>
      <c r="K13" s="73">
        <v>7099.8</v>
      </c>
      <c r="L13" s="58"/>
      <c r="M13" s="26">
        <f t="shared" si="6"/>
        <v>6339.1071428571422</v>
      </c>
      <c r="N13" s="26">
        <f t="shared" si="7"/>
        <v>760.69285714285706</v>
      </c>
      <c r="O13" s="26">
        <f t="shared" si="8"/>
        <v>0</v>
      </c>
      <c r="P13" s="26">
        <v>6339.11</v>
      </c>
      <c r="Q13" s="33"/>
      <c r="R13" s="33"/>
      <c r="S13" s="34"/>
      <c r="T13" s="34"/>
      <c r="U13" s="34"/>
      <c r="V13" s="34"/>
      <c r="W13" s="33"/>
      <c r="X13" s="33"/>
      <c r="Y13" s="33"/>
      <c r="Z13" s="33"/>
      <c r="AA13" s="34"/>
      <c r="AB13" s="34"/>
      <c r="AC13" s="33"/>
      <c r="AD13" s="33"/>
      <c r="AE13" s="26">
        <f t="shared" si="3"/>
        <v>-7099.8028571428567</v>
      </c>
      <c r="AF13" s="27">
        <f t="shared" si="4"/>
        <v>-2.8571428565555834E-3</v>
      </c>
      <c r="AG13" s="84">
        <f t="shared" si="5"/>
        <v>7099.8028571428567</v>
      </c>
    </row>
    <row r="14" spans="1:33" s="10" customFormat="1" ht="23.25" hidden="1" customHeight="1" x14ac:dyDescent="0.2">
      <c r="A14" s="56">
        <v>44183</v>
      </c>
      <c r="B14" s="17"/>
      <c r="C14" s="24" t="s">
        <v>159</v>
      </c>
      <c r="D14" s="18"/>
      <c r="E14" s="18"/>
      <c r="F14" s="57">
        <v>282411</v>
      </c>
      <c r="G14" s="57" t="s">
        <v>161</v>
      </c>
      <c r="H14" s="57"/>
      <c r="I14" s="57"/>
      <c r="J14" s="59">
        <v>616.35</v>
      </c>
      <c r="K14" s="59"/>
      <c r="L14" s="58"/>
      <c r="M14" s="26">
        <f t="shared" si="6"/>
        <v>616.35</v>
      </c>
      <c r="N14" s="26">
        <f t="shared" si="7"/>
        <v>0</v>
      </c>
      <c r="O14" s="26">
        <f t="shared" si="8"/>
        <v>0</v>
      </c>
      <c r="P14" s="26">
        <v>616.35</v>
      </c>
      <c r="Q14" s="33"/>
      <c r="R14" s="33"/>
      <c r="S14" s="34"/>
      <c r="T14" s="34"/>
      <c r="U14" s="34"/>
      <c r="V14" s="34"/>
      <c r="W14" s="33"/>
      <c r="X14" s="33"/>
      <c r="Y14" s="33"/>
      <c r="Z14" s="33"/>
      <c r="AA14" s="34"/>
      <c r="AB14" s="34"/>
      <c r="AC14" s="33"/>
      <c r="AD14" s="33"/>
      <c r="AE14" s="26">
        <f t="shared" si="3"/>
        <v>-616.35</v>
      </c>
      <c r="AF14" s="27">
        <f t="shared" si="4"/>
        <v>0</v>
      </c>
      <c r="AG14" s="84">
        <f t="shared" si="5"/>
        <v>616.35</v>
      </c>
    </row>
    <row r="15" spans="1:33" s="10" customFormat="1" ht="23.25" hidden="1" customHeight="1" x14ac:dyDescent="0.2">
      <c r="A15" s="56">
        <v>44184</v>
      </c>
      <c r="B15" s="17"/>
      <c r="C15" s="24" t="s">
        <v>162</v>
      </c>
      <c r="D15" s="18"/>
      <c r="E15" s="18"/>
      <c r="F15" s="57">
        <v>207245</v>
      </c>
      <c r="G15" s="57" t="s">
        <v>55</v>
      </c>
      <c r="H15" s="57"/>
      <c r="I15" s="57"/>
      <c r="J15" s="59"/>
      <c r="K15" s="59">
        <v>3727</v>
      </c>
      <c r="L15" s="58"/>
      <c r="M15" s="26">
        <f t="shared" si="6"/>
        <v>3327.6785714285711</v>
      </c>
      <c r="N15" s="26">
        <f t="shared" si="7"/>
        <v>399.3214285714285</v>
      </c>
      <c r="O15" s="26">
        <f t="shared" si="8"/>
        <v>0</v>
      </c>
      <c r="P15" s="26"/>
      <c r="Q15" s="33"/>
      <c r="R15" s="33"/>
      <c r="S15" s="34"/>
      <c r="T15" s="34"/>
      <c r="U15" s="34"/>
      <c r="V15" s="34"/>
      <c r="W15" s="33"/>
      <c r="X15" s="33"/>
      <c r="Y15" s="33"/>
      <c r="Z15" s="33"/>
      <c r="AA15" s="34"/>
      <c r="AB15" s="34"/>
      <c r="AC15" s="33">
        <v>3327.68</v>
      </c>
      <c r="AD15" s="33"/>
      <c r="AE15" s="26">
        <f t="shared" si="3"/>
        <v>-3727.0014285714283</v>
      </c>
      <c r="AF15" s="27">
        <f t="shared" si="4"/>
        <v>-1.4285714282777917E-3</v>
      </c>
      <c r="AG15" s="84">
        <f t="shared" si="5"/>
        <v>3727.0014285714283</v>
      </c>
    </row>
    <row r="16" spans="1:33" s="10" customFormat="1" ht="19.5" hidden="1" customHeight="1" x14ac:dyDescent="0.2">
      <c r="A16" s="56">
        <v>44184</v>
      </c>
      <c r="B16" s="17"/>
      <c r="C16" s="24" t="s">
        <v>163</v>
      </c>
      <c r="D16" s="18"/>
      <c r="E16" s="18"/>
      <c r="F16" s="57"/>
      <c r="G16" s="57" t="s">
        <v>164</v>
      </c>
      <c r="H16" s="59">
        <v>537</v>
      </c>
      <c r="I16" s="57"/>
      <c r="J16" s="59"/>
      <c r="K16" s="59"/>
      <c r="L16" s="58"/>
      <c r="M16" s="26">
        <f t="shared" si="0"/>
        <v>537</v>
      </c>
      <c r="N16" s="26">
        <f t="shared" si="1"/>
        <v>0</v>
      </c>
      <c r="O16" s="26">
        <f t="shared" si="2"/>
        <v>0</v>
      </c>
      <c r="P16" s="26"/>
      <c r="Q16" s="33"/>
      <c r="R16" s="33"/>
      <c r="S16" s="34"/>
      <c r="T16" s="34"/>
      <c r="U16" s="34"/>
      <c r="V16" s="34"/>
      <c r="W16" s="33"/>
      <c r="X16" s="33"/>
      <c r="Y16" s="33"/>
      <c r="Z16" s="33"/>
      <c r="AA16" s="34"/>
      <c r="AB16" s="34"/>
      <c r="AC16" s="33"/>
      <c r="AD16" s="33">
        <v>537</v>
      </c>
      <c r="AE16" s="26">
        <f t="shared" si="3"/>
        <v>-537</v>
      </c>
      <c r="AF16" s="27">
        <f t="shared" si="4"/>
        <v>0</v>
      </c>
      <c r="AG16" s="84">
        <f t="shared" si="5"/>
        <v>537</v>
      </c>
    </row>
    <row r="17" spans="1:33" s="10" customFormat="1" ht="19.5" hidden="1" customHeight="1" x14ac:dyDescent="0.2">
      <c r="A17" s="56">
        <v>44184</v>
      </c>
      <c r="B17" s="17"/>
      <c r="C17" s="24" t="s">
        <v>91</v>
      </c>
      <c r="D17" s="18"/>
      <c r="E17" s="18"/>
      <c r="F17" s="57"/>
      <c r="G17" s="57" t="s">
        <v>94</v>
      </c>
      <c r="H17" s="59">
        <v>60</v>
      </c>
      <c r="I17" s="57"/>
      <c r="J17" s="59"/>
      <c r="K17" s="59"/>
      <c r="L17" s="58"/>
      <c r="M17" s="26">
        <f t="shared" si="0"/>
        <v>60</v>
      </c>
      <c r="N17" s="26">
        <f t="shared" si="1"/>
        <v>0</v>
      </c>
      <c r="O17" s="26">
        <f t="shared" si="2"/>
        <v>0</v>
      </c>
      <c r="P17" s="26"/>
      <c r="Q17" s="33"/>
      <c r="R17" s="33"/>
      <c r="S17" s="34"/>
      <c r="T17" s="34"/>
      <c r="U17" s="34"/>
      <c r="V17" s="34"/>
      <c r="W17" s="33"/>
      <c r="X17" s="33"/>
      <c r="Y17" s="33"/>
      <c r="Z17" s="33">
        <v>60</v>
      </c>
      <c r="AA17" s="34"/>
      <c r="AB17" s="34"/>
      <c r="AC17" s="33"/>
      <c r="AD17" s="33"/>
      <c r="AE17" s="26">
        <f t="shared" si="3"/>
        <v>-60</v>
      </c>
      <c r="AF17" s="27">
        <f t="shared" si="4"/>
        <v>0</v>
      </c>
      <c r="AG17" s="84">
        <f t="shared" si="5"/>
        <v>60</v>
      </c>
    </row>
    <row r="18" spans="1:33" s="10" customFormat="1" ht="19.5" hidden="1" customHeight="1" x14ac:dyDescent="0.2">
      <c r="A18" s="56">
        <v>44184</v>
      </c>
      <c r="B18" s="17"/>
      <c r="C18" s="24" t="s">
        <v>91</v>
      </c>
      <c r="D18" s="18"/>
      <c r="E18" s="18"/>
      <c r="F18" s="57"/>
      <c r="G18" s="57" t="s">
        <v>165</v>
      </c>
      <c r="H18" s="59">
        <v>60</v>
      </c>
      <c r="I18" s="57"/>
      <c r="J18" s="59"/>
      <c r="K18" s="59"/>
      <c r="L18" s="58"/>
      <c r="M18" s="26">
        <f t="shared" si="0"/>
        <v>60</v>
      </c>
      <c r="N18" s="26">
        <f t="shared" si="1"/>
        <v>0</v>
      </c>
      <c r="O18" s="26">
        <f t="shared" si="2"/>
        <v>0</v>
      </c>
      <c r="P18" s="26"/>
      <c r="Q18" s="33"/>
      <c r="R18" s="33"/>
      <c r="S18" s="34"/>
      <c r="T18" s="34"/>
      <c r="U18" s="34"/>
      <c r="V18" s="34"/>
      <c r="W18" s="33"/>
      <c r="X18" s="33"/>
      <c r="Y18" s="33"/>
      <c r="Z18" s="33">
        <v>60</v>
      </c>
      <c r="AA18" s="34"/>
      <c r="AB18" s="34"/>
      <c r="AC18" s="33"/>
      <c r="AD18" s="33"/>
      <c r="AE18" s="26">
        <f t="shared" si="3"/>
        <v>-60</v>
      </c>
      <c r="AF18" s="27">
        <f t="shared" si="4"/>
        <v>0</v>
      </c>
      <c r="AG18" s="84">
        <f t="shared" si="5"/>
        <v>60</v>
      </c>
    </row>
    <row r="19" spans="1:33" s="10" customFormat="1" ht="19.5" hidden="1" customHeight="1" x14ac:dyDescent="0.2">
      <c r="A19" s="56">
        <v>44184</v>
      </c>
      <c r="B19" s="17"/>
      <c r="C19" s="24" t="s">
        <v>62</v>
      </c>
      <c r="D19" s="18"/>
      <c r="E19" s="18"/>
      <c r="F19" s="57">
        <v>8567</v>
      </c>
      <c r="G19" s="57" t="s">
        <v>166</v>
      </c>
      <c r="H19" s="59"/>
      <c r="I19" s="57"/>
      <c r="J19" s="59"/>
      <c r="K19" s="59">
        <v>358.5</v>
      </c>
      <c r="L19" s="58"/>
      <c r="M19" s="26">
        <f t="shared" ref="M19:M26" si="9">SUM(H19:J19,K19/1.12)</f>
        <v>320.08928571428567</v>
      </c>
      <c r="N19" s="26">
        <f t="shared" ref="N19:N26" si="10">K19/1.12*0.12</f>
        <v>38.410714285714278</v>
      </c>
      <c r="O19" s="26">
        <f t="shared" ref="O19:O26" si="11">-SUM(I19:J19,K19/1.12)*L19</f>
        <v>0</v>
      </c>
      <c r="P19" s="26"/>
      <c r="Q19" s="33">
        <v>320.08999999999997</v>
      </c>
      <c r="R19" s="33"/>
      <c r="S19" s="34"/>
      <c r="T19" s="34"/>
      <c r="U19" s="34"/>
      <c r="V19" s="34"/>
      <c r="W19" s="33"/>
      <c r="X19" s="33"/>
      <c r="Y19" s="33"/>
      <c r="Z19" s="33"/>
      <c r="AA19" s="34"/>
      <c r="AB19" s="34"/>
      <c r="AC19" s="33"/>
      <c r="AD19" s="33"/>
      <c r="AE19" s="26">
        <f t="shared" si="3"/>
        <v>-358.50071428571425</v>
      </c>
      <c r="AF19" s="27">
        <f t="shared" si="4"/>
        <v>-7.1428571425258269E-4</v>
      </c>
      <c r="AG19" s="84">
        <f t="shared" si="5"/>
        <v>358.50071428571425</v>
      </c>
    </row>
    <row r="20" spans="1:33" s="10" customFormat="1" ht="19.5" hidden="1" customHeight="1" x14ac:dyDescent="0.2">
      <c r="A20" s="56">
        <v>44184</v>
      </c>
      <c r="B20" s="17"/>
      <c r="C20" s="24" t="s">
        <v>62</v>
      </c>
      <c r="D20" s="18"/>
      <c r="E20" s="18"/>
      <c r="F20" s="57">
        <v>8567</v>
      </c>
      <c r="G20" s="57" t="s">
        <v>54</v>
      </c>
      <c r="H20" s="59"/>
      <c r="I20" s="57"/>
      <c r="J20" s="59">
        <v>74</v>
      </c>
      <c r="K20" s="59"/>
      <c r="L20" s="58"/>
      <c r="M20" s="26">
        <f t="shared" si="9"/>
        <v>74</v>
      </c>
      <c r="N20" s="26">
        <f t="shared" si="10"/>
        <v>0</v>
      </c>
      <c r="O20" s="26">
        <f t="shared" si="11"/>
        <v>0</v>
      </c>
      <c r="P20" s="26">
        <v>74</v>
      </c>
      <c r="Q20" s="33"/>
      <c r="R20" s="33"/>
      <c r="S20" s="34"/>
      <c r="T20" s="34"/>
      <c r="U20" s="34"/>
      <c r="V20" s="34"/>
      <c r="W20" s="33"/>
      <c r="X20" s="33"/>
      <c r="Y20" s="33"/>
      <c r="Z20" s="33"/>
      <c r="AA20" s="34"/>
      <c r="AB20" s="34"/>
      <c r="AC20" s="33"/>
      <c r="AD20" s="33"/>
      <c r="AE20" s="26">
        <f t="shared" si="3"/>
        <v>-74</v>
      </c>
      <c r="AF20" s="27">
        <f t="shared" si="4"/>
        <v>0</v>
      </c>
      <c r="AG20" s="84">
        <f t="shared" si="5"/>
        <v>74</v>
      </c>
    </row>
    <row r="21" spans="1:33" s="10" customFormat="1" ht="19.5" hidden="1" customHeight="1" x14ac:dyDescent="0.2">
      <c r="A21" s="56">
        <v>44184</v>
      </c>
      <c r="B21" s="17"/>
      <c r="C21" s="24" t="s">
        <v>167</v>
      </c>
      <c r="D21" s="18"/>
      <c r="E21" s="18"/>
      <c r="F21" s="57">
        <v>417857</v>
      </c>
      <c r="G21" s="57" t="s">
        <v>168</v>
      </c>
      <c r="H21" s="57"/>
      <c r="I21" s="59">
        <v>472</v>
      </c>
      <c r="J21" s="59"/>
      <c r="K21" s="59"/>
      <c r="L21" s="58"/>
      <c r="M21" s="26">
        <f t="shared" si="9"/>
        <v>472</v>
      </c>
      <c r="N21" s="26">
        <f t="shared" si="10"/>
        <v>0</v>
      </c>
      <c r="O21" s="26">
        <f t="shared" si="11"/>
        <v>0</v>
      </c>
      <c r="P21" s="26">
        <v>472</v>
      </c>
      <c r="Q21" s="33"/>
      <c r="R21" s="33"/>
      <c r="S21" s="34"/>
      <c r="T21" s="34"/>
      <c r="U21" s="34"/>
      <c r="V21" s="34"/>
      <c r="W21" s="33"/>
      <c r="X21" s="33"/>
      <c r="Y21" s="33"/>
      <c r="Z21" s="33"/>
      <c r="AA21" s="34"/>
      <c r="AB21" s="34"/>
      <c r="AC21" s="33"/>
      <c r="AD21" s="33"/>
      <c r="AE21" s="26">
        <f t="shared" si="3"/>
        <v>-472</v>
      </c>
      <c r="AF21" s="27">
        <f t="shared" si="4"/>
        <v>0</v>
      </c>
      <c r="AG21" s="84">
        <f t="shared" si="5"/>
        <v>472</v>
      </c>
    </row>
    <row r="22" spans="1:33" s="10" customFormat="1" ht="19.5" hidden="1" customHeight="1" x14ac:dyDescent="0.2">
      <c r="A22" s="56">
        <v>44186</v>
      </c>
      <c r="B22" s="17"/>
      <c r="C22" s="24" t="s">
        <v>169</v>
      </c>
      <c r="D22" s="18"/>
      <c r="E22" s="18"/>
      <c r="F22" s="57"/>
      <c r="G22" s="57" t="s">
        <v>94</v>
      </c>
      <c r="H22" s="59">
        <v>60</v>
      </c>
      <c r="I22" s="57"/>
      <c r="J22" s="59"/>
      <c r="K22" s="59"/>
      <c r="L22" s="58"/>
      <c r="M22" s="26">
        <f t="shared" si="9"/>
        <v>60</v>
      </c>
      <c r="N22" s="26">
        <f t="shared" si="10"/>
        <v>0</v>
      </c>
      <c r="O22" s="26">
        <f t="shared" si="11"/>
        <v>0</v>
      </c>
      <c r="P22" s="26"/>
      <c r="Q22" s="33"/>
      <c r="R22" s="33"/>
      <c r="S22" s="34"/>
      <c r="T22" s="34"/>
      <c r="U22" s="34"/>
      <c r="V22" s="34"/>
      <c r="W22" s="33"/>
      <c r="X22" s="33"/>
      <c r="Y22" s="33"/>
      <c r="Z22" s="33">
        <v>60</v>
      </c>
      <c r="AA22" s="34"/>
      <c r="AB22" s="34"/>
      <c r="AC22" s="33"/>
      <c r="AD22" s="33"/>
      <c r="AE22" s="26">
        <f t="shared" si="3"/>
        <v>-60</v>
      </c>
      <c r="AF22" s="27">
        <f t="shared" si="4"/>
        <v>0</v>
      </c>
      <c r="AG22" s="84">
        <f t="shared" si="5"/>
        <v>60</v>
      </c>
    </row>
    <row r="23" spans="1:33" s="10" customFormat="1" ht="19.5" hidden="1" customHeight="1" x14ac:dyDescent="0.2">
      <c r="A23" s="56">
        <v>44186</v>
      </c>
      <c r="B23" s="17"/>
      <c r="C23" s="24" t="s">
        <v>170</v>
      </c>
      <c r="D23" s="18"/>
      <c r="E23" s="18"/>
      <c r="F23" s="57"/>
      <c r="G23" s="57" t="s">
        <v>171</v>
      </c>
      <c r="H23" s="59"/>
      <c r="I23" s="57"/>
      <c r="J23" s="59">
        <v>1250</v>
      </c>
      <c r="K23" s="59"/>
      <c r="L23" s="58"/>
      <c r="M23" s="26">
        <f t="shared" si="9"/>
        <v>1250</v>
      </c>
      <c r="N23" s="26">
        <f t="shared" si="10"/>
        <v>0</v>
      </c>
      <c r="O23" s="26">
        <f t="shared" si="11"/>
        <v>0</v>
      </c>
      <c r="P23" s="26">
        <v>1250</v>
      </c>
      <c r="Q23" s="33"/>
      <c r="R23" s="33"/>
      <c r="S23" s="34"/>
      <c r="T23" s="34"/>
      <c r="U23" s="34"/>
      <c r="V23" s="34"/>
      <c r="W23" s="33"/>
      <c r="X23" s="33"/>
      <c r="Y23" s="33"/>
      <c r="Z23" s="33"/>
      <c r="AA23" s="34"/>
      <c r="AB23" s="34"/>
      <c r="AC23" s="33"/>
      <c r="AD23" s="33"/>
      <c r="AE23" s="26">
        <f t="shared" si="3"/>
        <v>-1250</v>
      </c>
      <c r="AF23" s="27">
        <f t="shared" si="4"/>
        <v>0</v>
      </c>
      <c r="AG23" s="84">
        <f t="shared" si="5"/>
        <v>1250</v>
      </c>
    </row>
    <row r="24" spans="1:33" s="10" customFormat="1" ht="19.5" hidden="1" customHeight="1" x14ac:dyDescent="0.2">
      <c r="A24" s="56">
        <v>44186</v>
      </c>
      <c r="B24" s="17"/>
      <c r="C24" s="24" t="s">
        <v>91</v>
      </c>
      <c r="D24" s="18"/>
      <c r="E24" s="18"/>
      <c r="F24" s="57"/>
      <c r="G24" s="57" t="s">
        <v>172</v>
      </c>
      <c r="H24" s="59">
        <v>100</v>
      </c>
      <c r="I24" s="57"/>
      <c r="J24" s="59"/>
      <c r="K24" s="59"/>
      <c r="L24" s="58"/>
      <c r="M24" s="26">
        <f t="shared" si="9"/>
        <v>100</v>
      </c>
      <c r="N24" s="26">
        <f t="shared" si="10"/>
        <v>0</v>
      </c>
      <c r="O24" s="26">
        <f t="shared" si="11"/>
        <v>0</v>
      </c>
      <c r="P24" s="26"/>
      <c r="Q24" s="33"/>
      <c r="R24" s="33"/>
      <c r="S24" s="34"/>
      <c r="T24" s="34"/>
      <c r="U24" s="34"/>
      <c r="V24" s="34"/>
      <c r="W24" s="33"/>
      <c r="X24" s="33"/>
      <c r="Y24" s="33"/>
      <c r="Z24" s="33">
        <v>100</v>
      </c>
      <c r="AA24" s="34"/>
      <c r="AB24" s="34"/>
      <c r="AC24" s="33"/>
      <c r="AD24" s="33"/>
      <c r="AE24" s="26">
        <f t="shared" si="3"/>
        <v>-100</v>
      </c>
      <c r="AF24" s="27">
        <f t="shared" si="4"/>
        <v>0</v>
      </c>
      <c r="AG24" s="84">
        <f t="shared" si="5"/>
        <v>100</v>
      </c>
    </row>
    <row r="25" spans="1:33" s="10" customFormat="1" ht="19.5" hidden="1" customHeight="1" x14ac:dyDescent="0.2">
      <c r="A25" s="56">
        <v>44186</v>
      </c>
      <c r="B25" s="17"/>
      <c r="C25" s="24" t="s">
        <v>62</v>
      </c>
      <c r="D25" s="18"/>
      <c r="E25" s="18"/>
      <c r="F25" s="57">
        <v>283</v>
      </c>
      <c r="G25" s="57" t="s">
        <v>173</v>
      </c>
      <c r="H25" s="59"/>
      <c r="I25" s="57"/>
      <c r="J25" s="59"/>
      <c r="K25" s="59">
        <v>234</v>
      </c>
      <c r="L25" s="58"/>
      <c r="M25" s="26">
        <f t="shared" si="9"/>
        <v>208.92857142857142</v>
      </c>
      <c r="N25" s="26">
        <f t="shared" si="10"/>
        <v>25.071428571428569</v>
      </c>
      <c r="O25" s="26">
        <f t="shared" si="11"/>
        <v>0</v>
      </c>
      <c r="P25" s="26">
        <v>208.93</v>
      </c>
      <c r="Q25" s="33"/>
      <c r="R25" s="33"/>
      <c r="S25" s="34"/>
      <c r="T25" s="34"/>
      <c r="U25" s="34"/>
      <c r="V25" s="34"/>
      <c r="W25" s="33"/>
      <c r="X25" s="33"/>
      <c r="Y25" s="33"/>
      <c r="Z25" s="33"/>
      <c r="AA25" s="34"/>
      <c r="AB25" s="34"/>
      <c r="AC25" s="33"/>
      <c r="AD25" s="33"/>
      <c r="AE25" s="26">
        <f t="shared" si="3"/>
        <v>-234.00142857142856</v>
      </c>
      <c r="AF25" s="27">
        <f t="shared" si="4"/>
        <v>-1.4285714285620088E-3</v>
      </c>
      <c r="AG25" s="84">
        <f t="shared" si="5"/>
        <v>234.00142857142856</v>
      </c>
    </row>
    <row r="26" spans="1:33" s="10" customFormat="1" ht="19.5" hidden="1" customHeight="1" x14ac:dyDescent="0.2">
      <c r="A26" s="56">
        <v>44186</v>
      </c>
      <c r="B26" s="17"/>
      <c r="C26" s="24" t="s">
        <v>174</v>
      </c>
      <c r="D26" s="18"/>
      <c r="E26" s="18"/>
      <c r="F26" s="57">
        <v>26014</v>
      </c>
      <c r="G26" s="57" t="s">
        <v>90</v>
      </c>
      <c r="H26" s="57"/>
      <c r="I26" s="57"/>
      <c r="J26" s="59">
        <v>750</v>
      </c>
      <c r="K26" s="59"/>
      <c r="L26" s="58"/>
      <c r="M26" s="26">
        <f t="shared" si="9"/>
        <v>750</v>
      </c>
      <c r="N26" s="26">
        <f t="shared" si="10"/>
        <v>0</v>
      </c>
      <c r="O26" s="26">
        <f t="shared" si="11"/>
        <v>0</v>
      </c>
      <c r="P26" s="26">
        <v>750</v>
      </c>
      <c r="Q26" s="33"/>
      <c r="R26" s="33"/>
      <c r="S26" s="34"/>
      <c r="T26" s="34"/>
      <c r="U26" s="34"/>
      <c r="V26" s="34"/>
      <c r="W26" s="33"/>
      <c r="X26" s="33"/>
      <c r="Y26" s="33"/>
      <c r="Z26" s="33"/>
      <c r="AA26" s="34"/>
      <c r="AB26" s="34"/>
      <c r="AC26" s="33"/>
      <c r="AD26" s="33"/>
      <c r="AE26" s="26">
        <f t="shared" si="3"/>
        <v>-750</v>
      </c>
      <c r="AF26" s="27">
        <f t="shared" si="4"/>
        <v>0</v>
      </c>
      <c r="AG26" s="84">
        <f t="shared" si="5"/>
        <v>750</v>
      </c>
    </row>
    <row r="27" spans="1:33" s="10" customFormat="1" ht="19.5" hidden="1" customHeight="1" x14ac:dyDescent="0.2">
      <c r="A27" s="56">
        <v>44186</v>
      </c>
      <c r="B27" s="17"/>
      <c r="C27" s="57" t="s">
        <v>174</v>
      </c>
      <c r="D27" s="18"/>
      <c r="E27" s="18"/>
      <c r="F27" s="57">
        <v>26013</v>
      </c>
      <c r="G27" s="81" t="s">
        <v>175</v>
      </c>
      <c r="H27" s="57"/>
      <c r="I27" s="57"/>
      <c r="J27" s="59">
        <v>500</v>
      </c>
      <c r="K27" s="59"/>
      <c r="L27" s="58"/>
      <c r="M27" s="26">
        <f t="shared" si="0"/>
        <v>500</v>
      </c>
      <c r="N27" s="26">
        <f t="shared" si="1"/>
        <v>0</v>
      </c>
      <c r="O27" s="26">
        <f t="shared" si="2"/>
        <v>0</v>
      </c>
      <c r="P27" s="26">
        <v>500</v>
      </c>
      <c r="Q27" s="33"/>
      <c r="R27" s="33"/>
      <c r="S27" s="34"/>
      <c r="T27" s="34"/>
      <c r="U27" s="34"/>
      <c r="V27" s="34"/>
      <c r="W27" s="33"/>
      <c r="X27" s="33"/>
      <c r="Y27" s="33"/>
      <c r="Z27" s="33"/>
      <c r="AA27" s="34"/>
      <c r="AB27" s="34"/>
      <c r="AC27" s="33"/>
      <c r="AD27" s="33"/>
      <c r="AE27" s="26">
        <f t="shared" si="3"/>
        <v>-500</v>
      </c>
      <c r="AF27" s="27">
        <f t="shared" si="4"/>
        <v>0</v>
      </c>
      <c r="AG27" s="84">
        <f t="shared" si="5"/>
        <v>500</v>
      </c>
    </row>
    <row r="28" spans="1:33" s="10" customFormat="1" ht="19.5" hidden="1" customHeight="1" x14ac:dyDescent="0.2">
      <c r="A28" s="56">
        <v>44555</v>
      </c>
      <c r="B28" s="17"/>
      <c r="C28" s="24" t="s">
        <v>62</v>
      </c>
      <c r="D28" s="18"/>
      <c r="E28" s="18"/>
      <c r="F28" s="57">
        <v>53213</v>
      </c>
      <c r="G28" s="81" t="s">
        <v>195</v>
      </c>
      <c r="H28" s="57"/>
      <c r="I28" s="57"/>
      <c r="J28" s="59"/>
      <c r="K28" s="59">
        <v>174.5</v>
      </c>
      <c r="L28" s="58"/>
      <c r="M28" s="26">
        <f t="shared" ref="M28:M34" si="12">SUM(H28:J28,K28/1.12)</f>
        <v>155.80357142857142</v>
      </c>
      <c r="N28" s="26">
        <f t="shared" ref="N28:N34" si="13">K28/1.12*0.12</f>
        <v>18.696428571428569</v>
      </c>
      <c r="O28" s="26">
        <f t="shared" ref="O28:O34" si="14">-SUM(I28:J28,K28/1.12)*L28</f>
        <v>0</v>
      </c>
      <c r="P28" s="26">
        <v>155.80000000000001</v>
      </c>
      <c r="Q28" s="33"/>
      <c r="R28" s="33"/>
      <c r="S28" s="34"/>
      <c r="T28" s="34"/>
      <c r="U28" s="34"/>
      <c r="V28" s="34"/>
      <c r="W28" s="33"/>
      <c r="X28" s="33"/>
      <c r="Y28" s="33"/>
      <c r="Z28" s="33"/>
      <c r="AA28" s="34"/>
      <c r="AB28" s="34"/>
      <c r="AC28" s="33"/>
      <c r="AD28" s="33"/>
      <c r="AE28" s="26">
        <f t="shared" ref="AE28:AE34" si="15">-SUM(N28:AD28)</f>
        <v>-174.49642857142857</v>
      </c>
      <c r="AF28" s="27">
        <f t="shared" ref="AF28:AF34" si="16">SUM(H28:K28)+AE28+O28</f>
        <v>3.5714285714334437E-3</v>
      </c>
      <c r="AG28" s="84">
        <f t="shared" si="5"/>
        <v>174.49642857142857</v>
      </c>
    </row>
    <row r="29" spans="1:33" s="10" customFormat="1" ht="19.5" hidden="1" customHeight="1" x14ac:dyDescent="0.2">
      <c r="A29" s="56">
        <v>44558</v>
      </c>
      <c r="B29" s="17"/>
      <c r="C29" s="24" t="s">
        <v>62</v>
      </c>
      <c r="D29" s="18"/>
      <c r="E29" s="18"/>
      <c r="F29" s="57">
        <v>307</v>
      </c>
      <c r="G29" s="81" t="s">
        <v>196</v>
      </c>
      <c r="H29" s="57"/>
      <c r="I29" s="57"/>
      <c r="J29" s="59"/>
      <c r="K29" s="59">
        <v>426</v>
      </c>
      <c r="L29" s="58"/>
      <c r="M29" s="26">
        <f t="shared" si="12"/>
        <v>380.35714285714283</v>
      </c>
      <c r="N29" s="26">
        <f t="shared" si="13"/>
        <v>45.642857142857139</v>
      </c>
      <c r="O29" s="26">
        <f t="shared" si="14"/>
        <v>0</v>
      </c>
      <c r="P29" s="26">
        <v>380.36</v>
      </c>
      <c r="Q29" s="33"/>
      <c r="R29" s="33"/>
      <c r="S29" s="34"/>
      <c r="T29" s="34"/>
      <c r="U29" s="34"/>
      <c r="V29" s="34"/>
      <c r="W29" s="33"/>
      <c r="X29" s="33"/>
      <c r="Y29" s="33"/>
      <c r="Z29" s="33"/>
      <c r="AA29" s="34"/>
      <c r="AB29" s="34"/>
      <c r="AC29" s="33"/>
      <c r="AD29" s="33"/>
      <c r="AE29" s="26">
        <f t="shared" si="15"/>
        <v>-426.00285714285712</v>
      </c>
      <c r="AF29" s="27">
        <f t="shared" si="16"/>
        <v>-2.8571428571240176E-3</v>
      </c>
      <c r="AG29" s="84">
        <f t="shared" si="5"/>
        <v>426.00285714285712</v>
      </c>
    </row>
    <row r="30" spans="1:33" s="10" customFormat="1" ht="19.5" customHeight="1" x14ac:dyDescent="0.2">
      <c r="A30" s="56">
        <v>44559</v>
      </c>
      <c r="B30" s="17"/>
      <c r="C30" s="57" t="s">
        <v>169</v>
      </c>
      <c r="D30" s="18"/>
      <c r="E30" s="18"/>
      <c r="F30" s="57"/>
      <c r="G30" s="81" t="s">
        <v>165</v>
      </c>
      <c r="H30" s="59">
        <v>60</v>
      </c>
      <c r="I30" s="57"/>
      <c r="J30" s="59"/>
      <c r="K30" s="59"/>
      <c r="L30" s="58"/>
      <c r="M30" s="26">
        <f t="shared" si="12"/>
        <v>60</v>
      </c>
      <c r="N30" s="26">
        <f t="shared" si="13"/>
        <v>0</v>
      </c>
      <c r="O30" s="26">
        <f t="shared" si="14"/>
        <v>0</v>
      </c>
      <c r="P30" s="26"/>
      <c r="Q30" s="33"/>
      <c r="R30" s="33"/>
      <c r="S30" s="34"/>
      <c r="T30" s="34"/>
      <c r="U30" s="34"/>
      <c r="V30" s="34"/>
      <c r="W30" s="33"/>
      <c r="X30" s="33"/>
      <c r="Y30" s="33"/>
      <c r="Z30" s="33">
        <v>60</v>
      </c>
      <c r="AA30" s="34"/>
      <c r="AB30" s="34"/>
      <c r="AC30" s="33"/>
      <c r="AD30" s="33"/>
      <c r="AE30" s="26">
        <f t="shared" si="15"/>
        <v>-60</v>
      </c>
      <c r="AF30" s="27">
        <f t="shared" si="16"/>
        <v>0</v>
      </c>
      <c r="AG30" s="84">
        <f t="shared" si="5"/>
        <v>60</v>
      </c>
    </row>
    <row r="31" spans="1:33" s="10" customFormat="1" ht="19.5" customHeight="1" x14ac:dyDescent="0.2">
      <c r="A31" s="56"/>
      <c r="B31" s="17"/>
      <c r="C31" s="57"/>
      <c r="D31" s="18"/>
      <c r="E31" s="18"/>
      <c r="F31" s="57"/>
      <c r="G31" s="81"/>
      <c r="H31" s="57"/>
      <c r="I31" s="57"/>
      <c r="J31" s="59"/>
      <c r="K31" s="59"/>
      <c r="L31" s="58"/>
      <c r="M31" s="26">
        <f t="shared" si="12"/>
        <v>0</v>
      </c>
      <c r="N31" s="26">
        <f t="shared" si="13"/>
        <v>0</v>
      </c>
      <c r="O31" s="26">
        <f t="shared" si="14"/>
        <v>0</v>
      </c>
      <c r="P31" s="26"/>
      <c r="Q31" s="33"/>
      <c r="R31" s="33"/>
      <c r="S31" s="34"/>
      <c r="T31" s="34"/>
      <c r="U31" s="34"/>
      <c r="V31" s="34"/>
      <c r="W31" s="33"/>
      <c r="X31" s="33"/>
      <c r="Y31" s="33"/>
      <c r="Z31" s="33"/>
      <c r="AA31" s="34"/>
      <c r="AB31" s="34"/>
      <c r="AC31" s="33"/>
      <c r="AD31" s="33"/>
      <c r="AE31" s="26">
        <f t="shared" si="15"/>
        <v>0</v>
      </c>
      <c r="AF31" s="27">
        <f t="shared" si="16"/>
        <v>0</v>
      </c>
    </row>
    <row r="32" spans="1:33" s="10" customFormat="1" ht="19.5" customHeight="1" x14ac:dyDescent="0.2">
      <c r="A32" s="56"/>
      <c r="B32" s="17"/>
      <c r="C32" s="57"/>
      <c r="D32" s="18"/>
      <c r="E32" s="18"/>
      <c r="F32" s="57"/>
      <c r="G32" s="81"/>
      <c r="H32" s="57"/>
      <c r="I32" s="57"/>
      <c r="J32" s="59"/>
      <c r="K32" s="59"/>
      <c r="L32" s="58"/>
      <c r="M32" s="26">
        <f t="shared" si="12"/>
        <v>0</v>
      </c>
      <c r="N32" s="26">
        <f t="shared" si="13"/>
        <v>0</v>
      </c>
      <c r="O32" s="26">
        <f t="shared" si="14"/>
        <v>0</v>
      </c>
      <c r="P32" s="26"/>
      <c r="Q32" s="33"/>
      <c r="R32" s="33"/>
      <c r="S32" s="34"/>
      <c r="T32" s="34"/>
      <c r="U32" s="34"/>
      <c r="V32" s="34"/>
      <c r="W32" s="33"/>
      <c r="X32" s="33"/>
      <c r="Y32" s="33"/>
      <c r="Z32" s="33"/>
      <c r="AA32" s="34"/>
      <c r="AB32" s="34"/>
      <c r="AC32" s="33"/>
      <c r="AD32" s="33"/>
      <c r="AE32" s="26">
        <f t="shared" si="15"/>
        <v>0</v>
      </c>
      <c r="AF32" s="27">
        <f t="shared" si="16"/>
        <v>0</v>
      </c>
    </row>
    <row r="33" spans="1:32" s="10" customFormat="1" ht="19.5" customHeight="1" x14ac:dyDescent="0.2">
      <c r="A33" s="56"/>
      <c r="B33" s="17"/>
      <c r="C33" s="57"/>
      <c r="D33" s="18"/>
      <c r="E33" s="18"/>
      <c r="F33" s="57"/>
      <c r="G33" s="81"/>
      <c r="H33" s="57"/>
      <c r="I33" s="57"/>
      <c r="J33" s="59"/>
      <c r="K33" s="59"/>
      <c r="L33" s="58"/>
      <c r="M33" s="26">
        <f t="shared" si="12"/>
        <v>0</v>
      </c>
      <c r="N33" s="26">
        <f t="shared" si="13"/>
        <v>0</v>
      </c>
      <c r="O33" s="26">
        <f t="shared" si="14"/>
        <v>0</v>
      </c>
      <c r="P33" s="26"/>
      <c r="Q33" s="33"/>
      <c r="R33" s="33"/>
      <c r="S33" s="34"/>
      <c r="T33" s="34"/>
      <c r="U33" s="34"/>
      <c r="V33" s="34"/>
      <c r="W33" s="33"/>
      <c r="X33" s="33"/>
      <c r="Y33" s="33"/>
      <c r="Z33" s="33"/>
      <c r="AA33" s="34"/>
      <c r="AB33" s="34"/>
      <c r="AC33" s="33"/>
      <c r="AD33" s="33"/>
      <c r="AE33" s="26">
        <f t="shared" si="15"/>
        <v>0</v>
      </c>
      <c r="AF33" s="27">
        <f t="shared" si="16"/>
        <v>0</v>
      </c>
    </row>
    <row r="34" spans="1:32" s="10" customFormat="1" ht="19.5" customHeight="1" x14ac:dyDescent="0.2">
      <c r="A34" s="56"/>
      <c r="B34" s="17"/>
      <c r="C34" s="57"/>
      <c r="D34" s="18"/>
      <c r="E34" s="18"/>
      <c r="F34" s="57"/>
      <c r="G34" s="81"/>
      <c r="H34" s="57"/>
      <c r="I34" s="57"/>
      <c r="J34" s="59"/>
      <c r="K34" s="59"/>
      <c r="L34" s="58"/>
      <c r="M34" s="26">
        <f t="shared" si="12"/>
        <v>0</v>
      </c>
      <c r="N34" s="26">
        <f t="shared" si="13"/>
        <v>0</v>
      </c>
      <c r="O34" s="26">
        <f t="shared" si="14"/>
        <v>0</v>
      </c>
      <c r="P34" s="26"/>
      <c r="Q34" s="33"/>
      <c r="R34" s="33"/>
      <c r="S34" s="34"/>
      <c r="T34" s="34"/>
      <c r="U34" s="34"/>
      <c r="V34" s="34"/>
      <c r="W34" s="33"/>
      <c r="X34" s="33"/>
      <c r="Y34" s="33"/>
      <c r="Z34" s="33"/>
      <c r="AA34" s="34"/>
      <c r="AB34" s="34"/>
      <c r="AC34" s="33"/>
      <c r="AD34" s="33"/>
      <c r="AE34" s="26">
        <f t="shared" si="15"/>
        <v>0</v>
      </c>
      <c r="AF34" s="27">
        <f t="shared" si="16"/>
        <v>0</v>
      </c>
    </row>
    <row r="35" spans="1:32" s="11" customFormat="1" x14ac:dyDescent="0.2">
      <c r="A35" s="29"/>
      <c r="B35" s="30"/>
      <c r="C35" s="35"/>
      <c r="D35" s="35"/>
      <c r="E35" s="35"/>
      <c r="F35" s="25"/>
      <c r="G35" s="28"/>
      <c r="H35" s="31"/>
      <c r="I35" s="31"/>
      <c r="J35" s="31"/>
      <c r="K35" s="31"/>
      <c r="L35" s="32"/>
      <c r="M35" s="33">
        <f>SUM(H35:J35,K35/1.12)</f>
        <v>0</v>
      </c>
      <c r="N35" s="33">
        <f>K35/1.12*0.12</f>
        <v>0</v>
      </c>
      <c r="O35" s="33">
        <f>-SUM(I35:J35,K35/1.12)*L35</f>
        <v>0</v>
      </c>
      <c r="P35" s="33"/>
      <c r="Q35" s="33"/>
      <c r="R35" s="33"/>
      <c r="S35" s="34"/>
      <c r="T35" s="83"/>
      <c r="U35" s="33"/>
      <c r="V35" s="33"/>
      <c r="W35" s="33"/>
      <c r="X35" s="36"/>
      <c r="Y35" s="33"/>
      <c r="Z35" s="83"/>
      <c r="AA35" s="33"/>
      <c r="AB35" s="34"/>
      <c r="AC35" s="34"/>
      <c r="AD35" s="37"/>
      <c r="AE35" s="26">
        <f t="shared" si="3"/>
        <v>0</v>
      </c>
      <c r="AF35" s="27">
        <f t="shared" si="4"/>
        <v>0</v>
      </c>
    </row>
    <row r="36" spans="1:32" s="9" customFormat="1" ht="12" thickBot="1" x14ac:dyDescent="0.25">
      <c r="A36" s="38"/>
      <c r="B36" s="39"/>
      <c r="C36" s="40"/>
      <c r="D36" s="41"/>
      <c r="E36" s="41"/>
      <c r="F36" s="42"/>
      <c r="G36" s="40"/>
      <c r="H36" s="43">
        <f>SUM(H5:H27)</f>
        <v>937</v>
      </c>
      <c r="I36" s="43">
        <f>SUM(I35:I35)</f>
        <v>0</v>
      </c>
      <c r="J36" s="43">
        <f>SUM(J5:J35)</f>
        <v>9358.77</v>
      </c>
      <c r="K36" s="43">
        <f>SUM(K5:K35)</f>
        <v>12409.3</v>
      </c>
      <c r="L36" s="43">
        <f>SUM(L35:L35)</f>
        <v>0</v>
      </c>
      <c r="M36" s="43">
        <f>SUM(M5:M35)</f>
        <v>21907.502142857142</v>
      </c>
      <c r="N36" s="43">
        <f>SUM(N5:N35)</f>
        <v>1329.5678571428571</v>
      </c>
      <c r="O36" s="43">
        <f>SUM(O35:O35)</f>
        <v>0</v>
      </c>
      <c r="P36" s="43">
        <f>SUM(P5:P35)</f>
        <v>16959.52</v>
      </c>
      <c r="Q36" s="43">
        <f>SUM(Q5:Q35)</f>
        <v>320.08999999999997</v>
      </c>
      <c r="R36" s="43">
        <f>SUM(R5:R27)</f>
        <v>0</v>
      </c>
      <c r="S36" s="43">
        <f>SUM(S35:S35)</f>
        <v>0</v>
      </c>
      <c r="T36" s="43">
        <f>SUM(T5:T35)</f>
        <v>87.5</v>
      </c>
      <c r="U36" s="43">
        <f>SUM(U35:U35)</f>
        <v>0</v>
      </c>
      <c r="V36" s="43">
        <f>SUM(V35:V35)</f>
        <v>0</v>
      </c>
      <c r="W36" s="43">
        <f>SUM(W35:W35)</f>
        <v>0</v>
      </c>
      <c r="X36" s="43">
        <f>SUM(X35:X35)</f>
        <v>0</v>
      </c>
      <c r="Y36" s="43">
        <f>SUM(Y35:Y35)</f>
        <v>0</v>
      </c>
      <c r="Z36" s="43">
        <f>SUM(Z5:Z27)</f>
        <v>400</v>
      </c>
      <c r="AA36" s="43">
        <f>SUM(AA35:AA35)</f>
        <v>0</v>
      </c>
      <c r="AB36" s="43">
        <f>SUM(AB5:AB27)</f>
        <v>0</v>
      </c>
      <c r="AC36" s="43">
        <f>SUM(AC5:AC27)</f>
        <v>3432.68</v>
      </c>
      <c r="AD36" s="43">
        <f>SUM(AD35:AD35)</f>
        <v>0</v>
      </c>
      <c r="AE36" s="43">
        <f>SUM(AE5:AE35)</f>
        <v>-23237.067857142854</v>
      </c>
      <c r="AF36" s="43">
        <f>SUM(AF35:AF35)</f>
        <v>0</v>
      </c>
    </row>
    <row r="37" spans="1:32" s="85" customFormat="1" ht="12" thickTop="1" x14ac:dyDescent="0.2"/>
    <row r="38" spans="1:32" ht="12" x14ac:dyDescent="0.2">
      <c r="K38" s="44">
        <f>H36+J36+K36</f>
        <v>22705.07</v>
      </c>
      <c r="L38" s="8"/>
      <c r="M38" s="7"/>
      <c r="AE38" s="45">
        <f>+AE36</f>
        <v>-23237.067857142854</v>
      </c>
    </row>
    <row r="39" spans="1:32" x14ac:dyDescent="0.2">
      <c r="K39" s="7"/>
      <c r="L39" s="8"/>
      <c r="M39" s="7"/>
    </row>
    <row r="40" spans="1:32" ht="12.75" x14ac:dyDescent="0.2">
      <c r="C40" s="46" t="s">
        <v>118</v>
      </c>
      <c r="G40" s="9"/>
      <c r="J40" s="48" t="s">
        <v>36</v>
      </c>
      <c r="K40" s="50">
        <f>J5+K6+J8+J11+K13+J14+K19+J20+I21+J23+K25+J26+J27+K28+K29</f>
        <v>18186.07</v>
      </c>
      <c r="L40" s="47"/>
      <c r="M40" s="47"/>
      <c r="N40" s="45"/>
      <c r="O40" s="45"/>
      <c r="P40" s="45"/>
      <c r="Q40" s="45"/>
    </row>
    <row r="41" spans="1:32" ht="12.75" x14ac:dyDescent="0.2">
      <c r="C41" s="46"/>
      <c r="G41" s="9"/>
      <c r="J41" s="48" t="s">
        <v>40</v>
      </c>
      <c r="K41" s="50">
        <f>K7+K10+H16</f>
        <v>759</v>
      </c>
      <c r="L41" s="47"/>
      <c r="M41" s="47"/>
      <c r="N41" s="45"/>
      <c r="O41" s="45"/>
      <c r="P41" s="45"/>
      <c r="Q41" s="45"/>
    </row>
    <row r="42" spans="1:32" ht="12.75" x14ac:dyDescent="0.2">
      <c r="J42" s="48" t="s">
        <v>37</v>
      </c>
      <c r="K42" s="49">
        <f>J9+K15</f>
        <v>3832</v>
      </c>
      <c r="L42" s="8"/>
      <c r="M42" s="7"/>
    </row>
    <row r="43" spans="1:32" ht="12.75" x14ac:dyDescent="0.2">
      <c r="J43" s="48" t="s">
        <v>38</v>
      </c>
      <c r="K43" s="49">
        <f>H12+H17+H18+H22+H24+H30</f>
        <v>460</v>
      </c>
      <c r="L43" s="8"/>
      <c r="M43" s="7"/>
    </row>
    <row r="44" spans="1:32" ht="12.75" x14ac:dyDescent="0.2">
      <c r="A44" s="1"/>
      <c r="B44" s="1"/>
      <c r="D44" s="1"/>
      <c r="E44" s="1"/>
      <c r="F44" s="1"/>
      <c r="H44" s="1"/>
      <c r="I44" s="1"/>
      <c r="J44" s="51" t="s">
        <v>39</v>
      </c>
      <c r="K44" s="52">
        <f>SUM(K40:K43)</f>
        <v>23237.07</v>
      </c>
      <c r="L44" s="8"/>
      <c r="M44" s="52"/>
      <c r="N44" s="51"/>
      <c r="O44" s="1"/>
      <c r="P44" s="1"/>
      <c r="Q44" s="1"/>
      <c r="R44" s="1"/>
      <c r="S44" s="1"/>
      <c r="T44" s="1"/>
      <c r="U44" s="1"/>
      <c r="V44" s="1"/>
      <c r="W44" s="1"/>
      <c r="Y44" s="1"/>
      <c r="Z44" s="1"/>
      <c r="AA44" s="1"/>
      <c r="AB44" s="1"/>
      <c r="AC44" s="1"/>
      <c r="AD44" s="1"/>
      <c r="AE44" s="1"/>
    </row>
    <row r="45" spans="1:32" ht="12.75" x14ac:dyDescent="0.2">
      <c r="J45" s="45"/>
      <c r="K45" s="45"/>
      <c r="M45" s="48"/>
      <c r="N45" s="48"/>
    </row>
    <row r="46" spans="1:32" ht="12.75" x14ac:dyDescent="0.2">
      <c r="H46" s="53"/>
      <c r="I46" s="53"/>
      <c r="J46" s="76"/>
      <c r="K46" s="77">
        <v>22900</v>
      </c>
      <c r="L46" s="1"/>
      <c r="M46" s="75" t="s">
        <v>176</v>
      </c>
      <c r="N46" s="78"/>
    </row>
    <row r="47" spans="1:32" ht="12" x14ac:dyDescent="0.2">
      <c r="H47" s="53"/>
      <c r="I47" s="53"/>
      <c r="J47" s="76" t="s">
        <v>109</v>
      </c>
      <c r="K47" s="76">
        <f>K46-K44</f>
        <v>-337.06999999999971</v>
      </c>
      <c r="L47" s="79"/>
      <c r="M47" s="78"/>
      <c r="N47" s="78"/>
    </row>
    <row r="48" spans="1:32" ht="12" x14ac:dyDescent="0.2">
      <c r="H48" s="53"/>
      <c r="I48" s="53"/>
      <c r="J48" s="53"/>
      <c r="K48" s="53"/>
    </row>
    <row r="49" spans="1:31" ht="12" x14ac:dyDescent="0.2">
      <c r="H49" s="53"/>
      <c r="I49" s="53"/>
      <c r="J49" s="53"/>
      <c r="K49" s="53"/>
    </row>
    <row r="50" spans="1:31" ht="12" x14ac:dyDescent="0.2">
      <c r="H50" s="53"/>
      <c r="I50" s="53"/>
      <c r="J50" s="53"/>
      <c r="K50" s="53"/>
    </row>
    <row r="51" spans="1:31" ht="12" x14ac:dyDescent="0.2">
      <c r="H51" s="53"/>
      <c r="I51" s="53"/>
      <c r="J51" s="53"/>
      <c r="K51" s="53"/>
      <c r="Q51" s="2">
        <v>0</v>
      </c>
    </row>
    <row r="52" spans="1:31" ht="12" x14ac:dyDescent="0.2">
      <c r="A52" s="1"/>
      <c r="B52" s="1"/>
      <c r="D52" s="1"/>
      <c r="E52" s="1"/>
      <c r="F52" s="1"/>
      <c r="H52" s="54"/>
      <c r="I52" s="54"/>
      <c r="J52" s="54"/>
      <c r="K52" s="54"/>
      <c r="L52" s="1"/>
      <c r="M52" s="1"/>
      <c r="N52" s="1"/>
      <c r="O52" s="1"/>
      <c r="P52" s="1"/>
      <c r="Q52" s="1"/>
      <c r="R52" s="1"/>
      <c r="S52" s="1"/>
      <c r="Y52" s="1"/>
      <c r="Z52" s="1"/>
      <c r="AA52" s="1"/>
      <c r="AB52" s="1"/>
      <c r="AC52" s="1"/>
      <c r="AD52" s="1"/>
      <c r="AE52" s="1"/>
    </row>
    <row r="53" spans="1:31" ht="12" x14ac:dyDescent="0.2">
      <c r="H53" s="53"/>
      <c r="I53" s="53"/>
      <c r="J53" s="53"/>
      <c r="K53" s="53"/>
    </row>
    <row r="54" spans="1:31" ht="12" x14ac:dyDescent="0.2">
      <c r="H54" s="53"/>
      <c r="I54" s="53"/>
      <c r="J54" s="53"/>
      <c r="K54" s="53"/>
    </row>
    <row r="55" spans="1:31" ht="12" x14ac:dyDescent="0.2">
      <c r="H55" s="53"/>
      <c r="I55" s="53"/>
      <c r="J55" s="53"/>
      <c r="K55" s="53"/>
    </row>
    <row r="56" spans="1:31" ht="12" x14ac:dyDescent="0.2">
      <c r="H56" s="53"/>
      <c r="I56" s="53"/>
      <c r="J56" s="53"/>
      <c r="K56" s="53"/>
    </row>
    <row r="57" spans="1:31" x14ac:dyDescent="0.2">
      <c r="H57" s="55"/>
      <c r="I57" s="55"/>
      <c r="J57" s="55"/>
      <c r="K57" s="55"/>
    </row>
    <row r="58" spans="1:31" x14ac:dyDescent="0.2">
      <c r="H58" s="55"/>
      <c r="I58" s="55"/>
      <c r="J58" s="55"/>
      <c r="K58" s="55"/>
    </row>
    <row r="59" spans="1:31" x14ac:dyDescent="0.2">
      <c r="A59" s="1"/>
      <c r="B59" s="1"/>
      <c r="D59" s="1"/>
      <c r="E59" s="1"/>
      <c r="F59" s="1"/>
      <c r="H59" s="55"/>
      <c r="I59" s="55"/>
      <c r="J59" s="55"/>
      <c r="K59" s="55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">
      <c r="A60" s="1"/>
      <c r="B60" s="1"/>
      <c r="D60" s="1"/>
      <c r="E60" s="1"/>
      <c r="F60" s="1"/>
      <c r="H60" s="55"/>
      <c r="I60" s="55"/>
      <c r="J60" s="55"/>
      <c r="K60" s="55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A61" s="1"/>
      <c r="B61" s="1"/>
      <c r="D61" s="1"/>
      <c r="E61" s="1"/>
      <c r="F61" s="1"/>
      <c r="H61" s="55"/>
      <c r="I61" s="55"/>
      <c r="J61" s="55"/>
      <c r="K61" s="55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</sheetData>
  <mergeCells count="1">
    <mergeCell ref="A37:XFD37"/>
  </mergeCells>
  <pageMargins left="0.7" right="0.7" top="0.75" bottom="0.75" header="0.3" footer="0.3"/>
  <pageSetup paperSize="5" scale="70" orientation="landscape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50"/>
  <sheetViews>
    <sheetView workbookViewId="0">
      <pane ySplit="4" topLeftCell="A5" activePane="bottomLeft" state="frozen"/>
      <selection pane="bottomLeft" activeCell="AH5" sqref="AH5:AH21"/>
    </sheetView>
  </sheetViews>
  <sheetFormatPr defaultRowHeight="11.25" x14ac:dyDescent="0.2"/>
  <cols>
    <col min="1" max="1" width="8.140625" style="72" customWidth="1"/>
    <col min="2" max="2" width="7.28515625" style="6" hidden="1" customWidth="1"/>
    <col min="3" max="3" width="26.140625" style="1" customWidth="1"/>
    <col min="4" max="4" width="14" style="5" hidden="1" customWidth="1"/>
    <col min="5" max="5" width="29.28515625" style="5" hidden="1" customWidth="1"/>
    <col min="6" max="6" width="7.85546875" style="4" customWidth="1"/>
    <col min="7" max="7" width="26.5703125" style="1" customWidth="1"/>
    <col min="8" max="8" width="11.140625" style="2" hidden="1" customWidth="1"/>
    <col min="9" max="9" width="9.5703125" style="2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4" width="8.5703125" style="2" customWidth="1"/>
    <col min="15" max="15" width="9" style="2" hidden="1" customWidth="1"/>
    <col min="16" max="16" width="9.85546875" style="2" customWidth="1"/>
    <col min="17" max="17" width="10.85546875" style="2" customWidth="1"/>
    <col min="18" max="18" width="10.7109375" style="2" customWidth="1"/>
    <col min="19" max="19" width="9.5703125" style="2" customWidth="1"/>
    <col min="20" max="20" width="9.140625" style="2" customWidth="1"/>
    <col min="21" max="21" width="10" style="2" customWidth="1"/>
    <col min="22" max="22" width="10.5703125" style="2" hidden="1" customWidth="1"/>
    <col min="23" max="23" width="8.140625" style="2" hidden="1" customWidth="1"/>
    <col min="24" max="24" width="9.85546875" style="2" hidden="1" customWidth="1"/>
    <col min="25" max="25" width="9.28515625" style="2" hidden="1" customWidth="1"/>
    <col min="26" max="26" width="8.28515625" style="2" hidden="1" customWidth="1"/>
    <col min="27" max="27" width="8.7109375" style="2" hidden="1" customWidth="1"/>
    <col min="28" max="28" width="9.5703125" style="2" hidden="1" customWidth="1"/>
    <col min="29" max="30" width="8" style="2" hidden="1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4" ht="12" customHeight="1" x14ac:dyDescent="0.2">
      <c r="A1" s="12" t="s">
        <v>29</v>
      </c>
      <c r="C1" s="13"/>
    </row>
    <row r="2" spans="1:34" ht="12" customHeight="1" x14ac:dyDescent="0.2">
      <c r="A2" s="12" t="s">
        <v>25</v>
      </c>
    </row>
    <row r="3" spans="1:34" ht="12" customHeight="1" x14ac:dyDescent="0.2">
      <c r="A3" s="12" t="s">
        <v>177</v>
      </c>
      <c r="B3" s="13"/>
      <c r="C3" s="14"/>
      <c r="N3" s="15">
        <v>1301</v>
      </c>
      <c r="O3" s="15">
        <v>2402</v>
      </c>
      <c r="P3" s="15">
        <v>5001</v>
      </c>
      <c r="Q3" s="15">
        <v>5002</v>
      </c>
      <c r="R3" s="15">
        <v>6220</v>
      </c>
      <c r="S3" s="15">
        <v>6219</v>
      </c>
      <c r="T3" s="15">
        <v>6212</v>
      </c>
      <c r="U3" s="15"/>
      <c r="V3" s="15"/>
      <c r="W3" s="15"/>
      <c r="X3" s="15"/>
      <c r="Y3" s="15" t="s">
        <v>24</v>
      </c>
      <c r="Z3" s="15"/>
      <c r="AA3" s="15">
        <v>6230</v>
      </c>
      <c r="AB3" s="15" t="s">
        <v>23</v>
      </c>
      <c r="AC3" s="15">
        <v>6202</v>
      </c>
      <c r="AD3" s="15"/>
      <c r="AE3" s="15">
        <v>6109</v>
      </c>
      <c r="AF3" s="15">
        <v>1002</v>
      </c>
    </row>
    <row r="4" spans="1:34" s="10" customFormat="1" ht="44.25" customHeight="1" x14ac:dyDescent="0.25">
      <c r="A4" s="16" t="s">
        <v>22</v>
      </c>
      <c r="B4" s="17" t="s">
        <v>21</v>
      </c>
      <c r="C4" s="18" t="s">
        <v>20</v>
      </c>
      <c r="D4" s="18" t="s">
        <v>19</v>
      </c>
      <c r="E4" s="18" t="s">
        <v>26</v>
      </c>
      <c r="F4" s="18" t="s">
        <v>18</v>
      </c>
      <c r="G4" s="18" t="s">
        <v>17</v>
      </c>
      <c r="H4" s="18" t="s">
        <v>16</v>
      </c>
      <c r="I4" s="18" t="s">
        <v>15</v>
      </c>
      <c r="J4" s="18" t="s">
        <v>14</v>
      </c>
      <c r="K4" s="18" t="s">
        <v>13</v>
      </c>
      <c r="L4" s="19" t="s">
        <v>12</v>
      </c>
      <c r="M4" s="18" t="s">
        <v>11</v>
      </c>
      <c r="N4" s="20" t="s">
        <v>10</v>
      </c>
      <c r="O4" s="20" t="s">
        <v>9</v>
      </c>
      <c r="P4" s="20" t="s">
        <v>8</v>
      </c>
      <c r="Q4" s="20" t="s">
        <v>7</v>
      </c>
      <c r="R4" s="20" t="s">
        <v>134</v>
      </c>
      <c r="S4" s="20" t="s">
        <v>194</v>
      </c>
      <c r="T4" s="20" t="s">
        <v>4</v>
      </c>
      <c r="U4" s="20" t="s">
        <v>179</v>
      </c>
      <c r="V4" s="20" t="s">
        <v>30</v>
      </c>
      <c r="W4" s="20" t="s">
        <v>32</v>
      </c>
      <c r="X4" s="20" t="s">
        <v>33</v>
      </c>
      <c r="Y4" s="20" t="s">
        <v>5</v>
      </c>
      <c r="Z4" s="20" t="s">
        <v>28</v>
      </c>
      <c r="AA4" s="20" t="s">
        <v>4</v>
      </c>
      <c r="AB4" s="20" t="s">
        <v>3</v>
      </c>
      <c r="AC4" s="21" t="s">
        <v>44</v>
      </c>
      <c r="AD4" s="20" t="s">
        <v>1</v>
      </c>
      <c r="AE4" s="22" t="s">
        <v>2</v>
      </c>
      <c r="AF4" s="23" t="s">
        <v>0</v>
      </c>
    </row>
    <row r="5" spans="1:34" s="10" customFormat="1" ht="19.5" customHeight="1" x14ac:dyDescent="0.2">
      <c r="A5" s="56">
        <v>44186</v>
      </c>
      <c r="B5" s="17"/>
      <c r="C5" s="24" t="s">
        <v>159</v>
      </c>
      <c r="D5" s="18"/>
      <c r="E5" s="18"/>
      <c r="F5" s="57">
        <v>52905</v>
      </c>
      <c r="G5" s="57" t="s">
        <v>178</v>
      </c>
      <c r="H5" s="59"/>
      <c r="I5" s="57"/>
      <c r="J5" s="59"/>
      <c r="K5" s="59">
        <v>68.75</v>
      </c>
      <c r="L5" s="58"/>
      <c r="M5" s="26">
        <f t="shared" ref="M5:M21" si="0">SUM(H5:J5,K5/1.12)</f>
        <v>61.383928571428562</v>
      </c>
      <c r="N5" s="26">
        <f t="shared" ref="N5:N14" si="1">K5/1.12*0.12</f>
        <v>7.366071428571427</v>
      </c>
      <c r="O5" s="26">
        <f t="shared" ref="O5:O21" si="2">-SUM(I5:J5,K5/1.12)*L5</f>
        <v>0</v>
      </c>
      <c r="P5" s="26"/>
      <c r="Q5" s="33"/>
      <c r="R5" s="33"/>
      <c r="S5" s="34"/>
      <c r="T5" s="34"/>
      <c r="U5" s="34">
        <v>61.38</v>
      </c>
      <c r="V5" s="34"/>
      <c r="W5" s="34"/>
      <c r="X5" s="33"/>
      <c r="Y5" s="33"/>
      <c r="Z5" s="33"/>
      <c r="AA5" s="33"/>
      <c r="AB5" s="34"/>
      <c r="AC5" s="34"/>
      <c r="AD5" s="33"/>
      <c r="AE5" s="33"/>
      <c r="AF5" s="26">
        <f t="shared" ref="AF5:AF22" si="3">-SUM(N5:AE5)</f>
        <v>-68.746071428571426</v>
      </c>
      <c r="AG5" s="27">
        <f t="shared" ref="AG5:AG22" si="4">SUM(H5:K5)+AF5+O5</f>
        <v>3.9285714285739459E-3</v>
      </c>
      <c r="AH5" s="84">
        <f>-AF5</f>
        <v>68.746071428571426</v>
      </c>
    </row>
    <row r="6" spans="1:34" s="10" customFormat="1" ht="19.5" hidden="1" customHeight="1" x14ac:dyDescent="0.2">
      <c r="A6" s="56">
        <v>44186</v>
      </c>
      <c r="B6" s="17"/>
      <c r="C6" s="24" t="s">
        <v>159</v>
      </c>
      <c r="D6" s="18"/>
      <c r="E6" s="18"/>
      <c r="F6" s="57">
        <v>252904</v>
      </c>
      <c r="G6" s="57" t="s">
        <v>180</v>
      </c>
      <c r="H6" s="57"/>
      <c r="I6" s="57"/>
      <c r="J6" s="59"/>
      <c r="K6" s="59">
        <f>115.8+157.5+38.2</f>
        <v>311.5</v>
      </c>
      <c r="L6" s="58"/>
      <c r="M6" s="26">
        <f t="shared" si="0"/>
        <v>278.125</v>
      </c>
      <c r="N6" s="26">
        <f t="shared" si="1"/>
        <v>33.375</v>
      </c>
      <c r="O6" s="26">
        <f t="shared" si="2"/>
        <v>0</v>
      </c>
      <c r="P6" s="26">
        <v>278.13</v>
      </c>
      <c r="Q6" s="33"/>
      <c r="R6" s="33"/>
      <c r="S6" s="34"/>
      <c r="T6" s="34"/>
      <c r="U6" s="34"/>
      <c r="V6" s="34"/>
      <c r="W6" s="34"/>
      <c r="X6" s="33"/>
      <c r="Y6" s="33"/>
      <c r="Z6" s="33"/>
      <c r="AA6" s="33"/>
      <c r="AB6" s="34"/>
      <c r="AC6" s="34"/>
      <c r="AD6" s="33"/>
      <c r="AE6" s="33"/>
      <c r="AF6" s="26">
        <f t="shared" si="3"/>
        <v>-311.505</v>
      </c>
      <c r="AG6" s="27">
        <f t="shared" si="4"/>
        <v>-4.9999999999954525E-3</v>
      </c>
      <c r="AH6" s="84">
        <f t="shared" ref="AH6:AH21" si="5">-AF6</f>
        <v>311.505</v>
      </c>
    </row>
    <row r="7" spans="1:34" s="10" customFormat="1" ht="23.25" hidden="1" customHeight="1" x14ac:dyDescent="0.2">
      <c r="A7" s="56">
        <v>44186</v>
      </c>
      <c r="B7" s="17"/>
      <c r="C7" s="24" t="s">
        <v>159</v>
      </c>
      <c r="D7" s="18"/>
      <c r="E7" s="18"/>
      <c r="F7" s="57">
        <v>252904</v>
      </c>
      <c r="G7" s="57" t="s">
        <v>181</v>
      </c>
      <c r="H7" s="57"/>
      <c r="I7" s="57"/>
      <c r="J7" s="59"/>
      <c r="K7" s="59">
        <v>83</v>
      </c>
      <c r="L7" s="58"/>
      <c r="M7" s="26">
        <f t="shared" si="0"/>
        <v>74.107142857142847</v>
      </c>
      <c r="N7" s="26">
        <f t="shared" si="1"/>
        <v>8.8928571428571406</v>
      </c>
      <c r="O7" s="26">
        <f t="shared" si="2"/>
        <v>0</v>
      </c>
      <c r="P7" s="26"/>
      <c r="Q7" s="33"/>
      <c r="R7" s="33"/>
      <c r="S7" s="34"/>
      <c r="T7" s="34"/>
      <c r="U7" s="34"/>
      <c r="V7" s="34">
        <v>74.11</v>
      </c>
      <c r="W7" s="34"/>
      <c r="X7" s="33"/>
      <c r="Y7" s="33"/>
      <c r="Z7" s="33"/>
      <c r="AA7" s="33"/>
      <c r="AB7" s="34"/>
      <c r="AC7" s="34"/>
      <c r="AD7" s="33"/>
      <c r="AE7" s="33"/>
      <c r="AF7" s="26">
        <f t="shared" si="3"/>
        <v>-83.002857142857138</v>
      </c>
      <c r="AG7" s="27">
        <f t="shared" si="4"/>
        <v>-2.8571428571382285E-3</v>
      </c>
      <c r="AH7" s="84">
        <f t="shared" si="5"/>
        <v>83.002857142857138</v>
      </c>
    </row>
    <row r="8" spans="1:34" s="10" customFormat="1" ht="19.5" hidden="1" customHeight="1" x14ac:dyDescent="0.2">
      <c r="A8" s="56">
        <v>44186</v>
      </c>
      <c r="B8" s="17"/>
      <c r="C8" s="24" t="s">
        <v>62</v>
      </c>
      <c r="D8" s="18"/>
      <c r="E8" s="18"/>
      <c r="F8" s="57">
        <v>12669</v>
      </c>
      <c r="G8" s="57" t="s">
        <v>182</v>
      </c>
      <c r="H8" s="59"/>
      <c r="I8" s="57"/>
      <c r="J8" s="59"/>
      <c r="K8" s="59">
        <v>298.5</v>
      </c>
      <c r="L8" s="58"/>
      <c r="M8" s="26">
        <f t="shared" si="0"/>
        <v>266.51785714285711</v>
      </c>
      <c r="N8" s="26">
        <f t="shared" si="1"/>
        <v>31.982142857142851</v>
      </c>
      <c r="O8" s="26">
        <f t="shared" si="2"/>
        <v>0</v>
      </c>
      <c r="P8" s="26">
        <v>266.52</v>
      </c>
      <c r="Q8" s="33"/>
      <c r="R8" s="33"/>
      <c r="S8" s="34"/>
      <c r="T8" s="34"/>
      <c r="U8" s="34"/>
      <c r="V8" s="80"/>
      <c r="W8" s="34"/>
      <c r="X8" s="33"/>
      <c r="Y8" s="33"/>
      <c r="Z8" s="33"/>
      <c r="AA8" s="33"/>
      <c r="AB8" s="34"/>
      <c r="AC8" s="34"/>
      <c r="AD8" s="33"/>
      <c r="AE8" s="33"/>
      <c r="AF8" s="26">
        <f t="shared" si="3"/>
        <v>-298.50214285714281</v>
      </c>
      <c r="AG8" s="27">
        <f t="shared" si="4"/>
        <v>-2.1428571428145915E-3</v>
      </c>
      <c r="AH8" s="84">
        <f t="shared" si="5"/>
        <v>298.50214285714281</v>
      </c>
    </row>
    <row r="9" spans="1:34" s="10" customFormat="1" ht="29.25" hidden="1" customHeight="1" x14ac:dyDescent="0.2">
      <c r="A9" s="56">
        <v>44187</v>
      </c>
      <c r="B9" s="17"/>
      <c r="C9" s="24" t="s">
        <v>159</v>
      </c>
      <c r="D9" s="18"/>
      <c r="E9" s="18"/>
      <c r="F9" s="57">
        <v>187713</v>
      </c>
      <c r="G9" s="57" t="s">
        <v>183</v>
      </c>
      <c r="H9" s="57"/>
      <c r="I9" s="57"/>
      <c r="J9" s="59"/>
      <c r="K9" s="73">
        <f>3228.62+387.43</f>
        <v>3616.0499999999997</v>
      </c>
      <c r="L9" s="58"/>
      <c r="M9" s="26">
        <f t="shared" si="0"/>
        <v>3228.6160714285711</v>
      </c>
      <c r="N9" s="26">
        <f t="shared" si="1"/>
        <v>387.43392857142851</v>
      </c>
      <c r="O9" s="26">
        <f t="shared" si="2"/>
        <v>0</v>
      </c>
      <c r="P9" s="26">
        <v>3228.62</v>
      </c>
      <c r="Q9" s="33"/>
      <c r="R9" s="33"/>
      <c r="S9" s="34"/>
      <c r="T9" s="34"/>
      <c r="U9" s="34"/>
      <c r="V9" s="34"/>
      <c r="W9" s="34"/>
      <c r="X9" s="33"/>
      <c r="Y9" s="33"/>
      <c r="Z9" s="33"/>
      <c r="AA9" s="33"/>
      <c r="AB9" s="34"/>
      <c r="AC9" s="34"/>
      <c r="AD9" s="33"/>
      <c r="AE9" s="33"/>
      <c r="AF9" s="26">
        <f t="shared" si="3"/>
        <v>-3616.0539285714285</v>
      </c>
      <c r="AG9" s="27">
        <f t="shared" si="4"/>
        <v>-3.9285714287871087E-3</v>
      </c>
      <c r="AH9" s="84">
        <f t="shared" si="5"/>
        <v>3616.0539285714285</v>
      </c>
    </row>
    <row r="10" spans="1:34" s="10" customFormat="1" ht="19.5" hidden="1" customHeight="1" x14ac:dyDescent="0.2">
      <c r="A10" s="56">
        <v>44187</v>
      </c>
      <c r="B10" s="17"/>
      <c r="C10" s="24" t="s">
        <v>159</v>
      </c>
      <c r="D10" s="18"/>
      <c r="E10" s="18"/>
      <c r="F10" s="57">
        <v>187713</v>
      </c>
      <c r="G10" s="57" t="s">
        <v>184</v>
      </c>
      <c r="H10" s="57"/>
      <c r="I10" s="57"/>
      <c r="J10" s="59">
        <v>188.35</v>
      </c>
      <c r="K10" s="59"/>
      <c r="L10" s="58"/>
      <c r="M10" s="26">
        <f t="shared" si="0"/>
        <v>188.35</v>
      </c>
      <c r="N10" s="26">
        <f t="shared" si="1"/>
        <v>0</v>
      </c>
      <c r="O10" s="26">
        <f t="shared" si="2"/>
        <v>0</v>
      </c>
      <c r="P10" s="26">
        <v>188.35</v>
      </c>
      <c r="Q10" s="33"/>
      <c r="R10" s="33"/>
      <c r="S10" s="34"/>
      <c r="T10" s="34"/>
      <c r="U10" s="34"/>
      <c r="V10" s="34"/>
      <c r="W10" s="34"/>
      <c r="X10" s="33"/>
      <c r="Y10" s="33"/>
      <c r="Z10" s="33"/>
      <c r="AA10" s="33"/>
      <c r="AB10" s="34"/>
      <c r="AC10" s="34"/>
      <c r="AD10" s="33"/>
      <c r="AE10" s="33"/>
      <c r="AF10" s="26">
        <f t="shared" si="3"/>
        <v>-188.35</v>
      </c>
      <c r="AG10" s="27">
        <f t="shared" si="4"/>
        <v>0</v>
      </c>
      <c r="AH10" s="84">
        <f t="shared" si="5"/>
        <v>188.35</v>
      </c>
    </row>
    <row r="11" spans="1:34" s="10" customFormat="1" ht="19.5" hidden="1" customHeight="1" x14ac:dyDescent="0.2">
      <c r="A11" s="56">
        <v>44187</v>
      </c>
      <c r="B11" s="17"/>
      <c r="C11" s="24" t="s">
        <v>185</v>
      </c>
      <c r="D11" s="18"/>
      <c r="E11" s="18"/>
      <c r="F11" s="57">
        <v>251635</v>
      </c>
      <c r="G11" s="57" t="s">
        <v>68</v>
      </c>
      <c r="H11" s="57"/>
      <c r="I11" s="57"/>
      <c r="J11" s="59"/>
      <c r="K11" s="59">
        <v>42</v>
      </c>
      <c r="L11" s="58"/>
      <c r="M11" s="26">
        <f t="shared" si="0"/>
        <v>37.499999999999993</v>
      </c>
      <c r="N11" s="26">
        <f t="shared" si="1"/>
        <v>4.4999999999999991</v>
      </c>
      <c r="O11" s="26">
        <f t="shared" si="2"/>
        <v>0</v>
      </c>
      <c r="P11" s="26"/>
      <c r="Q11" s="33">
        <v>37.5</v>
      </c>
      <c r="R11" s="33"/>
      <c r="S11" s="34"/>
      <c r="T11" s="34"/>
      <c r="U11" s="34"/>
      <c r="V11" s="34"/>
      <c r="W11" s="34"/>
      <c r="X11" s="33"/>
      <c r="Y11" s="33"/>
      <c r="Z11" s="33"/>
      <c r="AA11" s="33"/>
      <c r="AB11" s="34"/>
      <c r="AC11" s="34"/>
      <c r="AD11" s="33"/>
      <c r="AE11" s="33"/>
      <c r="AF11" s="26">
        <f t="shared" si="3"/>
        <v>-42</v>
      </c>
      <c r="AG11" s="27">
        <f t="shared" si="4"/>
        <v>0</v>
      </c>
      <c r="AH11" s="84">
        <f t="shared" si="5"/>
        <v>42</v>
      </c>
    </row>
    <row r="12" spans="1:34" s="10" customFormat="1" ht="19.5" hidden="1" customHeight="1" x14ac:dyDescent="0.2">
      <c r="A12" s="56">
        <v>44187</v>
      </c>
      <c r="B12" s="17"/>
      <c r="C12" s="24" t="s">
        <v>62</v>
      </c>
      <c r="D12" s="18"/>
      <c r="E12" s="18"/>
      <c r="F12" s="57">
        <v>9689</v>
      </c>
      <c r="G12" s="57" t="s">
        <v>156</v>
      </c>
      <c r="H12" s="57"/>
      <c r="I12" s="57"/>
      <c r="J12" s="59"/>
      <c r="K12" s="59">
        <v>124</v>
      </c>
      <c r="L12" s="58"/>
      <c r="M12" s="26">
        <f t="shared" si="0"/>
        <v>110.71428571428571</v>
      </c>
      <c r="N12" s="26">
        <f t="shared" si="1"/>
        <v>13.285714285714285</v>
      </c>
      <c r="O12" s="26">
        <f t="shared" si="2"/>
        <v>0</v>
      </c>
      <c r="P12" s="26"/>
      <c r="Q12" s="33"/>
      <c r="R12" s="33"/>
      <c r="S12" s="34"/>
      <c r="T12" s="34"/>
      <c r="U12" s="34">
        <v>110.71</v>
      </c>
      <c r="V12" s="34"/>
      <c r="W12" s="34"/>
      <c r="X12" s="33"/>
      <c r="Y12" s="33"/>
      <c r="Z12" s="33"/>
      <c r="AA12" s="33"/>
      <c r="AB12" s="34"/>
      <c r="AC12" s="34"/>
      <c r="AD12" s="33"/>
      <c r="AE12" s="33"/>
      <c r="AF12" s="26">
        <f t="shared" si="3"/>
        <v>-123.99571428571429</v>
      </c>
      <c r="AG12" s="27">
        <f t="shared" si="4"/>
        <v>4.2857142857144481E-3</v>
      </c>
      <c r="AH12" s="84">
        <f t="shared" si="5"/>
        <v>123.99571428571429</v>
      </c>
    </row>
    <row r="13" spans="1:34" s="10" customFormat="1" ht="19.5" hidden="1" customHeight="1" x14ac:dyDescent="0.2">
      <c r="A13" s="56">
        <v>44187</v>
      </c>
      <c r="B13" s="17"/>
      <c r="C13" s="24" t="s">
        <v>62</v>
      </c>
      <c r="D13" s="18"/>
      <c r="E13" s="18"/>
      <c r="F13" s="57">
        <v>9689</v>
      </c>
      <c r="G13" s="57" t="s">
        <v>186</v>
      </c>
      <c r="H13" s="57"/>
      <c r="I13" s="57"/>
      <c r="J13" s="59"/>
      <c r="K13" s="59">
        <v>996</v>
      </c>
      <c r="L13" s="58"/>
      <c r="M13" s="26">
        <f t="shared" si="0"/>
        <v>889.28571428571422</v>
      </c>
      <c r="N13" s="26">
        <f t="shared" si="1"/>
        <v>106.71428571428571</v>
      </c>
      <c r="O13" s="26">
        <f t="shared" si="2"/>
        <v>0</v>
      </c>
      <c r="P13" s="26"/>
      <c r="Q13" s="33">
        <v>889.29</v>
      </c>
      <c r="R13" s="33"/>
      <c r="S13" s="34"/>
      <c r="T13" s="34"/>
      <c r="U13" s="34"/>
      <c r="V13" s="34"/>
      <c r="W13" s="34"/>
      <c r="X13" s="33"/>
      <c r="Y13" s="33"/>
      <c r="Z13" s="33"/>
      <c r="AA13" s="33"/>
      <c r="AB13" s="34"/>
      <c r="AC13" s="34"/>
      <c r="AD13" s="33"/>
      <c r="AE13" s="33"/>
      <c r="AF13" s="26">
        <f t="shared" si="3"/>
        <v>-996.00428571428563</v>
      </c>
      <c r="AG13" s="27">
        <f t="shared" si="4"/>
        <v>-4.285714285629183E-3</v>
      </c>
      <c r="AH13" s="84">
        <f t="shared" si="5"/>
        <v>996.00428571428563</v>
      </c>
    </row>
    <row r="14" spans="1:34" s="10" customFormat="1" ht="19.5" hidden="1" customHeight="1" x14ac:dyDescent="0.2">
      <c r="A14" s="56">
        <v>44187</v>
      </c>
      <c r="B14" s="17"/>
      <c r="C14" s="57" t="s">
        <v>187</v>
      </c>
      <c r="D14" s="18"/>
      <c r="E14" s="18"/>
      <c r="F14" s="57">
        <v>878</v>
      </c>
      <c r="G14" s="57" t="s">
        <v>68</v>
      </c>
      <c r="H14" s="57"/>
      <c r="I14" s="57"/>
      <c r="J14" s="59"/>
      <c r="K14" s="59">
        <v>50</v>
      </c>
      <c r="L14" s="58"/>
      <c r="M14" s="26">
        <f t="shared" si="0"/>
        <v>44.642857142857139</v>
      </c>
      <c r="N14" s="26">
        <f t="shared" si="1"/>
        <v>5.3571428571428568</v>
      </c>
      <c r="O14" s="26">
        <f t="shared" si="2"/>
        <v>0</v>
      </c>
      <c r="P14" s="26"/>
      <c r="Q14" s="33">
        <v>44.64</v>
      </c>
      <c r="R14" s="33"/>
      <c r="S14" s="34"/>
      <c r="T14" s="34"/>
      <c r="U14" s="34"/>
      <c r="V14" s="34"/>
      <c r="W14" s="34"/>
      <c r="X14" s="33"/>
      <c r="Y14" s="33"/>
      <c r="Z14" s="33"/>
      <c r="AA14" s="33"/>
      <c r="AB14" s="34"/>
      <c r="AC14" s="34"/>
      <c r="AD14" s="33"/>
      <c r="AE14" s="33"/>
      <c r="AF14" s="26">
        <f t="shared" si="3"/>
        <v>-49.997142857142855</v>
      </c>
      <c r="AG14" s="27">
        <f t="shared" si="4"/>
        <v>2.8571428571453339E-3</v>
      </c>
      <c r="AH14" s="84">
        <f t="shared" si="5"/>
        <v>49.997142857142855</v>
      </c>
    </row>
    <row r="15" spans="1:34" s="10" customFormat="1" ht="19.5" hidden="1" customHeight="1" x14ac:dyDescent="0.2">
      <c r="A15" s="56">
        <v>44187</v>
      </c>
      <c r="B15" s="17"/>
      <c r="C15" s="24" t="s">
        <v>70</v>
      </c>
      <c r="D15" s="18"/>
      <c r="E15" s="18"/>
      <c r="F15" s="57">
        <v>756924</v>
      </c>
      <c r="G15" s="57" t="s">
        <v>188</v>
      </c>
      <c r="H15" s="57"/>
      <c r="I15" s="57"/>
      <c r="J15" s="59"/>
      <c r="K15" s="59">
        <v>176</v>
      </c>
      <c r="L15" s="58"/>
      <c r="M15" s="26">
        <f t="shared" si="0"/>
        <v>157.14285714285714</v>
      </c>
      <c r="N15" s="26">
        <f>K15/1.12*0.12</f>
        <v>18.857142857142858</v>
      </c>
      <c r="O15" s="26">
        <f t="shared" si="2"/>
        <v>0</v>
      </c>
      <c r="P15" s="26"/>
      <c r="Q15" s="33"/>
      <c r="R15" s="33">
        <v>157.13999999999999</v>
      </c>
      <c r="S15" s="34"/>
      <c r="T15" s="34"/>
      <c r="U15" s="34"/>
      <c r="V15" s="34"/>
      <c r="W15" s="34"/>
      <c r="X15" s="33"/>
      <c r="Y15" s="33"/>
      <c r="Z15" s="33"/>
      <c r="AA15" s="33"/>
      <c r="AB15" s="34"/>
      <c r="AC15" s="34"/>
      <c r="AD15" s="33"/>
      <c r="AE15" s="33"/>
      <c r="AF15" s="26">
        <f t="shared" si="3"/>
        <v>-175.99714285714285</v>
      </c>
      <c r="AG15" s="27">
        <f t="shared" si="4"/>
        <v>2.8571428571524393E-3</v>
      </c>
      <c r="AH15" s="84">
        <f t="shared" si="5"/>
        <v>175.99714285714285</v>
      </c>
    </row>
    <row r="16" spans="1:34" s="10" customFormat="1" ht="19.5" hidden="1" customHeight="1" x14ac:dyDescent="0.2">
      <c r="A16" s="56">
        <v>44187</v>
      </c>
      <c r="B16" s="17"/>
      <c r="C16" s="24" t="s">
        <v>185</v>
      </c>
      <c r="D16" s="18"/>
      <c r="E16" s="18"/>
      <c r="F16" s="57">
        <v>6565</v>
      </c>
      <c r="G16" s="57" t="s">
        <v>68</v>
      </c>
      <c r="H16" s="57"/>
      <c r="I16" s="57"/>
      <c r="J16" s="59"/>
      <c r="K16" s="59">
        <v>50</v>
      </c>
      <c r="L16" s="58"/>
      <c r="M16" s="26">
        <f t="shared" ref="M16" si="6">SUM(H16:J16,K16/1.12)</f>
        <v>44.642857142857139</v>
      </c>
      <c r="N16" s="26">
        <f t="shared" ref="N16" si="7">K16/1.12*0.12</f>
        <v>5.3571428571428568</v>
      </c>
      <c r="O16" s="26">
        <f t="shared" ref="O16" si="8">-SUM(I16:J16,K16/1.12)*L16</f>
        <v>0</v>
      </c>
      <c r="P16" s="26"/>
      <c r="Q16" s="33">
        <v>44.64</v>
      </c>
      <c r="R16" s="33"/>
      <c r="S16" s="34"/>
      <c r="T16" s="34"/>
      <c r="U16" s="34"/>
      <c r="V16" s="34"/>
      <c r="W16" s="34"/>
      <c r="X16" s="33"/>
      <c r="Y16" s="33"/>
      <c r="Z16" s="33"/>
      <c r="AA16" s="33"/>
      <c r="AB16" s="34"/>
      <c r="AC16" s="34"/>
      <c r="AD16" s="33"/>
      <c r="AE16" s="33"/>
      <c r="AF16" s="26">
        <f t="shared" si="3"/>
        <v>-49.997142857142855</v>
      </c>
      <c r="AG16" s="27">
        <f t="shared" ref="AG16" si="9">SUM(H16:K16)+AF16+O16</f>
        <v>2.8571428571453339E-3</v>
      </c>
      <c r="AH16" s="84">
        <f t="shared" si="5"/>
        <v>49.997142857142855</v>
      </c>
    </row>
    <row r="17" spans="1:34" s="10" customFormat="1" ht="19.5" hidden="1" customHeight="1" x14ac:dyDescent="0.2">
      <c r="A17" s="56">
        <v>44188</v>
      </c>
      <c r="B17" s="17"/>
      <c r="C17" s="24" t="s">
        <v>189</v>
      </c>
      <c r="D17" s="18"/>
      <c r="E17" s="18"/>
      <c r="F17" s="57">
        <v>341581</v>
      </c>
      <c r="G17" s="57" t="s">
        <v>190</v>
      </c>
      <c r="H17" s="57"/>
      <c r="I17" s="57"/>
      <c r="J17" s="59"/>
      <c r="K17" s="59">
        <v>125</v>
      </c>
      <c r="L17" s="58"/>
      <c r="M17" s="26">
        <f t="shared" si="0"/>
        <v>111.60714285714285</v>
      </c>
      <c r="N17" s="26">
        <f t="shared" ref="N17:N21" si="10">K17/1.12*0.12</f>
        <v>13.392857142857141</v>
      </c>
      <c r="O17" s="26">
        <f t="shared" si="2"/>
        <v>0</v>
      </c>
      <c r="P17" s="26"/>
      <c r="Q17" s="33">
        <v>111.61</v>
      </c>
      <c r="R17" s="33"/>
      <c r="S17" s="34"/>
      <c r="T17" s="34"/>
      <c r="U17" s="34"/>
      <c r="V17" s="34"/>
      <c r="W17" s="34"/>
      <c r="X17" s="33"/>
      <c r="Y17" s="33"/>
      <c r="Z17" s="33"/>
      <c r="AA17" s="33"/>
      <c r="AB17" s="34"/>
      <c r="AC17" s="34"/>
      <c r="AD17" s="33"/>
      <c r="AE17" s="33"/>
      <c r="AF17" s="26">
        <f>-SUM(N17:AE17)</f>
        <v>-125.00285714285714</v>
      </c>
      <c r="AG17" s="27">
        <f t="shared" si="4"/>
        <v>-2.8571428571382285E-3</v>
      </c>
      <c r="AH17" s="84">
        <f t="shared" si="5"/>
        <v>125.00285714285714</v>
      </c>
    </row>
    <row r="18" spans="1:34" s="10" customFormat="1" ht="46.5" hidden="1" customHeight="1" x14ac:dyDescent="0.2">
      <c r="A18" s="56">
        <v>44188</v>
      </c>
      <c r="B18" s="17"/>
      <c r="C18" s="24" t="s">
        <v>159</v>
      </c>
      <c r="D18" s="18"/>
      <c r="E18" s="18"/>
      <c r="F18" s="57">
        <v>253087</v>
      </c>
      <c r="G18" s="57" t="s">
        <v>191</v>
      </c>
      <c r="H18" s="57"/>
      <c r="I18" s="57"/>
      <c r="J18" s="59"/>
      <c r="K18" s="59">
        <f>1898.44+227.81</f>
        <v>2126.25</v>
      </c>
      <c r="L18" s="58"/>
      <c r="M18" s="26">
        <f t="shared" ref="M18:M20" si="11">SUM(H18:J18,K18/1.12)</f>
        <v>1898.4374999999998</v>
      </c>
      <c r="N18" s="26">
        <f t="shared" ref="N18:N20" si="12">K18/1.12*0.12</f>
        <v>227.81249999999997</v>
      </c>
      <c r="O18" s="26">
        <f t="shared" ref="O18:O20" si="13">-SUM(I18:J18,K18/1.12)*L18</f>
        <v>0</v>
      </c>
      <c r="P18" s="26">
        <v>1898.44</v>
      </c>
      <c r="Q18" s="33"/>
      <c r="R18" s="33"/>
      <c r="S18" s="34"/>
      <c r="T18" s="34"/>
      <c r="U18" s="34"/>
      <c r="V18" s="34"/>
      <c r="W18" s="34"/>
      <c r="X18" s="33"/>
      <c r="Y18" s="33"/>
      <c r="Z18" s="33"/>
      <c r="AA18" s="33"/>
      <c r="AB18" s="34"/>
      <c r="AC18" s="34"/>
      <c r="AD18" s="33"/>
      <c r="AE18" s="33"/>
      <c r="AF18" s="26">
        <f t="shared" ref="AF18:AF20" si="14">-SUM(N18:AE18)</f>
        <v>-2126.2525000000001</v>
      </c>
      <c r="AG18" s="27">
        <f t="shared" ref="AG18:AG20" si="15">SUM(H18:K18)+AF18+O18</f>
        <v>-2.5000000000545697E-3</v>
      </c>
      <c r="AH18" s="84">
        <f t="shared" si="5"/>
        <v>2126.2525000000001</v>
      </c>
    </row>
    <row r="19" spans="1:34" s="10" customFormat="1" ht="19.5" hidden="1" customHeight="1" x14ac:dyDescent="0.2">
      <c r="A19" s="56">
        <v>44188</v>
      </c>
      <c r="B19" s="17"/>
      <c r="C19" s="24" t="s">
        <v>159</v>
      </c>
      <c r="D19" s="18"/>
      <c r="E19" s="18"/>
      <c r="F19" s="57">
        <v>253087</v>
      </c>
      <c r="G19" s="57" t="s">
        <v>192</v>
      </c>
      <c r="H19" s="57"/>
      <c r="I19" s="57"/>
      <c r="J19" s="59">
        <v>453.9</v>
      </c>
      <c r="K19" s="59"/>
      <c r="L19" s="58"/>
      <c r="M19" s="26">
        <f t="shared" si="11"/>
        <v>453.9</v>
      </c>
      <c r="N19" s="26">
        <f t="shared" si="12"/>
        <v>0</v>
      </c>
      <c r="O19" s="26">
        <f t="shared" si="13"/>
        <v>0</v>
      </c>
      <c r="P19" s="26">
        <v>453.9</v>
      </c>
      <c r="Q19" s="33"/>
      <c r="R19" s="33"/>
      <c r="S19" s="34"/>
      <c r="T19" s="34"/>
      <c r="U19" s="34"/>
      <c r="V19" s="34"/>
      <c r="W19" s="34"/>
      <c r="X19" s="33"/>
      <c r="Y19" s="33"/>
      <c r="Z19" s="33"/>
      <c r="AA19" s="33"/>
      <c r="AB19" s="34"/>
      <c r="AC19" s="34"/>
      <c r="AD19" s="33"/>
      <c r="AE19" s="33"/>
      <c r="AF19" s="26">
        <f t="shared" si="14"/>
        <v>-453.9</v>
      </c>
      <c r="AG19" s="27">
        <f t="shared" si="15"/>
        <v>0</v>
      </c>
      <c r="AH19" s="84">
        <f t="shared" si="5"/>
        <v>453.9</v>
      </c>
    </row>
    <row r="20" spans="1:34" s="10" customFormat="1" ht="19.5" hidden="1" customHeight="1" x14ac:dyDescent="0.2">
      <c r="A20" s="56">
        <v>44188</v>
      </c>
      <c r="B20" s="17"/>
      <c r="C20" s="24" t="s">
        <v>45</v>
      </c>
      <c r="D20" s="18"/>
      <c r="E20" s="18"/>
      <c r="F20" s="57"/>
      <c r="G20" s="57" t="s">
        <v>193</v>
      </c>
      <c r="H20" s="57"/>
      <c r="I20" s="57">
        <v>736.7</v>
      </c>
      <c r="J20" s="59"/>
      <c r="K20" s="59"/>
      <c r="L20" s="58"/>
      <c r="M20" s="26">
        <f t="shared" si="11"/>
        <v>736.7</v>
      </c>
      <c r="N20" s="26">
        <f t="shared" si="12"/>
        <v>0</v>
      </c>
      <c r="O20" s="26">
        <f t="shared" si="13"/>
        <v>0</v>
      </c>
      <c r="P20" s="26"/>
      <c r="Q20" s="33"/>
      <c r="R20" s="33"/>
      <c r="S20" s="34">
        <v>736.7</v>
      </c>
      <c r="T20" s="34"/>
      <c r="U20" s="34"/>
      <c r="V20" s="34"/>
      <c r="W20" s="34"/>
      <c r="X20" s="33"/>
      <c r="Y20" s="33"/>
      <c r="Z20" s="33"/>
      <c r="AA20" s="33"/>
      <c r="AB20" s="34"/>
      <c r="AC20" s="34"/>
      <c r="AD20" s="33"/>
      <c r="AE20" s="33"/>
      <c r="AF20" s="26">
        <f t="shared" si="14"/>
        <v>-736.7</v>
      </c>
      <c r="AG20" s="27">
        <f t="shared" si="15"/>
        <v>0</v>
      </c>
      <c r="AH20" s="84">
        <f t="shared" si="5"/>
        <v>736.7</v>
      </c>
    </row>
    <row r="21" spans="1:34" s="11" customFormat="1" ht="23.25" customHeight="1" x14ac:dyDescent="0.2">
      <c r="A21" s="56">
        <v>44188</v>
      </c>
      <c r="B21" s="30"/>
      <c r="C21" s="24" t="s">
        <v>45</v>
      </c>
      <c r="D21" s="24"/>
      <c r="E21" s="24"/>
      <c r="F21" s="25"/>
      <c r="G21" s="25" t="s">
        <v>148</v>
      </c>
      <c r="H21" s="31"/>
      <c r="I21" s="31">
        <v>500</v>
      </c>
      <c r="J21" s="31"/>
      <c r="K21" s="31"/>
      <c r="L21" s="32"/>
      <c r="M21" s="26">
        <f t="shared" si="0"/>
        <v>500</v>
      </c>
      <c r="N21" s="26">
        <f t="shared" si="10"/>
        <v>0</v>
      </c>
      <c r="O21" s="26">
        <f t="shared" si="2"/>
        <v>0</v>
      </c>
      <c r="P21" s="26"/>
      <c r="Q21" s="33"/>
      <c r="R21" s="33"/>
      <c r="S21" s="34"/>
      <c r="T21" s="34">
        <v>500</v>
      </c>
      <c r="U21" s="34"/>
      <c r="V21" s="34"/>
      <c r="W21" s="34"/>
      <c r="X21" s="33"/>
      <c r="Y21" s="33"/>
      <c r="Z21" s="33"/>
      <c r="AA21" s="33"/>
      <c r="AB21" s="34"/>
      <c r="AC21" s="34"/>
      <c r="AD21" s="33"/>
      <c r="AE21" s="33"/>
      <c r="AF21" s="26">
        <f t="shared" si="3"/>
        <v>-500</v>
      </c>
      <c r="AG21" s="27">
        <f t="shared" si="4"/>
        <v>0</v>
      </c>
      <c r="AH21" s="84">
        <f t="shared" si="5"/>
        <v>500</v>
      </c>
    </row>
    <row r="22" spans="1:34" s="11" customFormat="1" ht="12" thickBot="1" x14ac:dyDescent="0.25">
      <c r="A22" s="29"/>
      <c r="B22" s="30"/>
      <c r="C22" s="35"/>
      <c r="D22" s="35"/>
      <c r="E22" s="35"/>
      <c r="F22" s="25"/>
      <c r="G22" s="28"/>
      <c r="H22" s="31"/>
      <c r="I22" s="31"/>
      <c r="J22" s="31"/>
      <c r="K22" s="31"/>
      <c r="L22" s="32"/>
      <c r="M22" s="33">
        <f>SUM(H22:J22,K22/1.12)</f>
        <v>0</v>
      </c>
      <c r="N22" s="33">
        <f>K22/1.12*0.12</f>
        <v>0</v>
      </c>
      <c r="O22" s="33">
        <f>-SUM(I22:J22,K22/1.12)*L22</f>
        <v>0</v>
      </c>
      <c r="P22" s="33"/>
      <c r="Q22" s="33"/>
      <c r="R22" s="33"/>
      <c r="S22" s="33"/>
      <c r="T22" s="34"/>
      <c r="U22" s="43"/>
      <c r="V22" s="34"/>
      <c r="W22" s="34"/>
      <c r="X22" s="34"/>
      <c r="Y22" s="36"/>
      <c r="Z22" s="33"/>
      <c r="AA22" s="43"/>
      <c r="AB22" s="33"/>
      <c r="AC22" s="34"/>
      <c r="AD22" s="34"/>
      <c r="AE22" s="37"/>
      <c r="AF22" s="26">
        <f t="shared" si="3"/>
        <v>0</v>
      </c>
      <c r="AG22" s="27">
        <f t="shared" si="4"/>
        <v>0</v>
      </c>
    </row>
    <row r="23" spans="1:34" s="9" customFormat="1" ht="12.75" thickTop="1" thickBot="1" x14ac:dyDescent="0.25">
      <c r="A23" s="38"/>
      <c r="B23" s="39"/>
      <c r="C23" s="40"/>
      <c r="D23" s="41"/>
      <c r="E23" s="41"/>
      <c r="F23" s="42"/>
      <c r="G23" s="40"/>
      <c r="H23" s="43">
        <f>SUM(H5:H21)</f>
        <v>0</v>
      </c>
      <c r="I23" s="43">
        <f>SUM(I21:I22)</f>
        <v>500</v>
      </c>
      <c r="J23" s="43">
        <f>SUM(J5:J22)</f>
        <v>642.25</v>
      </c>
      <c r="K23" s="43">
        <f>SUM(K5:K22)</f>
        <v>8067.0499999999993</v>
      </c>
      <c r="L23" s="43">
        <f>SUM(L21:L22)</f>
        <v>0</v>
      </c>
      <c r="M23" s="43">
        <f>SUM(M5:M22)</f>
        <v>9081.6732142857127</v>
      </c>
      <c r="N23" s="43">
        <f>SUM(N5:N22)</f>
        <v>864.32678571428573</v>
      </c>
      <c r="O23" s="43">
        <f>SUM(O21:O22)</f>
        <v>0</v>
      </c>
      <c r="P23" s="43">
        <f>SUM(P5:P22)</f>
        <v>6313.9599999999991</v>
      </c>
      <c r="Q23" s="43">
        <f>SUM(Q5:Q22)</f>
        <v>1127.6799999999998</v>
      </c>
      <c r="R23" s="43">
        <f>SUM(R5:R21)</f>
        <v>157.13999999999999</v>
      </c>
      <c r="S23" s="43">
        <f>SUM(S21:S22)</f>
        <v>0</v>
      </c>
      <c r="T23" s="43">
        <f>SUM(T5:T22)</f>
        <v>500</v>
      </c>
      <c r="U23" s="43">
        <f>SUM(U5:U22)</f>
        <v>172.09</v>
      </c>
      <c r="V23" s="43">
        <f>SUM(V21:V22)</f>
        <v>0</v>
      </c>
      <c r="W23" s="43">
        <f>SUM(W21:W22)</f>
        <v>0</v>
      </c>
      <c r="X23" s="43">
        <f>SUM(X21:X22)</f>
        <v>0</v>
      </c>
      <c r="Y23" s="43">
        <f>SUM(Y21:Y22)</f>
        <v>0</v>
      </c>
      <c r="Z23" s="43">
        <f>SUM(Z21:Z22)</f>
        <v>0</v>
      </c>
      <c r="AA23" s="43">
        <f>SUM(AA5:AA21)</f>
        <v>0</v>
      </c>
      <c r="AB23" s="43">
        <f>SUM(AB21:AB22)</f>
        <v>0</v>
      </c>
      <c r="AC23" s="43">
        <f>SUM(AC5:AC21)</f>
        <v>0</v>
      </c>
      <c r="AD23" s="43">
        <f>SUM(AD5:AD21)</f>
        <v>0</v>
      </c>
      <c r="AE23" s="43">
        <f>SUM(AE21:AE22)</f>
        <v>0</v>
      </c>
      <c r="AF23" s="43">
        <f>SUM(AF5:AF22)</f>
        <v>-9946.0067857142858</v>
      </c>
      <c r="AG23" s="43">
        <f>SUM(AG21:AG22)</f>
        <v>0</v>
      </c>
    </row>
    <row r="24" spans="1:34" s="85" customFormat="1" ht="12" thickTop="1" x14ac:dyDescent="0.2"/>
    <row r="25" spans="1:34" ht="12" x14ac:dyDescent="0.2">
      <c r="K25" s="44">
        <f>H23+J23+K23</f>
        <v>8709.2999999999993</v>
      </c>
      <c r="L25" s="8"/>
      <c r="M25" s="7"/>
      <c r="AF25" s="45">
        <f>+AF23</f>
        <v>-9946.0067857142858</v>
      </c>
    </row>
    <row r="26" spans="1:34" ht="12" x14ac:dyDescent="0.2">
      <c r="K26" s="44"/>
      <c r="L26" s="8"/>
      <c r="M26" s="7"/>
      <c r="AF26" s="45"/>
    </row>
    <row r="27" spans="1:34" ht="12" x14ac:dyDescent="0.2">
      <c r="K27" s="44"/>
      <c r="L27" s="8"/>
      <c r="M27" s="7"/>
      <c r="AF27" s="45"/>
    </row>
    <row r="28" spans="1:34" x14ac:dyDescent="0.2">
      <c r="K28" s="7"/>
      <c r="L28" s="8"/>
      <c r="M28" s="7"/>
    </row>
    <row r="29" spans="1:34" ht="12.75" x14ac:dyDescent="0.2">
      <c r="C29" s="46" t="s">
        <v>118</v>
      </c>
      <c r="G29" s="9"/>
      <c r="J29" s="48" t="s">
        <v>36</v>
      </c>
      <c r="K29" s="50">
        <f>K6+K8+K9+J10+K11+K13+K14+K16+K17+K18+J19</f>
        <v>8257.5499999999993</v>
      </c>
      <c r="L29" s="47"/>
      <c r="M29" s="47"/>
      <c r="N29" s="45"/>
      <c r="O29" s="45"/>
      <c r="P29" s="45">
        <f>K25-K33</f>
        <v>-1236.7000000000007</v>
      </c>
      <c r="Q29" s="45"/>
    </row>
    <row r="30" spans="1:34" ht="12.75" x14ac:dyDescent="0.2">
      <c r="C30" s="46"/>
      <c r="G30" s="9"/>
      <c r="J30" s="48" t="s">
        <v>40</v>
      </c>
      <c r="K30" s="50">
        <f>K5+K12+K15+I20</f>
        <v>1105.45</v>
      </c>
      <c r="L30" s="47"/>
      <c r="M30" s="47"/>
      <c r="N30" s="45"/>
      <c r="O30" s="45"/>
      <c r="P30" s="45"/>
      <c r="Q30" s="45"/>
    </row>
    <row r="31" spans="1:34" ht="12.75" x14ac:dyDescent="0.2">
      <c r="J31" s="48" t="s">
        <v>37</v>
      </c>
      <c r="K31" s="49">
        <f>K7</f>
        <v>83</v>
      </c>
      <c r="L31" s="8"/>
      <c r="M31" s="7"/>
    </row>
    <row r="32" spans="1:34" ht="12.75" x14ac:dyDescent="0.2">
      <c r="J32" s="48" t="s">
        <v>38</v>
      </c>
      <c r="K32" s="49">
        <f>T23</f>
        <v>500</v>
      </c>
      <c r="L32" s="8"/>
      <c r="M32" s="7"/>
    </row>
    <row r="33" spans="1:32" ht="12.75" x14ac:dyDescent="0.2">
      <c r="A33" s="1"/>
      <c r="B33" s="1"/>
      <c r="D33" s="1"/>
      <c r="E33" s="1"/>
      <c r="F33" s="1"/>
      <c r="H33" s="1"/>
      <c r="I33" s="1"/>
      <c r="J33" s="51" t="s">
        <v>39</v>
      </c>
      <c r="K33" s="52">
        <f>SUM(K29:K32)</f>
        <v>9946</v>
      </c>
      <c r="L33" s="8"/>
      <c r="M33" s="52"/>
      <c r="N33" s="51"/>
      <c r="O33" s="1"/>
      <c r="P33" s="65"/>
      <c r="Q33" s="1"/>
      <c r="R33" s="1"/>
      <c r="S33" s="1"/>
      <c r="T33" s="1"/>
      <c r="U33" s="1"/>
      <c r="V33" s="1"/>
      <c r="W33" s="1"/>
      <c r="X33" s="1"/>
      <c r="Z33" s="1"/>
      <c r="AA33" s="1"/>
      <c r="AB33" s="1"/>
      <c r="AC33" s="1"/>
      <c r="AD33" s="1"/>
      <c r="AE33" s="1"/>
      <c r="AF33" s="1"/>
    </row>
    <row r="34" spans="1:32" ht="12.75" x14ac:dyDescent="0.2">
      <c r="J34" s="45"/>
      <c r="K34" s="45"/>
      <c r="M34" s="48"/>
      <c r="N34" s="48"/>
    </row>
    <row r="35" spans="1:32" ht="12" x14ac:dyDescent="0.2">
      <c r="H35" s="53"/>
      <c r="I35" s="53"/>
      <c r="J35" s="74" t="s">
        <v>42</v>
      </c>
      <c r="K35" s="74">
        <v>10000</v>
      </c>
      <c r="L35" s="60"/>
      <c r="M35" s="61"/>
    </row>
    <row r="36" spans="1:32" ht="12" x14ac:dyDescent="0.2">
      <c r="H36" s="53"/>
      <c r="I36" s="53"/>
      <c r="J36" s="74" t="s">
        <v>109</v>
      </c>
      <c r="K36" s="74">
        <f>K33-K35</f>
        <v>-54</v>
      </c>
    </row>
    <row r="37" spans="1:32" ht="12" x14ac:dyDescent="0.2">
      <c r="H37" s="53"/>
      <c r="I37" s="53"/>
      <c r="J37" s="53"/>
      <c r="K37" s="53"/>
    </row>
    <row r="38" spans="1:32" ht="12" x14ac:dyDescent="0.2">
      <c r="H38" s="53"/>
      <c r="I38" s="53"/>
      <c r="J38" s="53"/>
      <c r="K38" s="53"/>
    </row>
    <row r="39" spans="1:32" ht="12" x14ac:dyDescent="0.2">
      <c r="H39" s="53"/>
      <c r="I39" s="53"/>
      <c r="J39" s="53"/>
      <c r="K39" s="53"/>
    </row>
    <row r="40" spans="1:32" ht="12" x14ac:dyDescent="0.2">
      <c r="H40" s="53"/>
      <c r="I40" s="53"/>
      <c r="J40" s="53"/>
      <c r="K40" s="53"/>
      <c r="Q40" s="2">
        <v>0</v>
      </c>
    </row>
    <row r="41" spans="1:32" ht="12" x14ac:dyDescent="0.2">
      <c r="A41" s="1"/>
      <c r="B41" s="1"/>
      <c r="D41" s="1"/>
      <c r="E41" s="1"/>
      <c r="F41" s="1"/>
      <c r="H41" s="54"/>
      <c r="I41" s="54"/>
      <c r="J41" s="54"/>
      <c r="K41" s="54"/>
      <c r="L41" s="1"/>
      <c r="M41" s="1"/>
      <c r="N41" s="1"/>
      <c r="O41" s="1"/>
      <c r="P41" s="1"/>
      <c r="Q41" s="1"/>
      <c r="R41" s="1"/>
      <c r="S41" s="1"/>
      <c r="Z41" s="1"/>
      <c r="AA41" s="1"/>
      <c r="AB41" s="1"/>
      <c r="AC41" s="1"/>
      <c r="AD41" s="1"/>
      <c r="AE41" s="1"/>
      <c r="AF41" s="1"/>
    </row>
    <row r="42" spans="1:32" ht="12" x14ac:dyDescent="0.2">
      <c r="H42" s="53"/>
      <c r="I42" s="53"/>
      <c r="J42" s="53"/>
      <c r="K42" s="53"/>
    </row>
    <row r="43" spans="1:32" ht="12" x14ac:dyDescent="0.2">
      <c r="H43" s="53"/>
      <c r="I43" s="53"/>
      <c r="J43" s="53"/>
      <c r="K43" s="53"/>
    </row>
    <row r="44" spans="1:32" ht="12" x14ac:dyDescent="0.2">
      <c r="H44" s="53"/>
      <c r="I44" s="53"/>
      <c r="J44" s="53"/>
      <c r="K44" s="53"/>
    </row>
    <row r="45" spans="1:32" ht="12" x14ac:dyDescent="0.2">
      <c r="H45" s="53"/>
      <c r="I45" s="53"/>
      <c r="J45" s="53"/>
      <c r="K45" s="53"/>
    </row>
    <row r="46" spans="1:32" x14ac:dyDescent="0.2">
      <c r="H46" s="55"/>
      <c r="I46" s="55"/>
      <c r="J46" s="55"/>
      <c r="K46" s="55"/>
    </row>
    <row r="47" spans="1:32" x14ac:dyDescent="0.2">
      <c r="H47" s="55"/>
      <c r="I47" s="55"/>
      <c r="J47" s="55"/>
      <c r="K47" s="55"/>
    </row>
    <row r="48" spans="1:32" x14ac:dyDescent="0.2">
      <c r="A48" s="1"/>
      <c r="B48" s="1"/>
      <c r="D48" s="1"/>
      <c r="E48" s="1"/>
      <c r="F48" s="1"/>
      <c r="H48" s="55"/>
      <c r="I48" s="55"/>
      <c r="J48" s="55"/>
      <c r="K48" s="55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">
      <c r="A49" s="1"/>
      <c r="B49" s="1"/>
      <c r="D49" s="1"/>
      <c r="E49" s="1"/>
      <c r="F49" s="1"/>
      <c r="H49" s="55"/>
      <c r="I49" s="55"/>
      <c r="J49" s="55"/>
      <c r="K49" s="55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">
      <c r="A50" s="1"/>
      <c r="B50" s="1"/>
      <c r="D50" s="1"/>
      <c r="E50" s="1"/>
      <c r="F50" s="1"/>
      <c r="H50" s="55"/>
      <c r="I50" s="55"/>
      <c r="J50" s="55"/>
      <c r="K50" s="55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</sheetData>
  <mergeCells count="1">
    <mergeCell ref="A24:XFD24"/>
  </mergeCells>
  <pageMargins left="0.7" right="0.7" top="0.75" bottom="0.75" header="0.3" footer="0.3"/>
  <pageSetup paperSize="5" scale="80" orientation="landscape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43"/>
  <sheetViews>
    <sheetView tabSelected="1" topLeftCell="L1" workbookViewId="0">
      <selection activeCell="AH12" sqref="AH5:AH12"/>
    </sheetView>
  </sheetViews>
  <sheetFormatPr defaultRowHeight="11.25" x14ac:dyDescent="0.2"/>
  <cols>
    <col min="1" max="1" width="8.140625" style="82" customWidth="1"/>
    <col min="2" max="2" width="7.28515625" style="6" hidden="1" customWidth="1"/>
    <col min="3" max="3" width="26.140625" style="1" customWidth="1"/>
    <col min="4" max="4" width="14" style="5" hidden="1" customWidth="1"/>
    <col min="5" max="5" width="29.28515625" style="5" hidden="1" customWidth="1"/>
    <col min="6" max="6" width="7.85546875" style="4" customWidth="1"/>
    <col min="7" max="7" width="26.5703125" style="1" customWidth="1"/>
    <col min="8" max="8" width="11.140625" style="2" customWidth="1"/>
    <col min="9" max="9" width="9.5703125" style="2" customWidth="1"/>
    <col min="10" max="10" width="9.7109375" style="2" customWidth="1"/>
    <col min="11" max="11" width="10.42578125" style="2" customWidth="1"/>
    <col min="12" max="12" width="7.85546875" style="3" customWidth="1"/>
    <col min="13" max="13" width="9.7109375" style="2" customWidth="1"/>
    <col min="14" max="14" width="8.5703125" style="2" customWidth="1"/>
    <col min="15" max="15" width="9" style="2" customWidth="1"/>
    <col min="16" max="16" width="9.85546875" style="2" customWidth="1"/>
    <col min="17" max="17" width="10.85546875" style="2" customWidth="1"/>
    <col min="18" max="18" width="10.7109375" style="2" customWidth="1"/>
    <col min="19" max="19" width="9.5703125" style="2" customWidth="1"/>
    <col min="20" max="20" width="9.140625" style="2" customWidth="1"/>
    <col min="21" max="21" width="10" style="2" customWidth="1"/>
    <col min="22" max="22" width="10.5703125" style="2" customWidth="1"/>
    <col min="23" max="23" width="8.140625" style="2" customWidth="1"/>
    <col min="24" max="24" width="9.85546875" style="2" customWidth="1"/>
    <col min="25" max="25" width="9.28515625" style="2" customWidth="1"/>
    <col min="26" max="26" width="8.28515625" style="2" customWidth="1"/>
    <col min="27" max="27" width="8.7109375" style="2" customWidth="1"/>
    <col min="28" max="28" width="9.5703125" style="2" customWidth="1"/>
    <col min="29" max="30" width="8" style="2" customWidth="1"/>
    <col min="31" max="31" width="10.140625" style="2" customWidth="1"/>
    <col min="32" max="32" width="10.7109375" style="2" customWidth="1"/>
    <col min="33" max="33" width="8.85546875" style="1" customWidth="1"/>
    <col min="34" max="16384" width="9.140625" style="1"/>
  </cols>
  <sheetData>
    <row r="1" spans="1:34" ht="12" customHeight="1" x14ac:dyDescent="0.2">
      <c r="A1" s="12" t="s">
        <v>29</v>
      </c>
      <c r="C1" s="13"/>
    </row>
    <row r="2" spans="1:34" ht="12" customHeight="1" x14ac:dyDescent="0.2">
      <c r="A2" s="12" t="s">
        <v>25</v>
      </c>
    </row>
    <row r="3" spans="1:34" ht="12" customHeight="1" x14ac:dyDescent="0.2">
      <c r="A3" s="12" t="s">
        <v>197</v>
      </c>
      <c r="B3" s="13"/>
      <c r="C3" s="14"/>
      <c r="N3" s="15">
        <v>1301</v>
      </c>
      <c r="O3" s="15">
        <v>2402</v>
      </c>
      <c r="P3" s="15">
        <v>5001</v>
      </c>
      <c r="Q3" s="15">
        <v>5002</v>
      </c>
      <c r="R3" s="15">
        <v>6220</v>
      </c>
      <c r="S3" s="15">
        <v>6219</v>
      </c>
      <c r="T3" s="15">
        <v>6212</v>
      </c>
      <c r="U3" s="15"/>
      <c r="V3" s="15"/>
      <c r="W3" s="15"/>
      <c r="X3" s="15"/>
      <c r="Y3" s="15" t="s">
        <v>24</v>
      </c>
      <c r="Z3" s="15"/>
      <c r="AA3" s="15">
        <v>6230</v>
      </c>
      <c r="AB3" s="15" t="s">
        <v>23</v>
      </c>
      <c r="AC3" s="15">
        <v>6202</v>
      </c>
      <c r="AD3" s="15"/>
      <c r="AE3" s="15">
        <v>6109</v>
      </c>
      <c r="AF3" s="15">
        <v>1002</v>
      </c>
    </row>
    <row r="4" spans="1:34" s="10" customFormat="1" ht="44.25" customHeight="1" x14ac:dyDescent="0.25">
      <c r="A4" s="16" t="s">
        <v>22</v>
      </c>
      <c r="B4" s="17" t="s">
        <v>21</v>
      </c>
      <c r="C4" s="18" t="s">
        <v>20</v>
      </c>
      <c r="D4" s="18" t="s">
        <v>19</v>
      </c>
      <c r="E4" s="18" t="s">
        <v>26</v>
      </c>
      <c r="F4" s="18" t="s">
        <v>18</v>
      </c>
      <c r="G4" s="18" t="s">
        <v>17</v>
      </c>
      <c r="H4" s="18" t="s">
        <v>16</v>
      </c>
      <c r="I4" s="18" t="s">
        <v>15</v>
      </c>
      <c r="J4" s="18" t="s">
        <v>14</v>
      </c>
      <c r="K4" s="18" t="s">
        <v>13</v>
      </c>
      <c r="L4" s="19" t="s">
        <v>12</v>
      </c>
      <c r="M4" s="18" t="s">
        <v>11</v>
      </c>
      <c r="N4" s="20" t="s">
        <v>10</v>
      </c>
      <c r="O4" s="20" t="s">
        <v>9</v>
      </c>
      <c r="P4" s="20" t="s">
        <v>8</v>
      </c>
      <c r="Q4" s="20" t="s">
        <v>7</v>
      </c>
      <c r="R4" s="20" t="s">
        <v>134</v>
      </c>
      <c r="S4" s="20" t="s">
        <v>194</v>
      </c>
      <c r="T4" s="20" t="s">
        <v>4</v>
      </c>
      <c r="U4" s="20" t="s">
        <v>179</v>
      </c>
      <c r="V4" s="20" t="s">
        <v>30</v>
      </c>
      <c r="W4" s="20" t="s">
        <v>32</v>
      </c>
      <c r="X4" s="20" t="s">
        <v>33</v>
      </c>
      <c r="Y4" s="20" t="s">
        <v>5</v>
      </c>
      <c r="Z4" s="20" t="s">
        <v>28</v>
      </c>
      <c r="AA4" s="20" t="s">
        <v>4</v>
      </c>
      <c r="AB4" s="20" t="s">
        <v>3</v>
      </c>
      <c r="AC4" s="21" t="s">
        <v>44</v>
      </c>
      <c r="AD4" s="20" t="s">
        <v>1</v>
      </c>
      <c r="AE4" s="22" t="s">
        <v>2</v>
      </c>
      <c r="AF4" s="23" t="s">
        <v>0</v>
      </c>
    </row>
    <row r="5" spans="1:34" s="10" customFormat="1" ht="19.5" customHeight="1" x14ac:dyDescent="0.2">
      <c r="A5" s="56">
        <v>44559</v>
      </c>
      <c r="B5" s="17"/>
      <c r="C5" s="24" t="s">
        <v>159</v>
      </c>
      <c r="D5" s="18"/>
      <c r="E5" s="18"/>
      <c r="F5" s="57">
        <v>262518</v>
      </c>
      <c r="G5" s="57" t="s">
        <v>198</v>
      </c>
      <c r="H5" s="59"/>
      <c r="I5" s="57"/>
      <c r="J5" s="59"/>
      <c r="K5" s="59">
        <v>780</v>
      </c>
      <c r="L5" s="58"/>
      <c r="M5" s="26">
        <f t="shared" ref="M5:M14" si="0">SUM(H5:J5,K5/1.12)</f>
        <v>696.42857142857133</v>
      </c>
      <c r="N5" s="26">
        <f t="shared" ref="N5:N13" si="1">K5/1.12*0.12</f>
        <v>83.571428571428555</v>
      </c>
      <c r="O5" s="26">
        <f t="shared" ref="O5:O14" si="2">-SUM(I5:J5,K5/1.12)*L5</f>
        <v>0</v>
      </c>
      <c r="P5" s="26"/>
      <c r="Q5" s="33">
        <v>696.43</v>
      </c>
      <c r="R5" s="33"/>
      <c r="S5" s="34"/>
      <c r="T5" s="34"/>
      <c r="U5" s="34"/>
      <c r="V5" s="34"/>
      <c r="W5" s="34"/>
      <c r="X5" s="33"/>
      <c r="Y5" s="33"/>
      <c r="Z5" s="33"/>
      <c r="AA5" s="33"/>
      <c r="AB5" s="34"/>
      <c r="AC5" s="34"/>
      <c r="AD5" s="33"/>
      <c r="AE5" s="33"/>
      <c r="AF5" s="26">
        <f t="shared" ref="AF5:AF15" si="3">-SUM(N5:AE5)</f>
        <v>-780.00142857142851</v>
      </c>
      <c r="AG5" s="27">
        <f t="shared" ref="AG5:AG15" si="4">SUM(H5:K5)+AF5+O5</f>
        <v>-1.4285714285051654E-3</v>
      </c>
      <c r="AH5" s="84">
        <f>-AF5</f>
        <v>780.00142857142851</v>
      </c>
    </row>
    <row r="6" spans="1:34" s="10" customFormat="1" ht="19.5" hidden="1" customHeight="1" x14ac:dyDescent="0.2">
      <c r="A6" s="56">
        <v>44559</v>
      </c>
      <c r="B6" s="17"/>
      <c r="C6" s="24" t="s">
        <v>154</v>
      </c>
      <c r="D6" s="18"/>
      <c r="E6" s="18"/>
      <c r="F6" s="57"/>
      <c r="G6" s="57" t="s">
        <v>51</v>
      </c>
      <c r="H6" s="59">
        <v>100</v>
      </c>
      <c r="I6" s="57"/>
      <c r="J6" s="59"/>
      <c r="K6" s="59"/>
      <c r="L6" s="58"/>
      <c r="M6" s="26">
        <f t="shared" si="0"/>
        <v>100</v>
      </c>
      <c r="N6" s="26">
        <f t="shared" si="1"/>
        <v>0</v>
      </c>
      <c r="O6" s="26">
        <f t="shared" si="2"/>
        <v>0</v>
      </c>
      <c r="P6" s="26"/>
      <c r="Q6" s="33"/>
      <c r="R6" s="33"/>
      <c r="S6" s="34"/>
      <c r="T6" s="34">
        <v>100</v>
      </c>
      <c r="U6" s="34"/>
      <c r="V6" s="34"/>
      <c r="W6" s="34"/>
      <c r="X6" s="33"/>
      <c r="Y6" s="33"/>
      <c r="Z6" s="33"/>
      <c r="AA6" s="33"/>
      <c r="AB6" s="34"/>
      <c r="AC6" s="34"/>
      <c r="AD6" s="33"/>
      <c r="AE6" s="33"/>
      <c r="AF6" s="26">
        <f t="shared" si="3"/>
        <v>-100</v>
      </c>
      <c r="AG6" s="27">
        <f t="shared" si="4"/>
        <v>0</v>
      </c>
      <c r="AH6" s="84">
        <f t="shared" ref="AH6:AH12" si="5">-AF6</f>
        <v>100</v>
      </c>
    </row>
    <row r="7" spans="1:34" s="10" customFormat="1" ht="19.5" hidden="1" customHeight="1" x14ac:dyDescent="0.2">
      <c r="A7" s="56">
        <v>44559</v>
      </c>
      <c r="B7" s="17"/>
      <c r="C7" s="24" t="s">
        <v>62</v>
      </c>
      <c r="D7" s="18"/>
      <c r="E7" s="18"/>
      <c r="F7" s="57">
        <v>315</v>
      </c>
      <c r="G7" s="57" t="s">
        <v>199</v>
      </c>
      <c r="H7" s="59"/>
      <c r="I7" s="57"/>
      <c r="J7" s="59"/>
      <c r="K7" s="59">
        <v>135</v>
      </c>
      <c r="L7" s="58"/>
      <c r="M7" s="26">
        <f t="shared" si="0"/>
        <v>120.53571428571428</v>
      </c>
      <c r="N7" s="26">
        <f t="shared" si="1"/>
        <v>14.464285714285714</v>
      </c>
      <c r="O7" s="26">
        <f t="shared" si="2"/>
        <v>0</v>
      </c>
      <c r="P7" s="26">
        <v>120.54</v>
      </c>
      <c r="Q7" s="33"/>
      <c r="R7" s="33"/>
      <c r="S7" s="34"/>
      <c r="T7" s="34"/>
      <c r="U7" s="34"/>
      <c r="V7" s="80"/>
      <c r="W7" s="34"/>
      <c r="X7" s="33"/>
      <c r="Y7" s="33"/>
      <c r="Z7" s="33"/>
      <c r="AA7" s="33"/>
      <c r="AB7" s="34"/>
      <c r="AC7" s="34"/>
      <c r="AD7" s="33"/>
      <c r="AE7" s="33"/>
      <c r="AF7" s="26">
        <f t="shared" si="3"/>
        <v>-135.00428571428571</v>
      </c>
      <c r="AG7" s="27">
        <f t="shared" si="4"/>
        <v>-4.2857142857144481E-3</v>
      </c>
      <c r="AH7" s="84">
        <f t="shared" si="5"/>
        <v>135.00428571428571</v>
      </c>
    </row>
    <row r="8" spans="1:34" s="10" customFormat="1" ht="22.5" hidden="1" customHeight="1" x14ac:dyDescent="0.2">
      <c r="A8" s="56">
        <v>44559</v>
      </c>
      <c r="B8" s="17"/>
      <c r="C8" s="24" t="s">
        <v>62</v>
      </c>
      <c r="D8" s="18"/>
      <c r="E8" s="18"/>
      <c r="F8" s="57">
        <v>315</v>
      </c>
      <c r="G8" s="57" t="s">
        <v>63</v>
      </c>
      <c r="H8" s="57"/>
      <c r="I8" s="57"/>
      <c r="J8" s="59"/>
      <c r="K8" s="73">
        <v>158</v>
      </c>
      <c r="L8" s="58"/>
      <c r="M8" s="26">
        <f t="shared" si="0"/>
        <v>141.07142857142856</v>
      </c>
      <c r="N8" s="26">
        <f t="shared" si="1"/>
        <v>16.928571428571427</v>
      </c>
      <c r="O8" s="26">
        <f t="shared" si="2"/>
        <v>0</v>
      </c>
      <c r="P8" s="26"/>
      <c r="Q8" s="33"/>
      <c r="R8" s="33">
        <v>141.07</v>
      </c>
      <c r="S8" s="34"/>
      <c r="T8" s="34"/>
      <c r="U8" s="34"/>
      <c r="V8" s="34"/>
      <c r="W8" s="34"/>
      <c r="X8" s="33"/>
      <c r="Y8" s="33"/>
      <c r="Z8" s="33"/>
      <c r="AA8" s="33"/>
      <c r="AB8" s="34"/>
      <c r="AC8" s="34"/>
      <c r="AD8" s="33"/>
      <c r="AE8" s="33"/>
      <c r="AF8" s="26">
        <f t="shared" si="3"/>
        <v>-157.99857142857141</v>
      </c>
      <c r="AG8" s="27">
        <f t="shared" si="4"/>
        <v>1.4285714285904305E-3</v>
      </c>
      <c r="AH8" s="84">
        <f t="shared" si="5"/>
        <v>157.99857142857141</v>
      </c>
    </row>
    <row r="9" spans="1:34" s="10" customFormat="1" ht="19.5" hidden="1" customHeight="1" x14ac:dyDescent="0.2">
      <c r="A9" s="56">
        <v>44559</v>
      </c>
      <c r="B9" s="17"/>
      <c r="C9" s="24" t="s">
        <v>159</v>
      </c>
      <c r="D9" s="18"/>
      <c r="E9" s="18"/>
      <c r="F9" s="57">
        <v>262319</v>
      </c>
      <c r="G9" s="57" t="s">
        <v>200</v>
      </c>
      <c r="H9" s="57"/>
      <c r="I9" s="57"/>
      <c r="J9" s="59"/>
      <c r="K9" s="59">
        <v>2093</v>
      </c>
      <c r="L9" s="58"/>
      <c r="M9" s="26">
        <f t="shared" si="0"/>
        <v>1868.7499999999998</v>
      </c>
      <c r="N9" s="26">
        <f t="shared" si="1"/>
        <v>224.24999999999997</v>
      </c>
      <c r="O9" s="26">
        <f t="shared" si="2"/>
        <v>0</v>
      </c>
      <c r="P9" s="26">
        <v>1868.75</v>
      </c>
      <c r="Q9" s="33"/>
      <c r="R9" s="33"/>
      <c r="S9" s="34"/>
      <c r="T9" s="34"/>
      <c r="U9" s="34"/>
      <c r="V9" s="34"/>
      <c r="W9" s="34"/>
      <c r="X9" s="33"/>
      <c r="Y9" s="33"/>
      <c r="Z9" s="33"/>
      <c r="AA9" s="33"/>
      <c r="AB9" s="34"/>
      <c r="AC9" s="34"/>
      <c r="AD9" s="33"/>
      <c r="AE9" s="33"/>
      <c r="AF9" s="26">
        <f t="shared" si="3"/>
        <v>-2093</v>
      </c>
      <c r="AG9" s="27">
        <f t="shared" si="4"/>
        <v>0</v>
      </c>
      <c r="AH9" s="84">
        <f t="shared" si="5"/>
        <v>2093</v>
      </c>
    </row>
    <row r="10" spans="1:34" s="10" customFormat="1" ht="19.5" hidden="1" customHeight="1" x14ac:dyDescent="0.2">
      <c r="A10" s="56">
        <v>44559</v>
      </c>
      <c r="B10" s="17"/>
      <c r="C10" s="24" t="s">
        <v>170</v>
      </c>
      <c r="D10" s="18"/>
      <c r="E10" s="18"/>
      <c r="F10" s="57"/>
      <c r="G10" s="57" t="s">
        <v>201</v>
      </c>
      <c r="H10" s="57"/>
      <c r="I10" s="57"/>
      <c r="J10" s="59">
        <v>466</v>
      </c>
      <c r="K10" s="59"/>
      <c r="L10" s="58"/>
      <c r="M10" s="26">
        <f t="shared" si="0"/>
        <v>466</v>
      </c>
      <c r="N10" s="26">
        <f t="shared" si="1"/>
        <v>0</v>
      </c>
      <c r="O10" s="26">
        <f t="shared" si="2"/>
        <v>0</v>
      </c>
      <c r="P10" s="26">
        <v>466</v>
      </c>
      <c r="Q10" s="33"/>
      <c r="R10" s="33"/>
      <c r="S10" s="34"/>
      <c r="T10" s="34"/>
      <c r="U10" s="34"/>
      <c r="V10" s="34"/>
      <c r="W10" s="34"/>
      <c r="X10" s="33"/>
      <c r="Y10" s="33"/>
      <c r="Z10" s="33"/>
      <c r="AA10" s="33"/>
      <c r="AB10" s="34"/>
      <c r="AC10" s="34"/>
      <c r="AD10" s="33"/>
      <c r="AE10" s="33"/>
      <c r="AF10" s="26">
        <f t="shared" si="3"/>
        <v>-466</v>
      </c>
      <c r="AG10" s="27">
        <f t="shared" si="4"/>
        <v>0</v>
      </c>
      <c r="AH10" s="84">
        <f t="shared" si="5"/>
        <v>466</v>
      </c>
    </row>
    <row r="11" spans="1:34" s="10" customFormat="1" ht="19.5" hidden="1" customHeight="1" x14ac:dyDescent="0.2">
      <c r="A11" s="56">
        <v>44559</v>
      </c>
      <c r="B11" s="17"/>
      <c r="C11" s="24" t="s">
        <v>162</v>
      </c>
      <c r="D11" s="18"/>
      <c r="E11" s="18"/>
      <c r="F11" s="57">
        <v>207738</v>
      </c>
      <c r="G11" s="57" t="s">
        <v>202</v>
      </c>
      <c r="H11" s="57"/>
      <c r="I11" s="57"/>
      <c r="J11" s="59"/>
      <c r="K11" s="59">
        <v>1050</v>
      </c>
      <c r="L11" s="58"/>
      <c r="M11" s="26">
        <f t="shared" si="0"/>
        <v>937.49999999999989</v>
      </c>
      <c r="N11" s="26">
        <f t="shared" si="1"/>
        <v>112.49999999999999</v>
      </c>
      <c r="O11" s="26">
        <f t="shared" si="2"/>
        <v>0</v>
      </c>
      <c r="P11" s="26"/>
      <c r="Q11" s="33"/>
      <c r="R11" s="33"/>
      <c r="S11" s="34"/>
      <c r="T11" s="34"/>
      <c r="U11" s="34"/>
      <c r="V11" s="34">
        <v>937.5</v>
      </c>
      <c r="W11" s="34"/>
      <c r="X11" s="33"/>
      <c r="Y11" s="33"/>
      <c r="Z11" s="33"/>
      <c r="AA11" s="33"/>
      <c r="AB11" s="34"/>
      <c r="AC11" s="34"/>
      <c r="AD11" s="33"/>
      <c r="AE11" s="33"/>
      <c r="AF11" s="26">
        <f t="shared" si="3"/>
        <v>-1050</v>
      </c>
      <c r="AG11" s="27">
        <f t="shared" si="4"/>
        <v>0</v>
      </c>
      <c r="AH11" s="84">
        <f t="shared" si="5"/>
        <v>1050</v>
      </c>
    </row>
    <row r="12" spans="1:34" s="10" customFormat="1" ht="19.5" customHeight="1" x14ac:dyDescent="0.2">
      <c r="A12" s="56">
        <v>44559</v>
      </c>
      <c r="B12" s="17"/>
      <c r="C12" s="24" t="s">
        <v>35</v>
      </c>
      <c r="D12" s="18"/>
      <c r="E12" s="18"/>
      <c r="F12" s="57"/>
      <c r="G12" s="57" t="s">
        <v>203</v>
      </c>
      <c r="H12" s="59">
        <v>20</v>
      </c>
      <c r="I12" s="57"/>
      <c r="J12" s="59"/>
      <c r="K12" s="59"/>
      <c r="L12" s="58"/>
      <c r="M12" s="26">
        <f t="shared" si="0"/>
        <v>20</v>
      </c>
      <c r="N12" s="26">
        <f t="shared" si="1"/>
        <v>0</v>
      </c>
      <c r="O12" s="26">
        <f t="shared" si="2"/>
        <v>0</v>
      </c>
      <c r="P12" s="26"/>
      <c r="Q12" s="33"/>
      <c r="R12" s="33"/>
      <c r="S12" s="34"/>
      <c r="T12" s="34">
        <v>20</v>
      </c>
      <c r="U12" s="34"/>
      <c r="V12" s="34"/>
      <c r="W12" s="34"/>
      <c r="X12" s="33"/>
      <c r="Y12" s="33"/>
      <c r="Z12" s="33"/>
      <c r="AA12" s="33"/>
      <c r="AB12" s="34"/>
      <c r="AC12" s="34"/>
      <c r="AD12" s="33"/>
      <c r="AE12" s="33"/>
      <c r="AF12" s="26">
        <f t="shared" si="3"/>
        <v>-20</v>
      </c>
      <c r="AG12" s="27">
        <f t="shared" si="4"/>
        <v>0</v>
      </c>
      <c r="AH12" s="84">
        <f t="shared" si="5"/>
        <v>20</v>
      </c>
    </row>
    <row r="13" spans="1:34" s="10" customFormat="1" ht="19.5" customHeight="1" x14ac:dyDescent="0.2">
      <c r="A13" s="56"/>
      <c r="B13" s="17"/>
      <c r="C13" s="57"/>
      <c r="D13" s="18"/>
      <c r="E13" s="18"/>
      <c r="F13" s="57"/>
      <c r="G13" s="57"/>
      <c r="H13" s="57"/>
      <c r="I13" s="57"/>
      <c r="J13" s="59"/>
      <c r="K13" s="59"/>
      <c r="L13" s="58"/>
      <c r="M13" s="26">
        <f t="shared" si="0"/>
        <v>0</v>
      </c>
      <c r="N13" s="26">
        <f t="shared" si="1"/>
        <v>0</v>
      </c>
      <c r="O13" s="26">
        <f t="shared" si="2"/>
        <v>0</v>
      </c>
      <c r="P13" s="26"/>
      <c r="Q13" s="33"/>
      <c r="R13" s="33"/>
      <c r="S13" s="34"/>
      <c r="T13" s="34"/>
      <c r="U13" s="34"/>
      <c r="V13" s="34"/>
      <c r="W13" s="34"/>
      <c r="X13" s="33"/>
      <c r="Y13" s="33"/>
      <c r="Z13" s="33"/>
      <c r="AA13" s="33"/>
      <c r="AB13" s="34"/>
      <c r="AC13" s="34"/>
      <c r="AD13" s="33"/>
      <c r="AE13" s="33"/>
      <c r="AF13" s="26">
        <f t="shared" si="3"/>
        <v>0</v>
      </c>
      <c r="AG13" s="27">
        <f t="shared" si="4"/>
        <v>0</v>
      </c>
    </row>
    <row r="14" spans="1:34" s="11" customFormat="1" ht="23.25" customHeight="1" x14ac:dyDescent="0.2">
      <c r="A14" s="56"/>
      <c r="B14" s="30"/>
      <c r="C14" s="24"/>
      <c r="D14" s="24"/>
      <c r="E14" s="24"/>
      <c r="F14" s="25"/>
      <c r="G14" s="25"/>
      <c r="H14" s="31"/>
      <c r="I14" s="31"/>
      <c r="J14" s="31"/>
      <c r="K14" s="31"/>
      <c r="L14" s="32"/>
      <c r="M14" s="26">
        <f t="shared" si="0"/>
        <v>0</v>
      </c>
      <c r="N14" s="26">
        <f t="shared" ref="N14" si="6">K14/1.12*0.12</f>
        <v>0</v>
      </c>
      <c r="O14" s="26">
        <f t="shared" si="2"/>
        <v>0</v>
      </c>
      <c r="P14" s="26"/>
      <c r="Q14" s="33"/>
      <c r="R14" s="33"/>
      <c r="S14" s="34"/>
      <c r="T14" s="34"/>
      <c r="U14" s="34"/>
      <c r="V14" s="34"/>
      <c r="W14" s="34"/>
      <c r="X14" s="33"/>
      <c r="Y14" s="33"/>
      <c r="Z14" s="33"/>
      <c r="AA14" s="33"/>
      <c r="AB14" s="34"/>
      <c r="AC14" s="34"/>
      <c r="AD14" s="33"/>
      <c r="AE14" s="33"/>
      <c r="AF14" s="26">
        <f t="shared" si="3"/>
        <v>0</v>
      </c>
      <c r="AG14" s="27">
        <f t="shared" si="4"/>
        <v>0</v>
      </c>
    </row>
    <row r="15" spans="1:34" s="11" customFormat="1" ht="12" thickBot="1" x14ac:dyDescent="0.25">
      <c r="A15" s="29"/>
      <c r="B15" s="30"/>
      <c r="C15" s="35"/>
      <c r="D15" s="35"/>
      <c r="E15" s="35"/>
      <c r="F15" s="25"/>
      <c r="G15" s="28"/>
      <c r="H15" s="31"/>
      <c r="I15" s="31"/>
      <c r="J15" s="31"/>
      <c r="K15" s="31"/>
      <c r="L15" s="32"/>
      <c r="M15" s="33">
        <f>SUM(H15:J15,K15/1.12)</f>
        <v>0</v>
      </c>
      <c r="N15" s="33">
        <f>K15/1.12*0.12</f>
        <v>0</v>
      </c>
      <c r="O15" s="33">
        <f>-SUM(I15:J15,K15/1.12)*L15</f>
        <v>0</v>
      </c>
      <c r="P15" s="33"/>
      <c r="Q15" s="33"/>
      <c r="R15" s="33"/>
      <c r="S15" s="33"/>
      <c r="T15" s="34"/>
      <c r="U15" s="43"/>
      <c r="V15" s="34"/>
      <c r="W15" s="34"/>
      <c r="X15" s="34"/>
      <c r="Y15" s="36"/>
      <c r="Z15" s="33"/>
      <c r="AA15" s="43"/>
      <c r="AB15" s="33"/>
      <c r="AC15" s="34"/>
      <c r="AD15" s="34"/>
      <c r="AE15" s="37"/>
      <c r="AF15" s="26">
        <f t="shared" si="3"/>
        <v>0</v>
      </c>
      <c r="AG15" s="27">
        <f t="shared" si="4"/>
        <v>0</v>
      </c>
    </row>
    <row r="16" spans="1:34" s="9" customFormat="1" ht="12.75" thickTop="1" thickBot="1" x14ac:dyDescent="0.25">
      <c r="A16" s="38"/>
      <c r="B16" s="39"/>
      <c r="C16" s="40"/>
      <c r="D16" s="41"/>
      <c r="E16" s="41"/>
      <c r="F16" s="42"/>
      <c r="G16" s="40"/>
      <c r="H16" s="43">
        <f>SUM(H5:H14)</f>
        <v>120</v>
      </c>
      <c r="I16" s="43">
        <f>SUM(I14:I15)</f>
        <v>0</v>
      </c>
      <c r="J16" s="43">
        <f>SUM(J5:J15)</f>
        <v>466</v>
      </c>
      <c r="K16" s="43">
        <f>SUM(K5:K15)</f>
        <v>4216</v>
      </c>
      <c r="L16" s="43">
        <f>SUM(L14:L15)</f>
        <v>0</v>
      </c>
      <c r="M16" s="43">
        <f>SUM(M5:M15)</f>
        <v>4350.2857142857138</v>
      </c>
      <c r="N16" s="43">
        <f>SUM(N5:N15)</f>
        <v>451.71428571428567</v>
      </c>
      <c r="O16" s="43">
        <f>SUM(O14:O15)</f>
        <v>0</v>
      </c>
      <c r="P16" s="43">
        <f>SUM(P5:P15)</f>
        <v>2455.29</v>
      </c>
      <c r="Q16" s="43">
        <f>SUM(Q5:Q15)</f>
        <v>696.43</v>
      </c>
      <c r="R16" s="43">
        <f>SUM(R5:R14)</f>
        <v>141.07</v>
      </c>
      <c r="S16" s="43">
        <f>SUM(S14:S15)</f>
        <v>0</v>
      </c>
      <c r="T16" s="43">
        <f>SUM(T5:T15)</f>
        <v>120</v>
      </c>
      <c r="U16" s="43">
        <f>SUM(U5:U15)</f>
        <v>0</v>
      </c>
      <c r="V16" s="43">
        <f>SUM(V14:V15)</f>
        <v>0</v>
      </c>
      <c r="W16" s="43">
        <f>SUM(W14:W15)</f>
        <v>0</v>
      </c>
      <c r="X16" s="43">
        <f>SUM(X14:X15)</f>
        <v>0</v>
      </c>
      <c r="Y16" s="43">
        <f>SUM(Y14:Y15)</f>
        <v>0</v>
      </c>
      <c r="Z16" s="43">
        <f>SUM(Z14:Z15)</f>
        <v>0</v>
      </c>
      <c r="AA16" s="43">
        <f>SUM(AA5:AA14)</f>
        <v>0</v>
      </c>
      <c r="AB16" s="43">
        <f>SUM(AB14:AB15)</f>
        <v>0</v>
      </c>
      <c r="AC16" s="43">
        <f>SUM(AC5:AC14)</f>
        <v>0</v>
      </c>
      <c r="AD16" s="43">
        <f>SUM(AD5:AD14)</f>
        <v>0</v>
      </c>
      <c r="AE16" s="43">
        <f>SUM(AE14:AE15)</f>
        <v>0</v>
      </c>
      <c r="AF16" s="43">
        <f>SUM(AF5:AF15)</f>
        <v>-4802.0042857142853</v>
      </c>
      <c r="AG16" s="43">
        <f>SUM(AG14:AG15)</f>
        <v>0</v>
      </c>
    </row>
    <row r="17" spans="1:32" s="85" customFormat="1" ht="12" thickTop="1" x14ac:dyDescent="0.2"/>
    <row r="18" spans="1:32" ht="12" x14ac:dyDescent="0.2">
      <c r="K18" s="44">
        <f>H16+J16+K16</f>
        <v>4802</v>
      </c>
      <c r="L18" s="8"/>
      <c r="M18" s="7"/>
      <c r="AF18" s="45">
        <f>+AF16</f>
        <v>-4802.0042857142853</v>
      </c>
    </row>
    <row r="19" spans="1:32" ht="12" x14ac:dyDescent="0.2">
      <c r="K19" s="44"/>
      <c r="L19" s="8"/>
      <c r="M19" s="7"/>
      <c r="AF19" s="45"/>
    </row>
    <row r="20" spans="1:32" ht="12" x14ac:dyDescent="0.2">
      <c r="K20" s="44"/>
      <c r="L20" s="8"/>
      <c r="M20" s="7"/>
      <c r="AF20" s="45"/>
    </row>
    <row r="21" spans="1:32" x14ac:dyDescent="0.2">
      <c r="K21" s="7"/>
      <c r="L21" s="8"/>
      <c r="M21" s="7"/>
    </row>
    <row r="22" spans="1:32" ht="12.75" x14ac:dyDescent="0.2">
      <c r="C22" s="46" t="s">
        <v>118</v>
      </c>
      <c r="G22" s="9"/>
      <c r="J22" s="48" t="s">
        <v>36</v>
      </c>
      <c r="K22" s="50">
        <f>K5+K7+K9+J10</f>
        <v>3474</v>
      </c>
      <c r="L22" s="47"/>
      <c r="M22" s="47"/>
      <c r="N22" s="45"/>
      <c r="O22" s="45"/>
      <c r="P22" s="45">
        <f>K18-K26</f>
        <v>0</v>
      </c>
      <c r="Q22" s="45"/>
    </row>
    <row r="23" spans="1:32" ht="12.75" x14ac:dyDescent="0.2">
      <c r="C23" s="46"/>
      <c r="G23" s="9"/>
      <c r="J23" s="48" t="s">
        <v>40</v>
      </c>
      <c r="K23" s="50">
        <f>K8</f>
        <v>158</v>
      </c>
      <c r="L23" s="47"/>
      <c r="M23" s="47"/>
      <c r="N23" s="45"/>
      <c r="O23" s="45"/>
      <c r="P23" s="45"/>
      <c r="Q23" s="45"/>
    </row>
    <row r="24" spans="1:32" ht="12.75" x14ac:dyDescent="0.2">
      <c r="J24" s="48" t="s">
        <v>37</v>
      </c>
      <c r="K24" s="49">
        <f>K11</f>
        <v>1050</v>
      </c>
      <c r="L24" s="8"/>
      <c r="M24" s="7"/>
    </row>
    <row r="25" spans="1:32" ht="12.75" x14ac:dyDescent="0.2">
      <c r="J25" s="48" t="s">
        <v>38</v>
      </c>
      <c r="K25" s="49">
        <f>H16</f>
        <v>120</v>
      </c>
      <c r="L25" s="8"/>
      <c r="M25" s="7"/>
    </row>
    <row r="26" spans="1:32" ht="12.75" x14ac:dyDescent="0.2">
      <c r="A26" s="1"/>
      <c r="B26" s="1"/>
      <c r="D26" s="1"/>
      <c r="E26" s="1"/>
      <c r="F26" s="1"/>
      <c r="H26" s="1"/>
      <c r="I26" s="1"/>
      <c r="J26" s="51" t="s">
        <v>39</v>
      </c>
      <c r="K26" s="52">
        <f>SUM(K22:K25)</f>
        <v>4802</v>
      </c>
      <c r="L26" s="8"/>
      <c r="M26" s="52"/>
      <c r="N26" s="51"/>
      <c r="O26" s="1"/>
      <c r="P26" s="65"/>
      <c r="Q26" s="1"/>
      <c r="R26" s="1"/>
      <c r="S26" s="1"/>
      <c r="T26" s="1"/>
      <c r="U26" s="1"/>
      <c r="V26" s="1"/>
      <c r="W26" s="1"/>
      <c r="X26" s="1"/>
      <c r="Z26" s="1"/>
      <c r="AA26" s="1"/>
      <c r="AB26" s="1"/>
      <c r="AC26" s="1"/>
      <c r="AD26" s="1"/>
      <c r="AE26" s="1"/>
      <c r="AF26" s="1"/>
    </row>
    <row r="27" spans="1:32" ht="12.75" x14ac:dyDescent="0.2">
      <c r="J27" s="45"/>
      <c r="K27" s="45"/>
      <c r="M27" s="48"/>
      <c r="N27" s="48"/>
    </row>
    <row r="28" spans="1:32" ht="12" x14ac:dyDescent="0.2">
      <c r="H28" s="53"/>
      <c r="I28" s="53"/>
      <c r="J28" s="74" t="s">
        <v>42</v>
      </c>
      <c r="K28" s="74">
        <v>4802</v>
      </c>
      <c r="L28" s="60"/>
      <c r="M28" s="61"/>
    </row>
    <row r="29" spans="1:32" ht="12" x14ac:dyDescent="0.2">
      <c r="H29" s="53"/>
      <c r="I29" s="53"/>
      <c r="J29" s="74" t="s">
        <v>109</v>
      </c>
      <c r="K29" s="74">
        <f>K26-K28</f>
        <v>0</v>
      </c>
    </row>
    <row r="30" spans="1:32" ht="12" x14ac:dyDescent="0.2">
      <c r="H30" s="53"/>
      <c r="I30" s="53"/>
      <c r="J30" s="53"/>
      <c r="K30" s="53"/>
    </row>
    <row r="31" spans="1:32" ht="12" x14ac:dyDescent="0.2">
      <c r="H31" s="53"/>
      <c r="I31" s="53"/>
      <c r="J31" s="53"/>
      <c r="K31" s="53"/>
    </row>
    <row r="32" spans="1:32" ht="12" x14ac:dyDescent="0.2">
      <c r="H32" s="53"/>
      <c r="I32" s="53"/>
      <c r="J32" s="53"/>
      <c r="K32" s="53"/>
    </row>
    <row r="33" spans="1:32" ht="12" x14ac:dyDescent="0.2">
      <c r="H33" s="53"/>
      <c r="I33" s="53"/>
      <c r="J33" s="53"/>
      <c r="K33" s="53"/>
      <c r="Q33" s="2">
        <v>0</v>
      </c>
    </row>
    <row r="34" spans="1:32" ht="12" x14ac:dyDescent="0.2">
      <c r="A34" s="1"/>
      <c r="B34" s="1"/>
      <c r="D34" s="1"/>
      <c r="E34" s="1"/>
      <c r="F34" s="1"/>
      <c r="H34" s="54"/>
      <c r="I34" s="54"/>
      <c r="J34" s="54"/>
      <c r="K34" s="54"/>
      <c r="L34" s="1"/>
      <c r="M34" s="1"/>
      <c r="N34" s="1"/>
      <c r="O34" s="1"/>
      <c r="P34" s="1"/>
      <c r="Q34" s="1"/>
      <c r="R34" s="1"/>
      <c r="S34" s="1"/>
      <c r="Z34" s="1"/>
      <c r="AA34" s="1"/>
      <c r="AB34" s="1"/>
      <c r="AC34" s="1"/>
      <c r="AD34" s="1"/>
      <c r="AE34" s="1"/>
      <c r="AF34" s="1"/>
    </row>
    <row r="35" spans="1:32" ht="12" x14ac:dyDescent="0.2">
      <c r="H35" s="53"/>
      <c r="I35" s="53"/>
      <c r="J35" s="53"/>
      <c r="K35" s="53"/>
    </row>
    <row r="36" spans="1:32" ht="12" x14ac:dyDescent="0.2">
      <c r="H36" s="53"/>
      <c r="I36" s="53"/>
      <c r="J36" s="53"/>
      <c r="K36" s="53"/>
    </row>
    <row r="37" spans="1:32" ht="12" x14ac:dyDescent="0.2">
      <c r="H37" s="53"/>
      <c r="I37" s="53"/>
      <c r="J37" s="53"/>
      <c r="K37" s="53"/>
    </row>
    <row r="38" spans="1:32" ht="12" x14ac:dyDescent="0.2">
      <c r="H38" s="53"/>
      <c r="I38" s="53"/>
      <c r="J38" s="53"/>
      <c r="K38" s="53"/>
    </row>
    <row r="39" spans="1:32" x14ac:dyDescent="0.2">
      <c r="H39" s="55"/>
      <c r="I39" s="55"/>
      <c r="J39" s="55"/>
      <c r="K39" s="55"/>
    </row>
    <row r="40" spans="1:32" x14ac:dyDescent="0.2">
      <c r="H40" s="55"/>
      <c r="I40" s="55"/>
      <c r="J40" s="55"/>
      <c r="K40" s="55"/>
    </row>
    <row r="41" spans="1:32" x14ac:dyDescent="0.2">
      <c r="A41" s="1"/>
      <c r="B41" s="1"/>
      <c r="D41" s="1"/>
      <c r="E41" s="1"/>
      <c r="F41" s="1"/>
      <c r="H41" s="55"/>
      <c r="I41" s="55"/>
      <c r="J41" s="55"/>
      <c r="K41" s="55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">
      <c r="A42" s="1"/>
      <c r="B42" s="1"/>
      <c r="D42" s="1"/>
      <c r="E42" s="1"/>
      <c r="F42" s="1"/>
      <c r="H42" s="55"/>
      <c r="I42" s="55"/>
      <c r="J42" s="55"/>
      <c r="K42" s="5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">
      <c r="A43" s="1"/>
      <c r="B43" s="1"/>
      <c r="D43" s="1"/>
      <c r="E43" s="1"/>
      <c r="F43" s="1"/>
      <c r="H43" s="55"/>
      <c r="I43" s="55"/>
      <c r="J43" s="55"/>
      <c r="K43" s="55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</sheetData>
  <mergeCells count="1">
    <mergeCell ref="A17:XF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Dec4-5</vt:lpstr>
      <vt:lpstr>Dec 07-12</vt:lpstr>
      <vt:lpstr>Dec 7-12 PCF2</vt:lpstr>
      <vt:lpstr>BEER</vt:lpstr>
      <vt:lpstr>Dec. 14-19</vt:lpstr>
      <vt:lpstr>De. 14-16</vt:lpstr>
      <vt:lpstr>Dec 14-19</vt:lpstr>
      <vt:lpstr>Dec 19-21(cash from Dec18sales)</vt:lpstr>
      <vt:lpstr>Dec 22-23 (10k Budget)</vt:lpstr>
      <vt:lpstr>Dec29</vt:lpstr>
      <vt:lpstr>'Dec 19-21(cash from Dec18sales)'!Print_Area</vt:lpstr>
      <vt:lpstr>'Dec 22-23 (10k Budget)'!Print_Area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default</cp:lastModifiedBy>
  <cp:lastPrinted>2020-12-23T11:08:39Z</cp:lastPrinted>
  <dcterms:created xsi:type="dcterms:W3CDTF">2014-11-05T03:52:28Z</dcterms:created>
  <dcterms:modified xsi:type="dcterms:W3CDTF">2021-03-09T09:01:06Z</dcterms:modified>
</cp:coreProperties>
</file>