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fault.default-PC\Dropbox\ACAS\Client Files\TOSHCO Inc\02 Books of Accounts\2020\"/>
    </mc:Choice>
  </mc:AlternateContent>
  <xr:revisionPtr revIDLastSave="0" documentId="13_ncr:1_{15875A99-B1CD-4EC6-A956-06DD8F0C0940}" xr6:coauthVersionLast="45" xr6:coauthVersionMax="45" xr10:uidLastSave="{00000000-0000-0000-0000-000000000000}"/>
  <bookViews>
    <workbookView xWindow="-60" yWindow="-60" windowWidth="24120" windowHeight="12960" tabRatio="500" activeTab="3" xr2:uid="{00000000-000D-0000-FFFF-FFFF00000000}"/>
  </bookViews>
  <sheets>
    <sheet name="ePay" sheetId="1" r:id="rId1"/>
    <sheet name="ITR" sheetId="2" r:id="rId2"/>
    <sheet name="EWT" sheetId="3" r:id="rId3"/>
    <sheet name="VAT" sheetId="4" r:id="rId4"/>
    <sheet name="eSales" sheetId="5" r:id="rId5"/>
  </sheets>
  <definedNames>
    <definedName name="\q">#REF!</definedName>
    <definedName name="_001_0_000413_7_0001">#REF!</definedName>
    <definedName name="_001_1_840600_3_3071">#REF!</definedName>
    <definedName name="_1001PATTAYA">#REF!</definedName>
    <definedName name="_1023CHIENGINN">#REF!</definedName>
    <definedName name="_1024CHONBURI">#REF!</definedName>
    <definedName name="_1032HADYAI">#REF!</definedName>
    <definedName name="_1037PITSANULOK">#REF!</definedName>
    <definedName name="_1039LOTUS_PATTAYA">#REF!</definedName>
    <definedName name="_1040KHONKAEN">#REF!</definedName>
    <definedName name="_1041UDON">#REF!</definedName>
    <definedName name="_1042SARABURI">#REF!</definedName>
    <definedName name="_1043RAYONG">#REF!</definedName>
    <definedName name="_1045SRIRACHA">#REF!</definedName>
    <definedName name="_1046PHUKET">#REF!</definedName>
    <definedName name="_1047LUMPANG">#REF!</definedName>
    <definedName name="_1048NAKHONSAWAN">#REF!</definedName>
    <definedName name="_1051NAKORNPATHOM">#REF!</definedName>
    <definedName name="_1052JOMSURANG">#REF!</definedName>
    <definedName name="_1053CHIENGRAI">#REF!</definedName>
    <definedName name="_1054UBON">#REF!</definedName>
    <definedName name="_30302307100.531020">#REF!</definedName>
    <definedName name="_30302307100_531020">#REF!</definedName>
    <definedName name="_a2">#REF!</definedName>
    <definedName name="_b2" localSheetId="3">{"'Summary'!$A$5:$H$42"}</definedName>
    <definedName name="_b2">{"'Summary'!$A$5:$H$42"}</definedName>
    <definedName name="_b6" localSheetId="3">{"'Summary'!$A$5:$H$42"}</definedName>
    <definedName name="_b6">{"'Summary'!$A$5:$H$42"}</definedName>
    <definedName name="_bud1">#REF!</definedName>
    <definedName name="_CPR2">#REF!</definedName>
    <definedName name="_Fill">#N/A</definedName>
    <definedName name="_xlnm._FilterDatabase">#REF!</definedName>
    <definedName name="_Key1">#REF!</definedName>
    <definedName name="_KNB1">#REF!</definedName>
    <definedName name="_Mob1">#REF!</definedName>
    <definedName name="_Mob2">#REF!</definedName>
    <definedName name="_Mob3">#REF!</definedName>
    <definedName name="_Mob4">#REF!</definedName>
    <definedName name="_Mob5">#REF!</definedName>
    <definedName name="_Mob6">#REF!</definedName>
    <definedName name="_Mob7">#REF!</definedName>
    <definedName name="_Order1">255</definedName>
    <definedName name="_Order2">255</definedName>
    <definedName name="_PP1005">#REF!</definedName>
    <definedName name="_PR333">#REF!</definedName>
    <definedName name="_PZ1">#REF!</definedName>
    <definedName name="_PZ123">#REF!</definedName>
    <definedName name="_PZ333">#REF!</definedName>
    <definedName name="_Sort">#REF!</definedName>
    <definedName name="_TB0107">#REF!</definedName>
    <definedName name="_TB0207">#REF!</definedName>
    <definedName name="_TB0307">#REF!</definedName>
    <definedName name="_TB0406">#REF!</definedName>
    <definedName name="_TB0407">#REF!</definedName>
    <definedName name="_TB0506">#REF!</definedName>
    <definedName name="_TB0507">#REF!</definedName>
    <definedName name="_TB0606">#REF!</definedName>
    <definedName name="_TB0607">#REF!</definedName>
    <definedName name="_TB0706">#REF!</definedName>
    <definedName name="_TB0806">#REF!</definedName>
    <definedName name="_TB0906">#REF!</definedName>
    <definedName name="_TB1006">#REF!</definedName>
    <definedName name="_TB1106">#REF!</definedName>
    <definedName name="_TB1206">#REF!</definedName>
    <definedName name="_TB1207">#REF!</definedName>
    <definedName name="_WO0805">#REF!</definedName>
    <definedName name="_wo09">#REF!</definedName>
    <definedName name="_wo0905">#REF!</definedName>
    <definedName name="_WO1005">#REF!</definedName>
    <definedName name="_wo1105">#REF!</definedName>
    <definedName name="AA">#REF!</definedName>
    <definedName name="aaa">#REF!</definedName>
    <definedName name="ABC_Graphs">#REF!</definedName>
    <definedName name="ABC_Graphs2">#REF!</definedName>
    <definedName name="ABC_Worksheet">#REF!</definedName>
    <definedName name="ACCFB">#REF!</definedName>
    <definedName name="ACCJAN">#REF!</definedName>
    <definedName name="accode">#REF!</definedName>
    <definedName name="ACCRU">#REF!</definedName>
    <definedName name="AcqType">#REF!</definedName>
    <definedName name="Add_Capital">#REF!</definedName>
    <definedName name="AllaFalseIShipTo">#REF!</definedName>
    <definedName name="AMEXS">#REF!</definedName>
    <definedName name="AnalDate">#REF!</definedName>
    <definedName name="AREA">#REF!</definedName>
    <definedName name="AUG">#REF!</definedName>
    <definedName name="bbb">#REF!</definedName>
    <definedName name="BBR">#REF!</definedName>
    <definedName name="beau" localSheetId="3">{"'Summary'!$A$5:$H$42"}</definedName>
    <definedName name="beau">{"'Summary'!$A$5:$H$42"}</definedName>
    <definedName name="beau1" localSheetId="3">{"'Summary'!$A$5:$H$42"}</definedName>
    <definedName name="beau1">{"'Summary'!$A$5:$H$42"}</definedName>
    <definedName name="beau2" localSheetId="3">{"'Summary'!$A$5:$H$42"}</definedName>
    <definedName name="beau2">{"'Summary'!$A$5:$H$42"}</definedName>
    <definedName name="beau3" localSheetId="3">{"'Summary'!$A$5:$H$42"}</definedName>
    <definedName name="beau3">{"'Summary'!$A$5:$H$42"}</definedName>
    <definedName name="beau4" localSheetId="3">{"'Summary'!$A$5:$H$42"}</definedName>
    <definedName name="beau4">{"'Summary'!$A$5:$H$42"}</definedName>
    <definedName name="BFTAX">#REF!</definedName>
    <definedName name="BR">#REF!</definedName>
    <definedName name="BRA">#REF!</definedName>
    <definedName name="bran">#REF!</definedName>
    <definedName name="BTWACC">#REF!</definedName>
    <definedName name="bud">#REF!</definedName>
    <definedName name="BuiltIn_AutoFilter___1">#REF!</definedName>
    <definedName name="BuiltIn_AutoFilter___10">#REF!</definedName>
    <definedName name="BuiltIn_AutoFilter___11">#REF!</definedName>
    <definedName name="BuiltIn_AutoFilter___12">#REF!</definedName>
    <definedName name="BuiltIn_AutoFilter___13">#REF!</definedName>
    <definedName name="BuiltIn_AutoFilter___6">#REF!</definedName>
    <definedName name="BuiltIn_AutoFilter___9">#REF!</definedName>
    <definedName name="BuiltIn_Print_Titles___0">#REF!</definedName>
    <definedName name="Capital">#REF!</definedName>
    <definedName name="Capital_Summary">#REF!</definedName>
    <definedName name="CAPRISK">#REF!</definedName>
    <definedName name="card">#REF!</definedName>
    <definedName name="ccc">#REF!</definedName>
    <definedName name="CCCC">#REF!</definedName>
    <definedName name="Choices_Wrapper" localSheetId="3">[0]!Choices_Wrapper</definedName>
    <definedName name="Choices_Wrapper">VAT!Choices_Wrapper</definedName>
    <definedName name="CODE" localSheetId="3">#REF!</definedName>
    <definedName name="CODE">#REF!</definedName>
    <definedName name="Company" localSheetId="3">#REF!</definedName>
    <definedName name="Company">#REF!</definedName>
    <definedName name="CORP">#REF!</definedName>
    <definedName name="cr_minorfood_grosssales_01_2003_sheet1">#REF!</definedName>
    <definedName name="CSC">#REF!</definedName>
    <definedName name="cscamex">#REF!</definedName>
    <definedName name="Cuminfla1">#REF!</definedName>
    <definedName name="Cuminfla2">#REF!</definedName>
    <definedName name="Cuminfla3">#REF!</definedName>
    <definedName name="Cuminfla4">#REF!</definedName>
    <definedName name="Cumsalary1">#REF!</definedName>
    <definedName name="Cumsalary2">#REF!</definedName>
    <definedName name="Cumsalary3">#REF!</definedName>
    <definedName name="Cumsalary4">#REF!</definedName>
    <definedName name="_xlnm.Database">#REF!</definedName>
    <definedName name="DAY_OF_PERIOD">#REF!</definedName>
    <definedName name="DD">#REF!</definedName>
    <definedName name="DED">#REF!</definedName>
    <definedName name="Dep_Schedule">#REF!</definedName>
    <definedName name="des">#REF!</definedName>
    <definedName name="DOCKET">#REF!</definedName>
    <definedName name="ds">#REF!</definedName>
    <definedName name="EngAddress">#REF!</definedName>
    <definedName name="ExRate">#REF!</definedName>
    <definedName name="F1aaa">#REF!</definedName>
    <definedName name="FADE">#REF!</definedName>
    <definedName name="FBTAX">#REF!</definedName>
    <definedName name="fd">#REF!</definedName>
    <definedName name="FFB">#REF!</definedName>
    <definedName name="ffff">#REF!</definedName>
    <definedName name="Final">#REF!</definedName>
    <definedName name="FirstTime">#REF!</definedName>
    <definedName name="FixedTerm">#REF!</definedName>
    <definedName name="FOOD1205">#REF!</definedName>
    <definedName name="fsamex">#REF!</definedName>
    <definedName name="FSBR1">#REF!</definedName>
    <definedName name="G4S">#REF!</definedName>
    <definedName name="G4t">#REF!</definedName>
    <definedName name="General_Information">#REF!</definedName>
    <definedName name="hfd">#REF!</definedName>
    <definedName name="hhh">#REF!</definedName>
    <definedName name="HHV">#REF!</definedName>
    <definedName name="hhv.">#REF!</definedName>
    <definedName name="HOUSE">#REF!</definedName>
    <definedName name="housing">#REF!</definedName>
    <definedName name="housing2005">#REF!</definedName>
    <definedName name="HTML_CodePage">874</definedName>
    <definedName name="HTML_Control" localSheetId="3">{"'Summary'!$A$5:$H$42"}</definedName>
    <definedName name="HTML_Control">{"'Summary'!$A$5:$H$42"}</definedName>
    <definedName name="HTML_Description">""</definedName>
    <definedName name="HTML_Email">""</definedName>
    <definedName name="HTML_Header">"Summary"</definedName>
    <definedName name="HTML_LastUpdate">"2/7/2002"</definedName>
    <definedName name="HTML_LineAfter">0</definedName>
    <definedName name="HTML_LineBefore">0</definedName>
    <definedName name="HTML_Name">"suwichai saetang"</definedName>
    <definedName name="HTML_OBDlg2">1</definedName>
    <definedName name="HTML_OBDlg4">1</definedName>
    <definedName name="HTML_OS">0</definedName>
    <definedName name="HTML_PathFile">"C:\Swensen\Monthly.htm"</definedName>
    <definedName name="HTML_Title">"Book2"</definedName>
    <definedName name="infla1">#REF!</definedName>
    <definedName name="infla2">#REF!</definedName>
    <definedName name="infla3">#REF!</definedName>
    <definedName name="infla4">#REF!</definedName>
    <definedName name="InfRate">#REF!</definedName>
    <definedName name="InTrm">#REF!</definedName>
    <definedName name="InvAdv">#REF!</definedName>
    <definedName name="IRR">#REF!</definedName>
    <definedName name="irr_table">#REF!</definedName>
    <definedName name="JJJ">#REF!</definedName>
    <definedName name="jjjj">#REF!</definedName>
    <definedName name="JULY">#REF!</definedName>
    <definedName name="JUNE">#REF!</definedName>
    <definedName name="jvbranch">#REF!</definedName>
    <definedName name="JVFB0805">#REF!</definedName>
    <definedName name="kidamex">#REF!</definedName>
    <definedName name="KNVK">#REF!</definedName>
    <definedName name="KNVV">#REF!</definedName>
    <definedName name="Lease">#REF!</definedName>
    <definedName name="license">#REF!</definedName>
    <definedName name="Life">#REF!</definedName>
    <definedName name="LOC">#REF!</definedName>
    <definedName name="Logistics">#REF!</definedName>
    <definedName name="MASTER">#REF!</definedName>
    <definedName name="MAY">#REF!</definedName>
    <definedName name="mgt_fee">#REF!</definedName>
    <definedName name="MKTYIELD">#REF!</definedName>
    <definedName name="MobEq">#REF!</definedName>
    <definedName name="Monthly_Sales_for_Acct">#REF!</definedName>
    <definedName name="MTD">#REF!</definedName>
    <definedName name="name">#REF!</definedName>
    <definedName name="NAME1">#REF!</definedName>
    <definedName name="NAPAPORN">#REF!</definedName>
    <definedName name="Newest">#REF!</definedName>
    <definedName name="nittaya_su" localSheetId="3">{"'Summary'!$A$5:$H$42"}</definedName>
    <definedName name="nittaya_su">{"'Summary'!$A$5:$H$42"}</definedName>
    <definedName name="NoWeeks">52</definedName>
    <definedName name="NUM">#REF!</definedName>
    <definedName name="OOO">#REF!</definedName>
    <definedName name="OpenforUser2" localSheetId="3">[0]!OpenforUser2</definedName>
    <definedName name="OpenforUser2">VAT!OpenforUser2</definedName>
    <definedName name="OpenForUser3" localSheetId="3">[0]!OpenForUser3</definedName>
    <definedName name="OpenForUser3">VAT!OpenForUser3</definedName>
    <definedName name="OpenForUser4" localSheetId="3">[0]!OpenForUser4</definedName>
    <definedName name="OpenForUser4">VAT!OpenForUser4</definedName>
    <definedName name="OptTrm" localSheetId="3">#REF!</definedName>
    <definedName name="OptTrm">#REF!</definedName>
    <definedName name="OPTYN" localSheetId="3">#REF!</definedName>
    <definedName name="OPTYN">#REF!</definedName>
    <definedName name="OUTSA">#REF!</definedName>
    <definedName name="page1">#REF!</definedName>
    <definedName name="Payback">#REF!</definedName>
    <definedName name="PayerEngAddress">#REF!</definedName>
    <definedName name="PayerSoldTo">#REF!</definedName>
    <definedName name="PL">#REF!</definedName>
    <definedName name="PLT">#REF!</definedName>
    <definedName name="POD">#REF!</definedName>
    <definedName name="ppp">#REF!</definedName>
    <definedName name="PPWO">#REF!</definedName>
    <definedName name="PRE">#REF!</definedName>
    <definedName name="PrepBy">#REF!</definedName>
    <definedName name="Pricing">#REF!</definedName>
    <definedName name="_xlnm.Print_Area">#REF!</definedName>
    <definedName name="_xlnm.Print_Titles">#REF!</definedName>
    <definedName name="Print_Titles_MI">#REF!</definedName>
    <definedName name="PROPRISK">#REF!</definedName>
    <definedName name="PROPUP">#REF!</definedName>
    <definedName name="pv">#REF!</definedName>
    <definedName name="PZAMEX">#REF!</definedName>
    <definedName name="RBD_UPC">#REF!</definedName>
    <definedName name="RECELEC">#REF!</definedName>
    <definedName name="RepCur">#REF!</definedName>
    <definedName name="ReqIrr">#REF!</definedName>
    <definedName name="ReqPayback">#REF!</definedName>
    <definedName name="ReqROSHF">#REF!</definedName>
    <definedName name="ROA">#REF!</definedName>
    <definedName name="ROSHF">#REF!</definedName>
    <definedName name="SALES">#REF!</definedName>
    <definedName name="SAUDI">#REF!</definedName>
    <definedName name="SCASH">#REF!</definedName>
    <definedName name="Scen">#REF!</definedName>
    <definedName name="sdfrserfe">#REF!</definedName>
    <definedName name="sep">#REF!</definedName>
    <definedName name="ShipTo">#REF!</definedName>
    <definedName name="ShipToSoldTo">#REF!</definedName>
    <definedName name="Sign">#REF!</definedName>
    <definedName name="SM">#REF!</definedName>
    <definedName name="SO">#REF!</definedName>
    <definedName name="SoldTo">#REF!</definedName>
    <definedName name="SoldToPayer">#REF!</definedName>
    <definedName name="SoldToShipTo">#REF!</definedName>
    <definedName name="SUB_TOTAL">#REF!</definedName>
    <definedName name="Sum_report_PZ_test2">#REF!</definedName>
    <definedName name="sw">#REF!</definedName>
    <definedName name="TB1206A">#REF!</definedName>
    <definedName name="TBMFG">#REF!</definedName>
    <definedName name="ten_yr_depre">#REF!</definedName>
    <definedName name="TermMethod">#REF!</definedName>
    <definedName name="tfb">#REF!</definedName>
    <definedName name="TFBV">#REF!</definedName>
    <definedName name="tsa">#REF!</definedName>
    <definedName name="tumbon">#REF!</definedName>
    <definedName name="two_yr_depre">#REF!</definedName>
    <definedName name="type">#REF!</definedName>
    <definedName name="Unit">#REF!</definedName>
    <definedName name="UnitMeasure">#REF!</definedName>
    <definedName name="UnitMeaure">#REF!</definedName>
    <definedName name="UUU">#REF!</definedName>
    <definedName name="vk">#REF!</definedName>
    <definedName name="WATER">#REF!</definedName>
    <definedName name="wflicense">#REF!</definedName>
    <definedName name="wfood">#REF!</definedName>
    <definedName name="WIRTE">#REF!</definedName>
    <definedName name="write">#REF!</definedName>
    <definedName name="wro">#REF!</definedName>
    <definedName name="wsignd">#REF!</definedName>
    <definedName name="x">#REF!</definedName>
    <definedName name="years">#REF!</definedName>
    <definedName name="YTD">#REF!</definedName>
    <definedName name="ฟ1">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18" i="4" l="1"/>
  <c r="D25" i="4" l="1"/>
  <c r="D27" i="4" l="1"/>
  <c r="D14" i="4" l="1"/>
  <c r="D10" i="4"/>
  <c r="D9" i="4"/>
  <c r="D8" i="4"/>
  <c r="D15" i="4" s="1"/>
  <c r="D17" i="4" s="1"/>
  <c r="D47" i="4" l="1"/>
  <c r="C1" i="4" l="1"/>
  <c r="D1" i="4" s="1"/>
  <c r="C27" i="4" l="1"/>
  <c r="C10" i="4" l="1"/>
  <c r="C9" i="4"/>
  <c r="C8" i="4"/>
  <c r="C25" i="4"/>
  <c r="C3" i="4"/>
  <c r="C5" i="4" s="1"/>
  <c r="C15" i="4" l="1"/>
  <c r="C47" i="4" s="1"/>
  <c r="B3" i="4"/>
  <c r="B27" i="4" l="1"/>
  <c r="B25" i="4"/>
  <c r="B15" i="4"/>
  <c r="B47" i="4" s="1"/>
  <c r="E14" i="4"/>
  <c r="D13" i="4"/>
  <c r="C13" i="4"/>
  <c r="C17" i="4" s="1"/>
  <c r="B13" i="4"/>
  <c r="B17" i="4" s="1"/>
  <c r="D11" i="4"/>
  <c r="C11" i="4"/>
  <c r="B10" i="4"/>
  <c r="E10" i="4" s="1"/>
  <c r="E9" i="4"/>
  <c r="B9" i="4"/>
  <c r="B8" i="4"/>
  <c r="B11" i="4" s="1"/>
  <c r="E7" i="4"/>
  <c r="E5" i="4"/>
  <c r="E13" i="4" s="1"/>
  <c r="F37" i="3"/>
  <c r="E37" i="3"/>
  <c r="D37" i="3"/>
  <c r="G29" i="3"/>
  <c r="F29" i="3"/>
  <c r="E29" i="3"/>
  <c r="D29" i="3"/>
  <c r="G28" i="3"/>
  <c r="F28" i="3"/>
  <c r="E28" i="3"/>
  <c r="D28" i="3"/>
  <c r="G27" i="3"/>
  <c r="F27" i="3"/>
  <c r="E27" i="3"/>
  <c r="D27" i="3"/>
  <c r="G26" i="3"/>
  <c r="F26" i="3"/>
  <c r="E26" i="3"/>
  <c r="D26" i="3"/>
  <c r="G25" i="3"/>
  <c r="F25" i="3"/>
  <c r="E25" i="3"/>
  <c r="D25" i="3"/>
  <c r="G24" i="3"/>
  <c r="F24" i="3"/>
  <c r="E24" i="3"/>
  <c r="D24" i="3"/>
  <c r="G22" i="3"/>
  <c r="F22" i="3"/>
  <c r="E22" i="3"/>
  <c r="D22" i="3"/>
  <c r="G21" i="3"/>
  <c r="F21" i="3"/>
  <c r="E21" i="3"/>
  <c r="D21" i="3"/>
  <c r="G20" i="3"/>
  <c r="F20" i="3"/>
  <c r="E20" i="3"/>
  <c r="D20" i="3"/>
  <c r="F19" i="3"/>
  <c r="D19" i="3"/>
  <c r="G18" i="3"/>
  <c r="F18" i="3"/>
  <c r="F31" i="3" s="1"/>
  <c r="F38" i="3" s="1"/>
  <c r="E18" i="3"/>
  <c r="D18" i="3"/>
  <c r="D31" i="3" s="1"/>
  <c r="D38" i="3" s="1"/>
  <c r="F16" i="3"/>
  <c r="D16" i="3"/>
  <c r="G14" i="3"/>
  <c r="G13" i="3"/>
  <c r="G12" i="3"/>
  <c r="G11" i="3"/>
  <c r="G10" i="3"/>
  <c r="G9" i="3"/>
  <c r="G7" i="3"/>
  <c r="G6" i="3"/>
  <c r="G5" i="3"/>
  <c r="E4" i="3"/>
  <c r="G4" i="3" s="1"/>
  <c r="G16" i="3" s="1"/>
  <c r="G3" i="3"/>
  <c r="C19" i="2"/>
  <c r="C17" i="2"/>
  <c r="D10" i="2"/>
  <c r="D2" i="2" s="1"/>
  <c r="E9" i="2"/>
  <c r="E11" i="2" s="1"/>
  <c r="C9" i="2"/>
  <c r="C11" i="2" s="1"/>
  <c r="C13" i="2" s="1"/>
  <c r="E7" i="2"/>
  <c r="C7" i="2"/>
  <c r="D6" i="2"/>
  <c r="D7" i="2" s="1"/>
  <c r="E2" i="2"/>
  <c r="C2" i="2"/>
  <c r="C1" i="2"/>
  <c r="K3" i="1"/>
  <c r="D12" i="2" l="1"/>
  <c r="C15" i="2"/>
  <c r="C21" i="2" s="1"/>
  <c r="C25" i="2" s="1"/>
  <c r="D1" i="2"/>
  <c r="D9" i="2"/>
  <c r="D11" i="2" s="1"/>
  <c r="D13" i="2" s="1"/>
  <c r="D17" i="2"/>
  <c r="D19" i="2" s="1"/>
  <c r="G31" i="3"/>
  <c r="E17" i="2"/>
  <c r="E19" i="2" s="1"/>
  <c r="E31" i="3"/>
  <c r="E38" i="3" s="1"/>
  <c r="E16" i="3"/>
  <c r="E19" i="3"/>
  <c r="G19" i="3" s="1"/>
  <c r="E1" i="2"/>
  <c r="E8" i="4"/>
  <c r="E15" i="4" s="1"/>
  <c r="E17" i="4" s="1"/>
  <c r="E11" i="4" l="1"/>
  <c r="E19" i="4"/>
  <c r="D15" i="2"/>
  <c r="D21" i="2" s="1"/>
  <c r="D25" i="2" s="1"/>
  <c r="E12" i="2"/>
  <c r="E13" i="2" s="1"/>
  <c r="E15" i="2" s="1"/>
  <c r="E21" i="2" s="1"/>
  <c r="E25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default</author>
  </authors>
  <commentList>
    <comment ref="D2" authorId="0" shapeId="0" xr:uid="{91EC567F-C419-4FB3-9671-D30541928EC9}">
      <text>
        <r>
          <rPr>
            <b/>
            <sz val="8"/>
            <color indexed="81"/>
            <rFont val="Tahoma"/>
            <family val="2"/>
          </rPr>
          <t>default:</t>
        </r>
        <r>
          <rPr>
            <sz val="8"/>
            <color indexed="81"/>
            <rFont val="Tahoma"/>
            <family val="2"/>
          </rPr>
          <t xml:space="preserve">
Feb</t>
        </r>
      </text>
    </comment>
  </commentList>
</comments>
</file>

<file path=xl/sharedStrings.xml><?xml version="1.0" encoding="utf-8"?>
<sst xmlns="http://schemas.openxmlformats.org/spreadsheetml/2006/main" count="171" uniqueCount="124">
  <si>
    <t>TOSHCO INC</t>
  </si>
  <si>
    <t>TIN</t>
  </si>
  <si>
    <t>234-308-821-000</t>
  </si>
  <si>
    <t>USER NAME</t>
  </si>
  <si>
    <t>toshcoinc</t>
  </si>
  <si>
    <t>PASSWORD</t>
  </si>
  <si>
    <t>toshvalero</t>
  </si>
  <si>
    <t>CHALLENGE QUESTION</t>
  </si>
  <si>
    <t>start of operation</t>
  </si>
  <si>
    <t>ANSWER</t>
  </si>
  <si>
    <t>MAKER</t>
  </si>
  <si>
    <t>NEW</t>
  </si>
  <si>
    <t>cbctociacc</t>
  </si>
  <si>
    <t>Ac112557$</t>
  </si>
  <si>
    <t>Ac015310$</t>
  </si>
  <si>
    <t>SEC QUESTION</t>
  </si>
  <si>
    <t>tosh?</t>
  </si>
  <si>
    <t>year?</t>
  </si>
  <si>
    <t>valero</t>
  </si>
  <si>
    <t>PIN</t>
  </si>
  <si>
    <t>eSales</t>
  </si>
  <si>
    <t>User</t>
  </si>
  <si>
    <t>Password</t>
  </si>
  <si>
    <t>Toshcoinc_07.2018</t>
  </si>
  <si>
    <t>New Password</t>
  </si>
  <si>
    <t>ToshcoInc.2004</t>
  </si>
  <si>
    <t>1st Quarter</t>
  </si>
  <si>
    <t>2nd Quarter</t>
  </si>
  <si>
    <t>3rd Quarter</t>
  </si>
  <si>
    <t>Sales</t>
  </si>
  <si>
    <t>16C</t>
  </si>
  <si>
    <t>Cost of Sales</t>
  </si>
  <si>
    <t>17C</t>
  </si>
  <si>
    <t>Gross Income</t>
  </si>
  <si>
    <t>18C</t>
  </si>
  <si>
    <t>Other income</t>
  </si>
  <si>
    <t>19B</t>
  </si>
  <si>
    <t>Total</t>
  </si>
  <si>
    <t>20C</t>
  </si>
  <si>
    <t>Deductions</t>
  </si>
  <si>
    <t>21C</t>
  </si>
  <si>
    <t>Taxable Income</t>
  </si>
  <si>
    <t>22B</t>
  </si>
  <si>
    <t>Previous Qtr</t>
  </si>
  <si>
    <t>23B</t>
  </si>
  <si>
    <t>To Date</t>
  </si>
  <si>
    <t>24B</t>
  </si>
  <si>
    <t>Tax Rate</t>
  </si>
  <si>
    <t>25B</t>
  </si>
  <si>
    <t>Income Tax</t>
  </si>
  <si>
    <t>26B</t>
  </si>
  <si>
    <t>Gross Profit to Date</t>
  </si>
  <si>
    <t>MCIT Rate</t>
  </si>
  <si>
    <t>MCIT</t>
  </si>
  <si>
    <t>Higher</t>
  </si>
  <si>
    <t>29A</t>
  </si>
  <si>
    <t>Previous Year MCIT</t>
  </si>
  <si>
    <t>29B</t>
  </si>
  <si>
    <t>Balance</t>
  </si>
  <si>
    <t>29C</t>
  </si>
  <si>
    <t>January</t>
  </si>
  <si>
    <t>February</t>
  </si>
  <si>
    <t>March</t>
  </si>
  <si>
    <t>1Q</t>
  </si>
  <si>
    <t>WC051</t>
  </si>
  <si>
    <t>Management and technical consultants</t>
  </si>
  <si>
    <t>WC100</t>
  </si>
  <si>
    <t>Rentals</t>
  </si>
  <si>
    <t>WC120</t>
  </si>
  <si>
    <t xml:space="preserve">Income payments to certain contractors </t>
  </si>
  <si>
    <t>WC158</t>
  </si>
  <si>
    <t>Income payment made by top withholding agents to their local/resident supplier of goods</t>
  </si>
  <si>
    <t>WC160</t>
  </si>
  <si>
    <t>Income payment made by top withholding agents to their local/resident supplier of services</t>
  </si>
  <si>
    <t>WI010</t>
  </si>
  <si>
    <t>Professional</t>
  </si>
  <si>
    <t>Fees of directors who are not employees of the company</t>
  </si>
  <si>
    <t>WI100</t>
  </si>
  <si>
    <t>WI120</t>
  </si>
  <si>
    <t>WI158</t>
  </si>
  <si>
    <t>WI160</t>
  </si>
  <si>
    <t>WC050</t>
  </si>
  <si>
    <t>Purchases</t>
  </si>
  <si>
    <t>Service</t>
  </si>
  <si>
    <t>PCF</t>
  </si>
  <si>
    <t>actually paid</t>
  </si>
  <si>
    <t>VAT</t>
  </si>
  <si>
    <t>Capital</t>
  </si>
  <si>
    <t>Goods</t>
  </si>
  <si>
    <t>Exempt</t>
  </si>
  <si>
    <t>Output Tax</t>
  </si>
  <si>
    <t>Excess from last period</t>
  </si>
  <si>
    <t>Input Tax</t>
  </si>
  <si>
    <t>VAT Due</t>
  </si>
  <si>
    <t>Capital – Purch</t>
  </si>
  <si>
    <t>Goods - Purch</t>
  </si>
  <si>
    <t>Adjustment</t>
  </si>
  <si>
    <t>Goods - PCF</t>
  </si>
  <si>
    <t>Services - Purch</t>
  </si>
  <si>
    <t>Services - PCF</t>
  </si>
  <si>
    <t>Services - EWT</t>
  </si>
  <si>
    <t>Exempt - Purch</t>
  </si>
  <si>
    <t>Exempt - PCF</t>
  </si>
  <si>
    <t>Exempt - EWT</t>
  </si>
  <si>
    <t>Services</t>
  </si>
  <si>
    <t>Last OR No. Issued</t>
  </si>
  <si>
    <t>Vat</t>
  </si>
  <si>
    <t>Zero-Rated</t>
  </si>
  <si>
    <t>Exempted</t>
  </si>
  <si>
    <t>Others</t>
  </si>
  <si>
    <t>April</t>
  </si>
  <si>
    <t>May</t>
  </si>
  <si>
    <t>June</t>
  </si>
  <si>
    <t>July</t>
  </si>
  <si>
    <t>August</t>
  </si>
  <si>
    <t>0710201905005535425890</t>
  </si>
  <si>
    <t>September</t>
  </si>
  <si>
    <t>0710201905006045825897</t>
  </si>
  <si>
    <t>October</t>
  </si>
  <si>
    <t>0710201905006055325898</t>
  </si>
  <si>
    <t>November</t>
  </si>
  <si>
    <t>0710201905006065325899</t>
  </si>
  <si>
    <t>December</t>
  </si>
  <si>
    <t>0710201905006074525900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</si>
</sst>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\-??_);_(@_)"/>
    <numFmt numFmtId="165" formatCode="d/mmm"/>
  </numFmts>
  <fonts count="11" x14ac:knownFonts="1">
    <font>
      <sz val="11"/>
      <color rgb="FF000000"/>
      <name val="Calibri"/>
      <family val="2"/>
      <charset val="1"/>
    </font>
    <font>
      <b/>
      <sz val="10"/>
      <name val="Arial"/>
      <family val="2"/>
      <charset val="1"/>
    </font>
    <font>
      <sz val="10"/>
      <name val="Arial"/>
      <family val="2"/>
      <charset val="1"/>
    </font>
    <font>
      <b/>
      <sz val="10"/>
      <color rgb="FF222222"/>
      <name val="Arial Black"/>
      <family val="2"/>
      <charset val="1"/>
    </font>
    <font>
      <b/>
      <sz val="11"/>
      <color rgb="FF000000"/>
      <name val="Calibri"/>
      <family val="2"/>
      <charset val="1"/>
    </font>
    <font>
      <i/>
      <sz val="11"/>
      <color rgb="FF7F7F7F"/>
      <name val="Calibri"/>
      <family val="2"/>
      <charset val="1"/>
    </font>
    <font>
      <sz val="8"/>
      <name val="Arial"/>
      <family val="2"/>
      <charset val="1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</borders>
  <cellStyleXfs count="4">
    <xf numFmtId="0" fontId="0" fillId="0" borderId="0"/>
    <xf numFmtId="164" fontId="7" fillId="0" borderId="0" applyBorder="0" applyProtection="0"/>
    <xf numFmtId="9" fontId="7" fillId="0" borderId="0" applyBorder="0" applyProtection="0"/>
    <xf numFmtId="0" fontId="5" fillId="0" borderId="0" applyBorder="0" applyProtection="0"/>
  </cellStyleXfs>
  <cellXfs count="39">
    <xf numFmtId="0" fontId="0" fillId="0" borderId="0" xfId="0"/>
    <xf numFmtId="164" fontId="0" fillId="0" borderId="0" xfId="0" applyNumberFormat="1" applyFont="1" applyBorder="1" applyAlignment="1" applyProtection="1"/>
    <xf numFmtId="0" fontId="0" fillId="0" borderId="0" xfId="0" applyFon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2" borderId="0" xfId="0" applyFill="1"/>
    <xf numFmtId="165" fontId="0" fillId="0" borderId="0" xfId="0" applyNumberFormat="1"/>
    <xf numFmtId="164" fontId="0" fillId="0" borderId="0" xfId="0" applyNumberFormat="1"/>
    <xf numFmtId="0" fontId="0" fillId="0" borderId="0" xfId="0" applyFont="1" applyAlignment="1">
      <alignment horizontal="center"/>
    </xf>
    <xf numFmtId="164" fontId="0" fillId="0" borderId="0" xfId="1" applyFont="1" applyBorder="1" applyAlignment="1" applyProtection="1"/>
    <xf numFmtId="164" fontId="0" fillId="0" borderId="1" xfId="1" applyFont="1" applyBorder="1" applyAlignment="1" applyProtection="1"/>
    <xf numFmtId="9" fontId="0" fillId="0" borderId="0" xfId="1" applyNumberFormat="1" applyFont="1" applyBorder="1" applyAlignment="1" applyProtection="1"/>
    <xf numFmtId="164" fontId="0" fillId="0" borderId="2" xfId="1" applyFont="1" applyBorder="1" applyAlignment="1" applyProtection="1"/>
    <xf numFmtId="9" fontId="0" fillId="0" borderId="0" xfId="0" applyNumberFormat="1"/>
    <xf numFmtId="164" fontId="0" fillId="0" borderId="3" xfId="1" applyFont="1" applyBorder="1" applyAlignment="1" applyProtection="1"/>
    <xf numFmtId="164" fontId="0" fillId="0" borderId="4" xfId="1" applyFont="1" applyBorder="1" applyAlignment="1" applyProtection="1"/>
    <xf numFmtId="9" fontId="0" fillId="0" borderId="0" xfId="2" applyFont="1" applyBorder="1" applyAlignment="1" applyProtection="1"/>
    <xf numFmtId="164" fontId="4" fillId="0" borderId="0" xfId="1" applyFont="1" applyBorder="1" applyAlignment="1" applyProtection="1"/>
    <xf numFmtId="0" fontId="6" fillId="0" borderId="0" xfId="3" applyFont="1" applyBorder="1" applyAlignment="1" applyProtection="1">
      <alignment horizontal="center" wrapText="1"/>
    </xf>
    <xf numFmtId="164" fontId="6" fillId="0" borderId="1" xfId="1" applyFont="1" applyBorder="1" applyAlignment="1" applyProtection="1">
      <alignment horizontal="center" wrapText="1"/>
    </xf>
    <xf numFmtId="164" fontId="6" fillId="0" borderId="1" xfId="1" applyFont="1" applyBorder="1" applyAlignment="1" applyProtection="1">
      <alignment horizontal="center"/>
    </xf>
    <xf numFmtId="0" fontId="6" fillId="0" borderId="0" xfId="3" applyFont="1" applyBorder="1" applyAlignment="1" applyProtection="1">
      <alignment horizontal="left" wrapText="1"/>
    </xf>
    <xf numFmtId="4" fontId="0" fillId="0" borderId="2" xfId="0" applyNumberFormat="1" applyBorder="1"/>
    <xf numFmtId="4" fontId="0" fillId="0" borderId="0" xfId="0" applyNumberFormat="1"/>
    <xf numFmtId="0" fontId="6" fillId="0" borderId="0" xfId="3" applyFont="1" applyBorder="1" applyAlignment="1" applyProtection="1">
      <alignment horizontal="left" wrapText="1" indent="15"/>
    </xf>
    <xf numFmtId="0" fontId="2" fillId="0" borderId="0" xfId="3" applyFont="1" applyBorder="1" applyAlignment="1" applyProtection="1"/>
    <xf numFmtId="4" fontId="0" fillId="0" borderId="0" xfId="0" applyNumberFormat="1" applyBorder="1"/>
    <xf numFmtId="4" fontId="0" fillId="0" borderId="1" xfId="0" applyNumberFormat="1" applyBorder="1"/>
    <xf numFmtId="0" fontId="6" fillId="0" borderId="4" xfId="3" applyFont="1" applyBorder="1" applyAlignment="1" applyProtection="1">
      <alignment horizontal="left" wrapText="1"/>
    </xf>
    <xf numFmtId="4" fontId="0" fillId="0" borderId="4" xfId="0" applyNumberFormat="1" applyBorder="1"/>
    <xf numFmtId="4" fontId="0" fillId="0" borderId="5" xfId="0" applyNumberFormat="1" applyBorder="1"/>
    <xf numFmtId="49" fontId="0" fillId="0" borderId="0" xfId="0" applyNumberFormat="1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0" fillId="0" borderId="0" xfId="0" applyAlignment="1">
      <alignment horizontal="left" indent="1"/>
    </xf>
    <xf numFmtId="0" fontId="8" fillId="0" borderId="0" xfId="0" applyFont="1" applyAlignment="1">
      <alignment horizontal="left"/>
    </xf>
    <xf numFmtId="0" fontId="8" fillId="0" borderId="0" xfId="0" applyFont="1"/>
    <xf numFmtId="164" fontId="7" fillId="0" borderId="0" xfId="1"/>
  </cellXfs>
  <cellStyles count="4">
    <cellStyle name="Comma" xfId="1" builtinId="3"/>
    <cellStyle name="Explanatory Text" xfId="3" builtinId="53" customBuiltin="1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2222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541440</xdr:colOff>
      <xdr:row>49</xdr:row>
      <xdr:rowOff>190800</xdr:rowOff>
    </xdr:to>
    <xdr:sp macro="" textlink="">
      <xdr:nvSpPr>
        <xdr:cNvPr id="2" name="CustomShape 1" hidden="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0" y="0"/>
          <a:ext cx="10650600" cy="94183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541440</xdr:colOff>
      <xdr:row>49</xdr:row>
      <xdr:rowOff>190800</xdr:rowOff>
    </xdr:to>
    <xdr:sp macro="" textlink="">
      <xdr:nvSpPr>
        <xdr:cNvPr id="3" name="CustomShape 1" hidden="1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0" y="0"/>
          <a:ext cx="10650600" cy="94183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408600</xdr:colOff>
      <xdr:row>49</xdr:row>
      <xdr:rowOff>190800</xdr:rowOff>
    </xdr:to>
    <xdr:sp macro="" textlink="">
      <xdr:nvSpPr>
        <xdr:cNvPr id="4" name="CustomShape 1" hidden="1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>
          <a:off x="0" y="0"/>
          <a:ext cx="10517760" cy="941832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408600</xdr:colOff>
      <xdr:row>49</xdr:row>
      <xdr:rowOff>190800</xdr:rowOff>
    </xdr:to>
    <xdr:sp macro="" textlink="">
      <xdr:nvSpPr>
        <xdr:cNvPr id="5" name="CustomShape 1" hidden="1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/>
      </xdr:nvSpPr>
      <xdr:spPr>
        <a:xfrm>
          <a:off x="0" y="0"/>
          <a:ext cx="10517760" cy="941832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6"/>
  <sheetViews>
    <sheetView zoomScaleNormal="100" workbookViewId="0">
      <selection activeCell="B7" sqref="B7"/>
    </sheetView>
  </sheetViews>
  <sheetFormatPr defaultRowHeight="15" x14ac:dyDescent="0.25"/>
  <cols>
    <col min="1" max="1" width="33.7109375" customWidth="1"/>
    <col min="2" max="2" width="15.140625" customWidth="1"/>
    <col min="3" max="3" width="8.85546875" customWidth="1"/>
    <col min="4" max="4" width="11.5703125" customWidth="1"/>
    <col min="5" max="1025" width="8.85546875" customWidth="1"/>
  </cols>
  <sheetData>
    <row r="1" spans="1:11" x14ac:dyDescent="0.25">
      <c r="A1" t="s">
        <v>0</v>
      </c>
    </row>
    <row r="3" spans="1:11" x14ac:dyDescent="0.25">
      <c r="A3" t="s">
        <v>1</v>
      </c>
      <c r="B3" t="s">
        <v>2</v>
      </c>
      <c r="H3" s="1"/>
      <c r="I3" s="1"/>
      <c r="K3" s="1">
        <f>2000*4</f>
        <v>8000</v>
      </c>
    </row>
    <row r="4" spans="1:11" x14ac:dyDescent="0.25">
      <c r="A4" t="s">
        <v>3</v>
      </c>
      <c r="B4" t="s">
        <v>4</v>
      </c>
      <c r="H4" s="1"/>
      <c r="I4" s="1"/>
    </row>
    <row r="5" spans="1:11" x14ac:dyDescent="0.25">
      <c r="A5" t="s">
        <v>5</v>
      </c>
      <c r="B5" t="s">
        <v>6</v>
      </c>
      <c r="H5" s="1"/>
      <c r="I5" s="1"/>
    </row>
    <row r="6" spans="1:11" x14ac:dyDescent="0.25">
      <c r="A6" t="s">
        <v>7</v>
      </c>
      <c r="B6" t="s">
        <v>8</v>
      </c>
      <c r="H6" s="1"/>
      <c r="I6" s="1"/>
    </row>
    <row r="7" spans="1:11" x14ac:dyDescent="0.25">
      <c r="A7" t="s">
        <v>9</v>
      </c>
      <c r="B7">
        <v>2004</v>
      </c>
      <c r="H7" s="1"/>
      <c r="I7" s="1"/>
    </row>
    <row r="8" spans="1:11" x14ac:dyDescent="0.25">
      <c r="H8" s="1"/>
      <c r="I8" s="1"/>
    </row>
    <row r="9" spans="1:11" x14ac:dyDescent="0.25">
      <c r="H9" s="1"/>
      <c r="I9" s="1"/>
    </row>
    <row r="10" spans="1:11" x14ac:dyDescent="0.25">
      <c r="H10" s="1"/>
      <c r="I10" s="1"/>
    </row>
    <row r="11" spans="1:11" x14ac:dyDescent="0.25">
      <c r="A11" t="s">
        <v>10</v>
      </c>
      <c r="C11" t="s">
        <v>11</v>
      </c>
      <c r="H11" s="1"/>
      <c r="I11" s="1"/>
    </row>
    <row r="12" spans="1:11" x14ac:dyDescent="0.25">
      <c r="H12" s="1"/>
      <c r="I12" s="1"/>
    </row>
    <row r="13" spans="1:11" x14ac:dyDescent="0.25">
      <c r="A13" t="s">
        <v>3</v>
      </c>
      <c r="B13" s="2"/>
      <c r="C13" s="3" t="s">
        <v>12</v>
      </c>
      <c r="E13" s="4" t="s">
        <v>12</v>
      </c>
    </row>
    <row r="14" spans="1:11" x14ac:dyDescent="0.25">
      <c r="A14" t="s">
        <v>5</v>
      </c>
      <c r="B14" s="2"/>
      <c r="C14" s="3" t="s">
        <v>13</v>
      </c>
      <c r="D14" s="2"/>
      <c r="E14" s="4" t="s">
        <v>14</v>
      </c>
    </row>
    <row r="15" spans="1:11" x14ac:dyDescent="0.25">
      <c r="A15" t="s">
        <v>15</v>
      </c>
      <c r="C15" s="3" t="s">
        <v>16</v>
      </c>
      <c r="E15" s="4" t="s">
        <v>17</v>
      </c>
    </row>
    <row r="16" spans="1:11" x14ac:dyDescent="0.25">
      <c r="A16" t="s">
        <v>9</v>
      </c>
      <c r="C16" s="3" t="s">
        <v>18</v>
      </c>
      <c r="D16" s="2"/>
      <c r="E16" s="4">
        <v>2004</v>
      </c>
    </row>
    <row r="18" spans="1:5" ht="15.75" x14ac:dyDescent="0.3">
      <c r="A18" t="s">
        <v>19</v>
      </c>
      <c r="B18" s="5">
        <v>545969</v>
      </c>
    </row>
    <row r="21" spans="1:5" x14ac:dyDescent="0.25">
      <c r="A21" s="6"/>
      <c r="B21" s="6"/>
      <c r="C21" s="6"/>
      <c r="D21" s="6"/>
      <c r="E21" s="6"/>
    </row>
    <row r="22" spans="1:5" x14ac:dyDescent="0.25">
      <c r="A22" s="3" t="s">
        <v>20</v>
      </c>
    </row>
    <row r="23" spans="1:5" x14ac:dyDescent="0.25">
      <c r="A23" t="s">
        <v>21</v>
      </c>
      <c r="B23" t="s">
        <v>4</v>
      </c>
    </row>
    <row r="24" spans="1:5" x14ac:dyDescent="0.25">
      <c r="A24" t="s">
        <v>22</v>
      </c>
      <c r="B24" t="s">
        <v>23</v>
      </c>
    </row>
    <row r="26" spans="1:5" x14ac:dyDescent="0.25">
      <c r="A26" t="s">
        <v>24</v>
      </c>
      <c r="B26" t="s">
        <v>25</v>
      </c>
      <c r="C26" s="7">
        <v>43648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5"/>
  <sheetViews>
    <sheetView zoomScaleNormal="100" workbookViewId="0">
      <selection activeCell="H17" sqref="H17"/>
    </sheetView>
  </sheetViews>
  <sheetFormatPr defaultRowHeight="15" x14ac:dyDescent="0.25"/>
  <cols>
    <col min="1" max="1" width="17.28515625" customWidth="1"/>
    <col min="2" max="2" width="4.140625" customWidth="1"/>
    <col min="3" max="5" width="12.5703125" customWidth="1"/>
    <col min="6" max="1025" width="8.5703125" customWidth="1"/>
  </cols>
  <sheetData>
    <row r="1" spans="1:5" x14ac:dyDescent="0.25">
      <c r="C1" s="8">
        <f>+C7/C5</f>
        <v>0.64667163474950606</v>
      </c>
      <c r="D1" s="8" t="e">
        <f>+D7/D5</f>
        <v>#REF!</v>
      </c>
      <c r="E1" s="8" t="e">
        <f>+E7/E5</f>
        <v>#DIV/0!</v>
      </c>
    </row>
    <row r="2" spans="1:5" x14ac:dyDescent="0.25">
      <c r="C2" s="8">
        <f>+C10/C5</f>
        <v>0.597409381733772</v>
      </c>
      <c r="D2" s="8" t="e">
        <f>+D10/D5</f>
        <v>#REF!</v>
      </c>
      <c r="E2" s="8" t="e">
        <f>+E10/E5</f>
        <v>#DIV/0!</v>
      </c>
    </row>
    <row r="4" spans="1:5" x14ac:dyDescent="0.25">
      <c r="C4" s="9" t="s">
        <v>26</v>
      </c>
      <c r="D4" s="9" t="s">
        <v>27</v>
      </c>
      <c r="E4" s="9" t="s">
        <v>28</v>
      </c>
    </row>
    <row r="5" spans="1:5" x14ac:dyDescent="0.25">
      <c r="A5" t="s">
        <v>29</v>
      </c>
      <c r="B5" t="s">
        <v>30</v>
      </c>
      <c r="C5" s="10">
        <v>2267715.81</v>
      </c>
      <c r="D5" s="10">
        <v>2058692.97</v>
      </c>
      <c r="E5" s="10"/>
    </row>
    <row r="6" spans="1:5" x14ac:dyDescent="0.25">
      <c r="A6" t="s">
        <v>31</v>
      </c>
      <c r="B6" t="s">
        <v>32</v>
      </c>
      <c r="C6" s="11">
        <v>801248.32</v>
      </c>
      <c r="D6" s="11" t="e">
        <f>+#REF!+200000</f>
        <v>#REF!</v>
      </c>
      <c r="E6" s="11"/>
    </row>
    <row r="7" spans="1:5" x14ac:dyDescent="0.25">
      <c r="A7" t="s">
        <v>33</v>
      </c>
      <c r="B7" t="s">
        <v>34</v>
      </c>
      <c r="C7" s="10">
        <f>+C5-C6</f>
        <v>1466467.4900000002</v>
      </c>
      <c r="D7" s="10" t="e">
        <f>+D5-D6</f>
        <v>#REF!</v>
      </c>
      <c r="E7" s="10">
        <f>+E5-E6</f>
        <v>0</v>
      </c>
    </row>
    <row r="8" spans="1:5" x14ac:dyDescent="0.25">
      <c r="A8" t="s">
        <v>35</v>
      </c>
      <c r="B8" t="s">
        <v>36</v>
      </c>
      <c r="C8" s="11">
        <v>0</v>
      </c>
      <c r="D8" s="11">
        <v>0</v>
      </c>
      <c r="E8" s="11">
        <v>0</v>
      </c>
    </row>
    <row r="9" spans="1:5" x14ac:dyDescent="0.25">
      <c r="A9" t="s">
        <v>37</v>
      </c>
      <c r="B9" t="s">
        <v>38</v>
      </c>
      <c r="C9" s="10">
        <f>+C7+C8</f>
        <v>1466467.4900000002</v>
      </c>
      <c r="D9" s="10" t="e">
        <f>+D7+D8</f>
        <v>#REF!</v>
      </c>
      <c r="E9" s="10">
        <f>+E7+E8</f>
        <v>0</v>
      </c>
    </row>
    <row r="10" spans="1:5" x14ac:dyDescent="0.25">
      <c r="A10" t="s">
        <v>39</v>
      </c>
      <c r="B10" t="s">
        <v>40</v>
      </c>
      <c r="C10" s="11">
        <v>1354754.7</v>
      </c>
      <c r="D10" s="11" t="e">
        <f>+#REF!-400000</f>
        <v>#REF!</v>
      </c>
      <c r="E10" s="11"/>
    </row>
    <row r="11" spans="1:5" x14ac:dyDescent="0.25">
      <c r="A11" t="s">
        <v>41</v>
      </c>
      <c r="B11" t="s">
        <v>42</v>
      </c>
      <c r="C11" s="10">
        <f>+C9-C10</f>
        <v>111712.79000000027</v>
      </c>
      <c r="D11" s="10" t="e">
        <f>+D9-D10</f>
        <v>#REF!</v>
      </c>
      <c r="E11" s="10">
        <f>+E9-E10</f>
        <v>0</v>
      </c>
    </row>
    <row r="12" spans="1:5" x14ac:dyDescent="0.25">
      <c r="A12" t="s">
        <v>43</v>
      </c>
      <c r="B12" t="s">
        <v>44</v>
      </c>
      <c r="C12" s="11">
        <v>0</v>
      </c>
      <c r="D12" s="11">
        <f>+C13</f>
        <v>111712.79000000027</v>
      </c>
      <c r="E12" s="11" t="e">
        <f>+D13</f>
        <v>#REF!</v>
      </c>
    </row>
    <row r="13" spans="1:5" x14ac:dyDescent="0.25">
      <c r="A13" t="s">
        <v>45</v>
      </c>
      <c r="B13" t="s">
        <v>46</v>
      </c>
      <c r="C13" s="10">
        <f>+C11+C12</f>
        <v>111712.79000000027</v>
      </c>
      <c r="D13" s="10" t="e">
        <f>+D11+D12</f>
        <v>#REF!</v>
      </c>
      <c r="E13" s="10" t="e">
        <f>+E11+E12</f>
        <v>#REF!</v>
      </c>
    </row>
    <row r="14" spans="1:5" x14ac:dyDescent="0.25">
      <c r="A14" t="s">
        <v>47</v>
      </c>
      <c r="B14" t="s">
        <v>48</v>
      </c>
      <c r="C14" s="12">
        <v>0.3</v>
      </c>
      <c r="D14" s="12">
        <v>0.3</v>
      </c>
      <c r="E14" s="12">
        <v>0.3</v>
      </c>
    </row>
    <row r="15" spans="1:5" x14ac:dyDescent="0.25">
      <c r="A15" t="s">
        <v>49</v>
      </c>
      <c r="B15" t="s">
        <v>50</v>
      </c>
      <c r="C15" s="13">
        <f>+C13*C14</f>
        <v>33513.83700000008</v>
      </c>
      <c r="D15" s="13" t="e">
        <f>+D13*D14</f>
        <v>#REF!</v>
      </c>
      <c r="E15" s="13" t="e">
        <f>+E13*E14</f>
        <v>#REF!</v>
      </c>
    </row>
    <row r="16" spans="1:5" x14ac:dyDescent="0.25">
      <c r="C16" s="10"/>
      <c r="D16" s="10"/>
      <c r="E16" s="10"/>
    </row>
    <row r="17" spans="1:5" x14ac:dyDescent="0.25">
      <c r="A17" t="s">
        <v>51</v>
      </c>
      <c r="C17" s="8">
        <f>+C7</f>
        <v>1466467.4900000002</v>
      </c>
      <c r="D17" s="8" t="e">
        <f>+D7+C7</f>
        <v>#REF!</v>
      </c>
      <c r="E17" s="8" t="e">
        <f>+E7+C7+D7</f>
        <v>#REF!</v>
      </c>
    </row>
    <row r="18" spans="1:5" x14ac:dyDescent="0.25">
      <c r="A18" t="s">
        <v>52</v>
      </c>
      <c r="C18" s="14">
        <v>0.02</v>
      </c>
      <c r="D18" s="14">
        <v>0.02</v>
      </c>
      <c r="E18" s="14">
        <v>0.02</v>
      </c>
    </row>
    <row r="19" spans="1:5" x14ac:dyDescent="0.25">
      <c r="A19" t="s">
        <v>53</v>
      </c>
      <c r="B19">
        <v>28</v>
      </c>
      <c r="C19" s="13">
        <f>+C17*C18</f>
        <v>29329.349800000004</v>
      </c>
      <c r="D19" s="13" t="e">
        <f>+D17*D18</f>
        <v>#REF!</v>
      </c>
      <c r="E19" s="13" t="e">
        <f>+E17*E18</f>
        <v>#REF!</v>
      </c>
    </row>
    <row r="20" spans="1:5" x14ac:dyDescent="0.25">
      <c r="C20" s="10"/>
      <c r="D20" s="10"/>
      <c r="E20" s="10"/>
    </row>
    <row r="21" spans="1:5" x14ac:dyDescent="0.25">
      <c r="A21" t="s">
        <v>54</v>
      </c>
      <c r="B21" t="s">
        <v>55</v>
      </c>
      <c r="C21" s="10">
        <f>IF(C15&gt;C19,C15,C19)</f>
        <v>33513.83700000008</v>
      </c>
      <c r="D21" s="10" t="e">
        <f>IF(D15&gt;D19,D15,D19)</f>
        <v>#REF!</v>
      </c>
      <c r="E21" s="10" t="e">
        <f>IF(E15&gt;E19,E15,E19)</f>
        <v>#REF!</v>
      </c>
    </row>
    <row r="22" spans="1:5" x14ac:dyDescent="0.25">
      <c r="C22" s="10"/>
      <c r="D22" s="10"/>
      <c r="E22" s="10"/>
    </row>
    <row r="23" spans="1:5" x14ac:dyDescent="0.25">
      <c r="A23" t="s">
        <v>56</v>
      </c>
      <c r="B23" t="s">
        <v>57</v>
      </c>
      <c r="C23" s="10">
        <v>124352</v>
      </c>
      <c r="D23" s="10">
        <v>124352</v>
      </c>
      <c r="E23" s="10">
        <v>124352</v>
      </c>
    </row>
    <row r="24" spans="1:5" x14ac:dyDescent="0.25">
      <c r="C24" s="15"/>
      <c r="D24" s="15"/>
      <c r="E24" s="15"/>
    </row>
    <row r="25" spans="1:5" x14ac:dyDescent="0.25">
      <c r="A25" t="s">
        <v>58</v>
      </c>
      <c r="B25" t="s">
        <v>59</v>
      </c>
      <c r="C25" s="16">
        <f>+C21-C23</f>
        <v>-90838.162999999913</v>
      </c>
      <c r="D25" s="16" t="e">
        <f>+D21-D23</f>
        <v>#REF!</v>
      </c>
      <c r="E25" s="16" t="e">
        <f>+E21-E23</f>
        <v>#REF!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H40"/>
  <sheetViews>
    <sheetView zoomScaleNormal="100" workbookViewId="0">
      <selection activeCell="E44" sqref="E44"/>
    </sheetView>
  </sheetViews>
  <sheetFormatPr defaultRowHeight="15" outlineLevelCol="1" x14ac:dyDescent="0.25"/>
  <cols>
    <col min="1" max="2" width="8.5703125" customWidth="1"/>
    <col min="3" max="3" width="4.42578125" customWidth="1"/>
    <col min="4" max="6" width="12" customWidth="1" outlineLevel="1"/>
    <col min="7" max="7" width="13.28515625" customWidth="1" outlineLevel="1"/>
    <col min="8" max="1008" width="8.5703125" customWidth="1"/>
    <col min="1009" max="1025" width="9.140625" customWidth="1"/>
  </cols>
  <sheetData>
    <row r="2" spans="2:8" x14ac:dyDescent="0.25">
      <c r="C2" s="9"/>
      <c r="D2" s="9" t="s">
        <v>60</v>
      </c>
      <c r="E2" s="9" t="s">
        <v>61</v>
      </c>
      <c r="F2" s="9" t="s">
        <v>62</v>
      </c>
      <c r="G2" s="9" t="s">
        <v>63</v>
      </c>
    </row>
    <row r="3" spans="2:8" x14ac:dyDescent="0.25">
      <c r="B3" t="s">
        <v>64</v>
      </c>
      <c r="C3" s="17">
        <v>0.15</v>
      </c>
      <c r="D3" s="10"/>
      <c r="E3" s="10"/>
      <c r="G3" s="8">
        <f>SUM(D3:F3)</f>
        <v>0</v>
      </c>
      <c r="H3" t="s">
        <v>65</v>
      </c>
    </row>
    <row r="4" spans="2:8" x14ac:dyDescent="0.25">
      <c r="B4" t="s">
        <v>66</v>
      </c>
      <c r="C4" s="17">
        <v>0.05</v>
      </c>
      <c r="D4" s="10"/>
      <c r="E4" s="10">
        <f>168501.071428571+3000</f>
        <v>171501.07142857101</v>
      </c>
      <c r="F4" s="8"/>
      <c r="G4" s="8">
        <f>SUM(D4:F4)</f>
        <v>171501.07142857101</v>
      </c>
      <c r="H4" t="s">
        <v>67</v>
      </c>
    </row>
    <row r="5" spans="2:8" x14ac:dyDescent="0.25">
      <c r="B5" t="s">
        <v>68</v>
      </c>
      <c r="C5" s="17">
        <v>0.02</v>
      </c>
      <c r="D5" s="10"/>
      <c r="E5" s="10">
        <v>60659.56</v>
      </c>
      <c r="F5" s="8"/>
      <c r="G5" s="8">
        <f>SUM(D5:F5)</f>
        <v>60659.56</v>
      </c>
      <c r="H5" t="s">
        <v>69</v>
      </c>
    </row>
    <row r="6" spans="2:8" x14ac:dyDescent="0.25">
      <c r="B6" t="s">
        <v>70</v>
      </c>
      <c r="C6" s="17">
        <v>0.01</v>
      </c>
      <c r="D6" s="10"/>
      <c r="E6" s="10">
        <v>352168.25</v>
      </c>
      <c r="F6" s="8"/>
      <c r="G6" s="8">
        <f>SUM(D6:F6)</f>
        <v>352168.25</v>
      </c>
      <c r="H6" t="s">
        <v>71</v>
      </c>
    </row>
    <row r="7" spans="2:8" x14ac:dyDescent="0.25">
      <c r="B7" t="s">
        <v>72</v>
      </c>
      <c r="C7" s="17">
        <v>0.02</v>
      </c>
      <c r="D7" s="10"/>
      <c r="E7" s="10"/>
      <c r="G7" s="8">
        <f>SUM(D7:F7)</f>
        <v>0</v>
      </c>
      <c r="H7" t="s">
        <v>73</v>
      </c>
    </row>
    <row r="8" spans="2:8" x14ac:dyDescent="0.25">
      <c r="C8" s="17"/>
    </row>
    <row r="9" spans="2:8" x14ac:dyDescent="0.25">
      <c r="B9" t="s">
        <v>74</v>
      </c>
      <c r="C9" s="17">
        <v>0.05</v>
      </c>
      <c r="D9" s="10"/>
      <c r="E9" s="10">
        <v>15000</v>
      </c>
      <c r="F9" s="10"/>
      <c r="G9" s="8">
        <f t="shared" ref="G9:G14" si="0">SUM(D9:F9)</f>
        <v>15000</v>
      </c>
      <c r="H9" t="s">
        <v>75</v>
      </c>
    </row>
    <row r="10" spans="2:8" x14ac:dyDescent="0.25">
      <c r="C10" s="17">
        <v>0.15</v>
      </c>
      <c r="D10" s="10"/>
      <c r="E10" s="10">
        <v>28370.678571428602</v>
      </c>
      <c r="F10" s="8"/>
      <c r="G10" s="8">
        <f t="shared" si="0"/>
        <v>28370.678571428602</v>
      </c>
      <c r="H10" t="s">
        <v>76</v>
      </c>
    </row>
    <row r="11" spans="2:8" x14ac:dyDescent="0.25">
      <c r="B11" t="s">
        <v>77</v>
      </c>
      <c r="C11" s="17">
        <v>0.05</v>
      </c>
      <c r="D11" s="10"/>
      <c r="E11" s="10"/>
      <c r="G11" s="8">
        <f t="shared" si="0"/>
        <v>0</v>
      </c>
      <c r="H11" t="s">
        <v>67</v>
      </c>
    </row>
    <row r="12" spans="2:8" x14ac:dyDescent="0.25">
      <c r="B12" t="s">
        <v>78</v>
      </c>
      <c r="C12" s="17">
        <v>0.02</v>
      </c>
      <c r="D12" s="10"/>
      <c r="E12" s="10"/>
      <c r="G12" s="8">
        <f t="shared" si="0"/>
        <v>0</v>
      </c>
      <c r="H12" t="s">
        <v>69</v>
      </c>
    </row>
    <row r="13" spans="2:8" x14ac:dyDescent="0.25">
      <c r="B13" t="s">
        <v>79</v>
      </c>
      <c r="C13" s="17">
        <v>0.01</v>
      </c>
      <c r="D13" s="10"/>
      <c r="E13" s="10"/>
      <c r="G13" s="8">
        <f t="shared" si="0"/>
        <v>0</v>
      </c>
      <c r="H13" t="s">
        <v>71</v>
      </c>
    </row>
    <row r="14" spans="2:8" x14ac:dyDescent="0.25">
      <c r="B14" t="s">
        <v>80</v>
      </c>
      <c r="C14" s="17">
        <v>0.02</v>
      </c>
      <c r="D14" s="10"/>
      <c r="E14" s="10"/>
      <c r="G14" s="8">
        <f t="shared" si="0"/>
        <v>0</v>
      </c>
      <c r="H14" t="s">
        <v>73</v>
      </c>
    </row>
    <row r="16" spans="2:8" x14ac:dyDescent="0.25">
      <c r="D16" s="10">
        <f>SUM(D2:D15)</f>
        <v>0</v>
      </c>
      <c r="E16" s="10">
        <f>SUM(E2:E15)</f>
        <v>627699.55999999959</v>
      </c>
      <c r="F16" s="10">
        <f>SUM(F2:F15)</f>
        <v>0</v>
      </c>
      <c r="G16" s="10">
        <f>SUM(G2:G15)</f>
        <v>627699.55999999959</v>
      </c>
    </row>
    <row r="18" spans="2:7" x14ac:dyDescent="0.25">
      <c r="B18" t="s">
        <v>81</v>
      </c>
      <c r="C18" s="17"/>
      <c r="D18" s="10">
        <f t="shared" ref="D18:F22" si="1">D3*$C3</f>
        <v>0</v>
      </c>
      <c r="E18" s="10">
        <f t="shared" si="1"/>
        <v>0</v>
      </c>
      <c r="F18" s="10">
        <f t="shared" si="1"/>
        <v>0</v>
      </c>
      <c r="G18" s="8">
        <f>SUM(D18:F18)</f>
        <v>0</v>
      </c>
    </row>
    <row r="19" spans="2:7" x14ac:dyDescent="0.25">
      <c r="B19" t="s">
        <v>66</v>
      </c>
      <c r="C19" s="17"/>
      <c r="D19" s="10">
        <f t="shared" si="1"/>
        <v>0</v>
      </c>
      <c r="E19" s="10">
        <f t="shared" si="1"/>
        <v>8575.0535714285506</v>
      </c>
      <c r="F19" s="10">
        <f t="shared" si="1"/>
        <v>0</v>
      </c>
      <c r="G19" s="8">
        <f>SUM(D19:F19)</f>
        <v>8575.0535714285506</v>
      </c>
    </row>
    <row r="20" spans="2:7" x14ac:dyDescent="0.25">
      <c r="B20" t="s">
        <v>68</v>
      </c>
      <c r="C20" s="17"/>
      <c r="D20" s="10">
        <f t="shared" si="1"/>
        <v>0</v>
      </c>
      <c r="E20" s="10">
        <f t="shared" si="1"/>
        <v>1213.1912</v>
      </c>
      <c r="F20" s="10">
        <f t="shared" si="1"/>
        <v>0</v>
      </c>
      <c r="G20" s="8">
        <f>SUM(D20:F20)</f>
        <v>1213.1912</v>
      </c>
    </row>
    <row r="21" spans="2:7" x14ac:dyDescent="0.25">
      <c r="B21" t="s">
        <v>70</v>
      </c>
      <c r="C21" s="17"/>
      <c r="D21" s="10">
        <f t="shared" si="1"/>
        <v>0</v>
      </c>
      <c r="E21" s="10">
        <f t="shared" si="1"/>
        <v>3521.6824999999999</v>
      </c>
      <c r="F21" s="10">
        <f t="shared" si="1"/>
        <v>0</v>
      </c>
      <c r="G21" s="8">
        <f>SUM(D21:F21)</f>
        <v>3521.6824999999999</v>
      </c>
    </row>
    <row r="22" spans="2:7" x14ac:dyDescent="0.25">
      <c r="B22" t="s">
        <v>72</v>
      </c>
      <c r="C22" s="17"/>
      <c r="D22" s="10">
        <f t="shared" si="1"/>
        <v>0</v>
      </c>
      <c r="E22" s="10">
        <f t="shared" si="1"/>
        <v>0</v>
      </c>
      <c r="F22" s="10">
        <f t="shared" si="1"/>
        <v>0</v>
      </c>
      <c r="G22" s="8">
        <f>SUM(D22:F22)</f>
        <v>0</v>
      </c>
    </row>
    <row r="23" spans="2:7" x14ac:dyDescent="0.25">
      <c r="C23" s="17"/>
    </row>
    <row r="24" spans="2:7" x14ac:dyDescent="0.25">
      <c r="B24" t="s">
        <v>74</v>
      </c>
      <c r="C24" s="17"/>
      <c r="D24" s="10">
        <f t="shared" ref="D24:F29" si="2">D9*$C9</f>
        <v>0</v>
      </c>
      <c r="E24" s="10">
        <f t="shared" si="2"/>
        <v>750</v>
      </c>
      <c r="F24" s="10">
        <f t="shared" si="2"/>
        <v>0</v>
      </c>
      <c r="G24" s="8">
        <f t="shared" ref="G24:G29" si="3">SUM(D24:F24)</f>
        <v>750</v>
      </c>
    </row>
    <row r="25" spans="2:7" x14ac:dyDescent="0.25">
      <c r="C25" s="17"/>
      <c r="D25" s="10">
        <f t="shared" si="2"/>
        <v>0</v>
      </c>
      <c r="E25" s="10">
        <f t="shared" si="2"/>
        <v>4255.6017857142897</v>
      </c>
      <c r="F25" s="10">
        <f t="shared" si="2"/>
        <v>0</v>
      </c>
      <c r="G25" s="8">
        <f t="shared" si="3"/>
        <v>4255.6017857142897</v>
      </c>
    </row>
    <row r="26" spans="2:7" x14ac:dyDescent="0.25">
      <c r="B26" t="s">
        <v>77</v>
      </c>
      <c r="C26" s="17"/>
      <c r="D26" s="10">
        <f t="shared" si="2"/>
        <v>0</v>
      </c>
      <c r="E26" s="10">
        <f t="shared" si="2"/>
        <v>0</v>
      </c>
      <c r="F26" s="10">
        <f t="shared" si="2"/>
        <v>0</v>
      </c>
      <c r="G26" s="8">
        <f t="shared" si="3"/>
        <v>0</v>
      </c>
    </row>
    <row r="27" spans="2:7" x14ac:dyDescent="0.25">
      <c r="B27" t="s">
        <v>78</v>
      </c>
      <c r="C27" s="17"/>
      <c r="D27" s="10">
        <f t="shared" si="2"/>
        <v>0</v>
      </c>
      <c r="E27" s="10">
        <f t="shared" si="2"/>
        <v>0</v>
      </c>
      <c r="F27" s="10">
        <f t="shared" si="2"/>
        <v>0</v>
      </c>
      <c r="G27" s="8">
        <f t="shared" si="3"/>
        <v>0</v>
      </c>
    </row>
    <row r="28" spans="2:7" x14ac:dyDescent="0.25">
      <c r="B28" t="s">
        <v>79</v>
      </c>
      <c r="C28" s="17"/>
      <c r="D28" s="10">
        <f t="shared" si="2"/>
        <v>0</v>
      </c>
      <c r="E28" s="10">
        <f t="shared" si="2"/>
        <v>0</v>
      </c>
      <c r="F28" s="10">
        <f t="shared" si="2"/>
        <v>0</v>
      </c>
      <c r="G28" s="8">
        <f t="shared" si="3"/>
        <v>0</v>
      </c>
    </row>
    <row r="29" spans="2:7" x14ac:dyDescent="0.25">
      <c r="B29" t="s">
        <v>80</v>
      </c>
      <c r="C29" s="17"/>
      <c r="D29" s="10">
        <f t="shared" si="2"/>
        <v>0</v>
      </c>
      <c r="E29" s="10">
        <f t="shared" si="2"/>
        <v>0</v>
      </c>
      <c r="F29" s="10">
        <f t="shared" si="2"/>
        <v>0</v>
      </c>
      <c r="G29" s="8">
        <f t="shared" si="3"/>
        <v>0</v>
      </c>
    </row>
    <row r="31" spans="2:7" x14ac:dyDescent="0.25">
      <c r="D31" s="18">
        <f>SUM(D17:D30)</f>
        <v>0</v>
      </c>
      <c r="E31" s="18">
        <f>SUM(E17:E30)</f>
        <v>18315.529057142841</v>
      </c>
      <c r="F31" s="18">
        <f>SUM(F17:F30)</f>
        <v>0</v>
      </c>
      <c r="G31" s="18">
        <f>SUM(G17:G30)</f>
        <v>18315.529057142841</v>
      </c>
    </row>
    <row r="33" spans="1:6" x14ac:dyDescent="0.25">
      <c r="A33" t="s">
        <v>82</v>
      </c>
      <c r="E33" s="10">
        <v>3521.6824999999999</v>
      </c>
    </row>
    <row r="34" spans="1:6" x14ac:dyDescent="0.25">
      <c r="A34" t="s">
        <v>83</v>
      </c>
      <c r="E34" s="10">
        <v>14793.846557142901</v>
      </c>
    </row>
    <row r="35" spans="1:6" x14ac:dyDescent="0.25">
      <c r="A35" t="s">
        <v>84</v>
      </c>
      <c r="E35" s="10"/>
    </row>
    <row r="36" spans="1:6" x14ac:dyDescent="0.25">
      <c r="E36" s="10"/>
    </row>
    <row r="37" spans="1:6" x14ac:dyDescent="0.25">
      <c r="D37" s="18">
        <f>SUM(D33:D36)</f>
        <v>0</v>
      </c>
      <c r="E37" s="18">
        <f>SUM(E33:E36)</f>
        <v>18315.5290571429</v>
      </c>
      <c r="F37" s="10">
        <f>SUM(F33:F36)</f>
        <v>0</v>
      </c>
    </row>
    <row r="38" spans="1:6" x14ac:dyDescent="0.25">
      <c r="D38" s="8">
        <f>+D31-D37</f>
        <v>0</v>
      </c>
      <c r="E38" s="8">
        <f>+E31-E37</f>
        <v>-5.8207660913467407E-11</v>
      </c>
      <c r="F38" s="8">
        <f>+F31-F37</f>
        <v>0</v>
      </c>
    </row>
    <row r="40" spans="1:6" x14ac:dyDescent="0.25">
      <c r="A40" t="s">
        <v>85</v>
      </c>
    </row>
  </sheetData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47"/>
  <sheetViews>
    <sheetView tabSelected="1" zoomScaleNormal="100" workbookViewId="0">
      <pane xSplit="1" ySplit="2" topLeftCell="B3" activePane="bottomRight" state="frozen"/>
      <selection activeCell="E44" sqref="E44"/>
      <selection pane="topRight" activeCell="E44" sqref="E44"/>
      <selection pane="bottomLeft" activeCell="E44" sqref="E44"/>
      <selection pane="bottomRight" activeCell="H21" sqref="H21"/>
    </sheetView>
  </sheetViews>
  <sheetFormatPr defaultRowHeight="15" outlineLevelCol="1" x14ac:dyDescent="0.25"/>
  <cols>
    <col min="1" max="1" width="17.5703125" customWidth="1"/>
    <col min="2" max="4" width="13" customWidth="1" outlineLevel="1"/>
    <col min="5" max="5" width="12.5703125" customWidth="1" outlineLevel="1"/>
    <col min="6" max="6" width="2.7109375" customWidth="1"/>
    <col min="7" max="1025" width="8.5703125" customWidth="1"/>
  </cols>
  <sheetData>
    <row r="1" spans="1:5" x14ac:dyDescent="0.25">
      <c r="B1" s="20">
        <v>391354.1</v>
      </c>
      <c r="C1" s="20">
        <f>678968.17*75%</f>
        <v>509226.12750000006</v>
      </c>
      <c r="D1" s="20">
        <f>678968.17-C1</f>
        <v>169742.04249999998</v>
      </c>
    </row>
    <row r="2" spans="1:5" ht="13.9" customHeight="1" x14ac:dyDescent="0.25">
      <c r="A2" s="19"/>
      <c r="B2" s="20">
        <v>634888.20999999985</v>
      </c>
      <c r="C2" s="20"/>
      <c r="D2" s="20">
        <v>574238.13</v>
      </c>
      <c r="E2" s="21"/>
    </row>
    <row r="3" spans="1:5" ht="13.9" customHeight="1" x14ac:dyDescent="0.25">
      <c r="A3" s="19"/>
      <c r="B3" s="20">
        <f>(B1+B2)/1.12</f>
        <v>916287.77678571409</v>
      </c>
      <c r="C3" s="20">
        <f>(C1+C2)</f>
        <v>509226.12750000006</v>
      </c>
      <c r="D3" s="20"/>
      <c r="E3" s="21"/>
    </row>
    <row r="4" spans="1:5" x14ac:dyDescent="0.25">
      <c r="A4" s="19" t="s">
        <v>86</v>
      </c>
      <c r="B4" s="20" t="s">
        <v>60</v>
      </c>
      <c r="C4" s="20" t="s">
        <v>61</v>
      </c>
      <c r="D4" s="20" t="s">
        <v>62</v>
      </c>
      <c r="E4" s="21" t="s">
        <v>63</v>
      </c>
    </row>
    <row r="5" spans="1:5" x14ac:dyDescent="0.25">
      <c r="A5" s="22" t="s">
        <v>29</v>
      </c>
      <c r="B5" s="23">
        <v>913573.02392857103</v>
      </c>
      <c r="C5" s="23">
        <f>C3/1.121</f>
        <v>454260.59545049071</v>
      </c>
      <c r="D5" s="23">
        <v>284603.63071428571</v>
      </c>
      <c r="E5" s="23">
        <f>SUM(B5:D5)</f>
        <v>1652437.2500933474</v>
      </c>
    </row>
    <row r="6" spans="1:5" x14ac:dyDescent="0.25">
      <c r="A6" s="22"/>
      <c r="B6" s="24"/>
      <c r="C6" s="24"/>
      <c r="D6" s="24"/>
      <c r="E6" s="24"/>
    </row>
    <row r="7" spans="1:5" x14ac:dyDescent="0.25">
      <c r="A7" s="22" t="s">
        <v>87</v>
      </c>
      <c r="B7" s="24"/>
      <c r="C7" s="24"/>
      <c r="D7" s="24"/>
      <c r="E7" s="24">
        <f>SUM(B7:D7)</f>
        <v>0</v>
      </c>
    </row>
    <row r="8" spans="1:5" x14ac:dyDescent="0.25">
      <c r="A8" s="22" t="s">
        <v>88</v>
      </c>
      <c r="B8" s="24">
        <f>SUM(B25:B27)</f>
        <v>234021.62499999997</v>
      </c>
      <c r="C8" s="24">
        <f>SUM(C25:C27)</f>
        <v>315114.34821428568</v>
      </c>
      <c r="D8" s="24">
        <f>SUM(D25:D27)</f>
        <v>155018.96428571426</v>
      </c>
      <c r="E8" s="24">
        <f>SUM(B8:D8)</f>
        <v>704154.9375</v>
      </c>
    </row>
    <row r="9" spans="1:5" x14ac:dyDescent="0.25">
      <c r="A9" s="22" t="s">
        <v>83</v>
      </c>
      <c r="B9" s="24">
        <f>SUM(B30:B33)</f>
        <v>217050.55357142899</v>
      </c>
      <c r="C9" s="24">
        <f>SUM(C30:C33)</f>
        <v>214871.75</v>
      </c>
      <c r="D9" s="24">
        <f>SUM(D30:D33)</f>
        <v>221381.64285714284</v>
      </c>
      <c r="E9" s="24">
        <f>SUM(B9:D9)</f>
        <v>653303.94642857183</v>
      </c>
    </row>
    <row r="10" spans="1:5" x14ac:dyDescent="0.25">
      <c r="A10" s="22" t="s">
        <v>89</v>
      </c>
      <c r="B10" s="24">
        <f>SUM(B36:B39)</f>
        <v>157831.37</v>
      </c>
      <c r="C10" s="24">
        <f>SUM(C36:C39)</f>
        <v>163808.07</v>
      </c>
      <c r="D10" s="24">
        <f>SUM(D36:D39)</f>
        <v>126880.16</v>
      </c>
      <c r="E10" s="24">
        <f>SUM(B10:D10)</f>
        <v>448519.6</v>
      </c>
    </row>
    <row r="11" spans="1:5" ht="57" x14ac:dyDescent="0.25">
      <c r="A11" s="25" t="s">
        <v>37</v>
      </c>
      <c r="B11" s="23">
        <f>SUM(B7:B10)</f>
        <v>608903.54857142898</v>
      </c>
      <c r="C11" s="23">
        <f>SUM(C7:C10)</f>
        <v>693794.16821428575</v>
      </c>
      <c r="D11" s="23">
        <f>SUM(D7:D10)</f>
        <v>503280.76714285708</v>
      </c>
      <c r="E11" s="23">
        <f>SUM(E7:E10)</f>
        <v>1805978.4839285719</v>
      </c>
    </row>
    <row r="12" spans="1:5" x14ac:dyDescent="0.25">
      <c r="A12" s="26"/>
      <c r="B12" s="24"/>
      <c r="C12" s="24"/>
      <c r="D12" s="24"/>
      <c r="E12" s="24"/>
    </row>
    <row r="13" spans="1:5" x14ac:dyDescent="0.25">
      <c r="A13" s="26" t="s">
        <v>90</v>
      </c>
      <c r="B13" s="27">
        <f>+B5*0.12</f>
        <v>109628.76287142852</v>
      </c>
      <c r="C13" s="27">
        <f>+C5*0.12</f>
        <v>54511.271454058886</v>
      </c>
      <c r="D13" s="27">
        <f>+D5*0.12</f>
        <v>34152.435685714285</v>
      </c>
      <c r="E13" s="27">
        <f>+E5*0.12</f>
        <v>198292.47001120169</v>
      </c>
    </row>
    <row r="14" spans="1:5" x14ac:dyDescent="0.25">
      <c r="A14" s="26" t="s">
        <v>91</v>
      </c>
      <c r="B14" s="27">
        <v>31681.897428571199</v>
      </c>
      <c r="C14" s="27"/>
      <c r="D14" s="27">
        <f>-C17</f>
        <v>9087.06</v>
      </c>
      <c r="E14" s="27">
        <f>B14</f>
        <v>31681.897428571199</v>
      </c>
    </row>
    <row r="15" spans="1:5" x14ac:dyDescent="0.25">
      <c r="A15" s="26" t="s">
        <v>92</v>
      </c>
      <c r="B15" s="28">
        <f>SUM(B7:B9)*0.12</f>
        <v>54128.661428571475</v>
      </c>
      <c r="C15" s="28">
        <f>SUM(C7:C9)*0.12</f>
        <v>63598.331785714283</v>
      </c>
      <c r="D15" s="28">
        <f>SUM(D7:D9)*0.12</f>
        <v>45168.072857142848</v>
      </c>
      <c r="E15" s="28">
        <f>SUM(E7:E9)*0.12</f>
        <v>162895.06607142862</v>
      </c>
    </row>
    <row r="16" spans="1:5" x14ac:dyDescent="0.25">
      <c r="A16" s="26"/>
      <c r="B16" s="24"/>
      <c r="C16" s="24"/>
      <c r="D16" s="24"/>
      <c r="E16" s="24"/>
    </row>
    <row r="17" spans="1:5" x14ac:dyDescent="0.25">
      <c r="A17" s="29" t="s">
        <v>93</v>
      </c>
      <c r="B17" s="30">
        <f>B13-B14-B15</f>
        <v>23818.204014285846</v>
      </c>
      <c r="C17" s="30">
        <f>ROUND(C13-C15,2)</f>
        <v>-9087.06</v>
      </c>
      <c r="D17" s="30">
        <f>D13-D14-D15</f>
        <v>-20102.697171428561</v>
      </c>
      <c r="E17" s="27">
        <f>E13-E15-E14</f>
        <v>3715.5065112018674</v>
      </c>
    </row>
    <row r="18" spans="1:5" x14ac:dyDescent="0.25">
      <c r="B18" s="24"/>
      <c r="C18" s="24"/>
      <c r="D18" s="24"/>
      <c r="E18" s="27">
        <f>B17</f>
        <v>23818.204014285846</v>
      </c>
    </row>
    <row r="19" spans="1:5" x14ac:dyDescent="0.25">
      <c r="B19" s="24"/>
      <c r="C19" s="24"/>
      <c r="D19" s="24"/>
      <c r="E19" s="31">
        <f>+E17-E18</f>
        <v>-20102.697503083979</v>
      </c>
    </row>
    <row r="21" spans="1:5" x14ac:dyDescent="0.25">
      <c r="E21" s="10"/>
    </row>
    <row r="22" spans="1:5" x14ac:dyDescent="0.25">
      <c r="A22" t="s">
        <v>94</v>
      </c>
      <c r="E22" s="10"/>
    </row>
    <row r="23" spans="1:5" x14ac:dyDescent="0.25">
      <c r="E23" s="10"/>
    </row>
    <row r="24" spans="1:5" x14ac:dyDescent="0.25">
      <c r="A24" s="37" t="s">
        <v>88</v>
      </c>
      <c r="E24" s="10"/>
    </row>
    <row r="25" spans="1:5" x14ac:dyDescent="0.25">
      <c r="A25" s="35" t="s">
        <v>95</v>
      </c>
      <c r="B25" s="10">
        <f>218652.87/1.12</f>
        <v>195225.77678571426</v>
      </c>
      <c r="C25" s="8">
        <f>307444.2/1.12</f>
        <v>274503.75</v>
      </c>
      <c r="D25" s="10">
        <f>139945.33/1.12</f>
        <v>124951.18749999997</v>
      </c>
    </row>
    <row r="26" spans="1:5" x14ac:dyDescent="0.25">
      <c r="A26" s="35" t="s">
        <v>96</v>
      </c>
      <c r="B26" s="10"/>
      <c r="C26" s="8"/>
      <c r="D26" s="10"/>
    </row>
    <row r="27" spans="1:5" x14ac:dyDescent="0.25">
      <c r="A27" s="35" t="s">
        <v>97</v>
      </c>
      <c r="B27" s="10">
        <f>43451.35/1.12</f>
        <v>38795.84821428571</v>
      </c>
      <c r="C27" s="8">
        <f>45483.87/1.12</f>
        <v>40610.59821428571</v>
      </c>
      <c r="D27" s="10">
        <f>33675.91/1.12</f>
        <v>30067.776785714286</v>
      </c>
    </row>
    <row r="28" spans="1:5" x14ac:dyDescent="0.25">
      <c r="B28" s="10"/>
      <c r="D28" s="10"/>
    </row>
    <row r="29" spans="1:5" x14ac:dyDescent="0.25">
      <c r="A29" s="36" t="s">
        <v>104</v>
      </c>
      <c r="B29" s="10"/>
      <c r="D29" s="10"/>
    </row>
    <row r="30" spans="1:5" x14ac:dyDescent="0.25">
      <c r="A30" s="35" t="s">
        <v>98</v>
      </c>
      <c r="B30" s="10"/>
      <c r="D30" s="10"/>
    </row>
    <row r="31" spans="1:5" x14ac:dyDescent="0.25">
      <c r="A31" s="35" t="s">
        <v>96</v>
      </c>
      <c r="B31" s="10"/>
      <c r="C31" s="8"/>
      <c r="D31" s="10"/>
    </row>
    <row r="32" spans="1:5" x14ac:dyDescent="0.25">
      <c r="A32" s="35" t="s">
        <v>99</v>
      </c>
      <c r="B32" s="10"/>
      <c r="D32" s="10"/>
    </row>
    <row r="33" spans="1:4" x14ac:dyDescent="0.25">
      <c r="A33" s="35" t="s">
        <v>100</v>
      </c>
      <c r="B33" s="10">
        <v>217050.55357142899</v>
      </c>
      <c r="C33" s="8">
        <v>214871.75</v>
      </c>
      <c r="D33" s="10">
        <v>221381.64285714284</v>
      </c>
    </row>
    <row r="34" spans="1:4" x14ac:dyDescent="0.25">
      <c r="B34" s="10"/>
      <c r="D34" s="10"/>
    </row>
    <row r="35" spans="1:4" x14ac:dyDescent="0.25">
      <c r="A35" s="36" t="s">
        <v>108</v>
      </c>
      <c r="B35" s="10"/>
      <c r="D35" s="10"/>
    </row>
    <row r="36" spans="1:4" x14ac:dyDescent="0.25">
      <c r="A36" s="35" t="s">
        <v>101</v>
      </c>
      <c r="B36" s="10">
        <v>86439.05</v>
      </c>
      <c r="C36" s="8">
        <v>77664.5</v>
      </c>
      <c r="D36" s="10">
        <v>92316.6</v>
      </c>
    </row>
    <row r="37" spans="1:4" x14ac:dyDescent="0.25">
      <c r="A37" s="35" t="s">
        <v>96</v>
      </c>
      <c r="B37" s="8"/>
      <c r="C37" s="8"/>
      <c r="D37" s="8"/>
    </row>
    <row r="38" spans="1:4" x14ac:dyDescent="0.25">
      <c r="A38" s="35" t="s">
        <v>102</v>
      </c>
      <c r="B38" s="10">
        <v>15897.5</v>
      </c>
      <c r="C38" s="8">
        <v>25484.010000000006</v>
      </c>
      <c r="D38" s="10">
        <v>7184.8</v>
      </c>
    </row>
    <row r="39" spans="1:4" x14ac:dyDescent="0.25">
      <c r="A39" s="35" t="s">
        <v>103</v>
      </c>
      <c r="B39" s="10">
        <v>55494.82</v>
      </c>
      <c r="C39" s="8">
        <v>60659.56</v>
      </c>
      <c r="D39" s="10">
        <v>27378.76</v>
      </c>
    </row>
    <row r="42" spans="1:4" x14ac:dyDescent="0.25">
      <c r="A42" t="s">
        <v>82</v>
      </c>
      <c r="B42" s="38">
        <v>23427.093214285698</v>
      </c>
      <c r="C42" s="38">
        <v>32940.449999999997</v>
      </c>
      <c r="D42" s="38">
        <v>14994.1425</v>
      </c>
    </row>
    <row r="43" spans="1:4" x14ac:dyDescent="0.25">
      <c r="A43" t="s">
        <v>84</v>
      </c>
      <c r="B43" s="38">
        <v>4655.5017857142902</v>
      </c>
      <c r="C43" s="38">
        <v>4873.2717857142834</v>
      </c>
      <c r="D43" s="38">
        <v>3608.1332142857145</v>
      </c>
    </row>
    <row r="44" spans="1:4" x14ac:dyDescent="0.25">
      <c r="A44" t="s">
        <v>104</v>
      </c>
      <c r="B44" s="38">
        <v>26046.066428571401</v>
      </c>
      <c r="C44" s="38">
        <v>25784.61</v>
      </c>
      <c r="D44">
        <v>26565.79714285714</v>
      </c>
    </row>
    <row r="45" spans="1:4" x14ac:dyDescent="0.25">
      <c r="B45" s="38"/>
      <c r="C45" s="38"/>
    </row>
    <row r="46" spans="1:4" x14ac:dyDescent="0.25">
      <c r="B46" s="38"/>
      <c r="C46" s="38"/>
    </row>
    <row r="47" spans="1:4" x14ac:dyDescent="0.25">
      <c r="B47" s="38">
        <f>B15-B42-B43-B44</f>
        <v>8.7311491370201111E-11</v>
      </c>
      <c r="C47" s="38">
        <f>C15-C42-C43-C44</f>
        <v>0</v>
      </c>
      <c r="D47" s="38">
        <f>D15-D42-D43-D44</f>
        <v>0</v>
      </c>
    </row>
  </sheetData>
  <pageMargins left="0.7" right="0.7" top="0.75" bottom="0.75" header="0.51180555555555496" footer="0.51180555555555496"/>
  <pageSetup firstPageNumber="0" orientation="portrait" horizontalDpi="300" verticalDpi="3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30"/>
  <sheetViews>
    <sheetView zoomScaleNormal="100" workbookViewId="0">
      <selection activeCell="D24" sqref="D24"/>
    </sheetView>
  </sheetViews>
  <sheetFormatPr defaultRowHeight="15" x14ac:dyDescent="0.25"/>
  <cols>
    <col min="1" max="1" width="15" customWidth="1"/>
    <col min="2" max="2" width="22.42578125" style="32" customWidth="1"/>
    <col min="3" max="3" width="17.5703125" customWidth="1"/>
    <col min="4" max="7" width="17.140625" customWidth="1"/>
    <col min="8" max="8" width="8.5703125" customWidth="1"/>
    <col min="9" max="9" width="13.28515625" customWidth="1"/>
    <col min="10" max="1025" width="8.5703125" customWidth="1"/>
  </cols>
  <sheetData>
    <row r="1" spans="1:9" x14ac:dyDescent="0.25">
      <c r="B1" s="32">
        <v>120292440</v>
      </c>
      <c r="I1" s="9"/>
    </row>
    <row r="2" spans="1:9" x14ac:dyDescent="0.25">
      <c r="I2" s="9"/>
    </row>
    <row r="3" spans="1:9" x14ac:dyDescent="0.25">
      <c r="A3" s="33">
        <v>2018</v>
      </c>
      <c r="B3" s="34"/>
      <c r="C3" t="s">
        <v>105</v>
      </c>
      <c r="D3" s="9" t="s">
        <v>106</v>
      </c>
      <c r="E3" s="9" t="s">
        <v>107</v>
      </c>
      <c r="F3" s="9" t="s">
        <v>108</v>
      </c>
      <c r="G3" s="9" t="s">
        <v>109</v>
      </c>
      <c r="I3" s="9"/>
    </row>
    <row r="4" spans="1:9" x14ac:dyDescent="0.25">
      <c r="A4" t="s">
        <v>60</v>
      </c>
      <c r="C4" s="9"/>
      <c r="D4" s="10"/>
      <c r="E4" s="10"/>
      <c r="F4" s="10"/>
      <c r="G4" s="10"/>
    </row>
    <row r="5" spans="1:9" x14ac:dyDescent="0.25">
      <c r="A5" t="s">
        <v>61</v>
      </c>
      <c r="C5" s="9"/>
      <c r="D5" s="10"/>
      <c r="E5" s="10"/>
      <c r="F5" s="10"/>
      <c r="G5" s="10"/>
    </row>
    <row r="6" spans="1:9" x14ac:dyDescent="0.25">
      <c r="A6" t="s">
        <v>62</v>
      </c>
      <c r="C6" s="9"/>
      <c r="D6" s="10"/>
      <c r="E6" s="10"/>
      <c r="F6" s="10"/>
      <c r="G6" s="10"/>
    </row>
    <row r="7" spans="1:9" x14ac:dyDescent="0.25">
      <c r="A7" t="s">
        <v>110</v>
      </c>
      <c r="C7" s="9"/>
      <c r="D7" s="10"/>
      <c r="E7" s="10"/>
      <c r="F7" s="10"/>
      <c r="G7" s="10"/>
    </row>
    <row r="8" spans="1:9" x14ac:dyDescent="0.25">
      <c r="A8" t="s">
        <v>111</v>
      </c>
      <c r="C8" s="9"/>
      <c r="D8" s="10"/>
      <c r="E8" s="10"/>
      <c r="F8" s="10"/>
      <c r="G8" s="10"/>
    </row>
    <row r="9" spans="1:9" x14ac:dyDescent="0.25">
      <c r="A9" t="s">
        <v>112</v>
      </c>
      <c r="C9" s="9"/>
      <c r="D9" s="10"/>
      <c r="E9" s="10"/>
      <c r="F9" s="10"/>
      <c r="G9" s="10"/>
    </row>
    <row r="10" spans="1:9" x14ac:dyDescent="0.25">
      <c r="A10" t="s">
        <v>113</v>
      </c>
      <c r="C10" s="9"/>
      <c r="D10" s="10"/>
      <c r="E10" s="10"/>
      <c r="F10" s="10"/>
      <c r="G10" s="10"/>
    </row>
    <row r="11" spans="1:9" x14ac:dyDescent="0.25">
      <c r="A11" t="s">
        <v>114</v>
      </c>
      <c r="B11" s="32" t="s">
        <v>115</v>
      </c>
      <c r="C11" s="9">
        <v>91088</v>
      </c>
      <c r="D11" s="10">
        <v>736187.13</v>
      </c>
      <c r="E11" s="10"/>
      <c r="F11" s="10"/>
      <c r="G11" s="10"/>
      <c r="I11" s="10"/>
    </row>
    <row r="12" spans="1:9" x14ac:dyDescent="0.25">
      <c r="A12" t="s">
        <v>116</v>
      </c>
      <c r="B12" s="32" t="s">
        <v>117</v>
      </c>
      <c r="C12" s="9">
        <v>92445</v>
      </c>
      <c r="D12" s="10">
        <v>800400.57</v>
      </c>
      <c r="E12" s="10"/>
      <c r="F12" s="10"/>
      <c r="G12" s="10"/>
      <c r="I12" s="10"/>
    </row>
    <row r="13" spans="1:9" x14ac:dyDescent="0.25">
      <c r="A13" t="s">
        <v>118</v>
      </c>
      <c r="B13" s="32" t="s">
        <v>119</v>
      </c>
      <c r="C13" s="9">
        <v>93813</v>
      </c>
      <c r="D13" s="10">
        <v>831912.2</v>
      </c>
      <c r="E13" s="10"/>
      <c r="F13" s="10"/>
      <c r="G13" s="10"/>
      <c r="I13" s="10"/>
    </row>
    <row r="14" spans="1:9" x14ac:dyDescent="0.25">
      <c r="A14" t="s">
        <v>120</v>
      </c>
      <c r="B14" s="32" t="s">
        <v>121</v>
      </c>
      <c r="C14" s="9">
        <v>94971</v>
      </c>
      <c r="D14" s="10">
        <v>777209.06</v>
      </c>
      <c r="E14" s="10"/>
      <c r="F14" s="10"/>
      <c r="G14" s="10"/>
      <c r="I14" s="10"/>
    </row>
    <row r="15" spans="1:9" x14ac:dyDescent="0.25">
      <c r="A15" t="s">
        <v>122</v>
      </c>
      <c r="B15" s="32" t="s">
        <v>123</v>
      </c>
      <c r="C15" s="9">
        <v>96016</v>
      </c>
      <c r="D15" s="10">
        <v>761957.08</v>
      </c>
      <c r="E15" s="10"/>
      <c r="F15" s="10"/>
      <c r="G15" s="10"/>
      <c r="I15" s="10"/>
    </row>
    <row r="17" spans="1:9" x14ac:dyDescent="0.25">
      <c r="D17" s="8"/>
      <c r="I17" s="8"/>
    </row>
    <row r="18" spans="1:9" x14ac:dyDescent="0.25">
      <c r="A18" s="33">
        <v>2019</v>
      </c>
    </row>
    <row r="19" spans="1:9" x14ac:dyDescent="0.25">
      <c r="A19" t="s">
        <v>60</v>
      </c>
      <c r="C19" s="9"/>
      <c r="D19" s="10">
        <v>756868.42</v>
      </c>
      <c r="E19" s="10"/>
      <c r="F19" s="10"/>
      <c r="G19" s="10"/>
    </row>
    <row r="20" spans="1:9" x14ac:dyDescent="0.25">
      <c r="A20" t="s">
        <v>61</v>
      </c>
      <c r="C20" s="9"/>
      <c r="D20" s="10">
        <v>738586.5</v>
      </c>
      <c r="E20" s="10"/>
      <c r="F20" s="10"/>
      <c r="G20" s="10"/>
    </row>
    <row r="21" spans="1:9" x14ac:dyDescent="0.25">
      <c r="A21" t="s">
        <v>62</v>
      </c>
      <c r="C21" s="9"/>
      <c r="D21" s="10">
        <v>1046371.93</v>
      </c>
      <c r="E21" s="10"/>
      <c r="F21" s="10"/>
      <c r="G21" s="10"/>
    </row>
    <row r="22" spans="1:9" x14ac:dyDescent="0.25">
      <c r="A22" t="s">
        <v>110</v>
      </c>
      <c r="C22" s="9"/>
      <c r="D22" s="10">
        <v>670396.32999999996</v>
      </c>
      <c r="E22" s="10"/>
      <c r="F22" s="10"/>
      <c r="G22" s="10"/>
    </row>
    <row r="23" spans="1:9" x14ac:dyDescent="0.25">
      <c r="A23" t="s">
        <v>111</v>
      </c>
      <c r="C23" s="9"/>
      <c r="D23" s="10">
        <v>837803.13</v>
      </c>
      <c r="E23" s="10"/>
      <c r="F23" s="10"/>
      <c r="G23" s="10"/>
    </row>
    <row r="24" spans="1:9" x14ac:dyDescent="0.25">
      <c r="A24" t="s">
        <v>112</v>
      </c>
      <c r="C24" s="9"/>
      <c r="D24" s="10">
        <v>664720.75</v>
      </c>
      <c r="E24" s="10"/>
      <c r="F24" s="10"/>
      <c r="G24" s="10"/>
    </row>
    <row r="25" spans="1:9" x14ac:dyDescent="0.25">
      <c r="A25" t="s">
        <v>113</v>
      </c>
      <c r="C25" s="9"/>
      <c r="D25" s="10"/>
      <c r="E25" s="10"/>
      <c r="F25" s="10"/>
      <c r="G25" s="10"/>
    </row>
    <row r="26" spans="1:9" x14ac:dyDescent="0.25">
      <c r="A26" t="s">
        <v>114</v>
      </c>
      <c r="C26" s="9"/>
      <c r="D26" s="10"/>
      <c r="E26" s="10"/>
      <c r="F26" s="10"/>
      <c r="G26" s="10"/>
    </row>
    <row r="27" spans="1:9" x14ac:dyDescent="0.25">
      <c r="A27" t="s">
        <v>116</v>
      </c>
      <c r="C27" s="9"/>
      <c r="D27" s="10"/>
      <c r="E27" s="10"/>
      <c r="F27" s="10"/>
      <c r="G27" s="10"/>
    </row>
    <row r="28" spans="1:9" x14ac:dyDescent="0.25">
      <c r="A28" t="s">
        <v>118</v>
      </c>
      <c r="C28" s="9"/>
      <c r="D28" s="10"/>
      <c r="E28" s="10"/>
      <c r="F28" s="10"/>
      <c r="G28" s="10"/>
    </row>
    <row r="29" spans="1:9" x14ac:dyDescent="0.25">
      <c r="A29" t="s">
        <v>120</v>
      </c>
      <c r="C29" s="9"/>
      <c r="D29" s="10"/>
      <c r="E29" s="10"/>
      <c r="F29" s="10"/>
      <c r="G29" s="10"/>
    </row>
    <row r="30" spans="1:9" x14ac:dyDescent="0.25">
      <c r="A30" t="s">
        <v>122</v>
      </c>
      <c r="C30" s="9"/>
      <c r="D30" s="10"/>
      <c r="E30" s="10"/>
      <c r="F30" s="10"/>
      <c r="G30" s="10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ePay</vt:lpstr>
      <vt:lpstr>ITR</vt:lpstr>
      <vt:lpstr>EWT</vt:lpstr>
      <vt:lpstr>VAT</vt:lpstr>
      <vt:lpstr>eSales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default</cp:lastModifiedBy>
  <cp:revision>9</cp:revision>
  <dcterms:created xsi:type="dcterms:W3CDTF">2006-09-16T00:00:00Z</dcterms:created>
  <dcterms:modified xsi:type="dcterms:W3CDTF">2020-06-08T13:58:00Z</dcterms:modified>
  <dc:language>en-PH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