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Sheet1!$A$100:$I$131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F16" i="79"/>
  <c r="G12" i="20"/>
  <c r="G11"/>
  <c r="J58" l="1"/>
  <c r="G13" l="1"/>
  <c r="F59" i="79" l="1"/>
  <c r="N53"/>
  <c r="N92" l="1"/>
  <c r="N59"/>
  <c r="N26"/>
  <c r="F26"/>
  <c r="H11" i="20" l="1"/>
  <c r="F80" i="79" s="1"/>
  <c r="F118"/>
  <c r="N85"/>
  <c r="F85"/>
  <c r="N52"/>
  <c r="F52"/>
  <c r="N19"/>
  <c r="E110" l="1"/>
  <c r="M77"/>
  <c r="E77" l="1"/>
  <c r="H76" s="1"/>
  <c r="M44"/>
  <c r="E44"/>
  <c r="M11"/>
  <c r="F21" l="1"/>
  <c r="F19"/>
  <c r="E11"/>
  <c r="P43" l="1"/>
  <c r="P10"/>
  <c r="H10"/>
  <c r="N159" l="1"/>
  <c r="F159"/>
  <c r="N158"/>
  <c r="F158"/>
  <c r="N157"/>
  <c r="F157"/>
  <c r="N156"/>
  <c r="F156"/>
  <c r="N155"/>
  <c r="F155"/>
  <c r="N154"/>
  <c r="F154"/>
  <c r="N153"/>
  <c r="F153"/>
  <c r="N152"/>
  <c r="F152"/>
  <c r="N151"/>
  <c r="P159" s="1"/>
  <c r="F151"/>
  <c r="H159" s="1"/>
  <c r="N149"/>
  <c r="F149"/>
  <c r="N148"/>
  <c r="F148"/>
  <c r="N147"/>
  <c r="F147"/>
  <c r="N146"/>
  <c r="F146"/>
  <c r="N145"/>
  <c r="P149" s="1"/>
  <c r="F145"/>
  <c r="H149" s="1"/>
  <c r="M143"/>
  <c r="E143"/>
  <c r="P142"/>
  <c r="L142"/>
  <c r="H142"/>
  <c r="L141"/>
  <c r="D141"/>
  <c r="L140"/>
  <c r="D140"/>
  <c r="L139"/>
  <c r="D139"/>
  <c r="J135"/>
  <c r="B135"/>
  <c r="J134"/>
  <c r="B134"/>
  <c r="N126"/>
  <c r="F126"/>
  <c r="N125"/>
  <c r="N124"/>
  <c r="N123"/>
  <c r="N122"/>
  <c r="N121"/>
  <c r="F121"/>
  <c r="N120"/>
  <c r="N119"/>
  <c r="N118"/>
  <c r="N116"/>
  <c r="N115"/>
  <c r="N114"/>
  <c r="N113"/>
  <c r="N112"/>
  <c r="M110"/>
  <c r="P109"/>
  <c r="L108"/>
  <c r="D108"/>
  <c r="L107"/>
  <c r="H109"/>
  <c r="L106"/>
  <c r="D106"/>
  <c r="J102"/>
  <c r="B102"/>
  <c r="J101"/>
  <c r="B101"/>
  <c r="N93"/>
  <c r="F93"/>
  <c r="F92"/>
  <c r="N88"/>
  <c r="F88"/>
  <c r="D75"/>
  <c r="L75" s="1"/>
  <c r="P76"/>
  <c r="L73"/>
  <c r="D73"/>
  <c r="J69"/>
  <c r="B69"/>
  <c r="J68"/>
  <c r="B68"/>
  <c r="N60"/>
  <c r="F60"/>
  <c r="N48"/>
  <c r="F48"/>
  <c r="N46"/>
  <c r="F46"/>
  <c r="H43"/>
  <c r="D42"/>
  <c r="L42" s="1"/>
  <c r="D41"/>
  <c r="L40"/>
  <c r="D40"/>
  <c r="J36"/>
  <c r="B36"/>
  <c r="J35"/>
  <c r="B35"/>
  <c r="N27"/>
  <c r="F27"/>
  <c r="N22"/>
  <c r="F22"/>
  <c r="N16"/>
  <c r="N15"/>
  <c r="F15"/>
  <c r="F13"/>
  <c r="D9"/>
  <c r="L9" s="1"/>
  <c r="L7"/>
  <c r="D7"/>
  <c r="J3"/>
  <c r="B3"/>
  <c r="J2"/>
  <c r="B2"/>
  <c r="H20" i="78"/>
  <c r="C20"/>
  <c r="H18"/>
  <c r="H10"/>
  <c r="C10"/>
  <c r="H8"/>
  <c r="F41" i="5"/>
  <c r="E41"/>
  <c r="D41"/>
  <c r="C41"/>
  <c r="O39"/>
  <c r="M39"/>
  <c r="G39"/>
  <c r="A39"/>
  <c r="O38"/>
  <c r="M38"/>
  <c r="G38"/>
  <c r="A38"/>
  <c r="O37"/>
  <c r="O41" s="1"/>
  <c r="M37"/>
  <c r="M41" s="1"/>
  <c r="G37"/>
  <c r="G41" s="1"/>
  <c r="A37"/>
  <c r="F36"/>
  <c r="E36"/>
  <c r="D36"/>
  <c r="C36"/>
  <c r="O34"/>
  <c r="O36" s="1"/>
  <c r="M34"/>
  <c r="M36" s="1"/>
  <c r="A34"/>
  <c r="U27"/>
  <c r="T27"/>
  <c r="S27"/>
  <c r="R27"/>
  <c r="O27"/>
  <c r="P27" s="1"/>
  <c r="L27"/>
  <c r="K27"/>
  <c r="H27"/>
  <c r="A27"/>
  <c r="U26"/>
  <c r="T26"/>
  <c r="S26"/>
  <c r="R26"/>
  <c r="O26"/>
  <c r="P26" s="1"/>
  <c r="L26"/>
  <c r="K26"/>
  <c r="H26"/>
  <c r="A26"/>
  <c r="U25"/>
  <c r="T25"/>
  <c r="S25"/>
  <c r="R25"/>
  <c r="O25"/>
  <c r="P25" s="1"/>
  <c r="L25"/>
  <c r="K25"/>
  <c r="H25"/>
  <c r="A25"/>
  <c r="U24"/>
  <c r="T24"/>
  <c r="S24"/>
  <c r="R24"/>
  <c r="O24"/>
  <c r="P24" s="1"/>
  <c r="L24"/>
  <c r="K24"/>
  <c r="H24"/>
  <c r="A24"/>
  <c r="U23"/>
  <c r="T23"/>
  <c r="S23"/>
  <c r="R23"/>
  <c r="O23"/>
  <c r="P23" s="1"/>
  <c r="L23"/>
  <c r="K23"/>
  <c r="H23"/>
  <c r="A23"/>
  <c r="U22"/>
  <c r="T22"/>
  <c r="S22"/>
  <c r="R22"/>
  <c r="O22"/>
  <c r="P22" s="1"/>
  <c r="M22"/>
  <c r="N22" s="1"/>
  <c r="L22"/>
  <c r="K22"/>
  <c r="H22"/>
  <c r="A22"/>
  <c r="U21"/>
  <c r="T21"/>
  <c r="R21"/>
  <c r="O21"/>
  <c r="P21" s="1"/>
  <c r="M21"/>
  <c r="N21" s="1"/>
  <c r="L21"/>
  <c r="K21"/>
  <c r="H21"/>
  <c r="U20"/>
  <c r="T20"/>
  <c r="R20"/>
  <c r="Q20"/>
  <c r="O20"/>
  <c r="P20" s="1"/>
  <c r="M20"/>
  <c r="N20" s="1"/>
  <c r="L20"/>
  <c r="K20"/>
  <c r="H20"/>
  <c r="U19"/>
  <c r="T19"/>
  <c r="S19"/>
  <c r="R19"/>
  <c r="Q19"/>
  <c r="O19"/>
  <c r="P19" s="1"/>
  <c r="M19"/>
  <c r="N19" s="1"/>
  <c r="L19"/>
  <c r="K19"/>
  <c r="H19"/>
  <c r="A19"/>
  <c r="U18"/>
  <c r="T18"/>
  <c r="S18"/>
  <c r="R18"/>
  <c r="O18"/>
  <c r="P18" s="1"/>
  <c r="M18"/>
  <c r="N18" s="1"/>
  <c r="L18"/>
  <c r="K18"/>
  <c r="H18"/>
  <c r="A15"/>
  <c r="A14"/>
  <c r="N159" i="64"/>
  <c r="F159"/>
  <c r="N158"/>
  <c r="F158"/>
  <c r="N157"/>
  <c r="F157"/>
  <c r="N156"/>
  <c r="F156"/>
  <c r="N155"/>
  <c r="F155"/>
  <c r="N154"/>
  <c r="N153"/>
  <c r="N152"/>
  <c r="F152"/>
  <c r="N151"/>
  <c r="N149"/>
  <c r="F149"/>
  <c r="N148"/>
  <c r="F148"/>
  <c r="N147"/>
  <c r="F147"/>
  <c r="N146"/>
  <c r="F146"/>
  <c r="N145"/>
  <c r="P149" s="1"/>
  <c r="F145"/>
  <c r="H149" s="1"/>
  <c r="M143"/>
  <c r="E143"/>
  <c r="P142"/>
  <c r="L142"/>
  <c r="H142"/>
  <c r="L141"/>
  <c r="D141"/>
  <c r="L140"/>
  <c r="D140"/>
  <c r="L139"/>
  <c r="D139"/>
  <c r="J134"/>
  <c r="B134"/>
  <c r="N126"/>
  <c r="F126"/>
  <c r="N125"/>
  <c r="F125"/>
  <c r="N124"/>
  <c r="F124"/>
  <c r="N123"/>
  <c r="F123"/>
  <c r="N122"/>
  <c r="F122"/>
  <c r="N119"/>
  <c r="F119"/>
  <c r="N116"/>
  <c r="F116"/>
  <c r="N115"/>
  <c r="F115"/>
  <c r="N114"/>
  <c r="F114"/>
  <c r="N113"/>
  <c r="F113"/>
  <c r="N112"/>
  <c r="P116" s="1"/>
  <c r="F112"/>
  <c r="H116" s="1"/>
  <c r="M110"/>
  <c r="E110"/>
  <c r="P109"/>
  <c r="H109"/>
  <c r="L108"/>
  <c r="D108"/>
  <c r="L107"/>
  <c r="D107"/>
  <c r="L106"/>
  <c r="D106"/>
  <c r="J101"/>
  <c r="B101"/>
  <c r="N93"/>
  <c r="F93"/>
  <c r="N92"/>
  <c r="F92"/>
  <c r="N91"/>
  <c r="F91"/>
  <c r="N90"/>
  <c r="F90"/>
  <c r="N89"/>
  <c r="F89"/>
  <c r="F87"/>
  <c r="N86"/>
  <c r="F86"/>
  <c r="N83"/>
  <c r="F83"/>
  <c r="N82"/>
  <c r="F82"/>
  <c r="N81"/>
  <c r="F81"/>
  <c r="N80"/>
  <c r="F80"/>
  <c r="N79"/>
  <c r="P83" s="1"/>
  <c r="F79"/>
  <c r="H83" s="1"/>
  <c r="M77"/>
  <c r="E77"/>
  <c r="P76"/>
  <c r="H76"/>
  <c r="L75"/>
  <c r="D75"/>
  <c r="L74"/>
  <c r="D74"/>
  <c r="L73"/>
  <c r="D73"/>
  <c r="J68"/>
  <c r="B68"/>
  <c r="N60"/>
  <c r="F60"/>
  <c r="N59"/>
  <c r="F59"/>
  <c r="N58"/>
  <c r="F58"/>
  <c r="N57"/>
  <c r="F57"/>
  <c r="N56"/>
  <c r="F56"/>
  <c r="F55"/>
  <c r="N54"/>
  <c r="F54"/>
  <c r="N53"/>
  <c r="F53"/>
  <c r="N50"/>
  <c r="F50"/>
  <c r="N49"/>
  <c r="F49"/>
  <c r="N48"/>
  <c r="F48"/>
  <c r="N47"/>
  <c r="F47"/>
  <c r="N46"/>
  <c r="P50" s="1"/>
  <c r="F46"/>
  <c r="H50" s="1"/>
  <c r="M44"/>
  <c r="E44"/>
  <c r="P43"/>
  <c r="H43"/>
  <c r="L42"/>
  <c r="D42"/>
  <c r="L41"/>
  <c r="D41"/>
  <c r="J35"/>
  <c r="B35"/>
  <c r="N27"/>
  <c r="F27"/>
  <c r="N26"/>
  <c r="F26"/>
  <c r="N25"/>
  <c r="F25"/>
  <c r="N24"/>
  <c r="F24"/>
  <c r="N23"/>
  <c r="F23"/>
  <c r="N22"/>
  <c r="N21"/>
  <c r="F21"/>
  <c r="N20"/>
  <c r="F20"/>
  <c r="N17"/>
  <c r="F17"/>
  <c r="N16"/>
  <c r="F16"/>
  <c r="N15"/>
  <c r="F15"/>
  <c r="N14"/>
  <c r="F14"/>
  <c r="N13"/>
  <c r="P17" s="1"/>
  <c r="F13"/>
  <c r="H17" s="1"/>
  <c r="M11"/>
  <c r="E11"/>
  <c r="P10"/>
  <c r="H10"/>
  <c r="L9"/>
  <c r="D9"/>
  <c r="L8"/>
  <c r="D8"/>
  <c r="L7"/>
  <c r="J2"/>
  <c r="B2"/>
  <c r="I67" i="63"/>
  <c r="H67"/>
  <c r="G67"/>
  <c r="F67"/>
  <c r="E67"/>
  <c r="C65"/>
  <c r="B65"/>
  <c r="C64"/>
  <c r="B64"/>
  <c r="C63"/>
  <c r="B63"/>
  <c r="C62"/>
  <c r="B62"/>
  <c r="C61"/>
  <c r="B61"/>
  <c r="M60"/>
  <c r="L60"/>
  <c r="K60"/>
  <c r="C60"/>
  <c r="B60"/>
  <c r="M59"/>
  <c r="L59"/>
  <c r="K59"/>
  <c r="H59"/>
  <c r="M58"/>
  <c r="L58"/>
  <c r="K58"/>
  <c r="H58"/>
  <c r="M57"/>
  <c r="L57"/>
  <c r="K57"/>
  <c r="C57"/>
  <c r="B57"/>
  <c r="M56"/>
  <c r="L56"/>
  <c r="K56"/>
  <c r="H56"/>
  <c r="M44"/>
  <c r="M43"/>
  <c r="M42"/>
  <c r="M41"/>
  <c r="M40"/>
  <c r="P39"/>
  <c r="M39"/>
  <c r="P38"/>
  <c r="O38"/>
  <c r="P37"/>
  <c r="O37"/>
  <c r="P36"/>
  <c r="M36"/>
  <c r="P35"/>
  <c r="O35"/>
  <c r="N33"/>
  <c r="M33"/>
  <c r="K33"/>
  <c r="I33"/>
  <c r="H33"/>
  <c r="F33"/>
  <c r="E33"/>
  <c r="D33"/>
  <c r="R31"/>
  <c r="O31"/>
  <c r="Q27" i="5" s="1"/>
  <c r="L31" i="63"/>
  <c r="M27" i="5" s="1"/>
  <c r="N27" s="1"/>
  <c r="J31" i="63"/>
  <c r="J27" i="5" s="1"/>
  <c r="H31" i="63"/>
  <c r="F31"/>
  <c r="D31"/>
  <c r="C31"/>
  <c r="B31"/>
  <c r="R30"/>
  <c r="O30"/>
  <c r="F154" i="64" s="1"/>
  <c r="L30" i="63"/>
  <c r="F153" i="64" s="1"/>
  <c r="J30" i="63"/>
  <c r="J26" i="5" s="1"/>
  <c r="H30" i="63"/>
  <c r="F30"/>
  <c r="D30"/>
  <c r="C30"/>
  <c r="B30"/>
  <c r="R29"/>
  <c r="O29"/>
  <c r="N121" i="64" s="1"/>
  <c r="L29" i="63"/>
  <c r="N120" i="64" s="1"/>
  <c r="J29" i="63"/>
  <c r="J25" i="5" s="1"/>
  <c r="H29" i="63"/>
  <c r="F29"/>
  <c r="D29"/>
  <c r="C29"/>
  <c r="B29"/>
  <c r="R28"/>
  <c r="O28"/>
  <c r="Q24" i="5" s="1"/>
  <c r="L28" i="63"/>
  <c r="M24" i="5" s="1"/>
  <c r="N24" s="1"/>
  <c r="J28" i="63"/>
  <c r="J24" i="5" s="1"/>
  <c r="H28" i="63"/>
  <c r="F28"/>
  <c r="D28"/>
  <c r="C28"/>
  <c r="B28"/>
  <c r="R27"/>
  <c r="O27"/>
  <c r="N88" i="64" s="1"/>
  <c r="L27" i="63"/>
  <c r="N87" i="64" s="1"/>
  <c r="J27" i="63"/>
  <c r="J23" i="5" s="1"/>
  <c r="H27" i="63"/>
  <c r="F27"/>
  <c r="D27"/>
  <c r="C27"/>
  <c r="B27"/>
  <c r="R26"/>
  <c r="O26"/>
  <c r="Q22" i="5" s="1"/>
  <c r="J26" i="63"/>
  <c r="J22" i="5" s="1"/>
  <c r="H26" i="63"/>
  <c r="F26"/>
  <c r="D26"/>
  <c r="C26"/>
  <c r="B26"/>
  <c r="R25"/>
  <c r="O25"/>
  <c r="N55" i="64" s="1"/>
  <c r="J25" i="63"/>
  <c r="J21" i="5" s="1"/>
  <c r="H25" i="63"/>
  <c r="F25"/>
  <c r="D25"/>
  <c r="R24"/>
  <c r="J24"/>
  <c r="J20" i="5" s="1"/>
  <c r="H24" i="63"/>
  <c r="F24"/>
  <c r="D24"/>
  <c r="R23"/>
  <c r="J23"/>
  <c r="J19" i="5" s="1"/>
  <c r="H23" i="63"/>
  <c r="F23"/>
  <c r="D23"/>
  <c r="C23"/>
  <c r="B23"/>
  <c r="R22"/>
  <c r="O22"/>
  <c r="K22"/>
  <c r="J22"/>
  <c r="J18" i="5" s="1"/>
  <c r="H22" i="63"/>
  <c r="F22"/>
  <c r="D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C10"/>
  <c r="C25" s="1"/>
  <c r="C59" s="1"/>
  <c r="B10"/>
  <c r="A21" i="5" s="1"/>
  <c r="X9" i="63"/>
  <c r="V9"/>
  <c r="T9"/>
  <c r="R9"/>
  <c r="P9"/>
  <c r="I9"/>
  <c r="H9"/>
  <c r="G9"/>
  <c r="E9"/>
  <c r="D9"/>
  <c r="C9"/>
  <c r="C24" s="1"/>
  <c r="C58" s="1"/>
  <c r="B9"/>
  <c r="B24" s="1"/>
  <c r="X8"/>
  <c r="V8"/>
  <c r="T8"/>
  <c r="R8"/>
  <c r="P8"/>
  <c r="H8"/>
  <c r="G8"/>
  <c r="E8"/>
  <c r="D8"/>
  <c r="X7"/>
  <c r="V7"/>
  <c r="T7"/>
  <c r="R7"/>
  <c r="P7"/>
  <c r="H7"/>
  <c r="G7"/>
  <c r="E7"/>
  <c r="D7"/>
  <c r="C7"/>
  <c r="C22" s="1"/>
  <c r="C56" s="1"/>
  <c r="B7"/>
  <c r="A18" i="5" s="1"/>
  <c r="D2" i="63"/>
  <c r="J135" i="64" s="1"/>
  <c r="N159" i="21"/>
  <c r="F159"/>
  <c r="N158"/>
  <c r="F158"/>
  <c r="N157"/>
  <c r="N156"/>
  <c r="F156"/>
  <c r="N155"/>
  <c r="F155"/>
  <c r="N154"/>
  <c r="F154"/>
  <c r="N153"/>
  <c r="F153"/>
  <c r="N152"/>
  <c r="F152"/>
  <c r="N151"/>
  <c r="F151"/>
  <c r="N149"/>
  <c r="N148"/>
  <c r="N147"/>
  <c r="N146"/>
  <c r="N145"/>
  <c r="M143"/>
  <c r="E143"/>
  <c r="P142"/>
  <c r="L142"/>
  <c r="L141"/>
  <c r="D141"/>
  <c r="L140"/>
  <c r="L139"/>
  <c r="D139"/>
  <c r="J135"/>
  <c r="B135"/>
  <c r="J134"/>
  <c r="B134"/>
  <c r="N126"/>
  <c r="F126"/>
  <c r="N125"/>
  <c r="F125"/>
  <c r="N123"/>
  <c r="F123"/>
  <c r="N122"/>
  <c r="F122"/>
  <c r="N121"/>
  <c r="F121"/>
  <c r="N120"/>
  <c r="F120"/>
  <c r="N119"/>
  <c r="F119"/>
  <c r="N118"/>
  <c r="F118"/>
  <c r="M110"/>
  <c r="E110"/>
  <c r="L108"/>
  <c r="D108"/>
  <c r="D106"/>
  <c r="J102"/>
  <c r="B102"/>
  <c r="J101"/>
  <c r="B101"/>
  <c r="N93"/>
  <c r="F93"/>
  <c r="N92"/>
  <c r="F92"/>
  <c r="N90"/>
  <c r="F90"/>
  <c r="N89"/>
  <c r="F89"/>
  <c r="N88"/>
  <c r="F88"/>
  <c r="N87"/>
  <c r="F87"/>
  <c r="N86"/>
  <c r="F86"/>
  <c r="N85"/>
  <c r="F85"/>
  <c r="F80"/>
  <c r="M77"/>
  <c r="E77"/>
  <c r="L75"/>
  <c r="D75"/>
  <c r="L73"/>
  <c r="D73"/>
  <c r="J69"/>
  <c r="B69"/>
  <c r="J68"/>
  <c r="B68"/>
  <c r="N60"/>
  <c r="F60"/>
  <c r="N59"/>
  <c r="F59"/>
  <c r="N57"/>
  <c r="F57"/>
  <c r="N55"/>
  <c r="F55"/>
  <c r="N54"/>
  <c r="F54"/>
  <c r="N53"/>
  <c r="F53"/>
  <c r="N52"/>
  <c r="F52"/>
  <c r="M44"/>
  <c r="E44"/>
  <c r="L42"/>
  <c r="D42"/>
  <c r="L40"/>
  <c r="J36"/>
  <c r="B36"/>
  <c r="J35"/>
  <c r="B35"/>
  <c r="N27"/>
  <c r="F27"/>
  <c r="N26"/>
  <c r="F26"/>
  <c r="N24"/>
  <c r="F24"/>
  <c r="N23"/>
  <c r="F23"/>
  <c r="N22"/>
  <c r="F22"/>
  <c r="N21"/>
  <c r="F21"/>
  <c r="N20"/>
  <c r="F20"/>
  <c r="N19"/>
  <c r="F19"/>
  <c r="M11"/>
  <c r="E11"/>
  <c r="L9"/>
  <c r="D9"/>
  <c r="L7"/>
  <c r="D7"/>
  <c r="J3"/>
  <c r="B3"/>
  <c r="J2"/>
  <c r="B2"/>
  <c r="H67" i="20"/>
  <c r="F67"/>
  <c r="E67"/>
  <c r="D67"/>
  <c r="L60"/>
  <c r="K60"/>
  <c r="J60"/>
  <c r="L59"/>
  <c r="S21" i="5"/>
  <c r="L58" i="20"/>
  <c r="K58"/>
  <c r="G67"/>
  <c r="L57"/>
  <c r="J57"/>
  <c r="L56"/>
  <c r="K59"/>
  <c r="O38"/>
  <c r="P39" i="5" s="1"/>
  <c r="P34"/>
  <c r="P36" s="1"/>
  <c r="O35" i="20"/>
  <c r="J56" s="1"/>
  <c r="O33"/>
  <c r="N33"/>
  <c r="M33"/>
  <c r="L33"/>
  <c r="K33"/>
  <c r="J33"/>
  <c r="I33"/>
  <c r="C31"/>
  <c r="C65" s="1"/>
  <c r="B31"/>
  <c r="B65" s="1"/>
  <c r="C30"/>
  <c r="C64" s="1"/>
  <c r="B30"/>
  <c r="M43" s="1"/>
  <c r="C29"/>
  <c r="C63" s="1"/>
  <c r="B29"/>
  <c r="L106" i="21" s="1"/>
  <c r="C28" i="20"/>
  <c r="C62" s="1"/>
  <c r="B28"/>
  <c r="M41" s="1"/>
  <c r="C27"/>
  <c r="C61" s="1"/>
  <c r="B27"/>
  <c r="B61" s="1"/>
  <c r="C26"/>
  <c r="C60" s="1"/>
  <c r="B26"/>
  <c r="B60" s="1"/>
  <c r="C25"/>
  <c r="C59" s="1"/>
  <c r="B25"/>
  <c r="B59" s="1"/>
  <c r="C24"/>
  <c r="C58" s="1"/>
  <c r="B24"/>
  <c r="D40" i="21" s="1"/>
  <c r="E23" i="20"/>
  <c r="C23"/>
  <c r="C57" s="1"/>
  <c r="B23"/>
  <c r="B57" s="1"/>
  <c r="C22"/>
  <c r="C56" s="1"/>
  <c r="B22"/>
  <c r="B56" s="1"/>
  <c r="R21"/>
  <c r="X17"/>
  <c r="H16"/>
  <c r="G16"/>
  <c r="E16"/>
  <c r="H31" s="1"/>
  <c r="H15"/>
  <c r="F146" i="21" s="1"/>
  <c r="G15" i="20"/>
  <c r="E15"/>
  <c r="F30" s="1"/>
  <c r="H14"/>
  <c r="N113" i="21" s="1"/>
  <c r="G14" i="20"/>
  <c r="P109" i="21" s="1"/>
  <c r="E14" i="20"/>
  <c r="H29" s="1"/>
  <c r="O13"/>
  <c r="N13"/>
  <c r="K13"/>
  <c r="H13" s="1"/>
  <c r="E13"/>
  <c r="O12"/>
  <c r="N12"/>
  <c r="L12"/>
  <c r="K12"/>
  <c r="E12"/>
  <c r="H27" s="1"/>
  <c r="N91" i="79" s="1"/>
  <c r="N11" i="20"/>
  <c r="E11"/>
  <c r="S10"/>
  <c r="O10"/>
  <c r="N10"/>
  <c r="H10"/>
  <c r="G10"/>
  <c r="B39" i="5" s="1"/>
  <c r="E10" i="20"/>
  <c r="H25" s="1"/>
  <c r="N58" i="79" s="1"/>
  <c r="S9" i="20"/>
  <c r="O9"/>
  <c r="N9"/>
  <c r="H9"/>
  <c r="G34" i="5"/>
  <c r="G36" s="1"/>
  <c r="D9" i="20"/>
  <c r="D18" s="1"/>
  <c r="S8"/>
  <c r="O8"/>
  <c r="N8"/>
  <c r="K8"/>
  <c r="G8"/>
  <c r="P10" i="21" s="1"/>
  <c r="E8" i="20"/>
  <c r="H23" s="1"/>
  <c r="N25" i="79" s="1"/>
  <c r="N7" i="20"/>
  <c r="M7"/>
  <c r="K7"/>
  <c r="H7" s="1"/>
  <c r="G7"/>
  <c r="H10" i="21" s="1"/>
  <c r="E7" i="20"/>
  <c r="D8" i="21" s="1"/>
  <c r="X68" i="77"/>
  <c r="W68"/>
  <c r="V68"/>
  <c r="U68"/>
  <c r="T68"/>
  <c r="S68"/>
  <c r="R68"/>
  <c r="Q68"/>
  <c r="P68"/>
  <c r="O68"/>
  <c r="N68"/>
  <c r="M68"/>
  <c r="L68"/>
  <c r="K68"/>
  <c r="J68"/>
  <c r="I68"/>
  <c r="H68"/>
  <c r="M59"/>
  <c r="X48"/>
  <c r="W48"/>
  <c r="V48"/>
  <c r="U48"/>
  <c r="T48"/>
  <c r="S48"/>
  <c r="R48"/>
  <c r="Q48"/>
  <c r="P48"/>
  <c r="O48"/>
  <c r="N48"/>
  <c r="M48"/>
  <c r="L48"/>
  <c r="K48"/>
  <c r="J48"/>
  <c r="I48"/>
  <c r="H48"/>
  <c r="M44"/>
  <c r="M43"/>
  <c r="M40"/>
  <c r="M39"/>
  <c r="M33"/>
  <c r="M32"/>
  <c r="X28"/>
  <c r="W28"/>
  <c r="V28"/>
  <c r="U28"/>
  <c r="T28"/>
  <c r="S28"/>
  <c r="R28"/>
  <c r="Q28"/>
  <c r="P28"/>
  <c r="O28"/>
  <c r="N28"/>
  <c r="M28"/>
  <c r="L28"/>
  <c r="K28"/>
  <c r="J28"/>
  <c r="I28"/>
  <c r="H28"/>
  <c r="M13"/>
  <c r="M1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  <c r="D107" i="21" l="1"/>
  <c r="H8" i="20"/>
  <c r="H38" i="5" s="1"/>
  <c r="H12" i="20"/>
  <c r="N80" i="79" s="1"/>
  <c r="D74" i="21"/>
  <c r="O33" i="63"/>
  <c r="P93" i="79"/>
  <c r="H37" i="5"/>
  <c r="F14" i="79"/>
  <c r="F47" i="21"/>
  <c r="F47" i="79"/>
  <c r="H39" i="5"/>
  <c r="N14" i="79"/>
  <c r="N47"/>
  <c r="P149" i="21"/>
  <c r="P159"/>
  <c r="J29" i="5"/>
  <c r="P159" i="64"/>
  <c r="K29" i="5"/>
  <c r="U29"/>
  <c r="P126" i="79"/>
  <c r="H29" i="5"/>
  <c r="O29"/>
  <c r="D44"/>
  <c r="F44"/>
  <c r="P60" i="79"/>
  <c r="R7" i="20"/>
  <c r="F15" i="21" s="1"/>
  <c r="G9" i="20"/>
  <c r="R10"/>
  <c r="J39" i="5" s="1"/>
  <c r="P14" i="20"/>
  <c r="N112" i="21" s="1"/>
  <c r="T14" i="20"/>
  <c r="N115" i="21" s="1"/>
  <c r="R15" i="20"/>
  <c r="F147" i="21" s="1"/>
  <c r="V15" i="20"/>
  <c r="F149" i="21" s="1"/>
  <c r="R16" i="20"/>
  <c r="V16"/>
  <c r="I18"/>
  <c r="F29"/>
  <c r="N124" i="21" s="1"/>
  <c r="P126" s="1"/>
  <c r="H30" i="20"/>
  <c r="F157" i="21" s="1"/>
  <c r="H159" s="1"/>
  <c r="F31" i="20"/>
  <c r="A37"/>
  <c r="M37"/>
  <c r="M38"/>
  <c r="M40"/>
  <c r="M42"/>
  <c r="J59"/>
  <c r="B62"/>
  <c r="B63"/>
  <c r="B64"/>
  <c r="F56" i="21"/>
  <c r="L107"/>
  <c r="D140"/>
  <c r="H142"/>
  <c r="R29" i="5"/>
  <c r="T29"/>
  <c r="S20"/>
  <c r="E9" i="20"/>
  <c r="H24" s="1"/>
  <c r="T10"/>
  <c r="K39" i="5" s="1"/>
  <c r="R14" i="20"/>
  <c r="N114" i="21" s="1"/>
  <c r="V14" i="20"/>
  <c r="N116" i="21" s="1"/>
  <c r="P15" i="20"/>
  <c r="F145" i="21" s="1"/>
  <c r="T15" i="20"/>
  <c r="F148" i="21" s="1"/>
  <c r="P16" i="20"/>
  <c r="T16"/>
  <c r="M35"/>
  <c r="M36"/>
  <c r="D37"/>
  <c r="M39"/>
  <c r="M44"/>
  <c r="B58"/>
  <c r="N56" i="21"/>
  <c r="S29" i="5"/>
  <c r="P29"/>
  <c r="P160" i="64"/>
  <c r="O44" i="5"/>
  <c r="C44"/>
  <c r="E44"/>
  <c r="L29"/>
  <c r="P10" i="20"/>
  <c r="I39" i="5" s="1"/>
  <c r="V10" i="20"/>
  <c r="N50" i="79" s="1"/>
  <c r="T11" i="20"/>
  <c r="F82" i="21" s="1"/>
  <c r="T12" i="20"/>
  <c r="N82" i="21" s="1"/>
  <c r="T13" i="20"/>
  <c r="F115" i="21" s="1"/>
  <c r="F25" i="20"/>
  <c r="F26"/>
  <c r="F27"/>
  <c r="N91" i="21" s="1"/>
  <c r="P93" s="1"/>
  <c r="F28" i="20"/>
  <c r="L41" i="21"/>
  <c r="P43"/>
  <c r="L74"/>
  <c r="P76"/>
  <c r="P11" i="20"/>
  <c r="R11"/>
  <c r="V11"/>
  <c r="F83" i="79" s="1"/>
  <c r="P12" i="20"/>
  <c r="N79" i="79" s="1"/>
  <c r="R12" i="20"/>
  <c r="V12"/>
  <c r="N83" i="79" s="1"/>
  <c r="H109" i="21"/>
  <c r="P13" i="20"/>
  <c r="F112" i="79" s="1"/>
  <c r="R13" i="20"/>
  <c r="V13"/>
  <c r="H26"/>
  <c r="F91" i="79" s="1"/>
  <c r="H93" s="1"/>
  <c r="H28" i="20"/>
  <c r="P8"/>
  <c r="R8"/>
  <c r="V8"/>
  <c r="N17" i="79" s="1"/>
  <c r="L8" i="21"/>
  <c r="B38" i="5"/>
  <c r="T8" i="20"/>
  <c r="K38" i="5" s="1"/>
  <c r="P7" i="20"/>
  <c r="V7"/>
  <c r="E18"/>
  <c r="B37" i="5"/>
  <c r="J37"/>
  <c r="T7" i="20"/>
  <c r="F16" i="21" s="1"/>
  <c r="H22" i="20"/>
  <c r="L33" i="63"/>
  <c r="F85" i="64"/>
  <c r="F120"/>
  <c r="M23" i="5"/>
  <c r="N23" s="1"/>
  <c r="P116" i="79"/>
  <c r="P160"/>
  <c r="V160" s="1"/>
  <c r="Q21" i="5"/>
  <c r="M25"/>
  <c r="N25" s="1"/>
  <c r="M26"/>
  <c r="N26" s="1"/>
  <c r="P27" i="79"/>
  <c r="H160"/>
  <c r="T160" s="1"/>
  <c r="P116" i="21"/>
  <c r="P37" i="5"/>
  <c r="P38"/>
  <c r="K57" i="20"/>
  <c r="B58" i="63"/>
  <c r="M37"/>
  <c r="D40" i="64"/>
  <c r="D37" i="63"/>
  <c r="M44" i="5"/>
  <c r="N46" i="21"/>
  <c r="F22" i="20"/>
  <c r="F23"/>
  <c r="E33"/>
  <c r="N47" i="21"/>
  <c r="B25" i="63"/>
  <c r="J3" i="64"/>
  <c r="B36"/>
  <c r="J69"/>
  <c r="J102"/>
  <c r="B135"/>
  <c r="A11" i="5"/>
  <c r="A20"/>
  <c r="H34"/>
  <c r="H36" s="1"/>
  <c r="F14" i="21"/>
  <c r="B22" i="63"/>
  <c r="B3" i="64"/>
  <c r="D7"/>
  <c r="J36"/>
  <c r="L40"/>
  <c r="B69"/>
  <c r="B102"/>
  <c r="P25" i="63"/>
  <c r="J33"/>
  <c r="J56"/>
  <c r="J57"/>
  <c r="O57" s="1"/>
  <c r="J59"/>
  <c r="O59" s="1"/>
  <c r="J60"/>
  <c r="O60" s="1"/>
  <c r="J61"/>
  <c r="O61" s="1"/>
  <c r="F19" i="64"/>
  <c r="F22"/>
  <c r="F52"/>
  <c r="H60" s="1"/>
  <c r="H61" s="1"/>
  <c r="F88"/>
  <c r="F118"/>
  <c r="F121"/>
  <c r="Q18" i="5"/>
  <c r="Q23"/>
  <c r="Q25"/>
  <c r="Q26"/>
  <c r="P22" i="63"/>
  <c r="P23"/>
  <c r="P24"/>
  <c r="P26"/>
  <c r="P27"/>
  <c r="P28"/>
  <c r="P29"/>
  <c r="P30"/>
  <c r="P31"/>
  <c r="J58"/>
  <c r="O58" s="1"/>
  <c r="J62"/>
  <c r="J63"/>
  <c r="J64"/>
  <c r="J65"/>
  <c r="N19" i="64"/>
  <c r="P27" s="1"/>
  <c r="P28" s="1"/>
  <c r="N52"/>
  <c r="P60" s="1"/>
  <c r="P61" s="1"/>
  <c r="N85"/>
  <c r="P93" s="1"/>
  <c r="P94" s="1"/>
  <c r="N118"/>
  <c r="P126" s="1"/>
  <c r="P127" s="1"/>
  <c r="F151"/>
  <c r="H159" s="1"/>
  <c r="H160" s="1"/>
  <c r="I37" i="5" l="1"/>
  <c r="N13" i="21"/>
  <c r="N13" i="79"/>
  <c r="R22" i="20"/>
  <c r="N14" i="21"/>
  <c r="N80"/>
  <c r="F124" i="79"/>
  <c r="H126" s="1"/>
  <c r="F58"/>
  <c r="H60" s="1"/>
  <c r="N49" i="21"/>
  <c r="R31" i="20"/>
  <c r="G27" i="5" s="1"/>
  <c r="I27" s="1"/>
  <c r="F13" i="21"/>
  <c r="N48"/>
  <c r="X16" i="20"/>
  <c r="D31" s="1"/>
  <c r="P31" s="1"/>
  <c r="S44" s="1"/>
  <c r="T9"/>
  <c r="T18" s="1"/>
  <c r="P160" i="21"/>
  <c r="O31" i="5"/>
  <c r="K31"/>
  <c r="F25" i="79"/>
  <c r="H27" s="1"/>
  <c r="P127" i="21"/>
  <c r="H41" i="5"/>
  <c r="H44" s="1"/>
  <c r="P127" i="79"/>
  <c r="V127" s="1"/>
  <c r="L38" i="5"/>
  <c r="P17" i="79"/>
  <c r="P28" s="1"/>
  <c r="V28" s="1"/>
  <c r="F83" i="21"/>
  <c r="L39" i="5"/>
  <c r="P50" i="79"/>
  <c r="P61" s="1"/>
  <c r="V61" s="1"/>
  <c r="L37" i="5"/>
  <c r="F17" i="79"/>
  <c r="H17" s="1"/>
  <c r="F116" i="21"/>
  <c r="F116" i="79"/>
  <c r="N83" i="21"/>
  <c r="F81"/>
  <c r="F114"/>
  <c r="F114" i="79"/>
  <c r="N81" i="21"/>
  <c r="N81" i="79"/>
  <c r="F79" i="21"/>
  <c r="F113"/>
  <c r="F113" i="79"/>
  <c r="K37" i="5"/>
  <c r="K41" s="1"/>
  <c r="R25" i="20"/>
  <c r="G21" i="5" s="1"/>
  <c r="I21" s="1"/>
  <c r="N16" i="21"/>
  <c r="H18" i="20"/>
  <c r="H93" i="64"/>
  <c r="H94" s="1"/>
  <c r="H76" i="21"/>
  <c r="X11" i="20"/>
  <c r="D26" s="1"/>
  <c r="P26" s="1"/>
  <c r="M29" i="5"/>
  <c r="G18"/>
  <c r="I18" s="1"/>
  <c r="X8" i="20"/>
  <c r="D23" s="1"/>
  <c r="I57" s="1"/>
  <c r="N57" s="1"/>
  <c r="I38" i="5"/>
  <c r="I41" s="1"/>
  <c r="I65" i="20"/>
  <c r="D41" i="21"/>
  <c r="V9" i="20"/>
  <c r="F50" i="79" s="1"/>
  <c r="R9" i="20"/>
  <c r="R18" s="1"/>
  <c r="F24"/>
  <c r="N34" i="5" s="1"/>
  <c r="N36" s="1"/>
  <c r="R23" i="20"/>
  <c r="G19" i="5" s="1"/>
  <c r="I19" s="1"/>
  <c r="N17" i="21"/>
  <c r="X14" i="20"/>
  <c r="D29" s="1"/>
  <c r="P29" s="1"/>
  <c r="S42" s="1"/>
  <c r="R29"/>
  <c r="G25" i="5" s="1"/>
  <c r="I25" s="1"/>
  <c r="B41"/>
  <c r="H149" i="21"/>
  <c r="H160" s="1"/>
  <c r="R30" i="20"/>
  <c r="G26" i="5" s="1"/>
  <c r="I26" s="1"/>
  <c r="P9" i="20"/>
  <c r="P18" s="1"/>
  <c r="X15"/>
  <c r="D30" s="1"/>
  <c r="B34" i="5"/>
  <c r="B36" s="1"/>
  <c r="H43" i="21"/>
  <c r="X12" i="20"/>
  <c r="D27" s="1"/>
  <c r="X7"/>
  <c r="D22" s="1"/>
  <c r="F17" i="21"/>
  <c r="H17" s="1"/>
  <c r="R27" i="20"/>
  <c r="G23" i="5" s="1"/>
  <c r="I23" s="1"/>
  <c r="N79" i="21"/>
  <c r="N29" i="5"/>
  <c r="X13" i="20"/>
  <c r="D28" s="1"/>
  <c r="F112" i="21"/>
  <c r="F124"/>
  <c r="H126" s="1"/>
  <c r="R26" i="20"/>
  <c r="G22" i="5" s="1"/>
  <c r="I22" s="1"/>
  <c r="N39"/>
  <c r="N58" i="21"/>
  <c r="P60" s="1"/>
  <c r="F91"/>
  <c r="H93" s="1"/>
  <c r="X10" i="20"/>
  <c r="D25" s="1"/>
  <c r="P25" s="1"/>
  <c r="R28"/>
  <c r="G24" i="5" s="1"/>
  <c r="I24" s="1"/>
  <c r="G18" i="20"/>
  <c r="N50" i="21"/>
  <c r="H33" i="20"/>
  <c r="J38" i="5"/>
  <c r="J41" s="1"/>
  <c r="N15" i="21"/>
  <c r="B56" i="63"/>
  <c r="M35"/>
  <c r="B59"/>
  <c r="A37"/>
  <c r="M38"/>
  <c r="N38" i="5"/>
  <c r="N25" i="21"/>
  <c r="P27" s="1"/>
  <c r="N37" i="5"/>
  <c r="F25" i="21"/>
  <c r="H27" s="1"/>
  <c r="H126" i="64"/>
  <c r="H127" s="1"/>
  <c r="H27"/>
  <c r="H28" s="1"/>
  <c r="P41" i="5"/>
  <c r="P44" s="1"/>
  <c r="D64" i="63"/>
  <c r="S43"/>
  <c r="D62"/>
  <c r="S41"/>
  <c r="D60"/>
  <c r="S39"/>
  <c r="D57"/>
  <c r="S36"/>
  <c r="D65"/>
  <c r="S44"/>
  <c r="V160" i="64" s="1"/>
  <c r="D63" i="63"/>
  <c r="S42"/>
  <c r="D61"/>
  <c r="S40"/>
  <c r="V94" i="64" s="1"/>
  <c r="D58" i="63"/>
  <c r="S37"/>
  <c r="D56"/>
  <c r="S35"/>
  <c r="P33"/>
  <c r="P46" s="1"/>
  <c r="J67"/>
  <c r="O56"/>
  <c r="O67" s="1"/>
  <c r="S38"/>
  <c r="V61" i="64" s="1"/>
  <c r="D59" i="63"/>
  <c r="V127" i="64"/>
  <c r="Q29" i="5"/>
  <c r="T61" i="64"/>
  <c r="T160"/>
  <c r="V28"/>
  <c r="L41" i="5" l="1"/>
  <c r="P50" i="21"/>
  <c r="P61" s="1"/>
  <c r="V160"/>
  <c r="K34" i="5"/>
  <c r="K36" s="1"/>
  <c r="K44" s="1"/>
  <c r="F49" i="21"/>
  <c r="F33" i="20"/>
  <c r="V127" i="21"/>
  <c r="H83"/>
  <c r="H94" s="1"/>
  <c r="H116"/>
  <c r="H127" s="1"/>
  <c r="P83"/>
  <c r="P94" s="1"/>
  <c r="H28" i="79"/>
  <c r="T28" s="1"/>
  <c r="T94" i="64"/>
  <c r="V18" i="20"/>
  <c r="H50" i="79"/>
  <c r="H61" s="1"/>
  <c r="T61" s="1"/>
  <c r="P83"/>
  <c r="P94" s="1"/>
  <c r="V94" s="1"/>
  <c r="H116"/>
  <c r="H127" s="1"/>
  <c r="T127" s="1"/>
  <c r="H83"/>
  <c r="H94" s="1"/>
  <c r="T94" s="1"/>
  <c r="T28" i="64"/>
  <c r="P28" i="20"/>
  <c r="S41" s="1"/>
  <c r="I62"/>
  <c r="N62" s="1"/>
  <c r="P27"/>
  <c r="S40" s="1"/>
  <c r="I61"/>
  <c r="N61" s="1"/>
  <c r="I60"/>
  <c r="N60" s="1"/>
  <c r="S39"/>
  <c r="L51" i="5"/>
  <c r="M51" s="1"/>
  <c r="N51" s="1"/>
  <c r="M31"/>
  <c r="P17" i="21"/>
  <c r="P28" s="1"/>
  <c r="P23" i="20"/>
  <c r="S36" s="1"/>
  <c r="S38"/>
  <c r="I59"/>
  <c r="N59" s="1"/>
  <c r="T127" i="64"/>
  <c r="P30" i="20"/>
  <c r="S43" s="1"/>
  <c r="T160" i="21" s="1"/>
  <c r="I64" i="20"/>
  <c r="L34" i="5"/>
  <c r="L36" s="1"/>
  <c r="L44" s="1"/>
  <c r="F50" i="21"/>
  <c r="F58"/>
  <c r="H60" s="1"/>
  <c r="R24" i="20"/>
  <c r="G20" i="5" s="1"/>
  <c r="I20" s="1"/>
  <c r="I29" s="1"/>
  <c r="M48" s="1"/>
  <c r="I34"/>
  <c r="X9" i="20"/>
  <c r="D24" s="1"/>
  <c r="F46" i="21"/>
  <c r="J34" i="5"/>
  <c r="J36" s="1"/>
  <c r="J44" s="1"/>
  <c r="F48" i="21"/>
  <c r="B44" i="5"/>
  <c r="N41"/>
  <c r="N44" s="1"/>
  <c r="L50"/>
  <c r="M50" s="1"/>
  <c r="N50" s="1"/>
  <c r="I56" i="20"/>
  <c r="P22"/>
  <c r="S35" s="1"/>
  <c r="H28" i="21"/>
  <c r="Q31" i="5"/>
  <c r="L54"/>
  <c r="L56" s="1"/>
  <c r="D67" i="63"/>
  <c r="V94" i="21" l="1"/>
  <c r="T127"/>
  <c r="V28"/>
  <c r="T94"/>
  <c r="X18" i="20"/>
  <c r="V61" i="21"/>
  <c r="I58" i="20"/>
  <c r="N58" s="1"/>
  <c r="P24"/>
  <c r="S37" s="1"/>
  <c r="I36" i="5"/>
  <c r="I44" s="1"/>
  <c r="Q44" s="1"/>
  <c r="L52"/>
  <c r="D33" i="20"/>
  <c r="G29" i="5"/>
  <c r="H50" i="21"/>
  <c r="H61" s="1"/>
  <c r="L49" i="5"/>
  <c r="M49" s="1"/>
  <c r="M52" s="1"/>
  <c r="T28" i="21"/>
  <c r="N56" i="20"/>
  <c r="T61" i="21" l="1"/>
  <c r="N67" i="20"/>
  <c r="I67"/>
  <c r="P33"/>
  <c r="P46" s="1"/>
  <c r="N52" i="5"/>
  <c r="L48"/>
  <c r="N48" s="1"/>
  <c r="N49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5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9th Loan payment</t>
        </r>
      </text>
    </comment>
  </commentList>
</comments>
</file>

<file path=xl/sharedStrings.xml><?xml version="1.0" encoding="utf-8"?>
<sst xmlns="http://schemas.openxmlformats.org/spreadsheetml/2006/main" count="2084" uniqueCount="298">
  <si>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</si>
  <si>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</si>
  <si>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</si>
  <si>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</si>
  <si>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</si>
  <si>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</si>
  <si>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</si>
  <si>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</si>
  <si>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</si>
  <si>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</si>
  <si>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</si>
  <si>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</si>
  <si>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</si>
  <si>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</si>
  <si>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</si>
  <si>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</si>
  <si>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</si>
  <si>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</si>
  <si>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</si>
  <si>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</si>
  <si>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</si>
  <si>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</si>
  <si>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</si>
  <si>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</si>
  <si>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</si>
  <si>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</si>
  <si>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</si>
  <si>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</si>
  <si>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</si>
  <si>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</si>
  <si>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</si>
  <si>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</si>
  <si>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</si>
  <si>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</si>
  <si>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</si>
  <si>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</si>
  <si>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</si>
  <si>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</si>
  <si>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</si>
  <si>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</si>
  <si>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</si>
  <si>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</si>
  <si>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</si>
  <si>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</si>
  <si>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</si>
  <si>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</si>
  <si>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</si>
  <si>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</si>
  <si>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</si>
  <si>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</si>
  <si>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</si>
  <si>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</si>
  <si>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</si>
  <si>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</si>
  <si>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</si>
  <si>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</si>
  <si>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</si>
  <si>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</si>
  <si>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</si>
  <si>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</si>
  <si>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</si>
  <si>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</si>
  <si>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</si>
  <si>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</si>
  <si>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</si>
  <si>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</si>
  <si>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</si>
  <si>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</si>
  <si>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</si>
  <si>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</si>
  <si>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</si>
  <si>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</si>
  <si>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</si>
  <si>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</si>
  <si>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</si>
  <si>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</si>
  <si>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</si>
  <si>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</si>
  <si>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</si>
  <si>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</si>
  <si>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</si>
  <si>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</si>
  <si>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</si>
  <si>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</si>
  <si>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</si>
  <si>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</si>
  <si>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</si>
  <si>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</si>
  <si>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</si>
  <si>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</si>
  <si>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</si>
  <si>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</si>
  <si>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</si>
  <si>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</si>
  <si>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</si>
  <si>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</si>
  <si>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</si>
  <si>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</si>
  <si>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</si>
  <si>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</si>
  <si>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</si>
  <si>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</si>
  <si>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</si>
  <si>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</si>
  <si>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</si>
  <si>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</si>
  <si>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</si>
  <si>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</si>
  <si>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</si>
  <si>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</si>
  <si>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</si>
  <si>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</si>
  <si>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</si>
  <si>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</si>
  <si>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</si>
  <si>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</si>
  <si>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</si>
  <si>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</si>
  <si>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</si>
  <si>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</si>
  <si>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</si>
  <si>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</si>
  <si>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</si>
  <si>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</si>
  <si>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</si>
  <si>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</si>
  <si>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</si>
  <si>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</si>
  <si>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</si>
  <si>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</si>
  <si>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</si>
  <si>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</si>
  <si>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</si>
  <si>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</si>
  <si>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</si>
  <si>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</si>
  <si>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</si>
  <si>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</si>
  <si>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</si>
  <si>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</si>
  <si>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</si>
  <si>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</si>
  <si>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</si>
  <si>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</si>
  <si>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</si>
  <si>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</si>
  <si>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</si>
  <si>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</si>
  <si>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</si>
  <si>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</si>
  <si>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</si>
  <si>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</si>
  <si>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</si>
  <si>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</si>
  <si>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</si>
  <si>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</si>
  <si>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</si>
  <si>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</si>
  <si>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</si>
  <si>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</si>
  <si>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</si>
  <si>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</si>
  <si>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</si>
  <si>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</si>
  <si>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</si>
  <si>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</si>
  <si>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</si>
  <si>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</si>
  <si>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</si>
  <si>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</si>
  <si>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</si>
  <si>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</si>
  <si>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</si>
  <si>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</si>
  <si>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</si>
  <si>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</si>
  <si>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</si>
  <si>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</si>
  <si>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</si>
  <si>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</si>
  <si>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</si>
  <si>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</si>
  <si>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</si>
  <si>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</si>
  <si>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</si>
  <si>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</si>
  <si>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</si>
  <si>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</si>
  <si>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</si>
  <si>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</si>
  <si>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</si>
  <si>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</si>
  <si>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</si>
  <si>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</si>
  <si>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</si>
  <si>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</si>
  <si>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</si>
  <si>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</si>
  <si>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</si>
  <si>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</si>
  <si>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</si>
  <si>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</si>
  <si>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</si>
  <si>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</si>
  <si>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</si>
  <si>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</si>
  <si>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</si>
  <si>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</si>
  <si>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</si>
  <si>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</si>
  <si>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</si>
  <si>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</si>
  <si>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</si>
  <si>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</si>
  <si>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</si>
  <si>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</si>
  <si>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</si>
  <si>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</si>
  <si>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</si>
  <si>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</si>
  <si>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</si>
  <si>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</si>
  <si>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</si>
  <si>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</si>
  <si>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</si>
  <si>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</si>
  <si>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</si>
  <si>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</si>
  <si>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</si>
  <si>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</si>
  <si>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</si>
  <si>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</si>
  <si>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</si>
  <si>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</si>
  <si>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</si>
  <si>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</si>
  <si>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</si>
  <si>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</si>
  <si>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</si>
  <si>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</si>
  <si>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</si>
  <si>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</si>
  <si>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</si>
  <si>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</si>
  <si>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</si>
  <si>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</si>
  <si>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</si>
  <si>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</si>
  <si>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</si>
  <si>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</si>
  <si>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</si>
  <si>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</si>
  <si>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</si>
  <si>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</si>
  <si>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</si>
  <si>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</si>
  <si>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</si>
  <si>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</si>
  <si>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</si>
  <si>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</si>
  <si>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</si>
  <si>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</si>
  <si>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</si>
  <si>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</si>
  <si>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</si>
  <si>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</si>
  <si>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</si>
  <si>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</si>
  <si>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</si>
  <si>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</si>
  <si>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</si>
  <si>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</si>
  <si>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</si>
  <si>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</si>
  <si>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</si>
  <si>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</si>
  <si>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</si>
  <si>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</si>
  <si>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</si>
  <si>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</si>
  <si>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</si>
  <si>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</si>
  <si>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</si>
  <si>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</si>
  <si>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</si>
  <si>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</si>
  <si>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</si>
  <si>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</si>
  <si>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</si>
  <si>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</si>
  <si>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</si>
  <si>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</si>
  <si>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q</t>
  </si>
  <si>
    <t>HDMF Deduction</t>
  </si>
  <si>
    <t>February 11-25,2020</t>
  </si>
  <si>
    <t>APE    2 of 4</t>
  </si>
  <si>
    <t>APE 2 of 4</t>
  </si>
  <si>
    <t>S.Holiday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</si>
</sst>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164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8" fillId="8" borderId="0" xfId="1" applyFont="1" applyFill="1" applyBorder="1"/>
    <xf numFmtId="43" fontId="52" fillId="0" borderId="8" xfId="59" applyNumberFormat="1" applyFont="1" applyFill="1" applyBorder="1" applyProtection="1">
      <protection locked="0"/>
    </xf>
    <xf numFmtId="43" fontId="52" fillId="0" borderId="2" xfId="1" applyFont="1" applyFill="1" applyBorder="1" applyAlignment="1" applyProtection="1">
      <protection locked="0"/>
    </xf>
    <xf numFmtId="43" fontId="2" fillId="8" borderId="2" xfId="1" applyFont="1" applyFill="1" applyBorder="1" applyAlignment="1" applyProtection="1">
      <protection locked="0"/>
    </xf>
    <xf numFmtId="43" fontId="2" fillId="8" borderId="8" xfId="1" applyFont="1" applyFill="1" applyBorder="1" applyAlignment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M23">
            <v>0</v>
          </cell>
          <cell r="O23">
            <v>0</v>
          </cell>
        </row>
        <row r="24">
          <cell r="B24" t="str">
            <v>Dino, Joyce</v>
          </cell>
          <cell r="M24">
            <v>0</v>
          </cell>
        </row>
        <row r="25">
          <cell r="M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>
      <c r="A1" s="393" t="s">
        <v>152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3"/>
      <c r="Y1" s="393"/>
      <c r="Z1" s="393"/>
      <c r="AA1" s="393"/>
    </row>
    <row r="2" spans="1:27" s="276" customFormat="1" ht="26.25">
      <c r="A2" s="393" t="s">
        <v>214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</row>
    <row r="3" spans="1:27" s="276" customFormat="1" ht="26.25">
      <c r="A3" s="393" t="s">
        <v>215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</row>
    <row r="4" spans="1:27" s="278" customFormat="1" ht="21.75" customHeight="1" thickBot="1">
      <c r="A4" s="277"/>
      <c r="B4" s="279"/>
      <c r="C4" s="279"/>
      <c r="D4" s="279"/>
      <c r="E4" s="279"/>
      <c r="F4" s="279"/>
      <c r="G4" s="279"/>
      <c r="H4" s="394" t="s">
        <v>153</v>
      </c>
      <c r="I4" s="394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295"/>
      <c r="Z4" s="295"/>
    </row>
    <row r="5" spans="1:27" s="278" customFormat="1" ht="21.75" customHeight="1" thickBot="1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0" t="s">
        <v>91</v>
      </c>
      <c r="I5" s="391"/>
      <c r="J5" s="391"/>
      <c r="K5" s="392"/>
      <c r="L5" s="383" t="s">
        <v>90</v>
      </c>
      <c r="M5" s="379" t="s">
        <v>157</v>
      </c>
      <c r="N5" s="379" t="s">
        <v>158</v>
      </c>
      <c r="O5" s="385" t="s">
        <v>159</v>
      </c>
      <c r="P5" s="386"/>
      <c r="Q5" s="387"/>
      <c r="R5" s="379" t="s">
        <v>160</v>
      </c>
      <c r="S5" s="385" t="s">
        <v>19</v>
      </c>
      <c r="T5" s="386"/>
      <c r="U5" s="387"/>
      <c r="V5" s="379" t="s">
        <v>124</v>
      </c>
      <c r="W5" s="379" t="s">
        <v>125</v>
      </c>
      <c r="X5" s="381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4"/>
      <c r="M6" s="380"/>
      <c r="N6" s="380"/>
      <c r="O6" s="284" t="s">
        <v>167</v>
      </c>
      <c r="P6" s="284" t="s">
        <v>168</v>
      </c>
      <c r="Q6" s="315" t="s">
        <v>125</v>
      </c>
      <c r="R6" s="380"/>
      <c r="S6" s="284" t="s">
        <v>167</v>
      </c>
      <c r="T6" s="284" t="s">
        <v>168</v>
      </c>
      <c r="U6" s="315" t="s">
        <v>125</v>
      </c>
      <c r="V6" s="380"/>
      <c r="W6" s="380"/>
      <c r="X6" s="382"/>
      <c r="Y6" s="296" t="s">
        <v>163</v>
      </c>
      <c r="Z6" s="296" t="s">
        <v>164</v>
      </c>
      <c r="AA6" s="281"/>
    </row>
    <row r="7" spans="1:27" s="276" customFormat="1" ht="21.75" customHeight="1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>
      <c r="A11" s="293" t="s">
        <v>219</v>
      </c>
      <c r="B11" s="300"/>
      <c r="C11" s="300"/>
      <c r="D11" s="301"/>
      <c r="E11" s="301"/>
      <c r="F11" s="374" t="s">
        <v>174</v>
      </c>
      <c r="G11" s="374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>
      <c r="A12" s="294" t="s">
        <v>220</v>
      </c>
      <c r="B12" s="289"/>
      <c r="C12" s="289"/>
      <c r="D12" s="290"/>
      <c r="E12" s="290"/>
      <c r="F12" s="377" t="s">
        <v>221</v>
      </c>
      <c r="G12" s="377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>
      <c r="A14" s="294" t="s">
        <v>223</v>
      </c>
      <c r="B14" s="289"/>
      <c r="C14" s="289"/>
      <c r="D14" s="290"/>
      <c r="E14" s="290"/>
      <c r="F14" s="377" t="s">
        <v>224</v>
      </c>
      <c r="G14" s="37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>
      <c r="A15" s="293" t="s">
        <v>225</v>
      </c>
      <c r="B15" s="300"/>
      <c r="C15" s="300"/>
      <c r="D15" s="301"/>
      <c r="E15" s="301"/>
      <c r="F15" s="374" t="s">
        <v>224</v>
      </c>
      <c r="G15" s="374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>
      <c r="A19" s="293" t="s">
        <v>231</v>
      </c>
      <c r="B19" s="300"/>
      <c r="C19" s="300"/>
      <c r="D19" s="301"/>
      <c r="E19" s="301"/>
      <c r="F19" s="374" t="s">
        <v>173</v>
      </c>
      <c r="G19" s="374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>
      <c r="A22" s="294" t="s">
        <v>234</v>
      </c>
      <c r="B22" s="289"/>
      <c r="C22" s="289"/>
      <c r="D22" s="290"/>
      <c r="E22" s="290"/>
      <c r="F22" s="377" t="s">
        <v>235</v>
      </c>
      <c r="G22" s="377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>
      <c r="A23" s="293" t="s">
        <v>236</v>
      </c>
      <c r="B23" s="300"/>
      <c r="C23" s="300"/>
      <c r="D23" s="301"/>
      <c r="E23" s="301"/>
      <c r="F23" s="374" t="s">
        <v>235</v>
      </c>
      <c r="G23" s="374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>
      <c r="A24" s="294" t="s">
        <v>237</v>
      </c>
      <c r="B24" s="289"/>
      <c r="C24" s="289"/>
      <c r="D24" s="290"/>
      <c r="E24" s="290"/>
      <c r="F24" s="377" t="s">
        <v>235</v>
      </c>
      <c r="G24" s="377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90" t="s">
        <v>91</v>
      </c>
      <c r="I27" s="391"/>
      <c r="J27" s="391"/>
      <c r="K27" s="392"/>
      <c r="L27" s="383" t="s">
        <v>90</v>
      </c>
      <c r="M27" s="379" t="s">
        <v>157</v>
      </c>
      <c r="N27" s="379" t="s">
        <v>158</v>
      </c>
      <c r="O27" s="385" t="s">
        <v>159</v>
      </c>
      <c r="P27" s="386"/>
      <c r="Q27" s="387"/>
      <c r="R27" s="379" t="s">
        <v>160</v>
      </c>
      <c r="S27" s="385" t="s">
        <v>19</v>
      </c>
      <c r="T27" s="386"/>
      <c r="U27" s="387"/>
      <c r="V27" s="379" t="s">
        <v>124</v>
      </c>
      <c r="W27" s="379" t="s">
        <v>125</v>
      </c>
      <c r="X27" s="381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4"/>
      <c r="M28" s="380"/>
      <c r="N28" s="380"/>
      <c r="O28" s="284" t="s">
        <v>167</v>
      </c>
      <c r="P28" s="284" t="s">
        <v>168</v>
      </c>
      <c r="Q28" s="315" t="s">
        <v>125</v>
      </c>
      <c r="R28" s="380"/>
      <c r="S28" s="284" t="s">
        <v>167</v>
      </c>
      <c r="T28" s="284" t="s">
        <v>168</v>
      </c>
      <c r="U28" s="315" t="s">
        <v>125</v>
      </c>
      <c r="V28" s="380"/>
      <c r="W28" s="380"/>
      <c r="X28" s="382"/>
      <c r="Y28" s="296" t="s">
        <v>163</v>
      </c>
      <c r="Z28" s="296" t="s">
        <v>164</v>
      </c>
      <c r="AA28" s="281"/>
    </row>
    <row r="29" spans="1:27" s="276" customFormat="1" ht="21.75" customHeight="1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>
      <c r="A33" s="293" t="s">
        <v>219</v>
      </c>
      <c r="B33" s="300"/>
      <c r="C33" s="300"/>
      <c r="D33" s="301"/>
      <c r="E33" s="301"/>
      <c r="F33" s="374" t="s">
        <v>173</v>
      </c>
      <c r="G33" s="374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>
      <c r="A34" s="294" t="s">
        <v>220</v>
      </c>
      <c r="B34" s="289"/>
      <c r="C34" s="289"/>
      <c r="D34" s="290"/>
      <c r="E34" s="290"/>
      <c r="F34" s="377" t="s">
        <v>173</v>
      </c>
      <c r="G34" s="377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>
      <c r="A37" s="293" t="s">
        <v>223</v>
      </c>
      <c r="B37" s="300"/>
      <c r="C37" s="300"/>
      <c r="D37" s="301"/>
      <c r="E37" s="301"/>
      <c r="F37" s="374" t="s">
        <v>224</v>
      </c>
      <c r="G37" s="374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>
      <c r="A38" s="294" t="s">
        <v>225</v>
      </c>
      <c r="B38" s="289"/>
      <c r="C38" s="289"/>
      <c r="D38" s="290"/>
      <c r="E38" s="290"/>
      <c r="F38" s="377" t="s">
        <v>224</v>
      </c>
      <c r="G38" s="377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>
      <c r="A43" s="293" t="s">
        <v>229</v>
      </c>
      <c r="B43" s="300"/>
      <c r="C43" s="300"/>
      <c r="D43" s="301"/>
      <c r="E43" s="301"/>
      <c r="F43" s="374" t="s">
        <v>173</v>
      </c>
      <c r="G43" s="374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>
      <c r="A44" s="294" t="s">
        <v>231</v>
      </c>
      <c r="B44" s="289"/>
      <c r="C44" s="289"/>
      <c r="D44" s="290"/>
      <c r="E44" s="290"/>
      <c r="F44" s="377" t="s">
        <v>173</v>
      </c>
      <c r="G44" s="377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8" t="s">
        <v>238</v>
      </c>
      <c r="G47" s="378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>
      <c r="A48" s="294" t="s">
        <v>234</v>
      </c>
      <c r="B48" s="289"/>
      <c r="C48" s="289"/>
      <c r="D48" s="290"/>
      <c r="E48" s="290"/>
      <c r="F48" s="377" t="s">
        <v>239</v>
      </c>
      <c r="G48" s="377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>
      <c r="A49" s="293" t="s">
        <v>236</v>
      </c>
      <c r="B49" s="300"/>
      <c r="C49" s="300"/>
      <c r="D49" s="301"/>
      <c r="E49" s="301"/>
      <c r="F49" s="374" t="s">
        <v>239</v>
      </c>
      <c r="G49" s="374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>
      <c r="A50" s="294" t="s">
        <v>237</v>
      </c>
      <c r="B50" s="289"/>
      <c r="C50" s="289"/>
      <c r="D50" s="290"/>
      <c r="E50" s="290"/>
      <c r="F50" s="377" t="s">
        <v>239</v>
      </c>
      <c r="G50" s="377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90" t="s">
        <v>91</v>
      </c>
      <c r="I53" s="391"/>
      <c r="J53" s="391"/>
      <c r="K53" s="392"/>
      <c r="L53" s="383" t="s">
        <v>90</v>
      </c>
      <c r="M53" s="379" t="s">
        <v>157</v>
      </c>
      <c r="N53" s="379" t="s">
        <v>158</v>
      </c>
      <c r="O53" s="385" t="s">
        <v>159</v>
      </c>
      <c r="P53" s="386"/>
      <c r="Q53" s="387"/>
      <c r="R53" s="379" t="s">
        <v>160</v>
      </c>
      <c r="S53" s="385" t="s">
        <v>19</v>
      </c>
      <c r="T53" s="386"/>
      <c r="U53" s="387"/>
      <c r="V53" s="379" t="s">
        <v>124</v>
      </c>
      <c r="W53" s="379" t="s">
        <v>125</v>
      </c>
      <c r="X53" s="381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4"/>
      <c r="M54" s="380"/>
      <c r="N54" s="380"/>
      <c r="O54" s="284" t="s">
        <v>167</v>
      </c>
      <c r="P54" s="284" t="s">
        <v>168</v>
      </c>
      <c r="Q54" s="315" t="s">
        <v>125</v>
      </c>
      <c r="R54" s="380"/>
      <c r="S54" s="284" t="s">
        <v>167</v>
      </c>
      <c r="T54" s="284" t="s">
        <v>168</v>
      </c>
      <c r="U54" s="315" t="s">
        <v>125</v>
      </c>
      <c r="V54" s="380"/>
      <c r="W54" s="380"/>
      <c r="X54" s="382"/>
      <c r="Y54" s="296" t="s">
        <v>163</v>
      </c>
      <c r="Z54" s="296" t="s">
        <v>164</v>
      </c>
      <c r="AA54" s="281"/>
    </row>
    <row r="55" spans="1:27" s="276" customFormat="1" ht="21.75" customHeight="1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>
      <c r="A56" s="294" t="s">
        <v>218</v>
      </c>
      <c r="B56" s="289"/>
      <c r="C56" s="289"/>
      <c r="D56" s="290"/>
      <c r="E56" s="290"/>
      <c r="F56" s="389" t="s">
        <v>177</v>
      </c>
      <c r="G56" s="377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>
      <c r="A57" s="293" t="s">
        <v>219</v>
      </c>
      <c r="B57" s="300"/>
      <c r="C57" s="300"/>
      <c r="D57" s="301"/>
      <c r="E57" s="301"/>
      <c r="F57" s="374" t="s">
        <v>173</v>
      </c>
      <c r="G57" s="374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>
      <c r="A60" s="294" t="s">
        <v>223</v>
      </c>
      <c r="B60" s="289"/>
      <c r="C60" s="289"/>
      <c r="D60" s="290"/>
      <c r="E60" s="290"/>
      <c r="F60" s="377" t="s">
        <v>224</v>
      </c>
      <c r="G60" s="377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>
      <c r="A61" s="293" t="s">
        <v>225</v>
      </c>
      <c r="B61" s="300"/>
      <c r="C61" s="300"/>
      <c r="D61" s="301"/>
      <c r="E61" s="301"/>
      <c r="F61" s="374" t="s">
        <v>224</v>
      </c>
      <c r="G61" s="374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>
      <c r="A64" s="294" t="s">
        <v>229</v>
      </c>
      <c r="B64" s="289"/>
      <c r="C64" s="289"/>
      <c r="D64" s="290"/>
      <c r="E64" s="290"/>
      <c r="F64" s="377" t="s">
        <v>174</v>
      </c>
      <c r="G64" s="377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>
      <c r="A65" s="293" t="s">
        <v>231</v>
      </c>
      <c r="B65" s="300"/>
      <c r="C65" s="300"/>
      <c r="D65" s="301"/>
      <c r="E65" s="301"/>
      <c r="F65" s="374" t="s">
        <v>173</v>
      </c>
      <c r="G65" s="374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>
      <c r="A67" s="293" t="s">
        <v>233</v>
      </c>
      <c r="B67" s="300"/>
      <c r="C67" s="300"/>
      <c r="D67" s="301"/>
      <c r="E67" s="301"/>
      <c r="F67" s="374" t="s">
        <v>165</v>
      </c>
      <c r="G67" s="374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>
      <c r="A68" s="294" t="s">
        <v>234</v>
      </c>
      <c r="B68" s="289"/>
      <c r="C68" s="289"/>
      <c r="D68" s="290"/>
      <c r="E68" s="290"/>
      <c r="F68" s="377" t="s">
        <v>244</v>
      </c>
      <c r="G68" s="377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>
      <c r="A69" s="293" t="s">
        <v>236</v>
      </c>
      <c r="B69" s="300"/>
      <c r="C69" s="300"/>
      <c r="D69" s="301"/>
      <c r="E69" s="301"/>
      <c r="F69" s="374" t="s">
        <v>244</v>
      </c>
      <c r="G69" s="374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>
      <c r="A70" s="294" t="s">
        <v>237</v>
      </c>
      <c r="B70" s="289"/>
      <c r="C70" s="289"/>
      <c r="D70" s="290"/>
      <c r="E70" s="290"/>
      <c r="F70" s="377" t="s">
        <v>244</v>
      </c>
      <c r="G70" s="377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90" t="s">
        <v>91</v>
      </c>
      <c r="I73" s="391"/>
      <c r="J73" s="391"/>
      <c r="K73" s="392"/>
      <c r="L73" s="383" t="s">
        <v>90</v>
      </c>
      <c r="M73" s="379" t="s">
        <v>157</v>
      </c>
      <c r="N73" s="379" t="s">
        <v>158</v>
      </c>
      <c r="O73" s="385" t="s">
        <v>159</v>
      </c>
      <c r="P73" s="386"/>
      <c r="Q73" s="387"/>
      <c r="R73" s="379" t="s">
        <v>160</v>
      </c>
      <c r="S73" s="385" t="s">
        <v>19</v>
      </c>
      <c r="T73" s="386"/>
      <c r="U73" s="387"/>
      <c r="V73" s="379" t="s">
        <v>124</v>
      </c>
      <c r="W73" s="379" t="s">
        <v>125</v>
      </c>
      <c r="X73" s="381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4"/>
      <c r="M74" s="380"/>
      <c r="N74" s="380"/>
      <c r="O74" s="284" t="s">
        <v>167</v>
      </c>
      <c r="P74" s="284" t="s">
        <v>168</v>
      </c>
      <c r="Q74" s="315" t="s">
        <v>125</v>
      </c>
      <c r="R74" s="380"/>
      <c r="S74" s="284" t="s">
        <v>167</v>
      </c>
      <c r="T74" s="284" t="s">
        <v>168</v>
      </c>
      <c r="U74" s="315" t="s">
        <v>125</v>
      </c>
      <c r="V74" s="380"/>
      <c r="W74" s="380"/>
      <c r="X74" s="382"/>
      <c r="Y74" s="296" t="s">
        <v>163</v>
      </c>
      <c r="Z74" s="296" t="s">
        <v>164</v>
      </c>
      <c r="AA74" s="281"/>
    </row>
    <row r="75" spans="1:27" s="276" customFormat="1" ht="21.75" customHeight="1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>
      <c r="A79" s="293" t="s">
        <v>219</v>
      </c>
      <c r="B79" s="300"/>
      <c r="C79" s="300"/>
      <c r="D79" s="301"/>
      <c r="E79" s="301"/>
      <c r="F79" s="374" t="s">
        <v>173</v>
      </c>
      <c r="G79" s="374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>
      <c r="A80" s="294" t="s">
        <v>220</v>
      </c>
      <c r="B80" s="289"/>
      <c r="C80" s="289"/>
      <c r="D80" s="290"/>
      <c r="E80" s="290"/>
      <c r="F80" s="377" t="s">
        <v>173</v>
      </c>
      <c r="G80" s="377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>
      <c r="A83" s="293" t="s">
        <v>223</v>
      </c>
      <c r="B83" s="300"/>
      <c r="C83" s="300"/>
      <c r="D83" s="301"/>
      <c r="E83" s="301"/>
      <c r="F83" s="374" t="s">
        <v>224</v>
      </c>
      <c r="G83" s="374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>
      <c r="A84" s="294" t="s">
        <v>225</v>
      </c>
      <c r="B84" s="289"/>
      <c r="C84" s="289"/>
      <c r="D84" s="290"/>
      <c r="E84" s="290"/>
      <c r="F84" s="377" t="s">
        <v>224</v>
      </c>
      <c r="G84" s="377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>
      <c r="A91" s="293" t="s">
        <v>231</v>
      </c>
      <c r="B91" s="300"/>
      <c r="C91" s="300"/>
      <c r="D91" s="301"/>
      <c r="E91" s="301"/>
      <c r="F91" s="374"/>
      <c r="G91" s="374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>
      <c r="A95" s="293" t="s">
        <v>234</v>
      </c>
      <c r="B95" s="300"/>
      <c r="C95" s="300"/>
      <c r="D95" s="301"/>
      <c r="E95" s="301"/>
      <c r="F95" s="374" t="s">
        <v>239</v>
      </c>
      <c r="G95" s="374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>
      <c r="A96" s="294" t="s">
        <v>236</v>
      </c>
      <c r="B96" s="289"/>
      <c r="C96" s="289"/>
      <c r="D96" s="290"/>
      <c r="E96" s="290"/>
      <c r="F96" s="374" t="s">
        <v>239</v>
      </c>
      <c r="G96" s="374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>
      <c r="A97" s="293" t="s">
        <v>237</v>
      </c>
      <c r="B97" s="300"/>
      <c r="C97" s="300"/>
      <c r="D97" s="301"/>
      <c r="E97" s="301"/>
      <c r="F97" s="374" t="s">
        <v>239</v>
      </c>
      <c r="G97" s="374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90" t="s">
        <v>91</v>
      </c>
      <c r="I100" s="391"/>
      <c r="J100" s="391"/>
      <c r="K100" s="392"/>
      <c r="L100" s="383" t="s">
        <v>90</v>
      </c>
      <c r="M100" s="379" t="s">
        <v>157</v>
      </c>
      <c r="N100" s="379" t="s">
        <v>158</v>
      </c>
      <c r="O100" s="385" t="s">
        <v>159</v>
      </c>
      <c r="P100" s="386"/>
      <c r="Q100" s="387"/>
      <c r="R100" s="379" t="s">
        <v>160</v>
      </c>
      <c r="S100" s="385" t="s">
        <v>19</v>
      </c>
      <c r="T100" s="386"/>
      <c r="U100" s="387"/>
      <c r="V100" s="379" t="s">
        <v>124</v>
      </c>
      <c r="W100" s="379" t="s">
        <v>125</v>
      </c>
      <c r="X100" s="381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4"/>
      <c r="M101" s="380"/>
      <c r="N101" s="380"/>
      <c r="O101" s="284" t="s">
        <v>167</v>
      </c>
      <c r="P101" s="284" t="s">
        <v>168</v>
      </c>
      <c r="Q101" s="315" t="s">
        <v>125</v>
      </c>
      <c r="R101" s="380"/>
      <c r="S101" s="284" t="s">
        <v>167</v>
      </c>
      <c r="T101" s="284" t="s">
        <v>168</v>
      </c>
      <c r="U101" s="315" t="s">
        <v>125</v>
      </c>
      <c r="V101" s="380"/>
      <c r="W101" s="380"/>
      <c r="X101" s="382"/>
      <c r="Y101" s="296" t="s">
        <v>163</v>
      </c>
      <c r="Z101" s="296" t="s">
        <v>164</v>
      </c>
      <c r="AA101" s="281"/>
    </row>
    <row r="102" spans="1:27" s="276" customFormat="1" ht="21.75" customHeight="1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>
      <c r="A105" s="294" t="s">
        <v>219</v>
      </c>
      <c r="B105" s="289"/>
      <c r="C105" s="289"/>
      <c r="D105" s="290"/>
      <c r="E105" s="290"/>
      <c r="F105" s="377" t="s">
        <v>173</v>
      </c>
      <c r="G105" s="377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>
      <c r="A106" s="293" t="s">
        <v>220</v>
      </c>
      <c r="B106" s="300"/>
      <c r="C106" s="300"/>
      <c r="D106" s="301"/>
      <c r="E106" s="301"/>
      <c r="F106" s="374" t="s">
        <v>173</v>
      </c>
      <c r="G106" s="374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>
      <c r="A108" s="293" t="s">
        <v>223</v>
      </c>
      <c r="B108" s="300"/>
      <c r="C108" s="300"/>
      <c r="D108" s="301"/>
      <c r="E108" s="301"/>
      <c r="F108" s="374" t="s">
        <v>224</v>
      </c>
      <c r="G108" s="374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>
      <c r="A109" s="294" t="s">
        <v>225</v>
      </c>
      <c r="B109" s="289"/>
      <c r="C109" s="289"/>
      <c r="D109" s="290"/>
      <c r="E109" s="290"/>
      <c r="F109" s="377" t="s">
        <v>224</v>
      </c>
      <c r="G109" s="377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>
      <c r="A112" s="293" t="s">
        <v>229</v>
      </c>
      <c r="B112" s="300"/>
      <c r="C112" s="300"/>
      <c r="D112" s="301"/>
      <c r="E112" s="301"/>
      <c r="F112" s="374" t="s">
        <v>173</v>
      </c>
      <c r="G112" s="374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>
      <c r="A113" s="294" t="s">
        <v>231</v>
      </c>
      <c r="B113" s="289"/>
      <c r="C113" s="289"/>
      <c r="D113" s="290"/>
      <c r="E113" s="290"/>
      <c r="F113" s="377" t="s">
        <v>173</v>
      </c>
      <c r="G113" s="377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76" t="s">
        <v>235</v>
      </c>
      <c r="G115" s="376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>
      <c r="A116" s="293" t="s">
        <v>234</v>
      </c>
      <c r="B116" s="300"/>
      <c r="C116" s="300"/>
      <c r="D116" s="301"/>
      <c r="E116" s="301"/>
      <c r="F116" s="374" t="s">
        <v>248</v>
      </c>
      <c r="G116" s="374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>
      <c r="A117" s="294" t="s">
        <v>236</v>
      </c>
      <c r="B117" s="289"/>
      <c r="C117" s="289"/>
      <c r="D117" s="290"/>
      <c r="E117" s="290"/>
      <c r="F117" s="376" t="s">
        <v>235</v>
      </c>
      <c r="G117" s="376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>
      <c r="A118" s="293" t="s">
        <v>237</v>
      </c>
      <c r="B118" s="300"/>
      <c r="C118" s="300"/>
      <c r="D118" s="301"/>
      <c r="E118" s="301"/>
      <c r="F118" s="374" t="s">
        <v>248</v>
      </c>
      <c r="G118" s="374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90" t="s">
        <v>91</v>
      </c>
      <c r="I121" s="391"/>
      <c r="J121" s="391"/>
      <c r="K121" s="392"/>
      <c r="L121" s="383" t="s">
        <v>90</v>
      </c>
      <c r="M121" s="379" t="s">
        <v>157</v>
      </c>
      <c r="N121" s="379" t="s">
        <v>158</v>
      </c>
      <c r="O121" s="385" t="s">
        <v>159</v>
      </c>
      <c r="P121" s="386"/>
      <c r="Q121" s="387"/>
      <c r="R121" s="379" t="s">
        <v>160</v>
      </c>
      <c r="S121" s="385" t="s">
        <v>19</v>
      </c>
      <c r="T121" s="386"/>
      <c r="U121" s="387"/>
      <c r="V121" s="379" t="s">
        <v>124</v>
      </c>
      <c r="W121" s="379" t="s">
        <v>125</v>
      </c>
      <c r="X121" s="381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4"/>
      <c r="M122" s="380"/>
      <c r="N122" s="380"/>
      <c r="O122" s="284" t="s">
        <v>167</v>
      </c>
      <c r="P122" s="284" t="s">
        <v>168</v>
      </c>
      <c r="Q122" s="315" t="s">
        <v>125</v>
      </c>
      <c r="R122" s="380"/>
      <c r="S122" s="284" t="s">
        <v>167</v>
      </c>
      <c r="T122" s="284" t="s">
        <v>168</v>
      </c>
      <c r="U122" s="315" t="s">
        <v>125</v>
      </c>
      <c r="V122" s="380"/>
      <c r="W122" s="380"/>
      <c r="X122" s="382"/>
      <c r="Y122" s="296" t="s">
        <v>163</v>
      </c>
      <c r="Z122" s="296" t="s">
        <v>164</v>
      </c>
      <c r="AA122" s="281"/>
    </row>
    <row r="123" spans="1:27" s="276" customFormat="1" ht="21.75" customHeight="1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>
      <c r="A129" s="293" t="s">
        <v>220</v>
      </c>
      <c r="B129" s="300"/>
      <c r="C129" s="300"/>
      <c r="D129" s="301"/>
      <c r="E129" s="301"/>
      <c r="F129" s="374" t="s">
        <v>173</v>
      </c>
      <c r="G129" s="374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>
      <c r="A132" s="294" t="s">
        <v>223</v>
      </c>
      <c r="B132" s="289"/>
      <c r="C132" s="289"/>
      <c r="D132" s="290"/>
      <c r="E132" s="290"/>
      <c r="F132" s="374" t="s">
        <v>224</v>
      </c>
      <c r="G132" s="374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>
      <c r="A133" s="293" t="s">
        <v>225</v>
      </c>
      <c r="B133" s="300"/>
      <c r="C133" s="300"/>
      <c r="D133" s="301"/>
      <c r="E133" s="301"/>
      <c r="F133" s="377" t="s">
        <v>224</v>
      </c>
      <c r="G133" s="377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>
      <c r="A138" s="294" t="s">
        <v>229</v>
      </c>
      <c r="B138" s="289"/>
      <c r="C138" s="289"/>
      <c r="D138" s="290"/>
      <c r="E138" s="290"/>
      <c r="F138" s="377" t="s">
        <v>173</v>
      </c>
      <c r="G138" s="377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>
      <c r="A139" s="293" t="s">
        <v>231</v>
      </c>
      <c r="B139" s="300"/>
      <c r="C139" s="300"/>
      <c r="D139" s="301"/>
      <c r="E139" s="301"/>
      <c r="F139" s="374" t="s">
        <v>173</v>
      </c>
      <c r="G139" s="374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77" t="s">
        <v>239</v>
      </c>
      <c r="G142" s="377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>
      <c r="A143" s="293" t="s">
        <v>234</v>
      </c>
      <c r="B143" s="300"/>
      <c r="C143" s="300"/>
      <c r="D143" s="301"/>
      <c r="E143" s="301"/>
      <c r="F143" s="374" t="s">
        <v>249</v>
      </c>
      <c r="G143" s="374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>
      <c r="A144" s="294" t="s">
        <v>236</v>
      </c>
      <c r="B144" s="289"/>
      <c r="C144" s="289"/>
      <c r="D144" s="290"/>
      <c r="E144" s="290"/>
      <c r="F144" s="377" t="s">
        <v>239</v>
      </c>
      <c r="G144" s="377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>
      <c r="A145" s="293" t="s">
        <v>237</v>
      </c>
      <c r="B145" s="300"/>
      <c r="C145" s="300"/>
      <c r="D145" s="301"/>
      <c r="E145" s="301"/>
      <c r="F145" s="374" t="s">
        <v>249</v>
      </c>
      <c r="G145" s="374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90" t="s">
        <v>91</v>
      </c>
      <c r="I148" s="391"/>
      <c r="J148" s="391"/>
      <c r="K148" s="392"/>
      <c r="L148" s="383" t="s">
        <v>90</v>
      </c>
      <c r="M148" s="379" t="s">
        <v>157</v>
      </c>
      <c r="N148" s="379" t="s">
        <v>158</v>
      </c>
      <c r="O148" s="385" t="s">
        <v>159</v>
      </c>
      <c r="P148" s="386"/>
      <c r="Q148" s="387"/>
      <c r="R148" s="379" t="s">
        <v>160</v>
      </c>
      <c r="S148" s="385" t="s">
        <v>19</v>
      </c>
      <c r="T148" s="386"/>
      <c r="U148" s="387"/>
      <c r="V148" s="379" t="s">
        <v>124</v>
      </c>
      <c r="W148" s="379" t="s">
        <v>125</v>
      </c>
      <c r="X148" s="381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4"/>
      <c r="M149" s="380"/>
      <c r="N149" s="380"/>
      <c r="O149" s="284" t="s">
        <v>167</v>
      </c>
      <c r="P149" s="284" t="s">
        <v>168</v>
      </c>
      <c r="Q149" s="315" t="s">
        <v>125</v>
      </c>
      <c r="R149" s="380"/>
      <c r="S149" s="284" t="s">
        <v>167</v>
      </c>
      <c r="T149" s="284" t="s">
        <v>168</v>
      </c>
      <c r="U149" s="315" t="s">
        <v>125</v>
      </c>
      <c r="V149" s="380"/>
      <c r="W149" s="380"/>
      <c r="X149" s="382"/>
      <c r="Y149" s="296" t="s">
        <v>163</v>
      </c>
      <c r="Z149" s="296" t="s">
        <v>164</v>
      </c>
      <c r="AA149" s="281"/>
    </row>
    <row r="150" spans="1:27" s="276" customFormat="1" ht="21.75" customHeight="1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>
      <c r="A157" s="294" t="s">
        <v>220</v>
      </c>
      <c r="B157" s="289"/>
      <c r="C157" s="289"/>
      <c r="D157" s="290"/>
      <c r="E157" s="290"/>
      <c r="F157" s="377" t="s">
        <v>173</v>
      </c>
      <c r="G157" s="377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>
      <c r="A160" s="293" t="s">
        <v>223</v>
      </c>
      <c r="B160" s="300"/>
      <c r="C160" s="300"/>
      <c r="D160" s="301"/>
      <c r="E160" s="301"/>
      <c r="F160" s="374" t="s">
        <v>224</v>
      </c>
      <c r="G160" s="374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>
      <c r="A161" s="294" t="s">
        <v>225</v>
      </c>
      <c r="B161" s="289"/>
      <c r="C161" s="289"/>
      <c r="D161" s="290"/>
      <c r="E161" s="290"/>
      <c r="F161" s="377" t="s">
        <v>224</v>
      </c>
      <c r="G161" s="377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>
      <c r="A164" s="293" t="s">
        <v>228</v>
      </c>
      <c r="B164" s="300"/>
      <c r="C164" s="300"/>
      <c r="D164" s="301"/>
      <c r="E164" s="301"/>
      <c r="F164" s="374" t="s">
        <v>22</v>
      </c>
      <c r="G164" s="374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>
      <c r="A165" s="294" t="s">
        <v>229</v>
      </c>
      <c r="B165" s="289"/>
      <c r="C165" s="289"/>
      <c r="D165" s="290"/>
      <c r="E165" s="290"/>
      <c r="F165" s="377" t="s">
        <v>173</v>
      </c>
      <c r="G165" s="377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>
      <c r="A166" s="293" t="s">
        <v>231</v>
      </c>
      <c r="B166" s="300"/>
      <c r="C166" s="300"/>
      <c r="D166" s="301"/>
      <c r="E166" s="301"/>
      <c r="F166" s="374" t="s">
        <v>173</v>
      </c>
      <c r="G166" s="374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76" t="s">
        <v>239</v>
      </c>
      <c r="G169" s="376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>
      <c r="A170" s="293" t="s">
        <v>234</v>
      </c>
      <c r="B170" s="300"/>
      <c r="C170" s="300"/>
      <c r="D170" s="301"/>
      <c r="E170" s="301"/>
      <c r="F170" s="374" t="s">
        <v>239</v>
      </c>
      <c r="G170" s="374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>
      <c r="A171" s="294" t="s">
        <v>236</v>
      </c>
      <c r="B171" s="289"/>
      <c r="C171" s="289"/>
      <c r="D171" s="290"/>
      <c r="E171" s="290"/>
      <c r="F171" s="376" t="s">
        <v>239</v>
      </c>
      <c r="G171" s="376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>
      <c r="A172" s="293" t="s">
        <v>237</v>
      </c>
      <c r="B172" s="300"/>
      <c r="C172" s="300"/>
      <c r="D172" s="301"/>
      <c r="E172" s="301"/>
      <c r="F172" s="374" t="s">
        <v>239</v>
      </c>
      <c r="G172" s="374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90" t="s">
        <v>91</v>
      </c>
      <c r="I175" s="391"/>
      <c r="J175" s="391"/>
      <c r="K175" s="392"/>
      <c r="L175" s="383" t="s">
        <v>90</v>
      </c>
      <c r="M175" s="379" t="s">
        <v>157</v>
      </c>
      <c r="N175" s="379" t="s">
        <v>158</v>
      </c>
      <c r="O175" s="385" t="s">
        <v>159</v>
      </c>
      <c r="P175" s="386"/>
      <c r="Q175" s="387"/>
      <c r="R175" s="379" t="s">
        <v>160</v>
      </c>
      <c r="S175" s="385" t="s">
        <v>19</v>
      </c>
      <c r="T175" s="386"/>
      <c r="U175" s="387"/>
      <c r="V175" s="379" t="s">
        <v>124</v>
      </c>
      <c r="W175" s="379" t="s">
        <v>125</v>
      </c>
      <c r="X175" s="381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4"/>
      <c r="M176" s="380"/>
      <c r="N176" s="380"/>
      <c r="O176" s="284" t="s">
        <v>167</v>
      </c>
      <c r="P176" s="284" t="s">
        <v>168</v>
      </c>
      <c r="Q176" s="315" t="s">
        <v>125</v>
      </c>
      <c r="R176" s="380"/>
      <c r="S176" s="284" t="s">
        <v>167</v>
      </c>
      <c r="T176" s="284" t="s">
        <v>168</v>
      </c>
      <c r="U176" s="315" t="s">
        <v>125</v>
      </c>
      <c r="V176" s="380"/>
      <c r="W176" s="380"/>
      <c r="X176" s="382"/>
      <c r="Y176" s="296" t="s">
        <v>163</v>
      </c>
      <c r="Z176" s="296" t="s">
        <v>164</v>
      </c>
      <c r="AA176" s="281"/>
    </row>
    <row r="177" spans="1:27" s="276" customFormat="1" ht="21.75" customHeight="1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>
      <c r="A182" s="294" t="s">
        <v>220</v>
      </c>
      <c r="B182" s="289"/>
      <c r="C182" s="289"/>
      <c r="D182" s="290"/>
      <c r="E182" s="290"/>
      <c r="F182" s="377" t="s">
        <v>173</v>
      </c>
      <c r="G182" s="377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>
      <c r="A185" s="293" t="s">
        <v>223</v>
      </c>
      <c r="B185" s="300"/>
      <c r="C185" s="300"/>
      <c r="D185" s="301"/>
      <c r="E185" s="301"/>
      <c r="F185" s="374" t="s">
        <v>224</v>
      </c>
      <c r="G185" s="374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>
      <c r="A186" s="294" t="s">
        <v>225</v>
      </c>
      <c r="B186" s="289"/>
      <c r="C186" s="289"/>
      <c r="D186" s="290"/>
      <c r="E186" s="290"/>
      <c r="F186" s="377" t="s">
        <v>224</v>
      </c>
      <c r="G186" s="377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>
      <c r="A193" s="293" t="s">
        <v>231</v>
      </c>
      <c r="B193" s="300"/>
      <c r="C193" s="300"/>
      <c r="D193" s="301"/>
      <c r="E193" s="301"/>
      <c r="F193" s="374" t="s">
        <v>173</v>
      </c>
      <c r="G193" s="374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8"/>
      <c r="G196" s="378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75" t="s">
        <v>251</v>
      </c>
      <c r="G197" s="376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>
      <c r="A198" s="294" t="s">
        <v>234</v>
      </c>
      <c r="B198" s="289"/>
      <c r="C198" s="289"/>
      <c r="D198" s="290"/>
      <c r="E198" s="290"/>
      <c r="F198" s="389" t="s">
        <v>251</v>
      </c>
      <c r="G198" s="377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>
      <c r="A199" s="293" t="s">
        <v>236</v>
      </c>
      <c r="B199" s="300"/>
      <c r="C199" s="300"/>
      <c r="D199" s="301"/>
      <c r="E199" s="301"/>
      <c r="F199" s="373" t="s">
        <v>251</v>
      </c>
      <c r="G199" s="374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>
      <c r="A200" s="294" t="s">
        <v>237</v>
      </c>
      <c r="B200" s="289"/>
      <c r="C200" s="289"/>
      <c r="D200" s="290"/>
      <c r="E200" s="290"/>
      <c r="F200" s="389" t="s">
        <v>251</v>
      </c>
      <c r="G200" s="377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90" t="s">
        <v>91</v>
      </c>
      <c r="I203" s="391"/>
      <c r="J203" s="391"/>
      <c r="K203" s="392"/>
      <c r="L203" s="383" t="s">
        <v>90</v>
      </c>
      <c r="M203" s="379" t="s">
        <v>157</v>
      </c>
      <c r="N203" s="379" t="s">
        <v>158</v>
      </c>
      <c r="O203" s="385" t="s">
        <v>159</v>
      </c>
      <c r="P203" s="386"/>
      <c r="Q203" s="387"/>
      <c r="R203" s="379" t="s">
        <v>160</v>
      </c>
      <c r="S203" s="385" t="s">
        <v>19</v>
      </c>
      <c r="T203" s="386"/>
      <c r="U203" s="387"/>
      <c r="V203" s="379" t="s">
        <v>124</v>
      </c>
      <c r="W203" s="379" t="s">
        <v>125</v>
      </c>
      <c r="X203" s="381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4"/>
      <c r="M204" s="380"/>
      <c r="N204" s="380"/>
      <c r="O204" s="284" t="s">
        <v>167</v>
      </c>
      <c r="P204" s="284" t="s">
        <v>168</v>
      </c>
      <c r="Q204" s="315" t="s">
        <v>125</v>
      </c>
      <c r="R204" s="380"/>
      <c r="S204" s="284" t="s">
        <v>167</v>
      </c>
      <c r="T204" s="284" t="s">
        <v>168</v>
      </c>
      <c r="U204" s="315" t="s">
        <v>125</v>
      </c>
      <c r="V204" s="380"/>
      <c r="W204" s="380"/>
      <c r="X204" s="382"/>
      <c r="Y204" s="296" t="s">
        <v>163</v>
      </c>
      <c r="Z204" s="296" t="s">
        <v>164</v>
      </c>
      <c r="AA204" s="281"/>
    </row>
    <row r="205" spans="1:27" s="276" customFormat="1" ht="21.75" customHeight="1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>
      <c r="A210" s="294" t="s">
        <v>220</v>
      </c>
      <c r="B210" s="289"/>
      <c r="C210" s="289"/>
      <c r="D210" s="290"/>
      <c r="E210" s="290"/>
      <c r="F210" s="377" t="s">
        <v>173</v>
      </c>
      <c r="G210" s="377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>
      <c r="A213" s="293" t="s">
        <v>223</v>
      </c>
      <c r="B213" s="300"/>
      <c r="C213" s="300"/>
      <c r="D213" s="301"/>
      <c r="E213" s="301"/>
      <c r="F213" s="374" t="s">
        <v>224</v>
      </c>
      <c r="G213" s="374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>
      <c r="A214" s="294" t="s">
        <v>225</v>
      </c>
      <c r="B214" s="289"/>
      <c r="C214" s="289"/>
      <c r="D214" s="290"/>
      <c r="E214" s="290"/>
      <c r="F214" s="377" t="s">
        <v>224</v>
      </c>
      <c r="G214" s="377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>
      <c r="A221" s="293" t="s">
        <v>231</v>
      </c>
      <c r="B221" s="300"/>
      <c r="C221" s="300"/>
      <c r="D221" s="301"/>
      <c r="E221" s="301"/>
      <c r="F221" s="374" t="s">
        <v>173</v>
      </c>
      <c r="G221" s="374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8"/>
      <c r="G224" s="378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75" t="s">
        <v>177</v>
      </c>
      <c r="G225" s="376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>
      <c r="A226" s="294" t="s">
        <v>234</v>
      </c>
      <c r="B226" s="289"/>
      <c r="C226" s="289"/>
      <c r="D226" s="290"/>
      <c r="E226" s="290"/>
      <c r="F226" s="389" t="s">
        <v>177</v>
      </c>
      <c r="G226" s="377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>
      <c r="A227" s="293" t="s">
        <v>236</v>
      </c>
      <c r="B227" s="300"/>
      <c r="C227" s="300"/>
      <c r="D227" s="301"/>
      <c r="E227" s="301"/>
      <c r="F227" s="373" t="s">
        <v>177</v>
      </c>
      <c r="G227" s="374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>
      <c r="A228" s="294" t="s">
        <v>237</v>
      </c>
      <c r="B228" s="289"/>
      <c r="C228" s="289"/>
      <c r="D228" s="290"/>
      <c r="E228" s="290"/>
      <c r="F228" s="389" t="s">
        <v>177</v>
      </c>
      <c r="G228" s="377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90" t="s">
        <v>91</v>
      </c>
      <c r="I231" s="391"/>
      <c r="J231" s="391"/>
      <c r="K231" s="392"/>
      <c r="L231" s="383" t="s">
        <v>90</v>
      </c>
      <c r="M231" s="379" t="s">
        <v>157</v>
      </c>
      <c r="N231" s="379" t="s">
        <v>158</v>
      </c>
      <c r="O231" s="385" t="s">
        <v>159</v>
      </c>
      <c r="P231" s="386"/>
      <c r="Q231" s="387"/>
      <c r="R231" s="379" t="s">
        <v>160</v>
      </c>
      <c r="S231" s="385" t="s">
        <v>19</v>
      </c>
      <c r="T231" s="386"/>
      <c r="U231" s="387"/>
      <c r="V231" s="379" t="s">
        <v>124</v>
      </c>
      <c r="W231" s="379" t="s">
        <v>125</v>
      </c>
      <c r="X231" s="381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4"/>
      <c r="M232" s="380"/>
      <c r="N232" s="380"/>
      <c r="O232" s="284" t="s">
        <v>167</v>
      </c>
      <c r="P232" s="284" t="s">
        <v>168</v>
      </c>
      <c r="Q232" s="315" t="s">
        <v>125</v>
      </c>
      <c r="R232" s="380"/>
      <c r="S232" s="284" t="s">
        <v>167</v>
      </c>
      <c r="T232" s="284" t="s">
        <v>168</v>
      </c>
      <c r="U232" s="315" t="s">
        <v>125</v>
      </c>
      <c r="V232" s="380"/>
      <c r="W232" s="380"/>
      <c r="X232" s="382"/>
      <c r="Y232" s="296" t="s">
        <v>163</v>
      </c>
      <c r="Z232" s="296" t="s">
        <v>164</v>
      </c>
      <c r="AA232" s="281"/>
    </row>
    <row r="233" spans="1:27" s="276" customFormat="1" ht="21.75" customHeight="1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>
      <c r="A237" s="293" t="s">
        <v>220</v>
      </c>
      <c r="B237" s="300"/>
      <c r="C237" s="300"/>
      <c r="D237" s="301"/>
      <c r="E237" s="301"/>
      <c r="F237" s="374" t="s">
        <v>173</v>
      </c>
      <c r="G237" s="374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>
      <c r="A239" s="293" t="s">
        <v>223</v>
      </c>
      <c r="B239" s="300"/>
      <c r="C239" s="300"/>
      <c r="D239" s="301"/>
      <c r="E239" s="301"/>
      <c r="F239" s="374" t="s">
        <v>224</v>
      </c>
      <c r="G239" s="374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>
      <c r="A240" s="294" t="s">
        <v>225</v>
      </c>
      <c r="B240" s="289"/>
      <c r="C240" s="289"/>
      <c r="D240" s="290"/>
      <c r="E240" s="290"/>
      <c r="F240" s="377" t="s">
        <v>224</v>
      </c>
      <c r="G240" s="377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>
      <c r="A241" s="293" t="s">
        <v>226</v>
      </c>
      <c r="B241" s="300"/>
      <c r="C241" s="300"/>
      <c r="D241" s="301"/>
      <c r="E241" s="301"/>
      <c r="F241" s="374" t="s">
        <v>165</v>
      </c>
      <c r="G241" s="374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>
      <c r="A243" s="293" t="s">
        <v>229</v>
      </c>
      <c r="B243" s="300"/>
      <c r="C243" s="300"/>
      <c r="D243" s="301"/>
      <c r="E243" s="301"/>
      <c r="F243" s="374" t="s">
        <v>174</v>
      </c>
      <c r="G243" s="374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>
      <c r="A244" s="294" t="s">
        <v>231</v>
      </c>
      <c r="B244" s="289"/>
      <c r="C244" s="289"/>
      <c r="D244" s="290"/>
      <c r="E244" s="290"/>
      <c r="F244" s="377" t="s">
        <v>173</v>
      </c>
      <c r="G244" s="377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8" t="s">
        <v>255</v>
      </c>
      <c r="G245" s="378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76" t="s">
        <v>255</v>
      </c>
      <c r="G246" s="376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>
      <c r="A247" s="293" t="s">
        <v>234</v>
      </c>
      <c r="B247" s="300"/>
      <c r="C247" s="300"/>
      <c r="D247" s="301"/>
      <c r="E247" s="301"/>
      <c r="F247" s="378" t="s">
        <v>255</v>
      </c>
      <c r="G247" s="378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>
      <c r="A248" s="294" t="s">
        <v>236</v>
      </c>
      <c r="B248" s="289"/>
      <c r="C248" s="289"/>
      <c r="D248" s="290"/>
      <c r="E248" s="290"/>
      <c r="F248" s="376" t="s">
        <v>255</v>
      </c>
      <c r="G248" s="376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>
      <c r="A249" s="293" t="s">
        <v>237</v>
      </c>
      <c r="B249" s="300"/>
      <c r="C249" s="300"/>
      <c r="D249" s="301"/>
      <c r="E249" s="301"/>
      <c r="F249" s="378" t="s">
        <v>255</v>
      </c>
      <c r="G249" s="378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90" t="s">
        <v>91</v>
      </c>
      <c r="I252" s="391"/>
      <c r="J252" s="391"/>
      <c r="K252" s="392"/>
      <c r="L252" s="383" t="s">
        <v>90</v>
      </c>
      <c r="M252" s="379" t="s">
        <v>157</v>
      </c>
      <c r="N252" s="379" t="s">
        <v>158</v>
      </c>
      <c r="O252" s="385" t="s">
        <v>159</v>
      </c>
      <c r="P252" s="386"/>
      <c r="Q252" s="387"/>
      <c r="R252" s="379" t="s">
        <v>160</v>
      </c>
      <c r="S252" s="385" t="s">
        <v>19</v>
      </c>
      <c r="T252" s="386"/>
      <c r="U252" s="387"/>
      <c r="V252" s="379" t="s">
        <v>124</v>
      </c>
      <c r="W252" s="379" t="s">
        <v>125</v>
      </c>
      <c r="X252" s="381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4"/>
      <c r="M253" s="380"/>
      <c r="N253" s="380"/>
      <c r="O253" s="284" t="s">
        <v>167</v>
      </c>
      <c r="P253" s="284" t="s">
        <v>168</v>
      </c>
      <c r="Q253" s="315" t="s">
        <v>125</v>
      </c>
      <c r="R253" s="380"/>
      <c r="S253" s="284" t="s">
        <v>167</v>
      </c>
      <c r="T253" s="284" t="s">
        <v>168</v>
      </c>
      <c r="U253" s="315" t="s">
        <v>125</v>
      </c>
      <c r="V253" s="380"/>
      <c r="W253" s="380"/>
      <c r="X253" s="382"/>
      <c r="Y253" s="296" t="s">
        <v>163</v>
      </c>
      <c r="Z253" s="296" t="s">
        <v>164</v>
      </c>
      <c r="AA253" s="281"/>
    </row>
    <row r="254" spans="1:27" s="276" customFormat="1" ht="21.75" customHeight="1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>
      <c r="A258" s="293" t="s">
        <v>219</v>
      </c>
      <c r="B258" s="300"/>
      <c r="C258" s="300"/>
      <c r="D258" s="301"/>
      <c r="E258" s="301"/>
      <c r="F258" s="374" t="s">
        <v>173</v>
      </c>
      <c r="G258" s="374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>
      <c r="A259" s="294" t="s">
        <v>220</v>
      </c>
      <c r="B259" s="289"/>
      <c r="C259" s="289"/>
      <c r="D259" s="290"/>
      <c r="E259" s="290"/>
      <c r="F259" s="377" t="s">
        <v>173</v>
      </c>
      <c r="G259" s="377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>
      <c r="A262" s="293" t="s">
        <v>223</v>
      </c>
      <c r="B262" s="300"/>
      <c r="C262" s="300"/>
      <c r="D262" s="301"/>
      <c r="E262" s="301"/>
      <c r="F262" s="374" t="s">
        <v>224</v>
      </c>
      <c r="G262" s="374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>
      <c r="A263" s="294" t="s">
        <v>225</v>
      </c>
      <c r="B263" s="289"/>
      <c r="C263" s="289"/>
      <c r="D263" s="290"/>
      <c r="E263" s="290"/>
      <c r="F263" s="377" t="s">
        <v>224</v>
      </c>
      <c r="G263" s="377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>
      <c r="A268" s="293" t="s">
        <v>229</v>
      </c>
      <c r="B268" s="300"/>
      <c r="C268" s="300"/>
      <c r="D268" s="301"/>
      <c r="E268" s="301"/>
      <c r="F268" s="374" t="s">
        <v>173</v>
      </c>
      <c r="G268" s="374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>
      <c r="A269" s="294" t="s">
        <v>231</v>
      </c>
      <c r="B269" s="289"/>
      <c r="C269" s="289"/>
      <c r="D269" s="290"/>
      <c r="E269" s="290"/>
      <c r="F269" s="377" t="s">
        <v>173</v>
      </c>
      <c r="G269" s="377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76"/>
      <c r="G272" s="376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8" t="s">
        <v>177</v>
      </c>
      <c r="G273" s="378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>
      <c r="A274" s="293" t="s">
        <v>234</v>
      </c>
      <c r="B274" s="300"/>
      <c r="C274" s="300"/>
      <c r="D274" s="301"/>
      <c r="E274" s="301"/>
      <c r="F274" s="373" t="s">
        <v>177</v>
      </c>
      <c r="G274" s="374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>
      <c r="A275" s="294" t="s">
        <v>236</v>
      </c>
      <c r="B275" s="289"/>
      <c r="C275" s="289"/>
      <c r="D275" s="290"/>
      <c r="E275" s="290"/>
      <c r="F275" s="389" t="s">
        <v>177</v>
      </c>
      <c r="G275" s="377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>
      <c r="A276" s="293" t="s">
        <v>237</v>
      </c>
      <c r="B276" s="300"/>
      <c r="C276" s="300"/>
      <c r="D276" s="301"/>
      <c r="E276" s="301"/>
      <c r="F276" s="373" t="s">
        <v>177</v>
      </c>
      <c r="G276" s="374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90" t="s">
        <v>91</v>
      </c>
      <c r="I279" s="391"/>
      <c r="J279" s="391"/>
      <c r="K279" s="392"/>
      <c r="L279" s="383" t="s">
        <v>90</v>
      </c>
      <c r="M279" s="379" t="s">
        <v>157</v>
      </c>
      <c r="N279" s="379" t="s">
        <v>158</v>
      </c>
      <c r="O279" s="385" t="s">
        <v>159</v>
      </c>
      <c r="P279" s="386"/>
      <c r="Q279" s="387"/>
      <c r="R279" s="379" t="s">
        <v>160</v>
      </c>
      <c r="S279" s="385" t="s">
        <v>19</v>
      </c>
      <c r="T279" s="386"/>
      <c r="U279" s="387"/>
      <c r="V279" s="379" t="s">
        <v>124</v>
      </c>
      <c r="W279" s="379" t="s">
        <v>125</v>
      </c>
      <c r="X279" s="381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4"/>
      <c r="M280" s="380"/>
      <c r="N280" s="380"/>
      <c r="O280" s="284" t="s">
        <v>167</v>
      </c>
      <c r="P280" s="284" t="s">
        <v>168</v>
      </c>
      <c r="Q280" s="315" t="s">
        <v>125</v>
      </c>
      <c r="R280" s="380"/>
      <c r="S280" s="284" t="s">
        <v>167</v>
      </c>
      <c r="T280" s="284" t="s">
        <v>168</v>
      </c>
      <c r="U280" s="315" t="s">
        <v>125</v>
      </c>
      <c r="V280" s="380"/>
      <c r="W280" s="380"/>
      <c r="X280" s="382"/>
      <c r="Y280" s="296" t="s">
        <v>163</v>
      </c>
      <c r="Z280" s="296" t="s">
        <v>164</v>
      </c>
      <c r="AA280" s="281"/>
    </row>
    <row r="281" spans="1:27" s="276" customFormat="1" ht="21.75" customHeight="1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>
      <c r="A284" s="294" t="s">
        <v>219</v>
      </c>
      <c r="B284" s="289"/>
      <c r="C284" s="289"/>
      <c r="D284" s="290"/>
      <c r="E284" s="290"/>
      <c r="F284" s="377" t="s">
        <v>173</v>
      </c>
      <c r="G284" s="377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>
      <c r="A285" s="293" t="s">
        <v>220</v>
      </c>
      <c r="B285" s="300"/>
      <c r="C285" s="300"/>
      <c r="D285" s="301"/>
      <c r="E285" s="301"/>
      <c r="F285" s="374" t="s">
        <v>173</v>
      </c>
      <c r="G285" s="374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8"/>
      <c r="G288" s="378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>
      <c r="A289" s="293" t="s">
        <v>223</v>
      </c>
      <c r="B289" s="300"/>
      <c r="C289" s="300"/>
      <c r="D289" s="301"/>
      <c r="E289" s="301"/>
      <c r="F289" s="374" t="s">
        <v>224</v>
      </c>
      <c r="G289" s="374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>
      <c r="A290" s="294" t="s">
        <v>225</v>
      </c>
      <c r="B290" s="289"/>
      <c r="C290" s="289"/>
      <c r="D290" s="290"/>
      <c r="E290" s="290"/>
      <c r="F290" s="377" t="s">
        <v>224</v>
      </c>
      <c r="G290" s="377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>
      <c r="A297" s="293" t="s">
        <v>231</v>
      </c>
      <c r="B297" s="300"/>
      <c r="C297" s="300"/>
      <c r="D297" s="301"/>
      <c r="E297" s="301"/>
      <c r="F297" s="374" t="s">
        <v>173</v>
      </c>
      <c r="G297" s="374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8"/>
      <c r="G298" s="378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75" t="s">
        <v>257</v>
      </c>
      <c r="G299" s="376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75" t="s">
        <v>257</v>
      </c>
      <c r="G300" s="376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>
      <c r="A301" s="293" t="s">
        <v>234</v>
      </c>
      <c r="B301" s="300"/>
      <c r="C301" s="300"/>
      <c r="D301" s="301"/>
      <c r="E301" s="301"/>
      <c r="F301" s="373" t="s">
        <v>257</v>
      </c>
      <c r="G301" s="374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>
      <c r="A302" s="294" t="s">
        <v>236</v>
      </c>
      <c r="B302" s="289"/>
      <c r="C302" s="289"/>
      <c r="D302" s="290"/>
      <c r="E302" s="290"/>
      <c r="F302" s="375" t="s">
        <v>257</v>
      </c>
      <c r="G302" s="376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>
      <c r="A303" s="293" t="s">
        <v>237</v>
      </c>
      <c r="B303" s="300"/>
      <c r="C303" s="300"/>
      <c r="D303" s="301"/>
      <c r="E303" s="301"/>
      <c r="F303" s="373" t="s">
        <v>257</v>
      </c>
      <c r="G303" s="374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>
      <c r="A1" s="393" t="s">
        <v>258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3"/>
      <c r="Y1" s="393"/>
      <c r="Z1" s="393"/>
      <c r="AA1" s="393"/>
    </row>
    <row r="2" spans="1:27" s="276" customFormat="1" ht="26.25">
      <c r="A2" s="393" t="s">
        <v>214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</row>
    <row r="3" spans="1:27" s="276" customFormat="1" ht="26.25">
      <c r="A3" s="393" t="s">
        <v>215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</row>
    <row r="4" spans="1:27" s="278" customFormat="1" ht="27" customHeight="1" thickBot="1">
      <c r="A4" s="277"/>
      <c r="B4" s="279"/>
      <c r="C4" s="279"/>
      <c r="D4" s="279"/>
      <c r="E4" s="279"/>
      <c r="F4" s="279"/>
      <c r="G4" s="279"/>
      <c r="H4" s="394" t="s">
        <v>153</v>
      </c>
      <c r="I4" s="394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295"/>
      <c r="Z4" s="295"/>
      <c r="AA4" s="295"/>
    </row>
    <row r="5" spans="1:27" s="278" customFormat="1" ht="27" customHeight="1" thickBot="1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0" t="s">
        <v>91</v>
      </c>
      <c r="I5" s="391"/>
      <c r="J5" s="391"/>
      <c r="K5" s="392"/>
      <c r="L5" s="383" t="s">
        <v>90</v>
      </c>
      <c r="M5" s="379" t="s">
        <v>157</v>
      </c>
      <c r="N5" s="379" t="s">
        <v>158</v>
      </c>
      <c r="O5" s="385" t="s">
        <v>159</v>
      </c>
      <c r="P5" s="386"/>
      <c r="Q5" s="387"/>
      <c r="R5" s="379" t="s">
        <v>160</v>
      </c>
      <c r="S5" s="385" t="s">
        <v>19</v>
      </c>
      <c r="T5" s="386"/>
      <c r="U5" s="387"/>
      <c r="V5" s="379" t="s">
        <v>124</v>
      </c>
      <c r="W5" s="379" t="s">
        <v>125</v>
      </c>
      <c r="X5" s="381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4"/>
      <c r="M6" s="380"/>
      <c r="N6" s="380"/>
      <c r="O6" s="284" t="s">
        <v>167</v>
      </c>
      <c r="P6" s="284" t="s">
        <v>168</v>
      </c>
      <c r="Q6" s="315" t="s">
        <v>125</v>
      </c>
      <c r="R6" s="380"/>
      <c r="S6" s="284" t="s">
        <v>167</v>
      </c>
      <c r="T6" s="284" t="s">
        <v>168</v>
      </c>
      <c r="U6" s="315" t="s">
        <v>125</v>
      </c>
      <c r="V6" s="380"/>
      <c r="W6" s="380"/>
      <c r="X6" s="382"/>
      <c r="Y6" s="296" t="s">
        <v>163</v>
      </c>
      <c r="Z6" s="296" t="s">
        <v>164</v>
      </c>
      <c r="AA6" s="296"/>
    </row>
    <row r="7" spans="1:27" s="276" customFormat="1" ht="27" customHeight="1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>
      <c r="A14" s="294" t="s">
        <v>220</v>
      </c>
      <c r="B14" s="289"/>
      <c r="C14" s="289"/>
      <c r="D14" s="290"/>
      <c r="E14" s="290"/>
      <c r="F14" s="377"/>
      <c r="G14" s="37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>
      <c r="A16" s="294" t="s">
        <v>223</v>
      </c>
      <c r="B16" s="289"/>
      <c r="C16" s="289"/>
      <c r="D16" s="290"/>
      <c r="E16" s="290"/>
      <c r="F16" s="377" t="s">
        <v>224</v>
      </c>
      <c r="G16" s="377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>
      <c r="A17" s="293" t="s">
        <v>225</v>
      </c>
      <c r="B17" s="300"/>
      <c r="C17" s="300"/>
      <c r="D17" s="301"/>
      <c r="E17" s="301"/>
      <c r="F17" s="374" t="s">
        <v>224</v>
      </c>
      <c r="G17" s="374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>
      <c r="A22" s="294" t="s">
        <v>231</v>
      </c>
      <c r="B22" s="289"/>
      <c r="C22" s="289"/>
      <c r="D22" s="290"/>
      <c r="E22" s="290"/>
      <c r="F22" s="377" t="s">
        <v>173</v>
      </c>
      <c r="G22" s="377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>
      <c r="A25" s="293" t="s">
        <v>234</v>
      </c>
      <c r="B25" s="300"/>
      <c r="C25" s="300"/>
      <c r="D25" s="301"/>
      <c r="E25" s="301"/>
      <c r="F25" s="374" t="s">
        <v>235</v>
      </c>
      <c r="G25" s="374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>
      <c r="A26" s="294" t="s">
        <v>236</v>
      </c>
      <c r="B26" s="289"/>
      <c r="C26" s="289"/>
      <c r="D26" s="290"/>
      <c r="E26" s="290"/>
      <c r="F26" s="377" t="s">
        <v>235</v>
      </c>
      <c r="G26" s="377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>
      <c r="A27" s="293" t="s">
        <v>237</v>
      </c>
      <c r="B27" s="300"/>
      <c r="C27" s="300"/>
      <c r="D27" s="301"/>
      <c r="E27" s="301"/>
      <c r="F27" s="374" t="s">
        <v>235</v>
      </c>
      <c r="G27" s="374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>
      <c r="A30" s="297" t="s">
        <v>169</v>
      </c>
      <c r="B30" s="285"/>
      <c r="C30" s="285"/>
      <c r="D30" s="285"/>
      <c r="E30" s="285"/>
      <c r="F30" s="285"/>
      <c r="G30" s="285"/>
      <c r="H30" s="390" t="s">
        <v>91</v>
      </c>
      <c r="I30" s="391"/>
      <c r="J30" s="391"/>
      <c r="K30" s="392"/>
      <c r="L30" s="383" t="s">
        <v>90</v>
      </c>
      <c r="M30" s="379" t="s">
        <v>157</v>
      </c>
      <c r="N30" s="379" t="s">
        <v>158</v>
      </c>
      <c r="O30" s="385" t="s">
        <v>159</v>
      </c>
      <c r="P30" s="386"/>
      <c r="Q30" s="387"/>
      <c r="R30" s="379" t="s">
        <v>160</v>
      </c>
      <c r="S30" s="385" t="s">
        <v>19</v>
      </c>
      <c r="T30" s="386"/>
      <c r="U30" s="387"/>
      <c r="V30" s="379" t="s">
        <v>124</v>
      </c>
      <c r="W30" s="379" t="s">
        <v>125</v>
      </c>
      <c r="X30" s="381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4"/>
      <c r="M31" s="380"/>
      <c r="N31" s="380"/>
      <c r="O31" s="284" t="s">
        <v>167</v>
      </c>
      <c r="P31" s="284" t="s">
        <v>168</v>
      </c>
      <c r="Q31" s="315" t="s">
        <v>125</v>
      </c>
      <c r="R31" s="380"/>
      <c r="S31" s="284" t="s">
        <v>167</v>
      </c>
      <c r="T31" s="284" t="s">
        <v>168</v>
      </c>
      <c r="U31" s="315" t="s">
        <v>125</v>
      </c>
      <c r="V31" s="380"/>
      <c r="W31" s="380"/>
      <c r="X31" s="382"/>
      <c r="Y31" s="296" t="s">
        <v>163</v>
      </c>
      <c r="Z31" s="296" t="s">
        <v>164</v>
      </c>
      <c r="AA31" s="296"/>
    </row>
    <row r="32" spans="1:27" s="276" customFormat="1" ht="27" customHeight="1">
      <c r="A32" s="293" t="s">
        <v>216</v>
      </c>
      <c r="B32" s="314">
        <v>0.3</v>
      </c>
      <c r="C32" s="314">
        <v>0.68194444444444446</v>
      </c>
      <c r="D32" s="314"/>
      <c r="E32" s="314"/>
      <c r="F32" s="374" t="s">
        <v>263</v>
      </c>
      <c r="G32" s="374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9" t="s">
        <v>207</v>
      </c>
      <c r="G33" s="389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>
      <c r="A34" s="293" t="s">
        <v>219</v>
      </c>
      <c r="B34" s="312"/>
      <c r="C34" s="312"/>
      <c r="D34" s="312"/>
      <c r="E34" s="312"/>
      <c r="F34" s="374" t="s">
        <v>173</v>
      </c>
      <c r="G34" s="374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>
      <c r="A35" s="294" t="s">
        <v>220</v>
      </c>
      <c r="B35" s="313"/>
      <c r="C35" s="313"/>
      <c r="D35" s="313"/>
      <c r="E35" s="313"/>
      <c r="F35" s="377" t="s">
        <v>173</v>
      </c>
      <c r="G35" s="377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73" t="s">
        <v>201</v>
      </c>
      <c r="G36" s="374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>
      <c r="A37" s="294" t="s">
        <v>223</v>
      </c>
      <c r="B37" s="311"/>
      <c r="C37" s="311"/>
      <c r="D37" s="311"/>
      <c r="E37" s="311"/>
      <c r="F37" s="377" t="s">
        <v>224</v>
      </c>
      <c r="G37" s="377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>
      <c r="A38" s="293" t="s">
        <v>225</v>
      </c>
      <c r="B38" s="312"/>
      <c r="C38" s="312"/>
      <c r="D38" s="312"/>
      <c r="E38" s="312"/>
      <c r="F38" s="377" t="s">
        <v>224</v>
      </c>
      <c r="G38" s="377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9" t="s">
        <v>201</v>
      </c>
      <c r="G39" s="377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>
      <c r="A40" s="293" t="s">
        <v>228</v>
      </c>
      <c r="B40" s="314">
        <v>0.33958333333333335</v>
      </c>
      <c r="C40" s="314">
        <v>0.71875</v>
      </c>
      <c r="D40" s="314"/>
      <c r="E40" s="314"/>
      <c r="F40" s="373" t="s">
        <v>201</v>
      </c>
      <c r="G40" s="374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>
      <c r="A41" s="294" t="s">
        <v>229</v>
      </c>
      <c r="B41" s="311"/>
      <c r="C41" s="311"/>
      <c r="D41" s="311"/>
      <c r="E41" s="311"/>
      <c r="F41" s="377" t="s">
        <v>173</v>
      </c>
      <c r="G41" s="377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>
      <c r="A42" s="293" t="s">
        <v>231</v>
      </c>
      <c r="B42" s="312"/>
      <c r="C42" s="312"/>
      <c r="D42" s="312"/>
      <c r="E42" s="312"/>
      <c r="F42" s="374" t="s">
        <v>173</v>
      </c>
      <c r="G42" s="374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9" t="s">
        <v>201</v>
      </c>
      <c r="G43" s="377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>
      <c r="A44" s="293" t="s">
        <v>233</v>
      </c>
      <c r="B44" s="314">
        <v>0.35000000000000003</v>
      </c>
      <c r="C44" s="312"/>
      <c r="D44" s="312"/>
      <c r="E44" s="312"/>
      <c r="F44" s="373" t="s">
        <v>201</v>
      </c>
      <c r="G44" s="374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>
      <c r="A45" s="294" t="s">
        <v>234</v>
      </c>
      <c r="B45" s="311"/>
      <c r="C45" s="311"/>
      <c r="D45" s="311"/>
      <c r="E45" s="311"/>
      <c r="F45" s="389" t="s">
        <v>201</v>
      </c>
      <c r="G45" s="377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>
      <c r="A46" s="293" t="s">
        <v>236</v>
      </c>
      <c r="B46" s="312"/>
      <c r="C46" s="312"/>
      <c r="D46" s="312"/>
      <c r="E46" s="312"/>
      <c r="F46" s="373" t="s">
        <v>201</v>
      </c>
      <c r="G46" s="374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>
      <c r="A47" s="294" t="s">
        <v>237</v>
      </c>
      <c r="B47" s="311"/>
      <c r="C47" s="311"/>
      <c r="D47" s="311"/>
      <c r="E47" s="311"/>
      <c r="F47" s="389" t="s">
        <v>201</v>
      </c>
      <c r="G47" s="377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>
      <c r="A50" s="297" t="s">
        <v>169</v>
      </c>
      <c r="B50" s="285"/>
      <c r="C50" s="285"/>
      <c r="D50" s="285"/>
      <c r="E50" s="285"/>
      <c r="F50" s="285"/>
      <c r="G50" s="285"/>
      <c r="H50" s="390" t="s">
        <v>91</v>
      </c>
      <c r="I50" s="391"/>
      <c r="J50" s="391"/>
      <c r="K50" s="392"/>
      <c r="L50" s="383" t="s">
        <v>90</v>
      </c>
      <c r="M50" s="379" t="s">
        <v>157</v>
      </c>
      <c r="N50" s="379" t="s">
        <v>158</v>
      </c>
      <c r="O50" s="385" t="s">
        <v>159</v>
      </c>
      <c r="P50" s="386"/>
      <c r="Q50" s="387"/>
      <c r="R50" s="379" t="s">
        <v>160</v>
      </c>
      <c r="S50" s="385" t="s">
        <v>19</v>
      </c>
      <c r="T50" s="386"/>
      <c r="U50" s="387"/>
      <c r="V50" s="379" t="s">
        <v>124</v>
      </c>
      <c r="W50" s="379" t="s">
        <v>125</v>
      </c>
      <c r="X50" s="381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4"/>
      <c r="M51" s="380"/>
      <c r="N51" s="380"/>
      <c r="O51" s="284" t="s">
        <v>167</v>
      </c>
      <c r="P51" s="284" t="s">
        <v>168</v>
      </c>
      <c r="Q51" s="315" t="s">
        <v>125</v>
      </c>
      <c r="R51" s="380"/>
      <c r="S51" s="284" t="s">
        <v>167</v>
      </c>
      <c r="T51" s="284" t="s">
        <v>168</v>
      </c>
      <c r="U51" s="315" t="s">
        <v>125</v>
      </c>
      <c r="V51" s="380"/>
      <c r="W51" s="380"/>
      <c r="X51" s="382"/>
      <c r="Y51" s="296" t="s">
        <v>163</v>
      </c>
      <c r="Z51" s="296" t="s">
        <v>164</v>
      </c>
      <c r="AA51" s="296"/>
    </row>
    <row r="52" spans="1:27" s="276" customFormat="1" ht="27" customHeight="1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73" t="s">
        <v>201</v>
      </c>
      <c r="G52" s="374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9" t="s">
        <v>201</v>
      </c>
      <c r="G53" s="389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>
      <c r="A54" s="293" t="s">
        <v>219</v>
      </c>
      <c r="B54" s="312"/>
      <c r="C54" s="312"/>
      <c r="D54" s="312"/>
      <c r="E54" s="312"/>
      <c r="F54" s="374" t="s">
        <v>173</v>
      </c>
      <c r="G54" s="374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>
      <c r="A55" s="294" t="s">
        <v>220</v>
      </c>
      <c r="B55" s="313"/>
      <c r="C55" s="313"/>
      <c r="D55" s="313"/>
      <c r="E55" s="313"/>
      <c r="F55" s="377" t="s">
        <v>173</v>
      </c>
      <c r="G55" s="377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73" t="s">
        <v>201</v>
      </c>
      <c r="G56" s="374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>
      <c r="A57" s="294" t="s">
        <v>223</v>
      </c>
      <c r="B57" s="311"/>
      <c r="C57" s="311"/>
      <c r="D57" s="311"/>
      <c r="E57" s="311"/>
      <c r="F57" s="377" t="s">
        <v>224</v>
      </c>
      <c r="G57" s="377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>
      <c r="A58" s="293" t="s">
        <v>225</v>
      </c>
      <c r="B58" s="312"/>
      <c r="C58" s="312"/>
      <c r="D58" s="312"/>
      <c r="E58" s="312"/>
      <c r="F58" s="374" t="s">
        <v>224</v>
      </c>
      <c r="G58" s="374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9" t="s">
        <v>201</v>
      </c>
      <c r="G59" s="377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73" t="s">
        <v>201</v>
      </c>
      <c r="G60" s="374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>
      <c r="A61" s="294" t="s">
        <v>229</v>
      </c>
      <c r="B61" s="311"/>
      <c r="C61" s="311"/>
      <c r="D61" s="311"/>
      <c r="E61" s="311"/>
      <c r="F61" s="377" t="s">
        <v>173</v>
      </c>
      <c r="G61" s="377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>
      <c r="A62" s="293" t="s">
        <v>231</v>
      </c>
      <c r="B62" s="312"/>
      <c r="C62" s="312"/>
      <c r="D62" s="312"/>
      <c r="E62" s="312"/>
      <c r="F62" s="374" t="s">
        <v>173</v>
      </c>
      <c r="G62" s="374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9" t="s">
        <v>201</v>
      </c>
      <c r="G63" s="377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>
      <c r="A64" s="293" t="s">
        <v>233</v>
      </c>
      <c r="B64" s="314">
        <v>0.3354166666666667</v>
      </c>
      <c r="C64" s="312"/>
      <c r="D64" s="312"/>
      <c r="E64" s="312"/>
      <c r="F64" s="373" t="s">
        <v>201</v>
      </c>
      <c r="G64" s="374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>
      <c r="A65" s="294" t="s">
        <v>234</v>
      </c>
      <c r="B65" s="311"/>
      <c r="C65" s="311"/>
      <c r="D65" s="311"/>
      <c r="E65" s="311"/>
      <c r="F65" s="389" t="s">
        <v>201</v>
      </c>
      <c r="G65" s="377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>
      <c r="A66" s="293" t="s">
        <v>236</v>
      </c>
      <c r="B66" s="312"/>
      <c r="C66" s="312"/>
      <c r="D66" s="312"/>
      <c r="E66" s="312"/>
      <c r="F66" s="373" t="s">
        <v>201</v>
      </c>
      <c r="G66" s="374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>
      <c r="A67" s="294" t="s">
        <v>237</v>
      </c>
      <c r="B67" s="311"/>
      <c r="C67" s="311"/>
      <c r="D67" s="311"/>
      <c r="E67" s="311"/>
      <c r="F67" s="389" t="s">
        <v>201</v>
      </c>
      <c r="G67" s="377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70"/>
  <sheetViews>
    <sheetView tabSelected="1" workbookViewId="0">
      <pane ySplit="6" topLeftCell="A7" activePane="bottomLeft" state="frozen"/>
      <selection pane="bottomLeft" activeCell="C42" sqref="C42"/>
    </sheetView>
  </sheetViews>
  <sheetFormatPr defaultColWidth="9.140625"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7" t="s">
        <v>106</v>
      </c>
      <c r="B1" s="237"/>
      <c r="C1" s="238"/>
    </row>
    <row r="2" spans="1:26" s="124" customFormat="1" ht="15.7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>
      <c r="A3" s="237" t="s">
        <v>11</v>
      </c>
      <c r="B3" s="237"/>
      <c r="C3" s="240"/>
      <c r="D3" s="125" t="s">
        <v>294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399"/>
      <c r="B5" s="401" t="s">
        <v>0</v>
      </c>
      <c r="C5" s="403" t="s">
        <v>1</v>
      </c>
      <c r="D5" s="404" t="s">
        <v>13</v>
      </c>
      <c r="E5" s="403" t="s">
        <v>14</v>
      </c>
      <c r="F5" s="404"/>
      <c r="G5" s="403" t="s">
        <v>16</v>
      </c>
      <c r="H5" s="404" t="s">
        <v>44</v>
      </c>
      <c r="I5" s="437" t="s">
        <v>118</v>
      </c>
      <c r="J5" s="443" t="s">
        <v>91</v>
      </c>
      <c r="K5" s="444"/>
      <c r="L5" s="445"/>
      <c r="M5" s="426" t="s">
        <v>108</v>
      </c>
      <c r="N5" s="427"/>
      <c r="O5" s="427"/>
      <c r="P5" s="403" t="s">
        <v>2</v>
      </c>
      <c r="Q5" s="404" t="s">
        <v>17</v>
      </c>
      <c r="R5" s="403" t="s">
        <v>2</v>
      </c>
      <c r="S5" s="404" t="s">
        <v>18</v>
      </c>
      <c r="T5" s="403" t="s">
        <v>2</v>
      </c>
      <c r="U5" s="404" t="s">
        <v>19</v>
      </c>
      <c r="V5" s="403" t="s">
        <v>2</v>
      </c>
      <c r="W5" s="404" t="s">
        <v>20</v>
      </c>
      <c r="X5" s="431" t="s">
        <v>3</v>
      </c>
    </row>
    <row r="6" spans="1:26" s="138" customFormat="1" ht="27" customHeight="1" thickBot="1">
      <c r="A6" s="400"/>
      <c r="B6" s="402"/>
      <c r="C6" s="402"/>
      <c r="D6" s="405"/>
      <c r="E6" s="406"/>
      <c r="F6" s="405"/>
      <c r="G6" s="406"/>
      <c r="H6" s="430"/>
      <c r="I6" s="438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2"/>
      <c r="Q6" s="405"/>
      <c r="R6" s="402"/>
      <c r="S6" s="405"/>
      <c r="T6" s="402"/>
      <c r="U6" s="405"/>
      <c r="V6" s="402"/>
      <c r="W6" s="430"/>
      <c r="X6" s="432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11</v>
      </c>
      <c r="G7" s="132">
        <f>+D7</f>
        <v>6851</v>
      </c>
      <c r="H7" s="20">
        <f>(F7+J7+K7+L7+Q7)*10</f>
        <v>130</v>
      </c>
      <c r="I7" s="20"/>
      <c r="J7" s="133">
        <v>2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v>1</v>
      </c>
      <c r="T7" s="135">
        <f>(+S7*E7)*0.3</f>
        <v>158.1</v>
      </c>
      <c r="U7" s="353">
        <v>2</v>
      </c>
      <c r="V7" s="21">
        <f>(E7/8/10)*U7</f>
        <v>13.175000000000001</v>
      </c>
      <c r="W7" s="136"/>
      <c r="X7" s="137">
        <f>+G7+H7+P7+R7+T7+V7+W7+I7</f>
        <v>7152.2750000000005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12</v>
      </c>
      <c r="G8" s="141">
        <f>+D8</f>
        <v>6851</v>
      </c>
      <c r="H8" s="20">
        <f t="shared" ref="H8:H13" si="0">(F8+J8+K8+L8+Q8)*10</f>
        <v>130</v>
      </c>
      <c r="I8" s="21"/>
      <c r="J8" s="352">
        <v>0</v>
      </c>
      <c r="K8" s="73">
        <f>+'10.26-11.10'!I229</f>
        <v>0</v>
      </c>
      <c r="L8" s="73">
        <v>1</v>
      </c>
      <c r="M8" s="73">
        <v>0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2">
        <v>2</v>
      </c>
      <c r="V8" s="21">
        <f t="shared" ref="V8:V16" si="4">(E8/8/10)*U8</f>
        <v>13.175000000000001</v>
      </c>
      <c r="W8" s="15"/>
      <c r="X8" s="137">
        <f t="shared" ref="X8:X16" si="5">+G8+H8+P8+R8+T8+V8+W8+I8</f>
        <v>6994.1750000000002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12</v>
      </c>
      <c r="G9" s="141">
        <f>D9</f>
        <v>10273</v>
      </c>
      <c r="H9" s="20">
        <f t="shared" si="0"/>
        <v>130</v>
      </c>
      <c r="I9" s="21"/>
      <c r="J9" s="73">
        <v>1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2">
        <v>7</v>
      </c>
      <c r="V9" s="21">
        <f t="shared" si="4"/>
        <v>69.145192307692312</v>
      </c>
      <c r="W9" s="15"/>
      <c r="X9" s="137">
        <f t="shared" si="5"/>
        <v>10472.145192307693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12</v>
      </c>
      <c r="G10" s="141">
        <f t="shared" ref="G10:G16" si="6">+D10</f>
        <v>6851</v>
      </c>
      <c r="H10" s="20">
        <f t="shared" si="0"/>
        <v>130</v>
      </c>
      <c r="I10" s="21"/>
      <c r="J10" s="73">
        <v>1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2">
        <v>3</v>
      </c>
      <c r="V10" s="21">
        <f t="shared" si="4"/>
        <v>19.762500000000003</v>
      </c>
      <c r="W10" s="15"/>
      <c r="X10" s="137">
        <f t="shared" si="5"/>
        <v>7000.7624999999998</v>
      </c>
      <c r="Y10" s="142"/>
      <c r="Z10" s="142"/>
    </row>
    <row r="11" spans="1:26" s="138" customFormat="1" ht="12" customHeight="1" thickBot="1">
      <c r="A11" s="139" t="s">
        <v>292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9.5</v>
      </c>
      <c r="G11" s="141">
        <f>E11*F11+1054</f>
        <v>6060.5</v>
      </c>
      <c r="H11" s="20">
        <f t="shared" si="0"/>
        <v>115</v>
      </c>
      <c r="I11" s="21"/>
      <c r="J11" s="73">
        <v>2</v>
      </c>
      <c r="K11" s="73">
        <v>0</v>
      </c>
      <c r="L11" s="73">
        <v>0</v>
      </c>
      <c r="M11" s="352">
        <v>1</v>
      </c>
      <c r="N11" s="73">
        <f>+'10.26-11.10(SI)'!P28</f>
        <v>0</v>
      </c>
      <c r="O11" s="73">
        <v>0</v>
      </c>
      <c r="P11" s="232">
        <f t="shared" si="1"/>
        <v>82.34375</v>
      </c>
      <c r="Q11" s="73"/>
      <c r="R11" s="21">
        <f t="shared" si="2"/>
        <v>0</v>
      </c>
      <c r="S11" s="73">
        <v>1</v>
      </c>
      <c r="T11" s="21">
        <f t="shared" si="3"/>
        <v>158.1</v>
      </c>
      <c r="U11" s="352">
        <v>5</v>
      </c>
      <c r="V11" s="21">
        <f t="shared" si="4"/>
        <v>32.9375</v>
      </c>
      <c r="W11" s="15"/>
      <c r="X11" s="137">
        <f>+G11+H11+P11+R11+T11+V11+W11+I11</f>
        <v>6448.8812500000004</v>
      </c>
    </row>
    <row r="12" spans="1:26" s="138" customFormat="1" ht="12" customHeight="1" thickBot="1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>
        <v>11</v>
      </c>
      <c r="G12" s="141">
        <f>E12*F12+527</f>
        <v>6324</v>
      </c>
      <c r="H12" s="20">
        <f t="shared" si="0"/>
        <v>120</v>
      </c>
      <c r="I12" s="21"/>
      <c r="J12" s="73">
        <v>1</v>
      </c>
      <c r="K12" s="73">
        <f>+'10.26-11.10(SI)'!I29</f>
        <v>0</v>
      </c>
      <c r="L12" s="73">
        <f>+'10.26-11.10(SI)'!J29</f>
        <v>0</v>
      </c>
      <c r="M12" s="352">
        <v>1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82.34375</v>
      </c>
      <c r="Q12" s="73"/>
      <c r="R12" s="21">
        <f>+Q12*E12</f>
        <v>0</v>
      </c>
      <c r="S12" s="73"/>
      <c r="T12" s="21">
        <f>(+S12*E12)*0.3</f>
        <v>0</v>
      </c>
      <c r="U12" s="352">
        <v>2</v>
      </c>
      <c r="V12" s="21">
        <f>(E12/8/10)*U12</f>
        <v>13.175000000000001</v>
      </c>
      <c r="W12" s="15"/>
      <c r="X12" s="137">
        <f>+G12+H12+P12+R12+T12+V12+W12+I12</f>
        <v>6539.5187500000002</v>
      </c>
    </row>
    <row r="13" spans="1:26" s="138" customFormat="1" ht="12" customHeight="1" thickBot="1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>
        <v>12</v>
      </c>
      <c r="G13" s="141">
        <f>E13*F13+527</f>
        <v>6851</v>
      </c>
      <c r="H13" s="20">
        <f t="shared" si="0"/>
        <v>120</v>
      </c>
      <c r="I13" s="21"/>
      <c r="J13" s="73">
        <v>0</v>
      </c>
      <c r="K13" s="73">
        <f>+'10.26-11.10(SI)'!I30</f>
        <v>0</v>
      </c>
      <c r="L13" s="73">
        <v>0</v>
      </c>
      <c r="M13" s="352">
        <v>3</v>
      </c>
      <c r="N13" s="73">
        <f>+'10.26-11.10(SI)'!P30</f>
        <v>0</v>
      </c>
      <c r="O13" s="73">
        <f>+'10.26-11.10(SI)'!Q30</f>
        <v>0</v>
      </c>
      <c r="P13" s="232">
        <f t="shared" si="1"/>
        <v>247.03125</v>
      </c>
      <c r="Q13" s="73"/>
      <c r="R13" s="21">
        <f t="shared" si="2"/>
        <v>0</v>
      </c>
      <c r="S13" s="73"/>
      <c r="T13" s="21">
        <f t="shared" si="3"/>
        <v>0</v>
      </c>
      <c r="U13" s="352">
        <v>6</v>
      </c>
      <c r="V13" s="21">
        <f t="shared" si="4"/>
        <v>39.525000000000006</v>
      </c>
      <c r="W13" s="15"/>
      <c r="X13" s="137">
        <f t="shared" si="5"/>
        <v>7257.5562499999996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ref="H14" si="8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50061.5</v>
      </c>
      <c r="H18" s="3">
        <f>SUM(H7:H16)</f>
        <v>875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411.71875</v>
      </c>
      <c r="Q18" s="4"/>
      <c r="R18" s="3">
        <f>SUM(R7:R16)</f>
        <v>0</v>
      </c>
      <c r="S18" s="4"/>
      <c r="T18" s="3">
        <f>SUM(T7:T16)</f>
        <v>316.2</v>
      </c>
      <c r="U18" s="6"/>
      <c r="V18" s="3">
        <f>SUM(V7:V16)</f>
        <v>200.89519230769233</v>
      </c>
      <c r="W18" s="4"/>
      <c r="X18" s="3">
        <f>SUM(X7:X16)</f>
        <v>51865.313942307701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407"/>
      <c r="B20" s="409" t="s">
        <v>0</v>
      </c>
      <c r="C20" s="411" t="s">
        <v>1</v>
      </c>
      <c r="D20" s="397" t="s">
        <v>3</v>
      </c>
      <c r="E20" s="433" t="s">
        <v>22</v>
      </c>
      <c r="F20" s="439" t="s">
        <v>2</v>
      </c>
      <c r="G20" s="441" t="s">
        <v>21</v>
      </c>
      <c r="H20" s="397" t="s">
        <v>2</v>
      </c>
      <c r="I20" s="435" t="s">
        <v>126</v>
      </c>
      <c r="J20" s="422" t="s">
        <v>4</v>
      </c>
      <c r="K20" s="424" t="s">
        <v>23</v>
      </c>
      <c r="L20" s="397" t="s">
        <v>5</v>
      </c>
      <c r="M20" s="397" t="s">
        <v>6</v>
      </c>
      <c r="N20" s="397" t="s">
        <v>24</v>
      </c>
      <c r="O20" s="397" t="s">
        <v>7</v>
      </c>
      <c r="P20" s="417" t="s">
        <v>3</v>
      </c>
      <c r="Q20" s="243"/>
      <c r="R20" s="152" t="s">
        <v>103</v>
      </c>
      <c r="S20" s="243"/>
    </row>
    <row r="21" spans="1:24" s="138" customFormat="1" ht="15" customHeight="1" thickBot="1">
      <c r="A21" s="408"/>
      <c r="B21" s="410"/>
      <c r="C21" s="412"/>
      <c r="D21" s="429"/>
      <c r="E21" s="434"/>
      <c r="F21" s="440"/>
      <c r="G21" s="442"/>
      <c r="H21" s="413"/>
      <c r="I21" s="436"/>
      <c r="J21" s="423"/>
      <c r="K21" s="425"/>
      <c r="L21" s="413"/>
      <c r="M21" s="413"/>
      <c r="N21" s="429"/>
      <c r="O21" s="413"/>
      <c r="P21" s="418"/>
      <c r="R21" s="249" t="str">
        <f>D3</f>
        <v>February 11-25,2020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0">+X7</f>
        <v>7152.2750000000005</v>
      </c>
      <c r="E22" s="353">
        <v>0</v>
      </c>
      <c r="F22" s="354">
        <f>+E22*E7</f>
        <v>0</v>
      </c>
      <c r="G22" s="353">
        <v>0</v>
      </c>
      <c r="H22" s="354">
        <f>(+E7/8)*G22</f>
        <v>0</v>
      </c>
      <c r="I22" s="353"/>
      <c r="J22" s="369">
        <v>540</v>
      </c>
      <c r="K22" s="17">
        <v>622.96</v>
      </c>
      <c r="L22" s="15">
        <v>162.5</v>
      </c>
      <c r="M22" s="155"/>
      <c r="N22" s="372">
        <v>765</v>
      </c>
      <c r="O22" s="155"/>
      <c r="P22" s="157">
        <f>+D22-F22-H22-J22-K22-L22-M22-N22-O22-I22</f>
        <v>5061.8150000000005</v>
      </c>
      <c r="R22" s="71">
        <f>G7+H7+P7+R7+T7+V7+W7-F22-H22</f>
        <v>7152.2750000000005</v>
      </c>
    </row>
    <row r="23" spans="1:24" s="138" customFormat="1" ht="12" customHeight="1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0"/>
        <v>6994.1750000000002</v>
      </c>
      <c r="E23" s="352">
        <f>+'10.26-11.10'!R229</f>
        <v>0</v>
      </c>
      <c r="F23" s="355">
        <f t="shared" ref="F23:F31" si="11">+E23*E8</f>
        <v>0</v>
      </c>
      <c r="G23" s="352">
        <v>0</v>
      </c>
      <c r="H23" s="355">
        <f t="shared" ref="H23:H31" si="12">(+E8/8)*G23</f>
        <v>0</v>
      </c>
      <c r="I23" s="352"/>
      <c r="J23" s="370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5751.6750000000002</v>
      </c>
      <c r="R23" s="71">
        <f t="shared" ref="R23:R31" si="13">G8+H8+P8+R8+T8+V8+W8-F23-H23</f>
        <v>6994.1750000000002</v>
      </c>
    </row>
    <row r="24" spans="1:24" s="138" customFormat="1" ht="11.25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0"/>
        <v>10472.145192307693</v>
      </c>
      <c r="E24" s="352">
        <v>0</v>
      </c>
      <c r="F24" s="355">
        <f t="shared" si="11"/>
        <v>0</v>
      </c>
      <c r="G24" s="352">
        <v>2.5099999999999998</v>
      </c>
      <c r="H24" s="355">
        <f>(+E9/8)*G24</f>
        <v>247.93490384615384</v>
      </c>
      <c r="I24" s="352"/>
      <c r="J24" s="370">
        <v>800</v>
      </c>
      <c r="K24" s="371">
        <v>1476.64</v>
      </c>
      <c r="L24" s="15">
        <v>275</v>
      </c>
      <c r="M24" s="18"/>
      <c r="N24" s="371">
        <v>1161.8499999999999</v>
      </c>
      <c r="O24" s="18"/>
      <c r="P24" s="157">
        <f t="shared" ref="P24" si="14">+D24-F24-H24-J24-K24-L24-M24-N24-O24-I24</f>
        <v>6510.7202884615399</v>
      </c>
      <c r="R24" s="71">
        <f t="shared" si="13"/>
        <v>10224.21028846154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0"/>
        <v>7000.7624999999998</v>
      </c>
      <c r="E25" s="352">
        <v>0</v>
      </c>
      <c r="F25" s="355">
        <f t="shared" si="11"/>
        <v>0</v>
      </c>
      <c r="G25" s="352">
        <v>1</v>
      </c>
      <c r="H25" s="355">
        <f t="shared" ref="H25" si="15">(+E10/8)*G25</f>
        <v>65.875</v>
      </c>
      <c r="I25" s="352"/>
      <c r="J25" s="370">
        <v>540</v>
      </c>
      <c r="K25" s="371">
        <v>623</v>
      </c>
      <c r="L25" s="15">
        <v>162.5</v>
      </c>
      <c r="M25" s="18"/>
      <c r="N25" s="15">
        <v>692.5</v>
      </c>
      <c r="O25" s="18"/>
      <c r="P25" s="157">
        <f t="shared" ref="P25:P31" si="16">+D25-F25-H25-J25-K25-L25-M25-N25-O25-I25</f>
        <v>4916.8874999999998</v>
      </c>
      <c r="R25" s="71">
        <f t="shared" si="13"/>
        <v>6934.8874999999998</v>
      </c>
    </row>
    <row r="26" spans="1:24" s="138" customFormat="1" ht="12" customHeight="1">
      <c r="A26" s="139">
        <v>5</v>
      </c>
      <c r="B26" s="22" t="str">
        <f t="shared" ref="B26:B31" si="17">+B11</f>
        <v>Briones, Christian Joy</v>
      </c>
      <c r="C26" s="247" t="str">
        <f t="shared" ref="C26:C31" si="18">C11</f>
        <v>Asst. Cook</v>
      </c>
      <c r="D26" s="141">
        <f t="shared" si="10"/>
        <v>6448.8812500000004</v>
      </c>
      <c r="E26" s="352">
        <v>0</v>
      </c>
      <c r="F26" s="355">
        <f t="shared" si="11"/>
        <v>0</v>
      </c>
      <c r="G26" s="352">
        <v>1.35</v>
      </c>
      <c r="H26" s="355">
        <f t="shared" si="12"/>
        <v>88.931250000000006</v>
      </c>
      <c r="I26" s="352"/>
      <c r="J26" s="370">
        <v>480</v>
      </c>
      <c r="K26" s="371"/>
      <c r="L26" s="15">
        <v>150</v>
      </c>
      <c r="M26" s="18"/>
      <c r="N26" s="15"/>
      <c r="O26" s="18"/>
      <c r="P26" s="157">
        <f>+D26-F26-H26-J26-K26-L26-M26-N26-O26-I26</f>
        <v>5729.9500000000007</v>
      </c>
      <c r="R26" s="71">
        <f t="shared" si="13"/>
        <v>6359.9500000000007</v>
      </c>
    </row>
    <row r="27" spans="1:24" s="138" customFormat="1" ht="12" customHeight="1">
      <c r="A27" s="139">
        <v>6</v>
      </c>
      <c r="B27" s="22" t="str">
        <f t="shared" si="17"/>
        <v>Cahilig,Benzen</v>
      </c>
      <c r="C27" s="247" t="str">
        <f t="shared" si="18"/>
        <v>Cook</v>
      </c>
      <c r="D27" s="141">
        <f>+X12</f>
        <v>6539.5187500000002</v>
      </c>
      <c r="E27" s="352">
        <v>0</v>
      </c>
      <c r="F27" s="355">
        <f t="shared" si="11"/>
        <v>0</v>
      </c>
      <c r="G27" s="352">
        <v>0.56999999999999995</v>
      </c>
      <c r="H27" s="355">
        <f t="shared" ref="H27" si="19">(+E12/8)*G27</f>
        <v>37.548749999999998</v>
      </c>
      <c r="I27" s="352"/>
      <c r="J27" s="370">
        <v>480</v>
      </c>
      <c r="K27" s="371">
        <v>507.6</v>
      </c>
      <c r="L27" s="15">
        <v>150</v>
      </c>
      <c r="M27" s="18"/>
      <c r="N27" s="15">
        <v>492.81</v>
      </c>
      <c r="O27" s="18"/>
      <c r="P27" s="157">
        <f t="shared" si="16"/>
        <v>4871.5599999999995</v>
      </c>
      <c r="R27" s="71">
        <f>G12+H12+P12+R12+T12+V12+W12-F27-H27</f>
        <v>6501.97</v>
      </c>
    </row>
    <row r="28" spans="1:24" s="138" customFormat="1" ht="12" customHeight="1">
      <c r="A28" s="139">
        <v>7</v>
      </c>
      <c r="B28" s="22" t="str">
        <f t="shared" si="17"/>
        <v>Pantoja,Nancy</v>
      </c>
      <c r="C28" s="247" t="str">
        <f t="shared" si="18"/>
        <v>Cashier</v>
      </c>
      <c r="D28" s="141">
        <f t="shared" si="10"/>
        <v>7257.5562499999996</v>
      </c>
      <c r="E28" s="352">
        <v>0</v>
      </c>
      <c r="F28" s="355">
        <f t="shared" si="11"/>
        <v>0</v>
      </c>
      <c r="G28" s="352">
        <v>0.44</v>
      </c>
      <c r="H28" s="355">
        <f>(+E13/8)*G28</f>
        <v>28.984999999999999</v>
      </c>
      <c r="I28" s="352"/>
      <c r="J28" s="370">
        <v>480</v>
      </c>
      <c r="K28" s="15"/>
      <c r="L28" s="15">
        <v>150</v>
      </c>
      <c r="M28" s="18"/>
      <c r="N28" s="15">
        <v>383</v>
      </c>
      <c r="O28" s="18"/>
      <c r="P28" s="157">
        <f t="shared" si="16"/>
        <v>6215.57125</v>
      </c>
      <c r="R28" s="71">
        <f t="shared" si="13"/>
        <v>7228.57125</v>
      </c>
    </row>
    <row r="29" spans="1:24" s="138" customFormat="1" ht="12" customHeight="1">
      <c r="A29" s="139">
        <v>8</v>
      </c>
      <c r="B29" s="22">
        <f t="shared" si="17"/>
        <v>0</v>
      </c>
      <c r="C29" s="247">
        <f t="shared" si="18"/>
        <v>0</v>
      </c>
      <c r="D29" s="141">
        <f t="shared" si="10"/>
        <v>0</v>
      </c>
      <c r="E29" s="352"/>
      <c r="F29" s="355">
        <f t="shared" si="11"/>
        <v>0</v>
      </c>
      <c r="G29" s="352">
        <v>0</v>
      </c>
      <c r="H29" s="355">
        <f t="shared" si="12"/>
        <v>0</v>
      </c>
      <c r="I29" s="352"/>
      <c r="J29" s="15"/>
      <c r="K29" s="15"/>
      <c r="L29" s="15"/>
      <c r="M29" s="18"/>
      <c r="N29" s="15"/>
      <c r="O29" s="18"/>
      <c r="P29" s="157">
        <f t="shared" si="16"/>
        <v>0</v>
      </c>
      <c r="R29" s="71">
        <f t="shared" si="13"/>
        <v>0</v>
      </c>
    </row>
    <row r="30" spans="1:24" s="138" customFormat="1" ht="12" customHeight="1">
      <c r="A30" s="139">
        <v>9</v>
      </c>
      <c r="B30" s="22">
        <f t="shared" si="17"/>
        <v>0</v>
      </c>
      <c r="C30" s="247">
        <f t="shared" si="18"/>
        <v>0</v>
      </c>
      <c r="D30" s="141">
        <f t="shared" si="10"/>
        <v>0</v>
      </c>
      <c r="E30" s="352"/>
      <c r="F30" s="355">
        <f t="shared" si="11"/>
        <v>0</v>
      </c>
      <c r="G30" s="352"/>
      <c r="H30" s="355">
        <f t="shared" si="12"/>
        <v>0</v>
      </c>
      <c r="I30" s="352"/>
      <c r="J30" s="15"/>
      <c r="K30" s="15"/>
      <c r="L30" s="15"/>
      <c r="M30" s="18"/>
      <c r="N30" s="15"/>
      <c r="O30" s="18"/>
      <c r="P30" s="157">
        <f t="shared" si="16"/>
        <v>0</v>
      </c>
      <c r="R30" s="71">
        <f t="shared" si="13"/>
        <v>0</v>
      </c>
    </row>
    <row r="31" spans="1:24" s="138" customFormat="1" ht="12" customHeight="1">
      <c r="A31" s="139">
        <v>10</v>
      </c>
      <c r="B31" s="22">
        <f t="shared" si="17"/>
        <v>0</v>
      </c>
      <c r="C31" s="247">
        <f t="shared" si="18"/>
        <v>0</v>
      </c>
      <c r="D31" s="141">
        <f t="shared" si="10"/>
        <v>0</v>
      </c>
      <c r="E31" s="15"/>
      <c r="F31" s="21">
        <f t="shared" si="11"/>
        <v>0</v>
      </c>
      <c r="G31" s="158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7">
        <f t="shared" si="16"/>
        <v>0</v>
      </c>
      <c r="R31" s="71">
        <f t="shared" si="13"/>
        <v>0</v>
      </c>
    </row>
    <row r="32" spans="1:24" s="138" customFormat="1" ht="12" customHeight="1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>
      <c r="A33" s="160"/>
      <c r="B33" s="147"/>
      <c r="C33" s="148"/>
      <c r="D33" s="3">
        <f>SUM(D22:D32)</f>
        <v>51865.313942307701</v>
      </c>
      <c r="E33" s="4">
        <f>+SUM(E22:E32)</f>
        <v>0</v>
      </c>
      <c r="F33" s="3">
        <f>SUM(F22:F32)</f>
        <v>0</v>
      </c>
      <c r="G33" s="4"/>
      <c r="H33" s="3">
        <f>SUM(H22:H32)</f>
        <v>469.27490384615379</v>
      </c>
      <c r="I33" s="3">
        <f>+SUM(I22:I32)</f>
        <v>0</v>
      </c>
      <c r="J33" s="3">
        <f t="shared" ref="J33:O33" si="20">+SUM(J22:J32)</f>
        <v>3860</v>
      </c>
      <c r="K33" s="3">
        <f>+SUM(K22:K32)</f>
        <v>3230.2000000000003</v>
      </c>
      <c r="L33" s="3">
        <f t="shared" si="20"/>
        <v>1212.5</v>
      </c>
      <c r="M33" s="3">
        <f t="shared" si="20"/>
        <v>0</v>
      </c>
      <c r="N33" s="3">
        <f t="shared" si="20"/>
        <v>4035.16</v>
      </c>
      <c r="O33" s="3">
        <f t="shared" si="20"/>
        <v>0</v>
      </c>
      <c r="P33" s="5">
        <f>+SUM(P22:P32)</f>
        <v>39058.179038461545</v>
      </c>
      <c r="R33" s="51"/>
      <c r="S33" s="248" t="s">
        <v>102</v>
      </c>
      <c r="T33" s="162"/>
    </row>
    <row r="34" spans="1:25">
      <c r="O34" s="19" t="s">
        <v>114</v>
      </c>
      <c r="P34" s="19" t="s">
        <v>115</v>
      </c>
      <c r="Q34" s="19" t="s">
        <v>116</v>
      </c>
      <c r="R34" s="163"/>
      <c r="S34" s="167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>+P22+(SUM(O35:Q35))</f>
        <v>6095.8150000000005</v>
      </c>
    </row>
    <row r="36" spans="1:25">
      <c r="M36" s="16" t="str">
        <f t="shared" si="21"/>
        <v>Sanchez, Angelo</v>
      </c>
      <c r="N36" s="164"/>
      <c r="O36" s="16">
        <v>0</v>
      </c>
      <c r="P36" s="16">
        <v>500</v>
      </c>
      <c r="Q36" s="272">
        <v>0</v>
      </c>
      <c r="S36" s="165">
        <f t="shared" ref="S36:S44" si="22">+P23+(SUM(O36:Q36))</f>
        <v>6251.6750000000002</v>
      </c>
    </row>
    <row r="37" spans="1:25">
      <c r="A37" s="164" t="str">
        <f>+B25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21"/>
        <v>Dino, Joyce</v>
      </c>
      <c r="N37" s="164"/>
      <c r="O37" s="16">
        <v>300</v>
      </c>
      <c r="P37" s="16">
        <v>1000</v>
      </c>
      <c r="Q37" s="16">
        <v>0</v>
      </c>
      <c r="S37" s="165">
        <f>+P24+(SUM(O37:Q37))</f>
        <v>7810.7202884615399</v>
      </c>
    </row>
    <row r="38" spans="1:25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 t="s">
        <v>101</v>
      </c>
      <c r="I38" s="166"/>
      <c r="M38" s="16" t="str">
        <f t="shared" si="21"/>
        <v xml:space="preserve">Sosa, Anna Marie </v>
      </c>
      <c r="N38" s="164"/>
      <c r="O38" s="16">
        <f>300/2</f>
        <v>150</v>
      </c>
      <c r="P38" s="16">
        <v>884</v>
      </c>
      <c r="Q38" s="16">
        <v>0</v>
      </c>
      <c r="S38" s="165">
        <f t="shared" si="22"/>
        <v>5950.8874999999998</v>
      </c>
      <c r="T38" s="333"/>
      <c r="U38" s="333"/>
      <c r="V38" s="333"/>
      <c r="W38" s="333"/>
      <c r="X38" s="333"/>
      <c r="Y38" s="333"/>
    </row>
    <row r="39" spans="1:25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5">
        <f t="shared" si="22"/>
        <v>5729.9500000000007</v>
      </c>
      <c r="T39" s="333"/>
      <c r="U39" s="333"/>
      <c r="V39" s="333"/>
      <c r="W39" s="333"/>
      <c r="X39" s="333"/>
      <c r="Y39" s="333"/>
    </row>
    <row r="40" spans="1:25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5">
        <f t="shared" si="22"/>
        <v>4871.5599999999995</v>
      </c>
    </row>
    <row r="41" spans="1:25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5">
        <f t="shared" si="22"/>
        <v>6215.57125</v>
      </c>
    </row>
    <row r="42" spans="1:25">
      <c r="M42" s="16">
        <f t="shared" si="21"/>
        <v>0</v>
      </c>
      <c r="O42" s="16">
        <v>0</v>
      </c>
      <c r="P42" s="16">
        <v>0</v>
      </c>
      <c r="Q42" s="16">
        <v>0</v>
      </c>
      <c r="S42" s="165">
        <f t="shared" si="22"/>
        <v>0</v>
      </c>
    </row>
    <row r="43" spans="1:25">
      <c r="M43" s="16">
        <f t="shared" si="21"/>
        <v>0</v>
      </c>
      <c r="O43" s="16">
        <v>0</v>
      </c>
      <c r="P43" s="16">
        <v>0</v>
      </c>
      <c r="Q43" s="16">
        <v>0</v>
      </c>
      <c r="S43" s="165">
        <f t="shared" si="22"/>
        <v>0</v>
      </c>
    </row>
    <row r="44" spans="1:25">
      <c r="M44" s="16">
        <f t="shared" si="21"/>
        <v>0</v>
      </c>
      <c r="O44" s="16">
        <v>0</v>
      </c>
      <c r="P44" s="16">
        <v>0</v>
      </c>
      <c r="Q44" s="16">
        <v>0</v>
      </c>
      <c r="S44" s="165">
        <f t="shared" si="22"/>
        <v>0</v>
      </c>
    </row>
    <row r="46" spans="1:25">
      <c r="P46" s="168">
        <f>+P33+(SUM(O35:Q44))</f>
        <v>42926.179038461545</v>
      </c>
    </row>
    <row r="53" spans="1:14" ht="13.5" thickBot="1"/>
    <row r="54" spans="1:14" ht="13.5" thickBot="1">
      <c r="A54" s="407"/>
      <c r="B54" s="409" t="s">
        <v>0</v>
      </c>
      <c r="C54" s="411" t="s">
        <v>1</v>
      </c>
      <c r="D54" s="397" t="s">
        <v>45</v>
      </c>
      <c r="E54" s="395" t="s">
        <v>151</v>
      </c>
      <c r="F54" s="415"/>
      <c r="G54" s="416"/>
      <c r="H54" s="420" t="s">
        <v>295</v>
      </c>
      <c r="I54" s="417" t="s">
        <v>3</v>
      </c>
      <c r="J54" s="419" t="s">
        <v>114</v>
      </c>
      <c r="K54" s="414" t="s">
        <v>115</v>
      </c>
      <c r="L54" s="414" t="s">
        <v>116</v>
      </c>
      <c r="N54" s="428" t="s">
        <v>102</v>
      </c>
    </row>
    <row r="55" spans="1:14" ht="13.5" thickBot="1">
      <c r="A55" s="408"/>
      <c r="B55" s="410"/>
      <c r="C55" s="412"/>
      <c r="D55" s="398"/>
      <c r="E55" s="396"/>
      <c r="F55" s="244"/>
      <c r="G55" s="245"/>
      <c r="H55" s="421"/>
      <c r="I55" s="418"/>
      <c r="J55" s="419"/>
      <c r="K55" s="414"/>
      <c r="L55" s="414"/>
      <c r="N55" s="428"/>
    </row>
    <row r="56" spans="1:14" ht="13.5" thickBot="1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6"/>
      <c r="F56" s="235"/>
      <c r="G56" s="235">
        <v>0</v>
      </c>
      <c r="H56" s="156">
        <v>325</v>
      </c>
      <c r="I56" s="157">
        <f>+D22-F22-H22-D56-J22-K22-L22-M22-N22-O22-E56-H56-F56-G56-I22</f>
        <v>4736.8150000000005</v>
      </c>
      <c r="J56" s="273">
        <f>+O35</f>
        <v>150</v>
      </c>
      <c r="K56" s="273">
        <v>884</v>
      </c>
      <c r="L56" s="273">
        <f t="shared" ref="L56:L60" si="24">+Q35</f>
        <v>0</v>
      </c>
      <c r="N56" s="164">
        <f t="shared" ref="N56:N60" si="25">+I56+J56+K56</f>
        <v>5770.8150000000005</v>
      </c>
    </row>
    <row r="57" spans="1:14" ht="13.5" thickBot="1">
      <c r="A57" s="139">
        <v>2</v>
      </c>
      <c r="B57" s="22" t="str">
        <f t="shared" si="23"/>
        <v>Sanchez, Angelo</v>
      </c>
      <c r="C57" s="247" t="str">
        <f t="shared" si="23"/>
        <v>Head Cook</v>
      </c>
      <c r="D57" s="73"/>
      <c r="E57" s="122"/>
      <c r="F57" s="122"/>
      <c r="G57" s="122"/>
      <c r="H57" s="156">
        <v>325</v>
      </c>
      <c r="I57" s="157">
        <f t="shared" ref="I57:I58" si="26">+D23-F23-H23-D57-J23-K23-L23-M23-N23-O23-E57-H57-F57-G57-I23</f>
        <v>5426.6750000000002</v>
      </c>
      <c r="J57" s="273">
        <f>+O36</f>
        <v>0</v>
      </c>
      <c r="K57" s="273">
        <f>+P36</f>
        <v>500</v>
      </c>
      <c r="L57" s="273">
        <f t="shared" si="24"/>
        <v>0</v>
      </c>
      <c r="N57" s="164">
        <f t="shared" si="25"/>
        <v>5926.6750000000002</v>
      </c>
    </row>
    <row r="58" spans="1:14" ht="13.5" thickBot="1">
      <c r="A58" s="139">
        <v>3</v>
      </c>
      <c r="B58" s="22" t="str">
        <f t="shared" si="23"/>
        <v>Dino, Joyce</v>
      </c>
      <c r="C58" s="247" t="str">
        <f t="shared" si="23"/>
        <v>Store Manager</v>
      </c>
      <c r="D58" s="73"/>
      <c r="E58" s="122">
        <v>4500</v>
      </c>
      <c r="F58" s="122"/>
      <c r="G58" s="18"/>
      <c r="H58" s="156">
        <v>325</v>
      </c>
      <c r="I58" s="157">
        <f t="shared" si="26"/>
        <v>1685.7202884615399</v>
      </c>
      <c r="J58" s="273">
        <f>+O37</f>
        <v>300</v>
      </c>
      <c r="K58" s="273">
        <f>+P37</f>
        <v>1000</v>
      </c>
      <c r="L58" s="273">
        <f t="shared" si="24"/>
        <v>0</v>
      </c>
      <c r="N58" s="164">
        <f>+I58+J58+K58</f>
        <v>2985.7202884615399</v>
      </c>
    </row>
    <row r="59" spans="1:14" ht="13.5" thickBot="1">
      <c r="A59" s="139">
        <v>4</v>
      </c>
      <c r="B59" s="22" t="str">
        <f t="shared" si="23"/>
        <v xml:space="preserve">Sosa, Anna Marie </v>
      </c>
      <c r="C59" s="247" t="str">
        <f t="shared" si="23"/>
        <v>M.T.Bookkeeper</v>
      </c>
      <c r="D59" s="73">
        <v>267.75</v>
      </c>
      <c r="E59" s="122"/>
      <c r="F59" s="122"/>
      <c r="G59" s="122"/>
      <c r="H59" s="156">
        <v>325</v>
      </c>
      <c r="I59" s="157">
        <f>+D25-F25-H25-D59-J25-K25-L25-M25-N25-O25-E59-H59-F59-G59-I25</f>
        <v>4324.1374999999998</v>
      </c>
      <c r="J59" s="273">
        <f>+O38</f>
        <v>150</v>
      </c>
      <c r="K59" s="273">
        <f>+P38</f>
        <v>884</v>
      </c>
      <c r="L59" s="273">
        <f t="shared" si="24"/>
        <v>0</v>
      </c>
      <c r="N59" s="164">
        <f t="shared" si="25"/>
        <v>5358.1374999999998</v>
      </c>
    </row>
    <row r="60" spans="1:14" s="333" customFormat="1" ht="13.5" thickBot="1">
      <c r="A60" s="361">
        <v>5</v>
      </c>
      <c r="B60" s="362" t="str">
        <f t="shared" si="23"/>
        <v>Briones, Christian Joy</v>
      </c>
      <c r="C60" s="363" t="str">
        <f t="shared" si="23"/>
        <v>Asst. Cook</v>
      </c>
      <c r="D60" s="352"/>
      <c r="E60" s="364"/>
      <c r="F60" s="364"/>
      <c r="G60" s="364"/>
      <c r="H60" s="156">
        <v>325</v>
      </c>
      <c r="I60" s="365">
        <f>+D26-F26-H26-D60-J26-K26-L26-M26-N26-O26-E60-H60-F60-G60-I26</f>
        <v>5404.9500000000007</v>
      </c>
      <c r="J60" s="366">
        <f>+O39</f>
        <v>0</v>
      </c>
      <c r="K60" s="366">
        <f>+P39</f>
        <v>0</v>
      </c>
      <c r="L60" s="366">
        <f t="shared" si="24"/>
        <v>0</v>
      </c>
      <c r="N60" s="367">
        <f t="shared" si="25"/>
        <v>5404.9500000000007</v>
      </c>
    </row>
    <row r="61" spans="1:14" ht="13.5" thickBot="1">
      <c r="A61" s="139">
        <v>6</v>
      </c>
      <c r="B61" s="22" t="str">
        <f t="shared" si="23"/>
        <v>Cahilig,Benzen</v>
      </c>
      <c r="C61" s="247" t="str">
        <f t="shared" si="23"/>
        <v>Cook</v>
      </c>
      <c r="D61" s="73"/>
      <c r="E61" s="122"/>
      <c r="F61" s="122">
        <v>0</v>
      </c>
      <c r="G61" s="122"/>
      <c r="H61" s="156">
        <v>325</v>
      </c>
      <c r="I61" s="365">
        <f>+D27-F27-H27-D61-J27-K27-L27-M27-N27-O27-E61-H61-F61-G61-I27</f>
        <v>4546.5599999999995</v>
      </c>
      <c r="N61" s="164">
        <f>+I61+J61+K61</f>
        <v>4546.5599999999995</v>
      </c>
    </row>
    <row r="62" spans="1:14">
      <c r="A62" s="139">
        <v>7</v>
      </c>
      <c r="B62" s="22" t="str">
        <f t="shared" si="23"/>
        <v>Pantoja,Nancy</v>
      </c>
      <c r="C62" s="247" t="str">
        <f t="shared" si="23"/>
        <v>Cashier</v>
      </c>
      <c r="D62" s="73"/>
      <c r="E62" s="122"/>
      <c r="F62" s="122"/>
      <c r="G62" s="122"/>
      <c r="H62" s="156">
        <v>325</v>
      </c>
      <c r="I62" s="365">
        <f>+D28-F28-H28-D62-J28-K28-L28-M28-N28-O28-E62-H62-F62-G62-I28</f>
        <v>5890.57125</v>
      </c>
      <c r="N62" s="164">
        <f>+I62+J62+K62</f>
        <v>5890.57125</v>
      </c>
    </row>
    <row r="63" spans="1:14">
      <c r="A63" s="139">
        <v>8</v>
      </c>
      <c r="B63" s="22">
        <f t="shared" si="23"/>
        <v>0</v>
      </c>
      <c r="C63" s="247">
        <f t="shared" si="23"/>
        <v>0</v>
      </c>
      <c r="D63" s="73"/>
      <c r="E63" s="122"/>
      <c r="F63" s="122"/>
      <c r="G63" s="122"/>
      <c r="H63" s="15">
        <v>0</v>
      </c>
      <c r="I63" s="157">
        <v>0</v>
      </c>
    </row>
    <row r="64" spans="1:14">
      <c r="A64" s="139">
        <v>9</v>
      </c>
      <c r="B64" s="22">
        <f t="shared" si="23"/>
        <v>0</v>
      </c>
      <c r="C64" s="247">
        <f t="shared" si="23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>
      <c r="A65" s="139">
        <v>10</v>
      </c>
      <c r="B65" s="22">
        <f t="shared" si="23"/>
        <v>0</v>
      </c>
      <c r="C65" s="247">
        <f t="shared" si="23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>
      <c r="A66" s="159"/>
      <c r="B66" s="143"/>
      <c r="C66" s="144"/>
      <c r="D66" s="22"/>
      <c r="E66" s="360">
        <v>0</v>
      </c>
      <c r="F66" s="15"/>
      <c r="G66" s="15"/>
      <c r="H66" s="15"/>
      <c r="I66" s="157"/>
    </row>
    <row r="67" spans="1:14" ht="13.5" thickBot="1">
      <c r="A67" s="160"/>
      <c r="B67" s="147"/>
      <c r="C67" s="148"/>
      <c r="D67" s="358">
        <f>SUM(D56:D66)</f>
        <v>267.75</v>
      </c>
      <c r="E67" s="358">
        <f>SUM(E56:E66)</f>
        <v>4500</v>
      </c>
      <c r="F67" s="359">
        <f>+SUM(F56:F66)</f>
        <v>0</v>
      </c>
      <c r="G67" s="3">
        <f>+SUM(G56:G66)</f>
        <v>0</v>
      </c>
      <c r="H67" s="3">
        <f>+SUM(H56:H66)</f>
        <v>2275</v>
      </c>
      <c r="I67" s="5">
        <f>+SUM(I56:I66)</f>
        <v>32015.429038461545</v>
      </c>
      <c r="N67" s="274">
        <f>SUM(N56:N66)</f>
        <v>35883.429038461545</v>
      </c>
    </row>
    <row r="70" spans="1:14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>
      <c r="B2" s="446" t="str">
        <f>'26-10 payroll'!A1</f>
        <v>THE OLD SPAGHETTI HOUSE</v>
      </c>
      <c r="C2" s="447"/>
      <c r="D2" s="447"/>
      <c r="E2" s="447"/>
      <c r="F2" s="447"/>
      <c r="G2" s="447"/>
      <c r="H2" s="448"/>
      <c r="I2" s="177"/>
      <c r="J2" s="446" t="str">
        <f>'26-10 payroll'!A1</f>
        <v>THE OLD SPAGHETTI HOUSE</v>
      </c>
      <c r="K2" s="447"/>
      <c r="L2" s="447"/>
      <c r="M2" s="447"/>
      <c r="N2" s="447"/>
      <c r="O2" s="447"/>
      <c r="P2" s="448"/>
    </row>
    <row r="3" spans="1:22" s="178" customFormat="1">
      <c r="A3" s="169"/>
      <c r="B3" s="449" t="str">
        <f>'26-10 payroll'!D2</f>
        <v>VALERO</v>
      </c>
      <c r="C3" s="450"/>
      <c r="D3" s="450"/>
      <c r="E3" s="450"/>
      <c r="F3" s="450"/>
      <c r="G3" s="450"/>
      <c r="H3" s="451"/>
      <c r="I3" s="177"/>
      <c r="J3" s="449" t="str">
        <f>'26-10 payroll'!D2</f>
        <v>VALERO</v>
      </c>
      <c r="K3" s="450"/>
      <c r="L3" s="450"/>
      <c r="M3" s="450"/>
      <c r="N3" s="450"/>
      <c r="O3" s="450"/>
      <c r="P3" s="451"/>
      <c r="T3" s="179"/>
      <c r="U3" s="180"/>
      <c r="V3" s="181"/>
    </row>
    <row r="4" spans="1:22" s="186" customFormat="1" ht="6.75" customHeight="1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>
      <c r="A5" s="169"/>
      <c r="B5" s="452" t="s">
        <v>25</v>
      </c>
      <c r="C5" s="453"/>
      <c r="D5" s="453"/>
      <c r="E5" s="453"/>
      <c r="F5" s="453"/>
      <c r="G5" s="453"/>
      <c r="H5" s="454"/>
      <c r="I5" s="177"/>
      <c r="J5" s="452" t="s">
        <v>25</v>
      </c>
      <c r="K5" s="453"/>
      <c r="L5" s="453"/>
      <c r="M5" s="453"/>
      <c r="N5" s="453"/>
      <c r="O5" s="453"/>
      <c r="P5" s="454"/>
      <c r="T5" s="174"/>
      <c r="U5" s="175"/>
      <c r="V5" s="190"/>
    </row>
    <row r="6" spans="1:22" s="186" customFormat="1" ht="6.75" customHeight="1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>
      <c r="B7" s="191" t="s">
        <v>26</v>
      </c>
      <c r="C7" s="192" t="s">
        <v>27</v>
      </c>
      <c r="D7" s="455" t="str">
        <f>'26-10 payroll'!B7</f>
        <v>Biarcal, Ronald Glenn</v>
      </c>
      <c r="E7" s="455"/>
      <c r="F7" s="455"/>
      <c r="G7" s="55"/>
      <c r="H7" s="193"/>
      <c r="I7" s="194"/>
      <c r="J7" s="191" t="s">
        <v>26</v>
      </c>
      <c r="K7" s="192" t="s">
        <v>27</v>
      </c>
      <c r="L7" s="455" t="str">
        <f>'26-10 payroll'!B8</f>
        <v>Sanchez, Angelo</v>
      </c>
      <c r="M7" s="455"/>
      <c r="N7" s="455"/>
      <c r="O7" s="9"/>
      <c r="P7" s="193"/>
    </row>
    <row r="8" spans="1:22">
      <c r="B8" s="191" t="s">
        <v>28</v>
      </c>
      <c r="C8" s="192" t="s">
        <v>27</v>
      </c>
      <c r="D8" s="456">
        <f>'26-10 payroll'!E7</f>
        <v>527</v>
      </c>
      <c r="E8" s="456"/>
      <c r="F8" s="456"/>
      <c r="G8" s="55"/>
      <c r="H8" s="195"/>
      <c r="I8" s="194"/>
      <c r="J8" s="191" t="s">
        <v>28</v>
      </c>
      <c r="K8" s="192" t="s">
        <v>27</v>
      </c>
      <c r="L8" s="456">
        <f>'26-10 payroll'!E8</f>
        <v>527</v>
      </c>
      <c r="M8" s="456"/>
      <c r="N8" s="456"/>
      <c r="O8" s="9"/>
      <c r="P8" s="195"/>
    </row>
    <row r="9" spans="1:22" s="186" customFormat="1">
      <c r="A9" s="169"/>
      <c r="B9" s="191" t="s">
        <v>29</v>
      </c>
      <c r="C9" s="192" t="s">
        <v>27</v>
      </c>
      <c r="D9" s="457" t="str">
        <f>'26-10 payroll'!D3</f>
        <v>February 11-25,2020</v>
      </c>
      <c r="E9" s="457"/>
      <c r="F9" s="457"/>
      <c r="G9" s="55"/>
      <c r="H9" s="193"/>
      <c r="I9" s="194"/>
      <c r="J9" s="191" t="s">
        <v>29</v>
      </c>
      <c r="K9" s="192" t="s">
        <v>27</v>
      </c>
      <c r="L9" s="457" t="str">
        <f>'26-10 payroll'!D3</f>
        <v>February 11-25,2020</v>
      </c>
      <c r="M9" s="457"/>
      <c r="N9" s="457"/>
      <c r="O9" s="9"/>
      <c r="P9" s="193"/>
      <c r="T9" s="187"/>
      <c r="U9" s="188"/>
      <c r="V9" s="189"/>
    </row>
    <row r="10" spans="1:22" s="173" customFormat="1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12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>
      <c r="B14" s="191"/>
      <c r="C14" s="192"/>
      <c r="D14" s="203" t="s">
        <v>95</v>
      </c>
      <c r="E14" s="204"/>
      <c r="F14" s="55">
        <f>'26-10 payroll'!H7</f>
        <v>130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130</v>
      </c>
      <c r="O14" s="9"/>
      <c r="P14" s="10"/>
    </row>
    <row r="15" spans="1:2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>
      <c r="B16" s="191"/>
      <c r="C16" s="192"/>
      <c r="D16" s="203" t="s">
        <v>35</v>
      </c>
      <c r="E16" s="204"/>
      <c r="F16" s="55">
        <f>'26-10 payroll'!T7</f>
        <v>158.1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1047.175</v>
      </c>
      <c r="G17" s="55"/>
      <c r="H17" s="56">
        <f>SUM(F13:F17)</f>
        <v>1335.2750000000001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513.17499999999995</v>
      </c>
      <c r="O17" s="9"/>
      <c r="P17" s="10">
        <f>SUM(N13:N17)</f>
        <v>643.17499999999995</v>
      </c>
      <c r="T17" s="187"/>
      <c r="U17" s="188"/>
      <c r="V17" s="189"/>
    </row>
    <row r="18" spans="1:22" s="173" customFormat="1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>
      <c r="B23" s="191"/>
      <c r="C23" s="197"/>
      <c r="D23" s="205" t="s">
        <v>98</v>
      </c>
      <c r="E23" s="204"/>
      <c r="F23" s="55">
        <f>+'26-10 payroll'!E56+'26-10 payroll'!F56+'26-10 payroll'!G56+'26-10 payroll'!H56</f>
        <v>325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325</v>
      </c>
      <c r="O23" s="9"/>
      <c r="P23" s="206"/>
    </row>
    <row r="24" spans="1:2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-2415.46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-1567.5</v>
      </c>
      <c r="T27" s="187"/>
      <c r="U27" s="188"/>
      <c r="V27" s="189"/>
    </row>
    <row r="28" spans="1:22" s="173" customFormat="1" ht="13.5" thickBot="1">
      <c r="B28" s="196" t="s">
        <v>40</v>
      </c>
      <c r="C28" s="211"/>
      <c r="D28" s="211"/>
      <c r="E28" s="211"/>
      <c r="F28" s="60"/>
      <c r="G28" s="60"/>
      <c r="H28" s="212">
        <f>SUM(H10:H27)</f>
        <v>5770.8149999999996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5926.6750000000002</v>
      </c>
      <c r="R28" s="214"/>
      <c r="T28" s="215">
        <f>+H28-'26-10 payroll'!S35</f>
        <v>-325.00000000000091</v>
      </c>
      <c r="U28" s="216"/>
      <c r="V28" s="217">
        <f>+P28-'26-10 payroll'!S36</f>
        <v>-325</v>
      </c>
    </row>
    <row r="29" spans="1:22" s="186" customFormat="1" ht="13.5" thickTop="1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>
      <c r="J33" s="169"/>
      <c r="K33" s="227"/>
      <c r="L33" s="227"/>
      <c r="M33" s="227"/>
      <c r="N33" s="7"/>
      <c r="O33" s="7"/>
      <c r="P33" s="227"/>
    </row>
    <row r="34" spans="2:17" ht="13.5" thickBot="1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>
      <c r="B35" s="446" t="str">
        <f>'26-10 payroll'!A1</f>
        <v>THE OLD SPAGHETTI HOUSE</v>
      </c>
      <c r="C35" s="447"/>
      <c r="D35" s="447"/>
      <c r="E35" s="447"/>
      <c r="F35" s="447"/>
      <c r="G35" s="447"/>
      <c r="H35" s="448"/>
      <c r="I35" s="177"/>
      <c r="J35" s="446" t="str">
        <f>'26-10 payroll'!A1</f>
        <v>THE OLD SPAGHETTI HOUSE</v>
      </c>
      <c r="K35" s="447"/>
      <c r="L35" s="447"/>
      <c r="M35" s="447"/>
      <c r="N35" s="447"/>
      <c r="O35" s="447"/>
      <c r="P35" s="448"/>
    </row>
    <row r="36" spans="2:17">
      <c r="B36" s="449" t="str">
        <f>'26-10 payroll'!D2</f>
        <v>VALERO</v>
      </c>
      <c r="C36" s="450"/>
      <c r="D36" s="450"/>
      <c r="E36" s="450"/>
      <c r="F36" s="450"/>
      <c r="G36" s="450"/>
      <c r="H36" s="451"/>
      <c r="I36" s="177"/>
      <c r="J36" s="449" t="str">
        <f>'26-10 payroll'!D2</f>
        <v>VALERO</v>
      </c>
      <c r="K36" s="450"/>
      <c r="L36" s="450"/>
      <c r="M36" s="450"/>
      <c r="N36" s="450"/>
      <c r="O36" s="450"/>
      <c r="P36" s="451"/>
      <c r="Q36" s="178"/>
    </row>
    <row r="37" spans="2:17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>
      <c r="B38" s="452" t="s">
        <v>25</v>
      </c>
      <c r="C38" s="453"/>
      <c r="D38" s="453"/>
      <c r="E38" s="453"/>
      <c r="F38" s="453"/>
      <c r="G38" s="453"/>
      <c r="H38" s="454"/>
      <c r="I38" s="177"/>
      <c r="J38" s="452" t="s">
        <v>25</v>
      </c>
      <c r="K38" s="453"/>
      <c r="L38" s="453"/>
      <c r="M38" s="453"/>
      <c r="N38" s="453"/>
      <c r="O38" s="453"/>
      <c r="P38" s="454"/>
      <c r="Q38" s="173"/>
    </row>
    <row r="39" spans="2:17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>
      <c r="B40" s="191" t="s">
        <v>26</v>
      </c>
      <c r="C40" s="192" t="s">
        <v>27</v>
      </c>
      <c r="D40" s="455" t="str">
        <f>'26-10 payroll'!B24</f>
        <v>Dino, Joyce</v>
      </c>
      <c r="E40" s="455"/>
      <c r="F40" s="455"/>
      <c r="G40" s="55"/>
      <c r="H40" s="193"/>
      <c r="I40" s="194"/>
      <c r="J40" s="191" t="s">
        <v>26</v>
      </c>
      <c r="K40" s="192" t="s">
        <v>27</v>
      </c>
      <c r="L40" s="458" t="str">
        <f>'26-10 payroll'!B10</f>
        <v xml:space="preserve">Sosa, Anna Marie </v>
      </c>
      <c r="M40" s="455"/>
      <c r="N40" s="455"/>
      <c r="O40" s="9"/>
      <c r="P40" s="193"/>
    </row>
    <row r="41" spans="2:17">
      <c r="B41" s="191" t="s">
        <v>28</v>
      </c>
      <c r="C41" s="192" t="s">
        <v>27</v>
      </c>
      <c r="D41" s="456">
        <f>'26-10 payroll'!E9</f>
        <v>790.23076923076928</v>
      </c>
      <c r="E41" s="456"/>
      <c r="F41" s="456"/>
      <c r="G41" s="55"/>
      <c r="H41" s="195"/>
      <c r="I41" s="194"/>
      <c r="J41" s="191" t="s">
        <v>28</v>
      </c>
      <c r="K41" s="192" t="s">
        <v>27</v>
      </c>
      <c r="L41" s="456">
        <f>'26-10 payroll'!E10</f>
        <v>527</v>
      </c>
      <c r="M41" s="456"/>
      <c r="N41" s="456"/>
      <c r="O41" s="9"/>
      <c r="P41" s="195"/>
    </row>
    <row r="42" spans="2:17">
      <c r="B42" s="191" t="s">
        <v>29</v>
      </c>
      <c r="C42" s="192" t="s">
        <v>27</v>
      </c>
      <c r="D42" s="457" t="str">
        <f>'26-10 payroll'!D3</f>
        <v>February 11-25,2020</v>
      </c>
      <c r="E42" s="457"/>
      <c r="F42" s="457"/>
      <c r="G42" s="55"/>
      <c r="H42" s="193"/>
      <c r="I42" s="194"/>
      <c r="J42" s="191" t="s">
        <v>29</v>
      </c>
      <c r="K42" s="192" t="s">
        <v>27</v>
      </c>
      <c r="L42" s="457" t="str">
        <f>'26-10 payroll'!D3</f>
        <v>February 11-25,2020</v>
      </c>
      <c r="M42" s="457"/>
      <c r="N42" s="457"/>
      <c r="O42" s="9"/>
      <c r="P42" s="193"/>
      <c r="Q42" s="186"/>
    </row>
    <row r="43" spans="2:17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>
      <c r="B44" s="191"/>
      <c r="C44" s="197"/>
      <c r="D44" s="199" t="s">
        <v>31</v>
      </c>
      <c r="E44" s="201">
        <f>'26-10 payroll'!F9</f>
        <v>12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1369.1451923076922</v>
      </c>
      <c r="G50" s="55"/>
      <c r="H50" s="56">
        <f>SUM(F46:F50)</f>
        <v>1499.1451923076922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1053.7625</v>
      </c>
      <c r="O50" s="9"/>
      <c r="P50" s="10">
        <f>SUM(N46:N50)</f>
        <v>1183.7625</v>
      </c>
      <c r="Q50" s="186"/>
    </row>
    <row r="51" spans="1:2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>
      <c r="B53" s="191"/>
      <c r="C53" s="197"/>
      <c r="D53" s="205" t="s">
        <v>96</v>
      </c>
      <c r="E53" s="204"/>
      <c r="F53" s="55">
        <f>'26-10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>
      <c r="B56" s="191"/>
      <c r="C56" s="197"/>
      <c r="D56" s="205" t="s">
        <v>98</v>
      </c>
      <c r="E56" s="204"/>
      <c r="F56" s="55">
        <f>+'26-10 payroll'!E58+'26-10 payroll'!F58+'26-10 payroll'!G58+'26-10 payroll'!H58</f>
        <v>4825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267.75</v>
      </c>
      <c r="O57" s="9"/>
      <c r="P57" s="206"/>
    </row>
    <row r="58" spans="1:22">
      <c r="B58" s="191"/>
      <c r="C58" s="197"/>
      <c r="D58" s="205" t="s">
        <v>39</v>
      </c>
      <c r="E58" s="204"/>
      <c r="F58" s="55">
        <f>'26-10 payroll'!F24+'26-10 payroll'!H24</f>
        <v>247.93490384615384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65.875</v>
      </c>
      <c r="O58" s="9"/>
      <c r="P58" s="208"/>
      <c r="Q58" s="186"/>
    </row>
    <row r="59" spans="1:22">
      <c r="B59" s="191"/>
      <c r="C59" s="197"/>
      <c r="D59" s="205" t="s">
        <v>97</v>
      </c>
      <c r="E59" s="204"/>
      <c r="F59" s="55">
        <f>'26-10 payroll'!N24</f>
        <v>1161.8499999999999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-8786.4249038461548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2985.7202884615381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-4825.0000000000018</v>
      </c>
      <c r="V61" s="236" t="e">
        <f>+P61-'26-10 payroll'!S38</f>
        <v>#REF!</v>
      </c>
    </row>
    <row r="62" spans="1:22" ht="13.5" thickTop="1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>
      <c r="J66" s="169"/>
      <c r="K66" s="227"/>
      <c r="L66" s="227"/>
      <c r="M66" s="227"/>
      <c r="N66" s="7"/>
      <c r="O66" s="7"/>
      <c r="P66" s="227"/>
    </row>
    <row r="67" spans="2:17" ht="13.5" thickBot="1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>
      <c r="B68" s="446" t="str">
        <f>'26-10 payroll'!A1</f>
        <v>THE OLD SPAGHETTI HOUSE</v>
      </c>
      <c r="C68" s="447"/>
      <c r="D68" s="447"/>
      <c r="E68" s="447"/>
      <c r="F68" s="447"/>
      <c r="G68" s="447"/>
      <c r="H68" s="448"/>
      <c r="I68" s="177"/>
      <c r="J68" s="446" t="str">
        <f>'26-10 payroll'!A1</f>
        <v>THE OLD SPAGHETTI HOUSE</v>
      </c>
      <c r="K68" s="447"/>
      <c r="L68" s="447"/>
      <c r="M68" s="447"/>
      <c r="N68" s="447"/>
      <c r="O68" s="447"/>
      <c r="P68" s="448"/>
    </row>
    <row r="69" spans="2:17">
      <c r="B69" s="449" t="str">
        <f>'26-10 payroll'!D2</f>
        <v>VALERO</v>
      </c>
      <c r="C69" s="450"/>
      <c r="D69" s="450"/>
      <c r="E69" s="450"/>
      <c r="F69" s="450"/>
      <c r="G69" s="450"/>
      <c r="H69" s="451"/>
      <c r="I69" s="177"/>
      <c r="J69" s="449" t="str">
        <f>'26-10 payroll'!D2</f>
        <v>VALERO</v>
      </c>
      <c r="K69" s="450"/>
      <c r="L69" s="450"/>
      <c r="M69" s="450"/>
      <c r="N69" s="450"/>
      <c r="O69" s="450"/>
      <c r="P69" s="451"/>
      <c r="Q69" s="178"/>
    </row>
    <row r="70" spans="2:17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>
      <c r="B71" s="452" t="s">
        <v>25</v>
      </c>
      <c r="C71" s="453"/>
      <c r="D71" s="453"/>
      <c r="E71" s="453"/>
      <c r="F71" s="453"/>
      <c r="G71" s="453"/>
      <c r="H71" s="454"/>
      <c r="I71" s="177"/>
      <c r="J71" s="452" t="s">
        <v>25</v>
      </c>
      <c r="K71" s="453"/>
      <c r="L71" s="453"/>
      <c r="M71" s="453"/>
      <c r="N71" s="453"/>
      <c r="O71" s="453"/>
      <c r="P71" s="454"/>
      <c r="Q71" s="173"/>
    </row>
    <row r="72" spans="2:17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>
      <c r="B73" s="191" t="s">
        <v>26</v>
      </c>
      <c r="C73" s="192" t="s">
        <v>27</v>
      </c>
      <c r="D73" s="458" t="str">
        <f>'26-10 payroll'!B11</f>
        <v>Briones, Christian Joy</v>
      </c>
      <c r="E73" s="455"/>
      <c r="F73" s="455"/>
      <c r="G73" s="55"/>
      <c r="H73" s="193"/>
      <c r="I73" s="194"/>
      <c r="J73" s="191" t="s">
        <v>26</v>
      </c>
      <c r="K73" s="192" t="s">
        <v>27</v>
      </c>
      <c r="L73" s="458" t="str">
        <f>'26-10 payroll'!B12</f>
        <v>Cahilig,Benzen</v>
      </c>
      <c r="M73" s="455"/>
      <c r="N73" s="455"/>
      <c r="O73" s="9"/>
      <c r="P73" s="193"/>
    </row>
    <row r="74" spans="2:17">
      <c r="B74" s="191" t="s">
        <v>28</v>
      </c>
      <c r="C74" s="192" t="s">
        <v>27</v>
      </c>
      <c r="D74" s="456">
        <f>'26-10 payroll'!E11</f>
        <v>527</v>
      </c>
      <c r="E74" s="456"/>
      <c r="F74" s="456"/>
      <c r="G74" s="55"/>
      <c r="H74" s="195"/>
      <c r="I74" s="194"/>
      <c r="J74" s="191" t="s">
        <v>28</v>
      </c>
      <c r="K74" s="192" t="s">
        <v>27</v>
      </c>
      <c r="L74" s="456">
        <f>'26-10 payroll'!E12</f>
        <v>527</v>
      </c>
      <c r="M74" s="456"/>
      <c r="N74" s="456"/>
      <c r="O74" s="9"/>
      <c r="P74" s="195"/>
    </row>
    <row r="75" spans="2:17">
      <c r="B75" s="191" t="s">
        <v>29</v>
      </c>
      <c r="C75" s="192" t="s">
        <v>27</v>
      </c>
      <c r="D75" s="457" t="str">
        <f>'26-10 payroll'!D3</f>
        <v>February 11-25,2020</v>
      </c>
      <c r="E75" s="457"/>
      <c r="F75" s="457"/>
      <c r="G75" s="55"/>
      <c r="H75" s="193"/>
      <c r="I75" s="194"/>
      <c r="J75" s="191" t="s">
        <v>29</v>
      </c>
      <c r="K75" s="192" t="s">
        <v>27</v>
      </c>
      <c r="L75" s="457" t="str">
        <f>'26-10 payroll'!D3</f>
        <v>February 11-25,2020</v>
      </c>
      <c r="M75" s="457"/>
      <c r="N75" s="457"/>
      <c r="O75" s="9"/>
      <c r="P75" s="193"/>
      <c r="Q75" s="186"/>
    </row>
    <row r="76" spans="2:17">
      <c r="B76" s="196" t="s">
        <v>16</v>
      </c>
      <c r="C76" s="197"/>
      <c r="D76" s="198"/>
      <c r="E76" s="199"/>
      <c r="F76" s="200"/>
      <c r="G76" s="55"/>
      <c r="H76" s="56">
        <f>'26-10 payroll'!G11</f>
        <v>6060.5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6324</v>
      </c>
      <c r="Q76" s="173"/>
    </row>
    <row r="77" spans="2:17">
      <c r="B77" s="191"/>
      <c r="C77" s="197"/>
      <c r="D77" s="199" t="s">
        <v>31</v>
      </c>
      <c r="E77" s="201">
        <f>'26-10 payroll'!F11</f>
        <v>9.5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11</v>
      </c>
      <c r="N77" s="50" t="s">
        <v>90</v>
      </c>
      <c r="O77" s="9"/>
      <c r="P77" s="10"/>
      <c r="Q77" s="173"/>
    </row>
    <row r="78" spans="2:17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>
      <c r="B79" s="191" t="s">
        <v>32</v>
      </c>
      <c r="C79" s="192"/>
      <c r="D79" s="203" t="s">
        <v>33</v>
      </c>
      <c r="E79" s="204"/>
      <c r="F79" s="55">
        <f>'26-10 payroll'!P11</f>
        <v>82.34375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82.34375</v>
      </c>
      <c r="O79" s="9"/>
      <c r="P79" s="10"/>
    </row>
    <row r="80" spans="2:17">
      <c r="B80" s="191"/>
      <c r="C80" s="192"/>
      <c r="D80" s="203" t="s">
        <v>95</v>
      </c>
      <c r="E80" s="204"/>
      <c r="F80" s="55">
        <f>'26-10 payroll'!H11</f>
        <v>115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>
      <c r="B82" s="191"/>
      <c r="C82" s="192"/>
      <c r="D82" s="203" t="s">
        <v>35</v>
      </c>
      <c r="E82" s="204"/>
      <c r="F82" s="55">
        <f>'26-10 payroll'!T11</f>
        <v>158.1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32.9375</v>
      </c>
      <c r="G83" s="55"/>
      <c r="H83" s="56">
        <f>SUM(F79:F83)</f>
        <v>388.38125000000002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13.175000000000001</v>
      </c>
      <c r="O83" s="9"/>
      <c r="P83" s="10">
        <f>SUM(N79:N83)</f>
        <v>215.51875000000001</v>
      </c>
      <c r="Q83" s="186"/>
    </row>
    <row r="84" spans="1:2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>
      <c r="B89" s="191"/>
      <c r="C89" s="197"/>
      <c r="D89" s="205" t="s">
        <v>98</v>
      </c>
      <c r="E89" s="204"/>
      <c r="F89" s="55">
        <f>+'26-10 payroll'!E59+'26-10 payroll'!F60+'26-10 payroll'!G60+'26-10 payroll'!H60</f>
        <v>325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325</v>
      </c>
      <c r="O89" s="9"/>
      <c r="P89" s="206"/>
    </row>
    <row r="90" spans="1:2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>
      <c r="B91" s="191"/>
      <c r="C91" s="197"/>
      <c r="D91" s="205" t="s">
        <v>39</v>
      </c>
      <c r="E91" s="204"/>
      <c r="F91" s="55">
        <f>'26-10 payroll'!F26+'26-10 payroll'!H26</f>
        <v>88.931250000000006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37.548749999999998</v>
      </c>
      <c r="O91" s="9"/>
      <c r="P91" s="208"/>
      <c r="Q91" s="186"/>
    </row>
    <row r="92" spans="1:2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-1043.9312500000001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-1992.9587499999998</v>
      </c>
      <c r="Q93" s="186"/>
    </row>
    <row r="94" spans="1:22" ht="13.5" thickBot="1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5404.9500000000007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4546.5600000000004</v>
      </c>
      <c r="Q94" s="173"/>
      <c r="T94" s="215">
        <f>+H94-'26-10 payroll'!S39</f>
        <v>-325</v>
      </c>
      <c r="V94" s="236">
        <f>+P94-'26-10 payroll'!S40</f>
        <v>-324.99999999999909</v>
      </c>
    </row>
    <row r="95" spans="1:22" ht="13.5" thickTop="1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>
      <c r="J99" s="169"/>
      <c r="K99" s="227"/>
      <c r="L99" s="227"/>
      <c r="M99" s="227"/>
      <c r="N99" s="7"/>
      <c r="O99" s="7"/>
      <c r="P99" s="227"/>
    </row>
    <row r="100" spans="2:17" ht="13.5" thickBot="1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>
      <c r="B101" s="446" t="str">
        <f>'26-10 payroll'!A1</f>
        <v>THE OLD SPAGHETTI HOUSE</v>
      </c>
      <c r="C101" s="447"/>
      <c r="D101" s="447"/>
      <c r="E101" s="447"/>
      <c r="F101" s="447"/>
      <c r="G101" s="447"/>
      <c r="H101" s="448"/>
      <c r="I101" s="177"/>
      <c r="J101" s="446" t="str">
        <f>'26-10 payroll'!A1</f>
        <v>THE OLD SPAGHETTI HOUSE</v>
      </c>
      <c r="K101" s="447"/>
      <c r="L101" s="447"/>
      <c r="M101" s="447"/>
      <c r="N101" s="447"/>
      <c r="O101" s="447"/>
      <c r="P101" s="448"/>
    </row>
    <row r="102" spans="2:17">
      <c r="B102" s="449" t="str">
        <f>'26-10 payroll'!D2</f>
        <v>VALERO</v>
      </c>
      <c r="C102" s="450"/>
      <c r="D102" s="450"/>
      <c r="E102" s="450"/>
      <c r="F102" s="450"/>
      <c r="G102" s="450"/>
      <c r="H102" s="451"/>
      <c r="I102" s="177"/>
      <c r="J102" s="449" t="str">
        <f>'26-10 payroll'!D2</f>
        <v>VALERO</v>
      </c>
      <c r="K102" s="450"/>
      <c r="L102" s="450"/>
      <c r="M102" s="450"/>
      <c r="N102" s="450"/>
      <c r="O102" s="450"/>
      <c r="P102" s="451"/>
      <c r="Q102" s="178"/>
    </row>
    <row r="103" spans="2:17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>
      <c r="B104" s="452" t="s">
        <v>25</v>
      </c>
      <c r="C104" s="453"/>
      <c r="D104" s="453"/>
      <c r="E104" s="453"/>
      <c r="F104" s="453"/>
      <c r="G104" s="453"/>
      <c r="H104" s="454"/>
      <c r="I104" s="177"/>
      <c r="J104" s="452" t="s">
        <v>25</v>
      </c>
      <c r="K104" s="453"/>
      <c r="L104" s="453"/>
      <c r="M104" s="453"/>
      <c r="N104" s="453"/>
      <c r="O104" s="453"/>
      <c r="P104" s="454"/>
      <c r="Q104" s="173"/>
    </row>
    <row r="105" spans="2:17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>
      <c r="B106" s="191" t="s">
        <v>26</v>
      </c>
      <c r="C106" s="192" t="s">
        <v>27</v>
      </c>
      <c r="D106" s="458" t="str">
        <f>'26-10 payroll'!B13</f>
        <v>Pantoja,Nancy</v>
      </c>
      <c r="E106" s="455"/>
      <c r="F106" s="455"/>
      <c r="G106" s="55"/>
      <c r="H106" s="193"/>
      <c r="I106" s="194"/>
      <c r="J106" s="191" t="s">
        <v>26</v>
      </c>
      <c r="K106" s="192" t="s">
        <v>27</v>
      </c>
      <c r="L106" s="458">
        <f>'26-10 payroll'!B29</f>
        <v>0</v>
      </c>
      <c r="M106" s="455"/>
      <c r="N106" s="455"/>
      <c r="O106" s="9"/>
      <c r="P106" s="193"/>
    </row>
    <row r="107" spans="2:17">
      <c r="B107" s="191" t="s">
        <v>28</v>
      </c>
      <c r="C107" s="192" t="s">
        <v>27</v>
      </c>
      <c r="D107" s="456">
        <f>'26-10 payroll'!E13</f>
        <v>527</v>
      </c>
      <c r="E107" s="456"/>
      <c r="F107" s="456"/>
      <c r="G107" s="55"/>
      <c r="H107" s="195"/>
      <c r="I107" s="194"/>
      <c r="J107" s="191" t="s">
        <v>28</v>
      </c>
      <c r="K107" s="192" t="s">
        <v>27</v>
      </c>
      <c r="L107" s="456">
        <f>'26-10 payroll'!E14</f>
        <v>0</v>
      </c>
      <c r="M107" s="456"/>
      <c r="N107" s="456"/>
      <c r="O107" s="9"/>
      <c r="P107" s="195"/>
    </row>
    <row r="108" spans="2:17">
      <c r="B108" s="191" t="s">
        <v>29</v>
      </c>
      <c r="C108" s="192" t="s">
        <v>27</v>
      </c>
      <c r="D108" s="457" t="str">
        <f>'26-10 payroll'!D3</f>
        <v>February 11-25,2020</v>
      </c>
      <c r="E108" s="457"/>
      <c r="F108" s="457"/>
      <c r="G108" s="55"/>
      <c r="H108" s="193"/>
      <c r="I108" s="194"/>
      <c r="J108" s="191" t="s">
        <v>29</v>
      </c>
      <c r="K108" s="192" t="s">
        <v>27</v>
      </c>
      <c r="L108" s="457" t="str">
        <f>'26-10 payroll'!D3</f>
        <v>February 11-25,2020</v>
      </c>
      <c r="M108" s="457"/>
      <c r="N108" s="457"/>
      <c r="O108" s="9"/>
      <c r="P108" s="193"/>
      <c r="Q108" s="186"/>
    </row>
    <row r="109" spans="2:17">
      <c r="B109" s="196" t="s">
        <v>16</v>
      </c>
      <c r="C109" s="197"/>
      <c r="D109" s="198"/>
      <c r="E109" s="199"/>
      <c r="F109" s="200"/>
      <c r="G109" s="55"/>
      <c r="H109" s="56">
        <f>'26-10 payroll'!G13</f>
        <v>6851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>
      <c r="B112" s="191" t="s">
        <v>32</v>
      </c>
      <c r="C112" s="192"/>
      <c r="D112" s="203" t="s">
        <v>33</v>
      </c>
      <c r="E112" s="204"/>
      <c r="F112" s="55">
        <f>'26-10 payroll'!P13</f>
        <v>247.03125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>
      <c r="B113" s="191"/>
      <c r="C113" s="192"/>
      <c r="D113" s="203" t="s">
        <v>95</v>
      </c>
      <c r="E113" s="204"/>
      <c r="F113" s="55">
        <f>'26-10 payroll'!H13</f>
        <v>120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39.525000000000006</v>
      </c>
      <c r="G116" s="55"/>
      <c r="H116" s="56">
        <f>SUM(F112:F116)</f>
        <v>406.55624999999998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325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>
      <c r="B124" s="191"/>
      <c r="C124" s="197"/>
      <c r="D124" s="205" t="s">
        <v>39</v>
      </c>
      <c r="E124" s="204"/>
      <c r="F124" s="55">
        <f>'26-10 payroll'!F28+'26-10 payroll'!H28</f>
        <v>28.984999999999999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-1366.9850000000001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5890.5712499999991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-325.00000000000091</v>
      </c>
      <c r="V127" s="236">
        <f>+P127-'26-10 payroll'!S42</f>
        <v>0</v>
      </c>
    </row>
    <row r="128" spans="1:22" ht="13.5" thickTop="1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>
      <c r="J132" s="169"/>
      <c r="K132" s="227"/>
      <c r="L132" s="227"/>
      <c r="M132" s="227"/>
      <c r="N132" s="7"/>
      <c r="O132" s="7"/>
      <c r="P132" s="227"/>
    </row>
    <row r="133" spans="2:17" ht="13.5" thickBot="1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>
      <c r="B134" s="446" t="str">
        <f>'26-10 payroll'!A1</f>
        <v>THE OLD SPAGHETTI HOUSE</v>
      </c>
      <c r="C134" s="447"/>
      <c r="D134" s="447"/>
      <c r="E134" s="447"/>
      <c r="F134" s="447"/>
      <c r="G134" s="447"/>
      <c r="H134" s="448"/>
      <c r="I134" s="177"/>
      <c r="J134" s="446" t="str">
        <f>'26-10 payroll'!A1</f>
        <v>THE OLD SPAGHETTI HOUSE</v>
      </c>
      <c r="K134" s="447"/>
      <c r="L134" s="447"/>
      <c r="M134" s="447"/>
      <c r="N134" s="447"/>
      <c r="O134" s="447"/>
      <c r="P134" s="448"/>
    </row>
    <row r="135" spans="2:17">
      <c r="B135" s="449" t="str">
        <f>'26-10 payroll'!D2</f>
        <v>VALERO</v>
      </c>
      <c r="C135" s="450"/>
      <c r="D135" s="450"/>
      <c r="E135" s="450"/>
      <c r="F135" s="450"/>
      <c r="G135" s="450"/>
      <c r="H135" s="451"/>
      <c r="I135" s="177"/>
      <c r="J135" s="449" t="str">
        <f>'26-10 payroll'!D2</f>
        <v>VALERO</v>
      </c>
      <c r="K135" s="450"/>
      <c r="L135" s="450"/>
      <c r="M135" s="450"/>
      <c r="N135" s="450"/>
      <c r="O135" s="450"/>
      <c r="P135" s="451"/>
      <c r="Q135" s="178"/>
    </row>
    <row r="136" spans="2:17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>
      <c r="B137" s="452" t="s">
        <v>25</v>
      </c>
      <c r="C137" s="453"/>
      <c r="D137" s="453"/>
      <c r="E137" s="453"/>
      <c r="F137" s="453"/>
      <c r="G137" s="453"/>
      <c r="H137" s="454"/>
      <c r="I137" s="177"/>
      <c r="J137" s="452" t="s">
        <v>25</v>
      </c>
      <c r="K137" s="453"/>
      <c r="L137" s="453"/>
      <c r="M137" s="453"/>
      <c r="N137" s="453"/>
      <c r="O137" s="453"/>
      <c r="P137" s="454"/>
      <c r="Q137" s="173"/>
    </row>
    <row r="138" spans="2:17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>
      <c r="B139" s="191" t="s">
        <v>26</v>
      </c>
      <c r="C139" s="192" t="s">
        <v>27</v>
      </c>
      <c r="D139" s="458">
        <f>'26-10 payroll'!B15</f>
        <v>0</v>
      </c>
      <c r="E139" s="455"/>
      <c r="F139" s="455"/>
      <c r="G139" s="55"/>
      <c r="H139" s="193"/>
      <c r="I139" s="194"/>
      <c r="J139" s="191" t="s">
        <v>26</v>
      </c>
      <c r="K139" s="192" t="s">
        <v>27</v>
      </c>
      <c r="L139" s="455">
        <f>'26-10 payroll'!C112</f>
        <v>0</v>
      </c>
      <c r="M139" s="455"/>
      <c r="N139" s="455"/>
      <c r="O139" s="9"/>
      <c r="P139" s="193"/>
    </row>
    <row r="140" spans="2:17">
      <c r="B140" s="191" t="s">
        <v>28</v>
      </c>
      <c r="C140" s="192" t="s">
        <v>27</v>
      </c>
      <c r="D140" s="456">
        <f>'26-10 payroll'!E15</f>
        <v>0</v>
      </c>
      <c r="E140" s="456"/>
      <c r="F140" s="456"/>
      <c r="G140" s="55"/>
      <c r="H140" s="195"/>
      <c r="I140" s="194"/>
      <c r="J140" s="191" t="s">
        <v>28</v>
      </c>
      <c r="K140" s="192" t="s">
        <v>27</v>
      </c>
      <c r="L140" s="456">
        <f>'26-10 payroll'!E111</f>
        <v>0</v>
      </c>
      <c r="M140" s="456"/>
      <c r="N140" s="456"/>
      <c r="O140" s="9"/>
      <c r="P140" s="195"/>
    </row>
    <row r="141" spans="2:17">
      <c r="B141" s="191" t="s">
        <v>29</v>
      </c>
      <c r="C141" s="192" t="s">
        <v>27</v>
      </c>
      <c r="D141" s="457" t="str">
        <f>'26-10 payroll'!D3</f>
        <v>February 11-25,2020</v>
      </c>
      <c r="E141" s="457"/>
      <c r="F141" s="457"/>
      <c r="G141" s="55"/>
      <c r="H141" s="193"/>
      <c r="I141" s="194"/>
      <c r="J141" s="191" t="s">
        <v>29</v>
      </c>
      <c r="K141" s="192" t="s">
        <v>27</v>
      </c>
      <c r="L141" s="457">
        <f>'26-10 payroll'!D105</f>
        <v>0</v>
      </c>
      <c r="M141" s="457"/>
      <c r="N141" s="457"/>
      <c r="O141" s="9"/>
      <c r="P141" s="193"/>
      <c r="Q141" s="186"/>
    </row>
    <row r="142" spans="2:17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7" t="s">
        <v>106</v>
      </c>
      <c r="B1" s="237"/>
      <c r="C1" s="238"/>
    </row>
    <row r="2" spans="1:26" s="124" customFormat="1" ht="15.7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99"/>
      <c r="B5" s="401" t="s">
        <v>0</v>
      </c>
      <c r="C5" s="403" t="s">
        <v>1</v>
      </c>
      <c r="D5" s="404" t="s">
        <v>13</v>
      </c>
      <c r="E5" s="403" t="s">
        <v>14</v>
      </c>
      <c r="F5" s="404" t="s">
        <v>15</v>
      </c>
      <c r="G5" s="403" t="s">
        <v>16</v>
      </c>
      <c r="H5" s="404" t="s">
        <v>44</v>
      </c>
      <c r="I5" s="437" t="s">
        <v>118</v>
      </c>
      <c r="J5" s="443" t="s">
        <v>91</v>
      </c>
      <c r="K5" s="444"/>
      <c r="L5" s="445"/>
      <c r="M5" s="426" t="s">
        <v>108</v>
      </c>
      <c r="N5" s="427"/>
      <c r="O5" s="427"/>
      <c r="P5" s="403" t="s">
        <v>2</v>
      </c>
      <c r="Q5" s="404" t="s">
        <v>17</v>
      </c>
      <c r="R5" s="403" t="s">
        <v>2</v>
      </c>
      <c r="S5" s="404" t="s">
        <v>18</v>
      </c>
      <c r="T5" s="403" t="s">
        <v>2</v>
      </c>
      <c r="U5" s="404" t="s">
        <v>19</v>
      </c>
      <c r="V5" s="403" t="s">
        <v>2</v>
      </c>
      <c r="W5" s="404" t="s">
        <v>20</v>
      </c>
      <c r="X5" s="431" t="s">
        <v>3</v>
      </c>
    </row>
    <row r="6" spans="1:26" s="138" customFormat="1" ht="27" customHeight="1" thickBot="1">
      <c r="A6" s="400"/>
      <c r="B6" s="402"/>
      <c r="C6" s="402"/>
      <c r="D6" s="405"/>
      <c r="E6" s="406"/>
      <c r="F6" s="405"/>
      <c r="G6" s="406"/>
      <c r="H6" s="430"/>
      <c r="I6" s="438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2"/>
      <c r="Q6" s="405"/>
      <c r="R6" s="402"/>
      <c r="S6" s="405"/>
      <c r="T6" s="402"/>
      <c r="U6" s="405"/>
      <c r="V6" s="402"/>
      <c r="W6" s="430"/>
      <c r="X6" s="432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407"/>
      <c r="B20" s="409" t="s">
        <v>0</v>
      </c>
      <c r="C20" s="411" t="s">
        <v>1</v>
      </c>
      <c r="D20" s="397" t="s">
        <v>3</v>
      </c>
      <c r="E20" s="433" t="s">
        <v>22</v>
      </c>
      <c r="F20" s="439" t="s">
        <v>2</v>
      </c>
      <c r="G20" s="411" t="s">
        <v>21</v>
      </c>
      <c r="H20" s="397" t="s">
        <v>2</v>
      </c>
      <c r="I20" s="435" t="s">
        <v>126</v>
      </c>
      <c r="J20" s="422" t="s">
        <v>4</v>
      </c>
      <c r="K20" s="424" t="s">
        <v>23</v>
      </c>
      <c r="L20" s="397" t="s">
        <v>5</v>
      </c>
      <c r="M20" s="397" t="s">
        <v>6</v>
      </c>
      <c r="N20" s="397" t="s">
        <v>24</v>
      </c>
      <c r="O20" s="397" t="s">
        <v>7</v>
      </c>
      <c r="P20" s="417" t="s">
        <v>3</v>
      </c>
      <c r="Q20" s="243"/>
      <c r="R20" s="152" t="s">
        <v>103</v>
      </c>
      <c r="S20" s="243"/>
    </row>
    <row r="21" spans="1:24" s="138" customFormat="1" ht="15" customHeight="1" thickBot="1">
      <c r="A21" s="408"/>
      <c r="B21" s="410"/>
      <c r="C21" s="412"/>
      <c r="D21" s="429"/>
      <c r="E21" s="434"/>
      <c r="F21" s="440"/>
      <c r="G21" s="459"/>
      <c r="H21" s="413"/>
      <c r="I21" s="436"/>
      <c r="J21" s="423"/>
      <c r="K21" s="425"/>
      <c r="L21" s="413"/>
      <c r="M21" s="413"/>
      <c r="N21" s="429"/>
      <c r="O21" s="413"/>
      <c r="P21" s="418"/>
      <c r="R21" s="249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>
      <c r="P46" s="168">
        <f>+P33+(SUM(O35:Q44))</f>
        <v>34282.86</v>
      </c>
    </row>
    <row r="53" spans="1:15" ht="13.5" thickBot="1"/>
    <row r="54" spans="1:15" ht="13.5" customHeight="1" thickBot="1">
      <c r="A54" s="407"/>
      <c r="B54" s="409" t="s">
        <v>0</v>
      </c>
      <c r="C54" s="411" t="s">
        <v>1</v>
      </c>
      <c r="D54" s="397" t="s">
        <v>3</v>
      </c>
      <c r="E54" s="397" t="s">
        <v>45</v>
      </c>
      <c r="F54" s="395" t="s">
        <v>151</v>
      </c>
      <c r="G54" s="415" t="s">
        <v>112</v>
      </c>
      <c r="H54" s="416"/>
      <c r="I54" s="420"/>
      <c r="J54" s="417" t="s">
        <v>3</v>
      </c>
      <c r="K54" s="419" t="s">
        <v>114</v>
      </c>
      <c r="L54" s="414" t="s">
        <v>115</v>
      </c>
      <c r="M54" s="414" t="s">
        <v>116</v>
      </c>
      <c r="O54" s="428" t="s">
        <v>102</v>
      </c>
    </row>
    <row r="55" spans="1:15" ht="13.5" thickBot="1">
      <c r="A55" s="408"/>
      <c r="B55" s="410"/>
      <c r="C55" s="412"/>
      <c r="D55" s="429"/>
      <c r="E55" s="398"/>
      <c r="F55" s="396"/>
      <c r="G55" s="244" t="s">
        <v>113</v>
      </c>
      <c r="H55" s="245" t="s">
        <v>148</v>
      </c>
      <c r="I55" s="421"/>
      <c r="J55" s="418"/>
      <c r="K55" s="419"/>
      <c r="L55" s="414"/>
      <c r="M55" s="414"/>
      <c r="O55" s="428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>
      <c r="B2" s="446" t="str">
        <f>'11-25 payroll'!A1</f>
        <v>THE OLD SPAGHETTI HOUSE</v>
      </c>
      <c r="C2" s="447"/>
      <c r="D2" s="447"/>
      <c r="E2" s="447"/>
      <c r="F2" s="447"/>
      <c r="G2" s="447"/>
      <c r="H2" s="448"/>
      <c r="I2" s="177"/>
      <c r="J2" s="446" t="str">
        <f>'11-25 payroll'!A1</f>
        <v>THE OLD SPAGHETTI HOUSE</v>
      </c>
      <c r="K2" s="447"/>
      <c r="L2" s="447"/>
      <c r="M2" s="447"/>
      <c r="N2" s="447"/>
      <c r="O2" s="447"/>
      <c r="P2" s="448"/>
    </row>
    <row r="3" spans="1:22" s="178" customFormat="1">
      <c r="A3" s="169"/>
      <c r="B3" s="449" t="str">
        <f>'11-25 payroll'!D2</f>
        <v>VALERO</v>
      </c>
      <c r="C3" s="450"/>
      <c r="D3" s="450"/>
      <c r="E3" s="450"/>
      <c r="F3" s="450"/>
      <c r="G3" s="450"/>
      <c r="H3" s="451"/>
      <c r="I3" s="177"/>
      <c r="J3" s="449" t="str">
        <f>'11-25 payroll'!D2</f>
        <v>VALERO</v>
      </c>
      <c r="K3" s="450"/>
      <c r="L3" s="450"/>
      <c r="M3" s="450"/>
      <c r="N3" s="450"/>
      <c r="O3" s="450"/>
      <c r="P3" s="451"/>
      <c r="T3" s="179"/>
      <c r="U3" s="180"/>
      <c r="V3" s="181"/>
    </row>
    <row r="4" spans="1:22" s="186" customFormat="1" ht="6.75" customHeight="1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>
      <c r="A5" s="169"/>
      <c r="B5" s="452" t="s">
        <v>25</v>
      </c>
      <c r="C5" s="453"/>
      <c r="D5" s="453"/>
      <c r="E5" s="453"/>
      <c r="F5" s="453"/>
      <c r="G5" s="453"/>
      <c r="H5" s="454"/>
      <c r="I5" s="177"/>
      <c r="J5" s="452" t="s">
        <v>25</v>
      </c>
      <c r="K5" s="453"/>
      <c r="L5" s="453"/>
      <c r="M5" s="453"/>
      <c r="N5" s="453"/>
      <c r="O5" s="453"/>
      <c r="P5" s="454"/>
      <c r="T5" s="174"/>
      <c r="U5" s="175"/>
      <c r="V5" s="190"/>
    </row>
    <row r="6" spans="1:22" s="186" customFormat="1" ht="6.75" customHeight="1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>
      <c r="B7" s="191" t="s">
        <v>26</v>
      </c>
      <c r="C7" s="192" t="s">
        <v>27</v>
      </c>
      <c r="D7" s="455" t="str">
        <f>'11-25 payroll'!B7</f>
        <v>Biarcal, Ronald Glenn</v>
      </c>
      <c r="E7" s="455"/>
      <c r="F7" s="455"/>
      <c r="G7" s="55"/>
      <c r="H7" s="193"/>
      <c r="I7" s="194"/>
      <c r="J7" s="191" t="s">
        <v>26</v>
      </c>
      <c r="K7" s="192" t="s">
        <v>27</v>
      </c>
      <c r="L7" s="455" t="str">
        <f>'11-25 payroll'!B8</f>
        <v>Sanchez, Angelo</v>
      </c>
      <c r="M7" s="455"/>
      <c r="N7" s="455"/>
      <c r="O7" s="9"/>
      <c r="P7" s="193"/>
    </row>
    <row r="8" spans="1:22">
      <c r="B8" s="191" t="s">
        <v>28</v>
      </c>
      <c r="C8" s="192" t="s">
        <v>27</v>
      </c>
      <c r="D8" s="456">
        <f>'11-25 payroll'!E7</f>
        <v>502</v>
      </c>
      <c r="E8" s="456"/>
      <c r="F8" s="456"/>
      <c r="G8" s="55"/>
      <c r="H8" s="234"/>
      <c r="I8" s="194"/>
      <c r="J8" s="191" t="s">
        <v>28</v>
      </c>
      <c r="K8" s="192" t="s">
        <v>27</v>
      </c>
      <c r="L8" s="456">
        <f>'11-25 payroll'!E8</f>
        <v>502</v>
      </c>
      <c r="M8" s="456"/>
      <c r="N8" s="456"/>
      <c r="O8" s="9"/>
      <c r="P8" s="234"/>
    </row>
    <row r="9" spans="1:22" s="186" customFormat="1">
      <c r="A9" s="169"/>
      <c r="B9" s="191" t="s">
        <v>29</v>
      </c>
      <c r="C9" s="192" t="s">
        <v>27</v>
      </c>
      <c r="D9" s="457" t="str">
        <f>'11-25 payroll'!D3</f>
        <v>August 11-25</v>
      </c>
      <c r="E9" s="457"/>
      <c r="F9" s="457"/>
      <c r="G9" s="55"/>
      <c r="H9" s="193"/>
      <c r="I9" s="194"/>
      <c r="J9" s="191" t="s">
        <v>29</v>
      </c>
      <c r="K9" s="192" t="s">
        <v>27</v>
      </c>
      <c r="L9" s="457" t="str">
        <f>'11-25 payroll'!D3</f>
        <v>August 11-25</v>
      </c>
      <c r="M9" s="457"/>
      <c r="N9" s="457"/>
      <c r="O9" s="9"/>
      <c r="P9" s="193"/>
      <c r="T9" s="187"/>
      <c r="U9" s="188"/>
      <c r="V9" s="189"/>
    </row>
    <row r="10" spans="1:22" s="173" customFormat="1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>
      <c r="J33" s="169"/>
      <c r="K33" s="227"/>
      <c r="L33" s="227"/>
      <c r="M33" s="227"/>
      <c r="N33" s="7"/>
      <c r="O33" s="7"/>
      <c r="P33" s="227"/>
    </row>
    <row r="34" spans="2:17" ht="13.5" thickBot="1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>
      <c r="B35" s="446" t="str">
        <f>'11-25 payroll'!A1</f>
        <v>THE OLD SPAGHETTI HOUSE</v>
      </c>
      <c r="C35" s="447"/>
      <c r="D35" s="447"/>
      <c r="E35" s="447"/>
      <c r="F35" s="447"/>
      <c r="G35" s="447"/>
      <c r="H35" s="448"/>
      <c r="I35" s="177"/>
      <c r="J35" s="446" t="str">
        <f>'11-25 payroll'!A1</f>
        <v>THE OLD SPAGHETTI HOUSE</v>
      </c>
      <c r="K35" s="447"/>
      <c r="L35" s="447"/>
      <c r="M35" s="447"/>
      <c r="N35" s="447"/>
      <c r="O35" s="447"/>
      <c r="P35" s="448"/>
    </row>
    <row r="36" spans="2:17">
      <c r="B36" s="449" t="str">
        <f>'11-25 payroll'!D2</f>
        <v>VALERO</v>
      </c>
      <c r="C36" s="450"/>
      <c r="D36" s="450"/>
      <c r="E36" s="450"/>
      <c r="F36" s="450"/>
      <c r="G36" s="450"/>
      <c r="H36" s="451"/>
      <c r="I36" s="177"/>
      <c r="J36" s="449" t="str">
        <f>'11-25 payroll'!D2</f>
        <v>VALERO</v>
      </c>
      <c r="K36" s="450"/>
      <c r="L36" s="450"/>
      <c r="M36" s="450"/>
      <c r="N36" s="450"/>
      <c r="O36" s="450"/>
      <c r="P36" s="451"/>
      <c r="Q36" s="178"/>
    </row>
    <row r="37" spans="2:17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>
      <c r="B38" s="452" t="s">
        <v>25</v>
      </c>
      <c r="C38" s="453"/>
      <c r="D38" s="453"/>
      <c r="E38" s="453"/>
      <c r="F38" s="453"/>
      <c r="G38" s="453"/>
      <c r="H38" s="454"/>
      <c r="I38" s="177"/>
      <c r="J38" s="452" t="s">
        <v>25</v>
      </c>
      <c r="K38" s="453"/>
      <c r="L38" s="453"/>
      <c r="M38" s="453"/>
      <c r="N38" s="453"/>
      <c r="O38" s="453"/>
      <c r="P38" s="454"/>
      <c r="Q38" s="173"/>
    </row>
    <row r="39" spans="2:17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>
      <c r="B40" s="191" t="s">
        <v>26</v>
      </c>
      <c r="C40" s="192" t="s">
        <v>27</v>
      </c>
      <c r="D40" s="455" t="str">
        <f>'11-25 payroll'!B24</f>
        <v>Dino, Joyce</v>
      </c>
      <c r="E40" s="455"/>
      <c r="F40" s="455"/>
      <c r="G40" s="55"/>
      <c r="H40" s="193"/>
      <c r="I40" s="194"/>
      <c r="J40" s="191" t="s">
        <v>26</v>
      </c>
      <c r="K40" s="192" t="s">
        <v>27</v>
      </c>
      <c r="L40" s="458" t="str">
        <f>'11-25 payroll'!B10</f>
        <v xml:space="preserve">Sosa, Anna Marie </v>
      </c>
      <c r="M40" s="455"/>
      <c r="N40" s="455"/>
      <c r="O40" s="9"/>
      <c r="P40" s="193"/>
    </row>
    <row r="41" spans="2:17">
      <c r="B41" s="191" t="s">
        <v>28</v>
      </c>
      <c r="C41" s="192" t="s">
        <v>27</v>
      </c>
      <c r="D41" s="456">
        <f>'11-25 payroll'!E9</f>
        <v>790.23076923076928</v>
      </c>
      <c r="E41" s="456"/>
      <c r="F41" s="456"/>
      <c r="G41" s="55"/>
      <c r="H41" s="234"/>
      <c r="I41" s="194"/>
      <c r="J41" s="191" t="s">
        <v>28</v>
      </c>
      <c r="K41" s="192" t="s">
        <v>27</v>
      </c>
      <c r="L41" s="456">
        <f>'11-25 payroll'!E10</f>
        <v>502</v>
      </c>
      <c r="M41" s="456"/>
      <c r="N41" s="456"/>
      <c r="O41" s="9"/>
      <c r="P41" s="234"/>
    </row>
    <row r="42" spans="2:17">
      <c r="B42" s="191" t="s">
        <v>29</v>
      </c>
      <c r="C42" s="192" t="s">
        <v>27</v>
      </c>
      <c r="D42" s="457" t="str">
        <f>'11-25 payroll'!D3</f>
        <v>August 11-25</v>
      </c>
      <c r="E42" s="457"/>
      <c r="F42" s="457"/>
      <c r="G42" s="55"/>
      <c r="H42" s="193"/>
      <c r="I42" s="194"/>
      <c r="J42" s="191" t="s">
        <v>29</v>
      </c>
      <c r="K42" s="192" t="s">
        <v>27</v>
      </c>
      <c r="L42" s="457" t="str">
        <f>'11-25 payroll'!D3</f>
        <v>August 11-25</v>
      </c>
      <c r="M42" s="457"/>
      <c r="N42" s="457"/>
      <c r="O42" s="9"/>
      <c r="P42" s="193"/>
      <c r="Q42" s="186"/>
    </row>
    <row r="43" spans="2:17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>
      <c r="J66" s="169"/>
      <c r="K66" s="227"/>
      <c r="L66" s="227"/>
      <c r="M66" s="227"/>
      <c r="N66" s="7"/>
      <c r="O66" s="7"/>
      <c r="P66" s="227"/>
    </row>
    <row r="67" spans="2:17" ht="13.5" thickBot="1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>
      <c r="B68" s="446" t="str">
        <f>'11-25 payroll'!A1</f>
        <v>THE OLD SPAGHETTI HOUSE</v>
      </c>
      <c r="C68" s="447"/>
      <c r="D68" s="447"/>
      <c r="E68" s="447"/>
      <c r="F68" s="447"/>
      <c r="G68" s="447"/>
      <c r="H68" s="448"/>
      <c r="I68" s="177"/>
      <c r="J68" s="446" t="str">
        <f>'11-25 payroll'!A1</f>
        <v>THE OLD SPAGHETTI HOUSE</v>
      </c>
      <c r="K68" s="447"/>
      <c r="L68" s="447"/>
      <c r="M68" s="447"/>
      <c r="N68" s="447"/>
      <c r="O68" s="447"/>
      <c r="P68" s="448"/>
    </row>
    <row r="69" spans="2:17">
      <c r="B69" s="449" t="str">
        <f>'11-25 payroll'!D2</f>
        <v>VALERO</v>
      </c>
      <c r="C69" s="450"/>
      <c r="D69" s="450"/>
      <c r="E69" s="450"/>
      <c r="F69" s="450"/>
      <c r="G69" s="450"/>
      <c r="H69" s="451"/>
      <c r="I69" s="177"/>
      <c r="J69" s="449" t="str">
        <f>'11-25 payroll'!D2</f>
        <v>VALERO</v>
      </c>
      <c r="K69" s="450"/>
      <c r="L69" s="450"/>
      <c r="M69" s="450"/>
      <c r="N69" s="450"/>
      <c r="O69" s="450"/>
      <c r="P69" s="451"/>
      <c r="Q69" s="178"/>
    </row>
    <row r="70" spans="2:17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>
      <c r="B71" s="452" t="s">
        <v>25</v>
      </c>
      <c r="C71" s="453"/>
      <c r="D71" s="453"/>
      <c r="E71" s="453"/>
      <c r="F71" s="453"/>
      <c r="G71" s="453"/>
      <c r="H71" s="454"/>
      <c r="I71" s="177"/>
      <c r="J71" s="452" t="s">
        <v>25</v>
      </c>
      <c r="K71" s="453"/>
      <c r="L71" s="453"/>
      <c r="M71" s="453"/>
      <c r="N71" s="453"/>
      <c r="O71" s="453"/>
      <c r="P71" s="454"/>
      <c r="Q71" s="173"/>
    </row>
    <row r="72" spans="2:17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>
      <c r="B73" s="191" t="s">
        <v>26</v>
      </c>
      <c r="C73" s="192" t="s">
        <v>27</v>
      </c>
      <c r="D73" s="458" t="str">
        <f>'11-25 payroll'!B11</f>
        <v>Briones, Christain Joy</v>
      </c>
      <c r="E73" s="455"/>
      <c r="F73" s="455"/>
      <c r="G73" s="55"/>
      <c r="H73" s="193"/>
      <c r="I73" s="194"/>
      <c r="J73" s="191" t="s">
        <v>26</v>
      </c>
      <c r="K73" s="192" t="s">
        <v>27</v>
      </c>
      <c r="L73" s="458">
        <f>'11-25 payroll'!B12</f>
        <v>0</v>
      </c>
      <c r="M73" s="455"/>
      <c r="N73" s="455"/>
      <c r="O73" s="9"/>
      <c r="P73" s="193"/>
    </row>
    <row r="74" spans="2:17">
      <c r="B74" s="191" t="s">
        <v>28</v>
      </c>
      <c r="C74" s="192" t="s">
        <v>27</v>
      </c>
      <c r="D74" s="456">
        <f>'11-25 payroll'!E11</f>
        <v>502</v>
      </c>
      <c r="E74" s="456"/>
      <c r="F74" s="456"/>
      <c r="G74" s="55"/>
      <c r="H74" s="234"/>
      <c r="I74" s="194"/>
      <c r="J74" s="191" t="s">
        <v>28</v>
      </c>
      <c r="K74" s="192" t="s">
        <v>27</v>
      </c>
      <c r="L74" s="456">
        <f>'11-25 payroll'!E12</f>
        <v>0</v>
      </c>
      <c r="M74" s="456"/>
      <c r="N74" s="456"/>
      <c r="O74" s="9"/>
      <c r="P74" s="234"/>
    </row>
    <row r="75" spans="2:17">
      <c r="B75" s="191" t="s">
        <v>29</v>
      </c>
      <c r="C75" s="192" t="s">
        <v>27</v>
      </c>
      <c r="D75" s="457" t="str">
        <f>'11-25 payroll'!D3</f>
        <v>August 11-25</v>
      </c>
      <c r="E75" s="457"/>
      <c r="F75" s="457"/>
      <c r="G75" s="55"/>
      <c r="H75" s="193"/>
      <c r="I75" s="194"/>
      <c r="J75" s="191" t="s">
        <v>29</v>
      </c>
      <c r="K75" s="192" t="s">
        <v>27</v>
      </c>
      <c r="L75" s="457" t="str">
        <f>'11-25 payroll'!D3</f>
        <v>August 11-25</v>
      </c>
      <c r="M75" s="457"/>
      <c r="N75" s="457"/>
      <c r="O75" s="9"/>
      <c r="P75" s="193"/>
      <c r="Q75" s="186"/>
    </row>
    <row r="76" spans="2:17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>
      <c r="J99" s="169"/>
      <c r="K99" s="227"/>
      <c r="L99" s="227"/>
      <c r="M99" s="227"/>
      <c r="N99" s="7"/>
      <c r="O99" s="7"/>
      <c r="P99" s="227"/>
    </row>
    <row r="100" spans="2:17" ht="13.5" thickBot="1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>
      <c r="B101" s="446" t="str">
        <f>'11-25 payroll'!A1</f>
        <v>THE OLD SPAGHETTI HOUSE</v>
      </c>
      <c r="C101" s="447"/>
      <c r="D101" s="447"/>
      <c r="E101" s="447"/>
      <c r="F101" s="447"/>
      <c r="G101" s="447"/>
      <c r="H101" s="448"/>
      <c r="I101" s="177"/>
      <c r="J101" s="446" t="str">
        <f>'11-25 payroll'!A1</f>
        <v>THE OLD SPAGHETTI HOUSE</v>
      </c>
      <c r="K101" s="447"/>
      <c r="L101" s="447"/>
      <c r="M101" s="447"/>
      <c r="N101" s="447"/>
      <c r="O101" s="447"/>
      <c r="P101" s="448"/>
    </row>
    <row r="102" spans="2:17">
      <c r="B102" s="449" t="str">
        <f>'11-25 payroll'!D2</f>
        <v>VALERO</v>
      </c>
      <c r="C102" s="450"/>
      <c r="D102" s="450"/>
      <c r="E102" s="450"/>
      <c r="F102" s="450"/>
      <c r="G102" s="450"/>
      <c r="H102" s="451"/>
      <c r="I102" s="177"/>
      <c r="J102" s="449" t="str">
        <f>'11-25 payroll'!D2</f>
        <v>VALERO</v>
      </c>
      <c r="K102" s="450"/>
      <c r="L102" s="450"/>
      <c r="M102" s="450"/>
      <c r="N102" s="450"/>
      <c r="O102" s="450"/>
      <c r="P102" s="451"/>
      <c r="Q102" s="178"/>
    </row>
    <row r="103" spans="2:17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>
      <c r="B104" s="452" t="s">
        <v>25</v>
      </c>
      <c r="C104" s="453"/>
      <c r="D104" s="453"/>
      <c r="E104" s="453"/>
      <c r="F104" s="453"/>
      <c r="G104" s="453"/>
      <c r="H104" s="454"/>
      <c r="I104" s="177"/>
      <c r="J104" s="452" t="s">
        <v>25</v>
      </c>
      <c r="K104" s="453"/>
      <c r="L104" s="453"/>
      <c r="M104" s="453"/>
      <c r="N104" s="453"/>
      <c r="O104" s="453"/>
      <c r="P104" s="454"/>
      <c r="Q104" s="173"/>
    </row>
    <row r="105" spans="2:17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>
      <c r="B106" s="191" t="s">
        <v>26</v>
      </c>
      <c r="C106" s="192" t="s">
        <v>27</v>
      </c>
      <c r="D106" s="458">
        <f>'11-25 payroll'!B13</f>
        <v>0</v>
      </c>
      <c r="E106" s="455"/>
      <c r="F106" s="455"/>
      <c r="G106" s="55"/>
      <c r="H106" s="193"/>
      <c r="I106" s="194"/>
      <c r="J106" s="191" t="s">
        <v>26</v>
      </c>
      <c r="K106" s="192" t="s">
        <v>27</v>
      </c>
      <c r="L106" s="458">
        <f>'11-25 payroll'!B29</f>
        <v>0</v>
      </c>
      <c r="M106" s="455"/>
      <c r="N106" s="455"/>
      <c r="O106" s="9"/>
      <c r="P106" s="193"/>
    </row>
    <row r="107" spans="2:17">
      <c r="B107" s="191" t="s">
        <v>28</v>
      </c>
      <c r="C107" s="192" t="s">
        <v>27</v>
      </c>
      <c r="D107" s="456">
        <f>'11-25 payroll'!E13</f>
        <v>0</v>
      </c>
      <c r="E107" s="456"/>
      <c r="F107" s="456"/>
      <c r="G107" s="55"/>
      <c r="H107" s="234"/>
      <c r="I107" s="194"/>
      <c r="J107" s="191" t="s">
        <v>28</v>
      </c>
      <c r="K107" s="192" t="s">
        <v>27</v>
      </c>
      <c r="L107" s="456">
        <f>'11-25 payroll'!E14</f>
        <v>0</v>
      </c>
      <c r="M107" s="456"/>
      <c r="N107" s="456"/>
      <c r="O107" s="9"/>
      <c r="P107" s="234"/>
    </row>
    <row r="108" spans="2:17">
      <c r="B108" s="191" t="s">
        <v>29</v>
      </c>
      <c r="C108" s="192" t="s">
        <v>27</v>
      </c>
      <c r="D108" s="457" t="str">
        <f>'11-25 payroll'!D3</f>
        <v>August 11-25</v>
      </c>
      <c r="E108" s="457"/>
      <c r="F108" s="457"/>
      <c r="G108" s="55"/>
      <c r="H108" s="193"/>
      <c r="I108" s="194"/>
      <c r="J108" s="191" t="s">
        <v>29</v>
      </c>
      <c r="K108" s="192" t="s">
        <v>27</v>
      </c>
      <c r="L108" s="457" t="str">
        <f>'11-25 payroll'!D3</f>
        <v>August 11-25</v>
      </c>
      <c r="M108" s="457"/>
      <c r="N108" s="457"/>
      <c r="O108" s="9"/>
      <c r="P108" s="193"/>
      <c r="Q108" s="186"/>
    </row>
    <row r="109" spans="2:17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>
      <c r="J132" s="169"/>
      <c r="K132" s="227"/>
      <c r="L132" s="227"/>
      <c r="M132" s="227"/>
      <c r="N132" s="7"/>
      <c r="O132" s="7"/>
      <c r="P132" s="227"/>
    </row>
    <row r="133" spans="2:17" ht="13.5" thickBot="1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>
      <c r="B134" s="446" t="str">
        <f>'11-25 payroll'!A1</f>
        <v>THE OLD SPAGHETTI HOUSE</v>
      </c>
      <c r="C134" s="447"/>
      <c r="D134" s="447"/>
      <c r="E134" s="447"/>
      <c r="F134" s="447"/>
      <c r="G134" s="447"/>
      <c r="H134" s="448"/>
      <c r="I134" s="177"/>
      <c r="J134" s="446" t="str">
        <f>'11-25 payroll'!A1</f>
        <v>THE OLD SPAGHETTI HOUSE</v>
      </c>
      <c r="K134" s="447"/>
      <c r="L134" s="447"/>
      <c r="M134" s="447"/>
      <c r="N134" s="447"/>
      <c r="O134" s="447"/>
      <c r="P134" s="448"/>
    </row>
    <row r="135" spans="2:17">
      <c r="B135" s="449" t="str">
        <f>'11-25 payroll'!D2</f>
        <v>VALERO</v>
      </c>
      <c r="C135" s="450"/>
      <c r="D135" s="450"/>
      <c r="E135" s="450"/>
      <c r="F135" s="450"/>
      <c r="G135" s="450"/>
      <c r="H135" s="451"/>
      <c r="I135" s="177"/>
      <c r="J135" s="449" t="str">
        <f>'11-25 payroll'!D2</f>
        <v>VALERO</v>
      </c>
      <c r="K135" s="450"/>
      <c r="L135" s="450"/>
      <c r="M135" s="450"/>
      <c r="N135" s="450"/>
      <c r="O135" s="450"/>
      <c r="P135" s="451"/>
      <c r="Q135" s="178"/>
    </row>
    <row r="136" spans="2:17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>
      <c r="B137" s="452" t="s">
        <v>25</v>
      </c>
      <c r="C137" s="453"/>
      <c r="D137" s="453"/>
      <c r="E137" s="453"/>
      <c r="F137" s="453"/>
      <c r="G137" s="453"/>
      <c r="H137" s="454"/>
      <c r="I137" s="177"/>
      <c r="J137" s="452" t="s">
        <v>25</v>
      </c>
      <c r="K137" s="453"/>
      <c r="L137" s="453"/>
      <c r="M137" s="453"/>
      <c r="N137" s="453"/>
      <c r="O137" s="453"/>
      <c r="P137" s="454"/>
      <c r="Q137" s="173"/>
    </row>
    <row r="138" spans="2:17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>
      <c r="B139" s="191" t="s">
        <v>26</v>
      </c>
      <c r="C139" s="192" t="s">
        <v>27</v>
      </c>
      <c r="D139" s="458">
        <f>'11-25 payroll'!B15</f>
        <v>0</v>
      </c>
      <c r="E139" s="455"/>
      <c r="F139" s="455"/>
      <c r="G139" s="55"/>
      <c r="H139" s="193"/>
      <c r="I139" s="194"/>
      <c r="J139" s="191" t="s">
        <v>26</v>
      </c>
      <c r="K139" s="192" t="s">
        <v>27</v>
      </c>
      <c r="L139" s="455">
        <f>'11-25 payroll'!C112</f>
        <v>0</v>
      </c>
      <c r="M139" s="455"/>
      <c r="N139" s="455"/>
      <c r="O139" s="9"/>
      <c r="P139" s="193"/>
    </row>
    <row r="140" spans="2:17">
      <c r="B140" s="191" t="s">
        <v>28</v>
      </c>
      <c r="C140" s="192" t="s">
        <v>27</v>
      </c>
      <c r="D140" s="456">
        <f>'11-25 payroll'!E15</f>
        <v>0</v>
      </c>
      <c r="E140" s="456"/>
      <c r="F140" s="456"/>
      <c r="G140" s="55"/>
      <c r="H140" s="234"/>
      <c r="I140" s="194"/>
      <c r="J140" s="191" t="s">
        <v>28</v>
      </c>
      <c r="K140" s="192" t="s">
        <v>27</v>
      </c>
      <c r="L140" s="456">
        <f>'11-25 payroll'!E112</f>
        <v>0</v>
      </c>
      <c r="M140" s="456"/>
      <c r="N140" s="456"/>
      <c r="O140" s="9"/>
      <c r="P140" s="234"/>
    </row>
    <row r="141" spans="2:17">
      <c r="B141" s="191" t="s">
        <v>29</v>
      </c>
      <c r="C141" s="192" t="s">
        <v>27</v>
      </c>
      <c r="D141" s="457" t="str">
        <f>'11-25 payroll'!D3</f>
        <v>August 11-25</v>
      </c>
      <c r="E141" s="457"/>
      <c r="F141" s="457"/>
      <c r="G141" s="55"/>
      <c r="H141" s="193"/>
      <c r="I141" s="194"/>
      <c r="J141" s="191" t="s">
        <v>29</v>
      </c>
      <c r="K141" s="192" t="s">
        <v>27</v>
      </c>
      <c r="L141" s="457">
        <f>'11-25 payroll'!D105</f>
        <v>0</v>
      </c>
      <c r="M141" s="457"/>
      <c r="N141" s="457"/>
      <c r="O141" s="9"/>
      <c r="P141" s="193"/>
      <c r="Q141" s="186"/>
    </row>
    <row r="142" spans="2:17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February 11-25,2020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August 11-25</v>
      </c>
      <c r="G15" s="464" t="s">
        <v>65</v>
      </c>
      <c r="H15" s="464"/>
      <c r="J15" s="465" t="s">
        <v>66</v>
      </c>
      <c r="K15" s="465"/>
      <c r="L15" s="465"/>
      <c r="M15" s="465" t="s">
        <v>67</v>
      </c>
      <c r="N15" s="465"/>
      <c r="O15" s="464" t="s">
        <v>68</v>
      </c>
      <c r="P15" s="464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62" t="s">
        <v>70</v>
      </c>
      <c r="H16" s="462"/>
      <c r="I16" s="70" t="s">
        <v>71</v>
      </c>
      <c r="J16" s="466" t="s">
        <v>72</v>
      </c>
      <c r="K16" s="466"/>
      <c r="L16" s="466"/>
      <c r="M16" s="466" t="s">
        <v>73</v>
      </c>
      <c r="N16" s="466"/>
      <c r="O16" s="462" t="s">
        <v>74</v>
      </c>
      <c r="P16" s="462"/>
      <c r="Q16" s="250" t="s">
        <v>75</v>
      </c>
      <c r="R16" s="461" t="s">
        <v>117</v>
      </c>
      <c r="S16" s="462"/>
      <c r="T16" s="462"/>
      <c r="U16" s="463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7152.2750000000005</v>
      </c>
      <c r="H18" s="80">
        <f>'11-25 payroll'!R22</f>
        <v>6526</v>
      </c>
      <c r="I18" s="81">
        <f>G18+H18</f>
        <v>13678.275000000001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6994.1750000000002</v>
      </c>
      <c r="H19" s="80">
        <f>'11-25 payroll'!R23</f>
        <v>6526</v>
      </c>
      <c r="I19" s="81">
        <f t="shared" ref="I19:I27" si="0">G19+H19</f>
        <v>13520.174999999999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10224.21028846154</v>
      </c>
      <c r="H20" s="80">
        <f>'11-25 payroll'!R24</f>
        <v>10273</v>
      </c>
      <c r="I20" s="81">
        <f t="shared" si="0"/>
        <v>20497.210288461538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2953.28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1161.8499999999999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6934.8874999999998</v>
      </c>
      <c r="H21" s="80">
        <f>'11-25 payroll'!R25</f>
        <v>6526</v>
      </c>
      <c r="I21" s="81">
        <f t="shared" si="0"/>
        <v>13460.887500000001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623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6359.9500000000007</v>
      </c>
      <c r="H22" s="80">
        <f>'11-25 payroll'!R26</f>
        <v>6526</v>
      </c>
      <c r="I22" s="81">
        <f t="shared" si="0"/>
        <v>12885.95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6501.97</v>
      </c>
      <c r="H23" s="80">
        <f>'11-25 payroll'!R27</f>
        <v>0</v>
      </c>
      <c r="I23" s="93">
        <f t="shared" si="0"/>
        <v>6501.97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492.81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7228.57125</v>
      </c>
      <c r="H24" s="80">
        <f>'11-25 payroll'!R28</f>
        <v>0</v>
      </c>
      <c r="I24" s="81">
        <f t="shared" si="0"/>
        <v>7228.57125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51396.039038461546</v>
      </c>
      <c r="H29" s="103">
        <f t="shared" ref="H29:O29" si="3">SUM(H18:H27)</f>
        <v>36377</v>
      </c>
      <c r="I29" s="103">
        <f t="shared" si="3"/>
        <v>87773.039038461531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6375.6500000000005</v>
      </c>
      <c r="S29" s="103">
        <f t="shared" si="4"/>
        <v>4526.2250000000004</v>
      </c>
      <c r="T29" s="103">
        <f t="shared" si="4"/>
        <v>0</v>
      </c>
      <c r="U29" s="259">
        <f t="shared" si="4"/>
        <v>5063.1500000000005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50</v>
      </c>
      <c r="H34" s="262">
        <f>+'26-10 payroll'!H9+'11-25 payroll'!H9</f>
        <v>130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69.145192307692312</v>
      </c>
      <c r="M34" s="109">
        <f>+'26-10 payroll'!W9+'11-25 payroll'!W9</f>
        <v>0</v>
      </c>
      <c r="N34" s="109">
        <f>+'26-10 payroll'!F24+'26-10 payroll'!H24+'11-25 payroll'!F24+'11-25 payroll'!H24</f>
        <v>247.93490384615384</v>
      </c>
      <c r="O34" s="109">
        <f>+'26-10 payroll'!I24+'11-25 payroll'!I24</f>
        <v>0</v>
      </c>
      <c r="P34" s="109">
        <f>SUM('26-10 payroll'!O37:Q37,'11-25 payroll'!O37:Q37)</f>
        <v>2550</v>
      </c>
      <c r="R34" s="110"/>
      <c r="V34" s="109"/>
    </row>
    <row r="35" spans="1:22" s="105" customFormat="1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50</v>
      </c>
      <c r="H36" s="263">
        <f t="shared" si="5"/>
        <v>130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69.145192307692312</v>
      </c>
      <c r="M36" s="263">
        <f t="shared" si="5"/>
        <v>0</v>
      </c>
      <c r="N36" s="263">
        <f t="shared" si="5"/>
        <v>247.93490384615384</v>
      </c>
      <c r="O36" s="263">
        <f t="shared" si="5"/>
        <v>0</v>
      </c>
      <c r="P36" s="263">
        <f t="shared" si="5"/>
        <v>2550</v>
      </c>
      <c r="R36" s="110"/>
      <c r="V36" s="109"/>
    </row>
    <row r="37" spans="1:22" s="264" customFormat="1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130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158.1</v>
      </c>
      <c r="L37" s="109">
        <f>+'26-10 payroll'!V7+'11-25 payroll'!V7</f>
        <v>13.175000000000001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130</v>
      </c>
      <c r="I38" s="262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13.175000000000001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5"/>
      <c r="V38" s="266"/>
    </row>
    <row r="39" spans="1:22" s="105" customFormat="1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130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65.875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390</v>
      </c>
      <c r="I41" s="267">
        <f t="shared" si="6"/>
        <v>0</v>
      </c>
      <c r="J41" s="267">
        <f t="shared" si="6"/>
        <v>0</v>
      </c>
      <c r="K41" s="267">
        <f t="shared" si="6"/>
        <v>158.1</v>
      </c>
      <c r="L41" s="267">
        <f t="shared" si="6"/>
        <v>46.112500000000004</v>
      </c>
      <c r="M41" s="267">
        <f t="shared" si="6"/>
        <v>0</v>
      </c>
      <c r="N41" s="267">
        <f t="shared" si="6"/>
        <v>65.875</v>
      </c>
      <c r="O41" s="267">
        <f t="shared" si="6"/>
        <v>0</v>
      </c>
      <c r="P41" s="267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520</v>
      </c>
      <c r="I44" s="262">
        <f t="shared" si="7"/>
        <v>0</v>
      </c>
      <c r="J44" s="262">
        <f t="shared" si="7"/>
        <v>0</v>
      </c>
      <c r="K44" s="262">
        <f t="shared" si="7"/>
        <v>158.1</v>
      </c>
      <c r="L44" s="262">
        <f t="shared" si="7"/>
        <v>115.25769230769231</v>
      </c>
      <c r="M44" s="262">
        <f t="shared" si="7"/>
        <v>0</v>
      </c>
      <c r="N44" s="262">
        <f t="shared" si="7"/>
        <v>313.80990384615382</v>
      </c>
      <c r="O44" s="262">
        <f t="shared" si="7"/>
        <v>0</v>
      </c>
      <c r="P44" s="262">
        <f t="shared" si="7"/>
        <v>7686</v>
      </c>
      <c r="Q44" s="262">
        <f>SUM(B44:P44)</f>
        <v>69470.167596153842</v>
      </c>
      <c r="R44" s="110"/>
      <c r="V44" s="109"/>
    </row>
    <row r="45" spans="1:22" s="105" customFormat="1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60" t="s">
        <v>133</v>
      </c>
      <c r="B46" s="460"/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0"/>
      <c r="Q46" s="110"/>
      <c r="U46" s="109"/>
    </row>
    <row r="47" spans="1:22" s="105" customFormat="1">
      <c r="A47" s="460"/>
      <c r="B47" s="460"/>
      <c r="C47" s="460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0"/>
      <c r="Q47" s="110"/>
      <c r="U47" s="109"/>
    </row>
    <row r="48" spans="1:22" s="105" customFormat="1">
      <c r="C48" s="106"/>
      <c r="E48" s="106"/>
      <c r="I48" s="109"/>
      <c r="J48" s="109"/>
      <c r="K48" s="268" t="s">
        <v>134</v>
      </c>
      <c r="L48" s="269">
        <f>+L49+L50+L51+L52</f>
        <v>71404.847788461542</v>
      </c>
      <c r="M48" s="262">
        <f>+I29+P36+P41-(O36+O41)+G36</f>
        <v>95509.039038461531</v>
      </c>
      <c r="N48" s="109">
        <f>+L48-M48</f>
        <v>-24104.191249999989</v>
      </c>
      <c r="P48" s="262"/>
      <c r="Q48" s="110"/>
      <c r="R48" s="262"/>
      <c r="U48" s="109"/>
      <c r="V48" s="262"/>
    </row>
    <row r="49" spans="1:21" s="105" customFormat="1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36072.525000000001</v>
      </c>
      <c r="M49" s="262">
        <f>+L49</f>
        <v>36072.525000000001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204.21250000000001</v>
      </c>
      <c r="M50" s="262">
        <f>+L50</f>
        <v>204.21250000000001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16567.2</v>
      </c>
      <c r="M51" s="262">
        <f>+L51</f>
        <v>16567.2</v>
      </c>
      <c r="N51" s="109">
        <f>+L51-M51</f>
        <v>0</v>
      </c>
      <c r="P51" s="262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18560.910288461539</v>
      </c>
      <c r="M52" s="262">
        <f>+M48-M49-M50-M51</f>
        <v>42665.101538461531</v>
      </c>
      <c r="N52" s="109">
        <f>+L52-M52</f>
        <v>-24104.191249999993</v>
      </c>
      <c r="P52" s="262"/>
      <c r="Q52" s="110"/>
      <c r="R52" s="262"/>
      <c r="S52" s="262"/>
      <c r="U52" s="109"/>
    </row>
    <row r="53" spans="1:21" s="105" customFormat="1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D27" sqref="D27"/>
    </sheetView>
  </sheetViews>
  <sheetFormatPr defaultRowHeight="12.75"/>
  <cols>
    <col min="1" max="1" width="4.7109375" customWidth="1"/>
    <col min="5" max="5" width="10.85546875" customWidth="1"/>
  </cols>
  <sheetData>
    <row r="1" spans="1:13">
      <c r="A1" s="334" t="s">
        <v>289</v>
      </c>
    </row>
    <row r="3" spans="1:13">
      <c r="B3" t="s">
        <v>273</v>
      </c>
    </row>
    <row r="5" spans="1:13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>
      <c r="B12" s="336" t="s">
        <v>279</v>
      </c>
    </row>
    <row r="15" spans="1:13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>
      <c r="B16" s="340"/>
      <c r="C16" s="341"/>
      <c r="D16" s="341"/>
      <c r="E16" s="342"/>
      <c r="G16" s="340"/>
      <c r="H16" s="341"/>
      <c r="I16" s="342"/>
    </row>
    <row r="17" spans="1:9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>
      <c r="B18" s="343" t="s">
        <v>277</v>
      </c>
      <c r="C18" s="341">
        <v>2.59</v>
      </c>
      <c r="D18" s="467" t="s">
        <v>283</v>
      </c>
      <c r="E18" s="468"/>
      <c r="G18" s="343" t="s">
        <v>277</v>
      </c>
      <c r="H18" s="350">
        <f>2+59/60</f>
        <v>2.9833333333333334</v>
      </c>
      <c r="I18" s="342"/>
    </row>
    <row r="19" spans="1:9">
      <c r="B19" s="340"/>
      <c r="C19" s="341"/>
      <c r="D19" s="467"/>
      <c r="E19" s="468"/>
      <c r="G19" s="340"/>
      <c r="H19" s="341"/>
      <c r="I19" s="342"/>
    </row>
    <row r="20" spans="1:9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>
      <c r="B22" s="336" t="s">
        <v>284</v>
      </c>
    </row>
    <row r="25" spans="1:9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65"/>
  <sheetViews>
    <sheetView workbookViewId="0">
      <selection activeCell="R7" sqref="R7"/>
    </sheetView>
  </sheetViews>
  <sheetFormatPr defaultRowHeight="12.75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>
      <c r="B2" s="446" t="str">
        <f>'[2]11-25 payroll'!A1</f>
        <v>THE OLD SPAGHETTI HOUSE</v>
      </c>
      <c r="C2" s="447"/>
      <c r="D2" s="447"/>
      <c r="E2" s="447"/>
      <c r="F2" s="447"/>
      <c r="G2" s="447"/>
      <c r="H2" s="448"/>
      <c r="I2" s="177"/>
      <c r="J2" s="446" t="str">
        <f>'[2]11-25 payroll'!A1</f>
        <v>THE OLD SPAGHETTI HOUSE</v>
      </c>
      <c r="K2" s="447"/>
      <c r="L2" s="447"/>
      <c r="M2" s="447"/>
      <c r="N2" s="447"/>
      <c r="O2" s="447"/>
      <c r="P2" s="448"/>
    </row>
    <row r="3" spans="1:22" s="178" customFormat="1">
      <c r="A3" s="169"/>
      <c r="B3" s="449" t="str">
        <f>'[2]11-25 payroll'!D2</f>
        <v>VALERO</v>
      </c>
      <c r="C3" s="450"/>
      <c r="D3" s="450"/>
      <c r="E3" s="450"/>
      <c r="F3" s="450"/>
      <c r="G3" s="450"/>
      <c r="H3" s="451"/>
      <c r="I3" s="177"/>
      <c r="J3" s="449" t="str">
        <f>'[2]11-25 payroll'!D2</f>
        <v>VALERO</v>
      </c>
      <c r="K3" s="450"/>
      <c r="L3" s="450"/>
      <c r="M3" s="450"/>
      <c r="N3" s="450"/>
      <c r="O3" s="450"/>
      <c r="P3" s="451"/>
      <c r="T3" s="179"/>
      <c r="U3" s="180"/>
      <c r="V3" s="181"/>
    </row>
    <row r="4" spans="1:22" s="186" customFormat="1" ht="6.75" customHeight="1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>
      <c r="A5" s="169"/>
      <c r="B5" s="452" t="s">
        <v>25</v>
      </c>
      <c r="C5" s="453"/>
      <c r="D5" s="453"/>
      <c r="E5" s="453"/>
      <c r="F5" s="453"/>
      <c r="G5" s="453"/>
      <c r="H5" s="454"/>
      <c r="I5" s="177"/>
      <c r="J5" s="452" t="s">
        <v>25</v>
      </c>
      <c r="K5" s="453"/>
      <c r="L5" s="453"/>
      <c r="M5" s="453"/>
      <c r="N5" s="453"/>
      <c r="O5" s="453"/>
      <c r="P5" s="454"/>
      <c r="T5" s="174"/>
      <c r="U5" s="175"/>
      <c r="V5" s="190"/>
    </row>
    <row r="6" spans="1:22" s="186" customFormat="1" ht="6.75" customHeight="1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>
      <c r="B7" s="191" t="s">
        <v>26</v>
      </c>
      <c r="C7" s="192" t="s">
        <v>27</v>
      </c>
      <c r="D7" s="455" t="str">
        <f>'[2]11-25 payroll'!B7</f>
        <v>Biarcal, Ronald Glenn</v>
      </c>
      <c r="E7" s="455"/>
      <c r="F7" s="455"/>
      <c r="G7" s="55"/>
      <c r="H7" s="193"/>
      <c r="I7" s="194"/>
      <c r="J7" s="191" t="s">
        <v>26</v>
      </c>
      <c r="K7" s="192" t="s">
        <v>27</v>
      </c>
      <c r="L7" s="455" t="str">
        <f>'[2]11-25 payroll'!B8</f>
        <v>Sanchez, Angelo</v>
      </c>
      <c r="M7" s="455"/>
      <c r="N7" s="455"/>
      <c r="O7" s="9"/>
      <c r="P7" s="193"/>
    </row>
    <row r="8" spans="1:22">
      <c r="B8" s="191" t="s">
        <v>28</v>
      </c>
      <c r="C8" s="192" t="s">
        <v>27</v>
      </c>
      <c r="D8" s="456">
        <v>527</v>
      </c>
      <c r="E8" s="456"/>
      <c r="F8" s="456"/>
      <c r="G8" s="55"/>
      <c r="H8" s="356"/>
      <c r="I8" s="194"/>
      <c r="J8" s="191" t="s">
        <v>28</v>
      </c>
      <c r="K8" s="192" t="s">
        <v>27</v>
      </c>
      <c r="L8" s="456">
        <v>527</v>
      </c>
      <c r="M8" s="456"/>
      <c r="N8" s="456"/>
      <c r="O8" s="9"/>
      <c r="P8" s="356"/>
    </row>
    <row r="9" spans="1:22" s="186" customFormat="1">
      <c r="A9" s="169"/>
      <c r="B9" s="191" t="s">
        <v>29</v>
      </c>
      <c r="C9" s="192" t="s">
        <v>27</v>
      </c>
      <c r="D9" s="457" t="str">
        <f>'26-10 payroll'!D3</f>
        <v>February 11-25,2020</v>
      </c>
      <c r="E9" s="457"/>
      <c r="F9" s="457"/>
      <c r="G9" s="55"/>
      <c r="H9" s="193"/>
      <c r="I9" s="194"/>
      <c r="J9" s="191" t="s">
        <v>29</v>
      </c>
      <c r="K9" s="192" t="s">
        <v>27</v>
      </c>
      <c r="L9" s="457" t="str">
        <f>D9</f>
        <v>February 11-25,2020</v>
      </c>
      <c r="M9" s="457"/>
      <c r="N9" s="457"/>
      <c r="O9" s="9"/>
      <c r="P9" s="193"/>
      <c r="T9" s="187"/>
      <c r="U9" s="188"/>
      <c r="V9" s="189"/>
    </row>
    <row r="10" spans="1:22" s="173" customFormat="1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12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>
      <c r="B14" s="191"/>
      <c r="C14" s="192"/>
      <c r="D14" s="203" t="s">
        <v>95</v>
      </c>
      <c r="E14" s="204"/>
      <c r="F14" s="55">
        <f>'26-10 payroll'!H7</f>
        <v>130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130</v>
      </c>
      <c r="O14" s="9"/>
      <c r="P14" s="10"/>
    </row>
    <row r="15" spans="1:2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>
      <c r="B16" s="191"/>
      <c r="C16" s="192"/>
      <c r="D16" s="203" t="s">
        <v>297</v>
      </c>
      <c r="E16" s="204"/>
      <c r="F16" s="55">
        <f>'26-10 payroll'!T7</f>
        <v>158.1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>
      <c r="A17" s="169"/>
      <c r="B17" s="191"/>
      <c r="C17" s="192"/>
      <c r="D17" s="203" t="s">
        <v>99</v>
      </c>
      <c r="E17" s="204"/>
      <c r="F17" s="59">
        <f>884+150+'26-10 payroll'!V7</f>
        <v>1047.175</v>
      </c>
      <c r="G17" s="55"/>
      <c r="H17" s="56">
        <f>SUM(F13:F17)</f>
        <v>1335.2750000000001</v>
      </c>
      <c r="I17" s="194"/>
      <c r="J17" s="191"/>
      <c r="K17" s="192"/>
      <c r="L17" s="203" t="s">
        <v>99</v>
      </c>
      <c r="M17" s="204"/>
      <c r="N17" s="59">
        <f>500+'26-10 payroll'!V8</f>
        <v>513.17499999999995</v>
      </c>
      <c r="O17" s="55"/>
      <c r="P17" s="56">
        <f>SUM(N13:N17)</f>
        <v>643.17499999999995</v>
      </c>
      <c r="T17" s="187"/>
      <c r="U17" s="188"/>
      <c r="V17" s="189"/>
    </row>
    <row r="18" spans="1:22" s="173" customFormat="1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>
      <c r="B23" s="191"/>
      <c r="C23" s="197"/>
      <c r="D23" s="205" t="s">
        <v>296</v>
      </c>
      <c r="E23" s="204"/>
      <c r="F23" s="55">
        <v>325</v>
      </c>
      <c r="G23" s="55"/>
      <c r="H23" s="206"/>
      <c r="I23" s="194"/>
      <c r="J23" s="191"/>
      <c r="K23" s="197"/>
      <c r="L23" s="205" t="s">
        <v>296</v>
      </c>
      <c r="M23" s="204"/>
      <c r="N23" s="55">
        <v>325</v>
      </c>
      <c r="O23" s="9"/>
      <c r="P23" s="206"/>
    </row>
    <row r="24" spans="1:2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>
      <c r="A25" s="169"/>
      <c r="B25" s="191"/>
      <c r="C25" s="197"/>
      <c r="D25" s="205" t="s">
        <v>39</v>
      </c>
      <c r="E25" s="204"/>
      <c r="F25" s="55">
        <f>'26-10 payroll'!F22+'26-10 payroll'!H22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-2415.46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-1567.5</v>
      </c>
      <c r="T27" s="187"/>
      <c r="U27" s="188"/>
      <c r="V27" s="189"/>
    </row>
    <row r="28" spans="1:22" s="173" customFormat="1" ht="13.5" thickBot="1">
      <c r="B28" s="196" t="s">
        <v>40</v>
      </c>
      <c r="C28" s="211"/>
      <c r="D28" s="211"/>
      <c r="E28" s="211"/>
      <c r="F28" s="60"/>
      <c r="G28" s="60"/>
      <c r="H28" s="212">
        <f>SUM(H10:H27)</f>
        <v>5770.8149999999996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5926.6750000000002</v>
      </c>
      <c r="R28" s="214"/>
      <c r="T28" s="215">
        <f>+H28-'[2]11-25 payroll'!S35</f>
        <v>3.209859375000633</v>
      </c>
      <c r="U28" s="216"/>
      <c r="V28" s="217">
        <f>+P28-'[2]11-25 payroll'!S36</f>
        <v>-586.82295312499991</v>
      </c>
    </row>
    <row r="29" spans="1:22" s="186" customFormat="1" ht="13.5" thickTop="1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>
      <c r="J33" s="169"/>
      <c r="K33" s="227"/>
      <c r="L33" s="227"/>
      <c r="M33" s="227"/>
      <c r="N33" s="7"/>
      <c r="O33" s="7"/>
      <c r="P33" s="227"/>
    </row>
    <row r="34" spans="2:17" ht="13.5" thickBot="1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>
      <c r="B35" s="446" t="str">
        <f>'[2]11-25 payroll'!A1</f>
        <v>THE OLD SPAGHETTI HOUSE</v>
      </c>
      <c r="C35" s="447"/>
      <c r="D35" s="447"/>
      <c r="E35" s="447"/>
      <c r="F35" s="447"/>
      <c r="G35" s="447"/>
      <c r="H35" s="448"/>
      <c r="I35" s="177"/>
      <c r="J35" s="446" t="str">
        <f>'[2]11-25 payroll'!A1</f>
        <v>THE OLD SPAGHETTI HOUSE</v>
      </c>
      <c r="K35" s="447"/>
      <c r="L35" s="447"/>
      <c r="M35" s="447"/>
      <c r="N35" s="447"/>
      <c r="O35" s="447"/>
      <c r="P35" s="448"/>
    </row>
    <row r="36" spans="2:17">
      <c r="B36" s="449" t="str">
        <f>'[2]11-25 payroll'!D2</f>
        <v>VALERO</v>
      </c>
      <c r="C36" s="450"/>
      <c r="D36" s="450"/>
      <c r="E36" s="450"/>
      <c r="F36" s="450"/>
      <c r="G36" s="450"/>
      <c r="H36" s="451"/>
      <c r="I36" s="177"/>
      <c r="J36" s="449" t="str">
        <f>'[2]11-25 payroll'!D2</f>
        <v>VALERO</v>
      </c>
      <c r="K36" s="450"/>
      <c r="L36" s="450"/>
      <c r="M36" s="450"/>
      <c r="N36" s="450"/>
      <c r="O36" s="450"/>
      <c r="P36" s="451"/>
      <c r="Q36" s="178"/>
    </row>
    <row r="37" spans="2:17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>
      <c r="B38" s="452" t="s">
        <v>25</v>
      </c>
      <c r="C38" s="453"/>
      <c r="D38" s="453"/>
      <c r="E38" s="453"/>
      <c r="F38" s="453"/>
      <c r="G38" s="453"/>
      <c r="H38" s="454"/>
      <c r="I38" s="177"/>
      <c r="J38" s="452" t="s">
        <v>25</v>
      </c>
      <c r="K38" s="453"/>
      <c r="L38" s="453"/>
      <c r="M38" s="453"/>
      <c r="N38" s="453"/>
      <c r="O38" s="453"/>
      <c r="P38" s="454"/>
      <c r="Q38" s="173"/>
    </row>
    <row r="39" spans="2:17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>
      <c r="B40" s="191" t="s">
        <v>26</v>
      </c>
      <c r="C40" s="192" t="s">
        <v>27</v>
      </c>
      <c r="D40" s="455" t="str">
        <f>'[2]11-25 payroll'!B24</f>
        <v>Dino, Joyce</v>
      </c>
      <c r="E40" s="455"/>
      <c r="F40" s="455"/>
      <c r="G40" s="55"/>
      <c r="H40" s="193"/>
      <c r="I40" s="194"/>
      <c r="J40" s="191" t="s">
        <v>26</v>
      </c>
      <c r="K40" s="192" t="s">
        <v>27</v>
      </c>
      <c r="L40" s="458" t="str">
        <f>'[2]11-25 payroll'!B10</f>
        <v xml:space="preserve">Sosa, Anna Marie </v>
      </c>
      <c r="M40" s="455"/>
      <c r="N40" s="455"/>
      <c r="O40" s="9"/>
      <c r="P40" s="193"/>
    </row>
    <row r="41" spans="2:17">
      <c r="B41" s="191" t="s">
        <v>28</v>
      </c>
      <c r="C41" s="192" t="s">
        <v>27</v>
      </c>
      <c r="D41" s="456">
        <f>'[2]11-25 payroll'!E9</f>
        <v>790.23076923076928</v>
      </c>
      <c r="E41" s="456"/>
      <c r="F41" s="456"/>
      <c r="G41" s="55"/>
      <c r="H41" s="356"/>
      <c r="I41" s="194"/>
      <c r="J41" s="191" t="s">
        <v>28</v>
      </c>
      <c r="K41" s="192" t="s">
        <v>27</v>
      </c>
      <c r="L41" s="456">
        <v>527</v>
      </c>
      <c r="M41" s="456"/>
      <c r="N41" s="456"/>
      <c r="O41" s="9"/>
      <c r="P41" s="356"/>
    </row>
    <row r="42" spans="2:17">
      <c r="B42" s="191" t="s">
        <v>29</v>
      </c>
      <c r="C42" s="192" t="s">
        <v>27</v>
      </c>
      <c r="D42" s="457" t="str">
        <f>'26-10 payroll'!D3</f>
        <v>February 11-25,2020</v>
      </c>
      <c r="E42" s="457"/>
      <c r="F42" s="457"/>
      <c r="G42" s="55"/>
      <c r="H42" s="193"/>
      <c r="I42" s="194"/>
      <c r="J42" s="191" t="s">
        <v>29</v>
      </c>
      <c r="K42" s="192" t="s">
        <v>27</v>
      </c>
      <c r="L42" s="457" t="str">
        <f>D42</f>
        <v>February 11-25,2020</v>
      </c>
      <c r="M42" s="457"/>
      <c r="N42" s="457"/>
      <c r="O42" s="9"/>
      <c r="P42" s="193"/>
      <c r="Q42" s="186"/>
    </row>
    <row r="43" spans="2:17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>
      <c r="B44" s="191"/>
      <c r="C44" s="197"/>
      <c r="D44" s="199" t="s">
        <v>31</v>
      </c>
      <c r="E44" s="201">
        <f>'26-10 payroll'!F9</f>
        <v>12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>
      <c r="B50" s="191"/>
      <c r="C50" s="192"/>
      <c r="D50" s="203" t="s">
        <v>99</v>
      </c>
      <c r="E50" s="204"/>
      <c r="F50" s="59">
        <f>250+1000+'26-10 payroll'!V9+50</f>
        <v>1369.1451923076922</v>
      </c>
      <c r="G50" s="55"/>
      <c r="H50" s="56">
        <f>SUM(F46:F50)</f>
        <v>1499.1451923076922</v>
      </c>
      <c r="I50" s="194"/>
      <c r="J50" s="191"/>
      <c r="K50" s="192"/>
      <c r="L50" s="203" t="s">
        <v>99</v>
      </c>
      <c r="M50" s="204"/>
      <c r="N50" s="11">
        <f>150+884+'26-10 payroll'!V10</f>
        <v>1053.7625</v>
      </c>
      <c r="O50" s="9"/>
      <c r="P50" s="357">
        <f>SUM(N46:N50)</f>
        <v>1183.7625</v>
      </c>
      <c r="Q50" s="186"/>
    </row>
    <row r="51" spans="1:2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>
      <c r="B55" s="191"/>
      <c r="C55" s="197"/>
      <c r="D55" s="205" t="s">
        <v>296</v>
      </c>
      <c r="E55" s="204"/>
      <c r="F55" s="55">
        <v>325</v>
      </c>
      <c r="G55" s="55"/>
      <c r="H55" s="206"/>
      <c r="I55" s="194"/>
      <c r="J55" s="191"/>
      <c r="K55" s="197"/>
      <c r="L55" s="205" t="s">
        <v>296</v>
      </c>
      <c r="M55" s="204"/>
      <c r="N55" s="55">
        <v>325</v>
      </c>
      <c r="O55" s="9"/>
      <c r="P55" s="206"/>
    </row>
    <row r="56" spans="1:22">
      <c r="B56" s="191"/>
      <c r="C56" s="197"/>
      <c r="D56" s="205" t="s">
        <v>98</v>
      </c>
      <c r="E56" s="204"/>
      <c r="F56" s="55">
        <v>4500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267.75</v>
      </c>
      <c r="O57" s="9"/>
      <c r="P57" s="206"/>
    </row>
    <row r="58" spans="1:22">
      <c r="B58" s="191"/>
      <c r="C58" s="197"/>
      <c r="D58" s="205" t="s">
        <v>39</v>
      </c>
      <c r="E58" s="204"/>
      <c r="F58" s="55">
        <f>'26-10 payroll'!H24</f>
        <v>247.93490384615384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65.875</v>
      </c>
      <c r="O58" s="9"/>
      <c r="P58" s="208"/>
      <c r="Q58" s="186"/>
    </row>
    <row r="59" spans="1:22">
      <c r="B59" s="191"/>
      <c r="C59" s="197"/>
      <c r="D59" s="205" t="s">
        <v>97</v>
      </c>
      <c r="E59" s="204"/>
      <c r="F59" s="55">
        <f>'26-10 payroll'!N24</f>
        <v>1161.8499999999999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-8786.4249038461548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-2676.625</v>
      </c>
      <c r="Q60" s="186"/>
    </row>
    <row r="61" spans="1:22" ht="13.5" thickBot="1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2985.7202884615381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5358.1374999999998</v>
      </c>
      <c r="Q61" s="173"/>
      <c r="T61" s="215">
        <f>+H61-'[2]11-25 payroll'!S37</f>
        <v>-5821.6704052884616</v>
      </c>
      <c r="V61" s="236">
        <f>+P61-'[2]11-25 payroll'!S38</f>
        <v>-494.44600104166693</v>
      </c>
    </row>
    <row r="62" spans="1:22" ht="13.5" thickTop="1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>
      <c r="J66" s="169"/>
      <c r="K66" s="227"/>
      <c r="L66" s="227"/>
      <c r="M66" s="227"/>
      <c r="N66" s="7"/>
      <c r="O66" s="7"/>
      <c r="P66" s="227"/>
    </row>
    <row r="67" spans="2:17" ht="13.5" thickBot="1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>
      <c r="B68" s="446" t="str">
        <f>'[2]11-25 payroll'!A1</f>
        <v>THE OLD SPAGHETTI HOUSE</v>
      </c>
      <c r="C68" s="447"/>
      <c r="D68" s="447"/>
      <c r="E68" s="447"/>
      <c r="F68" s="447"/>
      <c r="G68" s="447"/>
      <c r="H68" s="448"/>
      <c r="I68" s="177"/>
      <c r="J68" s="446" t="str">
        <f>'[2]11-25 payroll'!A1</f>
        <v>THE OLD SPAGHETTI HOUSE</v>
      </c>
      <c r="K68" s="447"/>
      <c r="L68" s="447"/>
      <c r="M68" s="447"/>
      <c r="N68" s="447"/>
      <c r="O68" s="447"/>
      <c r="P68" s="448"/>
    </row>
    <row r="69" spans="2:17">
      <c r="B69" s="449" t="str">
        <f>'[2]11-25 payroll'!D2</f>
        <v>VALERO</v>
      </c>
      <c r="C69" s="450"/>
      <c r="D69" s="450"/>
      <c r="E69" s="450"/>
      <c r="F69" s="450"/>
      <c r="G69" s="450"/>
      <c r="H69" s="451"/>
      <c r="I69" s="177"/>
      <c r="J69" s="449" t="str">
        <f>'[2]11-25 payroll'!D2</f>
        <v>VALERO</v>
      </c>
      <c r="K69" s="450"/>
      <c r="L69" s="450"/>
      <c r="M69" s="450"/>
      <c r="N69" s="450"/>
      <c r="O69" s="450"/>
      <c r="P69" s="451"/>
      <c r="Q69" s="178"/>
    </row>
    <row r="70" spans="2:17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>
      <c r="B71" s="452" t="s">
        <v>25</v>
      </c>
      <c r="C71" s="453"/>
      <c r="D71" s="453"/>
      <c r="E71" s="453"/>
      <c r="F71" s="453"/>
      <c r="G71" s="453"/>
      <c r="H71" s="454"/>
      <c r="I71" s="177"/>
      <c r="J71" s="452" t="s">
        <v>25</v>
      </c>
      <c r="K71" s="453"/>
      <c r="L71" s="453"/>
      <c r="M71" s="453"/>
      <c r="N71" s="453"/>
      <c r="O71" s="453"/>
      <c r="P71" s="454"/>
      <c r="Q71" s="173"/>
    </row>
    <row r="72" spans="2:17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>
      <c r="B73" s="191" t="s">
        <v>26</v>
      </c>
      <c r="C73" s="192" t="s">
        <v>27</v>
      </c>
      <c r="D73" s="458" t="str">
        <f>'[2]11-25 payroll'!B11</f>
        <v>Briones, Christain Joy</v>
      </c>
      <c r="E73" s="455"/>
      <c r="F73" s="455"/>
      <c r="G73" s="55"/>
      <c r="H73" s="193"/>
      <c r="I73" s="194"/>
      <c r="J73" s="191" t="s">
        <v>26</v>
      </c>
      <c r="K73" s="192" t="s">
        <v>27</v>
      </c>
      <c r="L73" s="458" t="str">
        <f>'[2]11-25 payroll'!B12</f>
        <v>Cahilig,Benzen</v>
      </c>
      <c r="M73" s="455"/>
      <c r="N73" s="455"/>
      <c r="O73" s="9"/>
      <c r="P73" s="193"/>
    </row>
    <row r="74" spans="2:17">
      <c r="B74" s="191" t="s">
        <v>28</v>
      </c>
      <c r="C74" s="192" t="s">
        <v>27</v>
      </c>
      <c r="D74" s="456">
        <v>527</v>
      </c>
      <c r="E74" s="456"/>
      <c r="F74" s="456"/>
      <c r="G74" s="55"/>
      <c r="H74" s="356"/>
      <c r="I74" s="194"/>
      <c r="J74" s="191" t="s">
        <v>28</v>
      </c>
      <c r="K74" s="192" t="s">
        <v>27</v>
      </c>
      <c r="L74" s="456">
        <v>527</v>
      </c>
      <c r="M74" s="456"/>
      <c r="N74" s="456"/>
      <c r="O74" s="9"/>
      <c r="P74" s="356"/>
    </row>
    <row r="75" spans="2:17">
      <c r="B75" s="191" t="s">
        <v>29</v>
      </c>
      <c r="C75" s="192" t="s">
        <v>27</v>
      </c>
      <c r="D75" s="457" t="str">
        <f>'26-10 payroll'!D3</f>
        <v>February 11-25,2020</v>
      </c>
      <c r="E75" s="457"/>
      <c r="F75" s="457"/>
      <c r="G75" s="55"/>
      <c r="H75" s="193"/>
      <c r="I75" s="194"/>
      <c r="J75" s="191" t="s">
        <v>29</v>
      </c>
      <c r="K75" s="192" t="s">
        <v>27</v>
      </c>
      <c r="L75" s="457" t="str">
        <f>D75</f>
        <v>February 11-25,2020</v>
      </c>
      <c r="M75" s="457"/>
      <c r="N75" s="457"/>
      <c r="O75" s="9"/>
      <c r="P75" s="193"/>
      <c r="Q75" s="186"/>
    </row>
    <row r="76" spans="2:17">
      <c r="B76" s="196" t="s">
        <v>16</v>
      </c>
      <c r="C76" s="197"/>
      <c r="D76" s="198"/>
      <c r="E76" s="199"/>
      <c r="F76" s="200"/>
      <c r="G76" s="55"/>
      <c r="H76" s="56">
        <f>D74*E77</f>
        <v>5006.5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5797</v>
      </c>
      <c r="Q76" s="173"/>
    </row>
    <row r="77" spans="2:17">
      <c r="B77" s="191"/>
      <c r="C77" s="197"/>
      <c r="D77" s="199" t="s">
        <v>31</v>
      </c>
      <c r="E77" s="201">
        <f>'26-10 payroll'!F11</f>
        <v>9.5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11</v>
      </c>
      <c r="N77" s="50" t="s">
        <v>90</v>
      </c>
      <c r="O77" s="9"/>
      <c r="P77" s="10"/>
      <c r="Q77" s="173"/>
    </row>
    <row r="78" spans="2:17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>
      <c r="B79" s="191" t="s">
        <v>32</v>
      </c>
      <c r="C79" s="192"/>
      <c r="D79" s="203" t="s">
        <v>33</v>
      </c>
      <c r="E79" s="204"/>
      <c r="F79" s="55">
        <v>82.34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82.34375</v>
      </c>
      <c r="O79" s="9"/>
      <c r="P79" s="10"/>
    </row>
    <row r="80" spans="2:17">
      <c r="B80" s="191"/>
      <c r="C80" s="192"/>
      <c r="D80" s="203" t="s">
        <v>95</v>
      </c>
      <c r="E80" s="204"/>
      <c r="F80" s="55">
        <f>'26-10 payroll'!H11</f>
        <v>115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>
      <c r="B81" s="191"/>
      <c r="C81" s="192"/>
      <c r="D81" s="203" t="s">
        <v>34</v>
      </c>
      <c r="E81" s="204"/>
      <c r="F81" s="55">
        <v>158.1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>
      <c r="B82" s="191"/>
      <c r="C82" s="192"/>
      <c r="D82" s="203" t="s">
        <v>291</v>
      </c>
      <c r="E82" s="204"/>
      <c r="F82" s="55">
        <v>1054</v>
      </c>
      <c r="G82" s="55"/>
      <c r="H82" s="58"/>
      <c r="I82" s="194"/>
      <c r="J82" s="191"/>
      <c r="K82" s="192"/>
      <c r="L82" s="203" t="s">
        <v>291</v>
      </c>
      <c r="M82" s="204"/>
      <c r="N82" s="9">
        <v>527</v>
      </c>
      <c r="O82" s="9"/>
      <c r="P82" s="10"/>
    </row>
    <row r="83" spans="1:22">
      <c r="B83" s="191"/>
      <c r="C83" s="192"/>
      <c r="D83" s="203" t="s">
        <v>99</v>
      </c>
      <c r="E83" s="204"/>
      <c r="F83" s="59">
        <f>'26-10 payroll'!V11</f>
        <v>32.9375</v>
      </c>
      <c r="G83" s="55"/>
      <c r="H83" s="56">
        <f>SUM(F79:F83)</f>
        <v>1442.3775000000001</v>
      </c>
      <c r="I83" s="194"/>
      <c r="J83" s="191"/>
      <c r="K83" s="192"/>
      <c r="L83" s="203" t="s">
        <v>99</v>
      </c>
      <c r="M83" s="204"/>
      <c r="N83" s="11">
        <f>'26-10 payroll'!V12</f>
        <v>13.175000000000001</v>
      </c>
      <c r="O83" s="9"/>
      <c r="P83" s="56">
        <f>SUM(N79:N83)</f>
        <v>742.51874999999995</v>
      </c>
      <c r="Q83" s="186"/>
    </row>
    <row r="84" spans="1:2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>
      <c r="B89" s="191"/>
      <c r="C89" s="197"/>
      <c r="D89" s="205" t="s">
        <v>296</v>
      </c>
      <c r="E89" s="204"/>
      <c r="F89" s="55">
        <v>325</v>
      </c>
      <c r="G89" s="55"/>
      <c r="H89" s="206"/>
      <c r="I89" s="194"/>
      <c r="J89" s="191"/>
      <c r="K89" s="197"/>
      <c r="L89" s="205" t="s">
        <v>296</v>
      </c>
      <c r="M89" s="204"/>
      <c r="N89" s="55">
        <v>325</v>
      </c>
      <c r="O89" s="9"/>
      <c r="P89" s="206"/>
    </row>
    <row r="90" spans="1:2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293</v>
      </c>
      <c r="M90" s="204"/>
      <c r="N90" s="9">
        <v>0</v>
      </c>
      <c r="O90" s="9"/>
      <c r="P90" s="206"/>
    </row>
    <row r="91" spans="1:22">
      <c r="B91" s="191"/>
      <c r="C91" s="197"/>
      <c r="D91" s="205" t="s">
        <v>39</v>
      </c>
      <c r="E91" s="204"/>
      <c r="F91" s="55">
        <f>'26-10 payroll'!H26</f>
        <v>88.931250000000006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37.548749999999998</v>
      </c>
      <c r="O91" s="9"/>
      <c r="P91" s="208"/>
      <c r="Q91" s="186"/>
    </row>
    <row r="92" spans="1:2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-1043.9312500000001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-1992.9587499999998</v>
      </c>
      <c r="Q93" s="186"/>
    </row>
    <row r="94" spans="1:22" ht="13.5" thickBot="1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5404.9462500000009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4546.5600000000004</v>
      </c>
      <c r="Q94" s="173"/>
      <c r="T94" s="215">
        <f>+H94-'[2]11-25 payroll'!S39</f>
        <v>895.04800572916793</v>
      </c>
      <c r="V94" s="236">
        <f>+P94-'[2]11-25 payroll'!S40</f>
        <v>-279.64999999999873</v>
      </c>
    </row>
    <row r="95" spans="1:22" ht="13.5" thickTop="1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>
      <c r="J99" s="169"/>
      <c r="K99" s="227"/>
      <c r="L99" s="227"/>
      <c r="M99" s="227"/>
      <c r="N99" s="7"/>
      <c r="O99" s="7"/>
      <c r="P99" s="227"/>
    </row>
    <row r="100" spans="2:17" ht="13.5" thickBot="1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>
      <c r="B101" s="446" t="str">
        <f>'[2]11-25 payroll'!A1</f>
        <v>THE OLD SPAGHETTI HOUSE</v>
      </c>
      <c r="C101" s="447"/>
      <c r="D101" s="447"/>
      <c r="E101" s="447"/>
      <c r="F101" s="447"/>
      <c r="G101" s="447"/>
      <c r="H101" s="448"/>
      <c r="I101" s="177"/>
      <c r="J101" s="446" t="str">
        <f>'[2]11-25 payroll'!A1</f>
        <v>THE OLD SPAGHETTI HOUSE</v>
      </c>
      <c r="K101" s="447"/>
      <c r="L101" s="447"/>
      <c r="M101" s="447"/>
      <c r="N101" s="447"/>
      <c r="O101" s="447"/>
      <c r="P101" s="448"/>
    </row>
    <row r="102" spans="2:17">
      <c r="B102" s="449" t="str">
        <f>'[2]11-25 payroll'!D2</f>
        <v>VALERO</v>
      </c>
      <c r="C102" s="450"/>
      <c r="D102" s="450"/>
      <c r="E102" s="450"/>
      <c r="F102" s="450"/>
      <c r="G102" s="450"/>
      <c r="H102" s="451"/>
      <c r="I102" s="177"/>
      <c r="J102" s="449" t="str">
        <f>'[2]11-25 payroll'!D2</f>
        <v>VALERO</v>
      </c>
      <c r="K102" s="450"/>
      <c r="L102" s="450"/>
      <c r="M102" s="450"/>
      <c r="N102" s="450"/>
      <c r="O102" s="450"/>
      <c r="P102" s="451"/>
      <c r="Q102" s="178"/>
    </row>
    <row r="103" spans="2:17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>
      <c r="B104" s="452" t="s">
        <v>25</v>
      </c>
      <c r="C104" s="453"/>
      <c r="D104" s="453"/>
      <c r="E104" s="453"/>
      <c r="F104" s="453"/>
      <c r="G104" s="453"/>
      <c r="H104" s="454"/>
      <c r="I104" s="177"/>
      <c r="J104" s="452" t="s">
        <v>25</v>
      </c>
      <c r="K104" s="453"/>
      <c r="L104" s="453"/>
      <c r="M104" s="453"/>
      <c r="N104" s="453"/>
      <c r="O104" s="453"/>
      <c r="P104" s="454"/>
      <c r="Q104" s="173"/>
    </row>
    <row r="105" spans="2:17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>
      <c r="B106" s="191" t="s">
        <v>26</v>
      </c>
      <c r="C106" s="192" t="s">
        <v>27</v>
      </c>
      <c r="D106" s="458" t="str">
        <f>'[2]11-25 payroll'!B13</f>
        <v>Pantoja,Nancy</v>
      </c>
      <c r="E106" s="455"/>
      <c r="F106" s="455"/>
      <c r="G106" s="55"/>
      <c r="H106" s="193"/>
      <c r="I106" s="194"/>
      <c r="J106" s="191" t="s">
        <v>26</v>
      </c>
      <c r="K106" s="192" t="s">
        <v>27</v>
      </c>
      <c r="L106" s="458">
        <f>'[2]11-25 payroll'!B29</f>
        <v>0</v>
      </c>
      <c r="M106" s="455"/>
      <c r="N106" s="455"/>
      <c r="O106" s="9"/>
      <c r="P106" s="193"/>
    </row>
    <row r="107" spans="2:17">
      <c r="B107" s="191" t="s">
        <v>28</v>
      </c>
      <c r="C107" s="192" t="s">
        <v>27</v>
      </c>
      <c r="D107" s="456">
        <v>527</v>
      </c>
      <c r="E107" s="456"/>
      <c r="F107" s="456"/>
      <c r="G107" s="55"/>
      <c r="H107" s="356"/>
      <c r="I107" s="194"/>
      <c r="J107" s="191" t="s">
        <v>28</v>
      </c>
      <c r="K107" s="192" t="s">
        <v>27</v>
      </c>
      <c r="L107" s="456">
        <f>'[2]11-25 payroll'!E14</f>
        <v>0</v>
      </c>
      <c r="M107" s="456"/>
      <c r="N107" s="456"/>
      <c r="O107" s="9"/>
      <c r="P107" s="356"/>
    </row>
    <row r="108" spans="2:17">
      <c r="B108" s="191" t="s">
        <v>29</v>
      </c>
      <c r="C108" s="192" t="s">
        <v>27</v>
      </c>
      <c r="D108" s="457" t="str">
        <f>'26-10 payroll'!D3</f>
        <v>February 11-25,2020</v>
      </c>
      <c r="E108" s="457"/>
      <c r="F108" s="457"/>
      <c r="G108" s="55"/>
      <c r="H108" s="193"/>
      <c r="I108" s="194"/>
      <c r="J108" s="191" t="s">
        <v>29</v>
      </c>
      <c r="K108" s="192" t="s">
        <v>27</v>
      </c>
      <c r="L108" s="457" t="str">
        <f>'[2]11-25 payroll'!D3</f>
        <v>JULY  11 - 25, 2018</v>
      </c>
      <c r="M108" s="457"/>
      <c r="N108" s="457"/>
      <c r="O108" s="9"/>
      <c r="P108" s="193"/>
      <c r="Q108" s="186"/>
    </row>
    <row r="109" spans="2:17">
      <c r="B109" s="196" t="s">
        <v>16</v>
      </c>
      <c r="C109" s="197"/>
      <c r="D109" s="198"/>
      <c r="E109" s="199"/>
      <c r="F109" s="200"/>
      <c r="G109" s="55"/>
      <c r="H109" s="56">
        <f>D107*E110</f>
        <v>6324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>
      <c r="B110" s="191"/>
      <c r="C110" s="197"/>
      <c r="D110" s="199" t="s">
        <v>31</v>
      </c>
      <c r="E110" s="201">
        <f>'26-10 payroll'!F13</f>
        <v>12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>
      <c r="B112" s="191" t="s">
        <v>32</v>
      </c>
      <c r="C112" s="192"/>
      <c r="D112" s="203" t="s">
        <v>33</v>
      </c>
      <c r="E112" s="204"/>
      <c r="F112" s="55">
        <f>'26-10 payroll'!P13</f>
        <v>247.03125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>
      <c r="B113" s="191"/>
      <c r="C113" s="192"/>
      <c r="D113" s="203" t="s">
        <v>95</v>
      </c>
      <c r="E113" s="204"/>
      <c r="F113" s="55">
        <f>'26-10 payroll'!H13</f>
        <v>120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>
      <c r="B115" s="191"/>
      <c r="C115" s="192"/>
      <c r="D115" s="203" t="s">
        <v>291</v>
      </c>
      <c r="E115" s="204"/>
      <c r="F115" s="55">
        <v>527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>
      <c r="B116" s="191"/>
      <c r="C116" s="192"/>
      <c r="D116" s="203" t="s">
        <v>99</v>
      </c>
      <c r="E116" s="204"/>
      <c r="F116" s="368">
        <f>'26-10 payroll'!V13</f>
        <v>39.525000000000006</v>
      </c>
      <c r="G116" s="55"/>
      <c r="H116" s="56">
        <f>SUM(F112:F116)</f>
        <v>933.55624999999998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>
      <c r="B122" s="191"/>
      <c r="C122" s="197"/>
      <c r="D122" s="205" t="s">
        <v>296</v>
      </c>
      <c r="E122" s="204"/>
      <c r="F122" s="55">
        <v>325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>
      <c r="B123" s="191"/>
      <c r="C123" s="197"/>
      <c r="D123" s="197" t="s">
        <v>293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>
      <c r="B124" s="191"/>
      <c r="C124" s="197"/>
      <c r="D124" s="205" t="s">
        <v>39</v>
      </c>
      <c r="E124" s="204"/>
      <c r="F124" s="55">
        <f>'26-10 payroll'!H28</f>
        <v>28.984999999999999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>
      <c r="B125" s="191"/>
      <c r="C125" s="197"/>
      <c r="D125" s="205" t="s">
        <v>97</v>
      </c>
      <c r="E125" s="204"/>
      <c r="F125" s="55"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-1366.9850000000001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5890.5712499999991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818.09124999999949</v>
      </c>
      <c r="V127" s="236">
        <f>+P127-'[2]11-25 payroll'!S42</f>
        <v>0</v>
      </c>
    </row>
    <row r="128" spans="1:22" ht="13.5" thickTop="1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>
      <c r="J132" s="169"/>
      <c r="K132" s="227"/>
      <c r="L132" s="227"/>
      <c r="M132" s="227"/>
      <c r="N132" s="7"/>
      <c r="O132" s="7"/>
      <c r="P132" s="227"/>
    </row>
    <row r="133" spans="2:17" ht="13.5" thickBot="1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>
      <c r="B134" s="446" t="str">
        <f>'[2]11-25 payroll'!A1</f>
        <v>THE OLD SPAGHETTI HOUSE</v>
      </c>
      <c r="C134" s="447"/>
      <c r="D134" s="447"/>
      <c r="E134" s="447"/>
      <c r="F134" s="447"/>
      <c r="G134" s="447"/>
      <c r="H134" s="448"/>
      <c r="I134" s="177"/>
      <c r="J134" s="446" t="str">
        <f>'[2]11-25 payroll'!A1</f>
        <v>THE OLD SPAGHETTI HOUSE</v>
      </c>
      <c r="K134" s="447"/>
      <c r="L134" s="447"/>
      <c r="M134" s="447"/>
      <c r="N134" s="447"/>
      <c r="O134" s="447"/>
      <c r="P134" s="448"/>
    </row>
    <row r="135" spans="2:17">
      <c r="B135" s="449" t="str">
        <f>'[2]11-25 payroll'!D2</f>
        <v>VALERO</v>
      </c>
      <c r="C135" s="450"/>
      <c r="D135" s="450"/>
      <c r="E135" s="450"/>
      <c r="F135" s="450"/>
      <c r="G135" s="450"/>
      <c r="H135" s="451"/>
      <c r="I135" s="177"/>
      <c r="J135" s="449" t="str">
        <f>'[2]11-25 payroll'!D2</f>
        <v>VALERO</v>
      </c>
      <c r="K135" s="450"/>
      <c r="L135" s="450"/>
      <c r="M135" s="450"/>
      <c r="N135" s="450"/>
      <c r="O135" s="450"/>
      <c r="P135" s="451"/>
      <c r="Q135" s="178"/>
    </row>
    <row r="136" spans="2:17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>
      <c r="B137" s="452" t="s">
        <v>25</v>
      </c>
      <c r="C137" s="453"/>
      <c r="D137" s="453"/>
      <c r="E137" s="453"/>
      <c r="F137" s="453"/>
      <c r="G137" s="453"/>
      <c r="H137" s="454"/>
      <c r="I137" s="177"/>
      <c r="J137" s="452" t="s">
        <v>25</v>
      </c>
      <c r="K137" s="453"/>
      <c r="L137" s="453"/>
      <c r="M137" s="453"/>
      <c r="N137" s="453"/>
      <c r="O137" s="453"/>
      <c r="P137" s="454"/>
      <c r="Q137" s="173"/>
    </row>
    <row r="138" spans="2:17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>
      <c r="B139" s="191" t="s">
        <v>26</v>
      </c>
      <c r="C139" s="192" t="s">
        <v>27</v>
      </c>
      <c r="D139" s="458">
        <f>'[2]11-25 payroll'!B15</f>
        <v>0</v>
      </c>
      <c r="E139" s="455"/>
      <c r="F139" s="455"/>
      <c r="G139" s="55"/>
      <c r="H139" s="193"/>
      <c r="I139" s="194"/>
      <c r="J139" s="191" t="s">
        <v>26</v>
      </c>
      <c r="K139" s="192" t="s">
        <v>27</v>
      </c>
      <c r="L139" s="455">
        <f>'[2]11-25 payroll'!C112</f>
        <v>0</v>
      </c>
      <c r="M139" s="455"/>
      <c r="N139" s="455"/>
      <c r="O139" s="9"/>
      <c r="P139" s="193"/>
    </row>
    <row r="140" spans="2:17">
      <c r="B140" s="191" t="s">
        <v>28</v>
      </c>
      <c r="C140" s="192" t="s">
        <v>27</v>
      </c>
      <c r="D140" s="456">
        <f>'[2]11-25 payroll'!E15</f>
        <v>0</v>
      </c>
      <c r="E140" s="456"/>
      <c r="F140" s="456"/>
      <c r="G140" s="55"/>
      <c r="H140" s="356"/>
      <c r="I140" s="194"/>
      <c r="J140" s="191" t="s">
        <v>28</v>
      </c>
      <c r="K140" s="192" t="s">
        <v>27</v>
      </c>
      <c r="L140" s="456">
        <f>'[2]11-25 payroll'!E112</f>
        <v>0</v>
      </c>
      <c r="M140" s="456"/>
      <c r="N140" s="456"/>
      <c r="O140" s="9"/>
      <c r="P140" s="356"/>
    </row>
    <row r="141" spans="2:17">
      <c r="B141" s="191" t="s">
        <v>29</v>
      </c>
      <c r="C141" s="192" t="s">
        <v>27</v>
      </c>
      <c r="D141" s="457" t="str">
        <f>'[2]11-25 payroll'!D3</f>
        <v>JULY  11 - 25, 2018</v>
      </c>
      <c r="E141" s="457"/>
      <c r="F141" s="457"/>
      <c r="G141" s="55"/>
      <c r="H141" s="193"/>
      <c r="I141" s="194"/>
      <c r="J141" s="191" t="s">
        <v>29</v>
      </c>
      <c r="K141" s="192" t="s">
        <v>27</v>
      </c>
      <c r="L141" s="457">
        <f>'[2]11-25 payroll'!D105</f>
        <v>0</v>
      </c>
      <c r="M141" s="457"/>
      <c r="N141" s="457"/>
      <c r="O141" s="9"/>
      <c r="P141" s="193"/>
      <c r="Q141" s="186"/>
    </row>
    <row r="142" spans="2:17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11:Q60 A62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25" right="0.25" top="0.7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2020-02-27T11:53:54Z</cp:lastPrinted>
  <dcterms:created xsi:type="dcterms:W3CDTF">2010-01-04T12:18:59Z</dcterms:created>
  <dcterms:modified xsi:type="dcterms:W3CDTF">2020-03-11T05:09:57Z</dcterms:modified>
</cp:coreProperties>
</file>