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arie Files\Eiram\2020\Payroll\July 2020\"/>
    </mc:Choice>
  </mc:AlternateContent>
  <bookViews>
    <workbookView xWindow="825" yWindow="1440" windowWidth="12510" windowHeight="8760" tabRatio="690" firstSheet="2" activeTab="8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Sheet1!$B$34:$P$98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F48" i="79" l="1"/>
  <c r="M43" i="20" l="1"/>
  <c r="M42" i="20"/>
  <c r="N9" i="20" l="1"/>
  <c r="N12" i="20"/>
  <c r="H43" i="79" l="1"/>
  <c r="F50" i="79"/>
  <c r="N59" i="20" l="1"/>
  <c r="N57" i="20"/>
  <c r="N56" i="20"/>
  <c r="N65" i="20"/>
  <c r="N64" i="20"/>
  <c r="N60" i="20"/>
  <c r="N62" i="20"/>
  <c r="N63" i="20"/>
  <c r="M59" i="20"/>
  <c r="M57" i="20"/>
  <c r="M56" i="20"/>
  <c r="M58" i="20"/>
  <c r="J56" i="20"/>
  <c r="K56" i="20"/>
  <c r="L56" i="20"/>
  <c r="J57" i="20"/>
  <c r="K57" i="20"/>
  <c r="L57" i="20"/>
  <c r="J58" i="20"/>
  <c r="K58" i="20"/>
  <c r="L58" i="20"/>
  <c r="J59" i="20"/>
  <c r="K59" i="20"/>
  <c r="L59" i="20"/>
  <c r="J60" i="20"/>
  <c r="K60" i="20"/>
  <c r="L60" i="20"/>
  <c r="S44" i="20"/>
  <c r="S43" i="20"/>
  <c r="S42" i="20"/>
  <c r="S41" i="20"/>
  <c r="S39" i="20"/>
  <c r="S38" i="20"/>
  <c r="S36" i="20"/>
  <c r="R44" i="20"/>
  <c r="R43" i="20"/>
  <c r="R42" i="20"/>
  <c r="R41" i="20"/>
  <c r="R40" i="20"/>
  <c r="R39" i="20"/>
  <c r="S35" i="20"/>
  <c r="R38" i="20"/>
  <c r="R37" i="20"/>
  <c r="R36" i="20"/>
  <c r="R35" i="20"/>
  <c r="O38" i="20"/>
  <c r="O37" i="20"/>
  <c r="O36" i="20"/>
  <c r="O35" i="20"/>
  <c r="P38" i="20"/>
  <c r="P35" i="20"/>
  <c r="G9" i="20"/>
  <c r="G15" i="20"/>
  <c r="M110" i="79"/>
  <c r="L108" i="79"/>
  <c r="L106" i="79"/>
  <c r="N13" i="20"/>
  <c r="G14" i="20"/>
  <c r="P109" i="79" s="1"/>
  <c r="G12" i="20"/>
  <c r="P14" i="20"/>
  <c r="R14" i="20"/>
  <c r="T14" i="20"/>
  <c r="H14" i="20"/>
  <c r="N113" i="79" s="1"/>
  <c r="N50" i="79"/>
  <c r="N17" i="79"/>
  <c r="X14" i="20" l="1"/>
  <c r="F122" i="79"/>
  <c r="N89" i="79"/>
  <c r="F89" i="79"/>
  <c r="N56" i="79"/>
  <c r="F55" i="79"/>
  <c r="N22" i="79"/>
  <c r="F22" i="79"/>
  <c r="F79" i="79"/>
  <c r="F49" i="79" l="1"/>
  <c r="G13" i="20" l="1"/>
  <c r="H13" i="20"/>
  <c r="D9" i="79"/>
  <c r="F56" i="79"/>
  <c r="K13" i="20" l="1"/>
  <c r="H27" i="20"/>
  <c r="H26" i="20"/>
  <c r="N26" i="79" l="1"/>
  <c r="N57" i="79"/>
  <c r="P142" i="79" l="1"/>
  <c r="H142" i="79"/>
  <c r="N49" i="79"/>
  <c r="N16" i="79"/>
  <c r="F16" i="79"/>
  <c r="F126" i="79" l="1"/>
  <c r="F125" i="79"/>
  <c r="F123" i="79"/>
  <c r="F121" i="79"/>
  <c r="F120" i="79"/>
  <c r="F119" i="79"/>
  <c r="F118" i="79"/>
  <c r="E110" i="79"/>
  <c r="H109" i="79" s="1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5" i="79"/>
  <c r="N53" i="79"/>
  <c r="M44" i="79"/>
  <c r="F60" i="79"/>
  <c r="F59" i="79"/>
  <c r="F57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D108" i="79" l="1"/>
  <c r="L75" i="79"/>
  <c r="D75" i="79"/>
  <c r="D42" i="79"/>
  <c r="L9" i="79"/>
  <c r="E11" i="79"/>
  <c r="H10" i="20" l="1"/>
  <c r="T10" i="20"/>
  <c r="H25" i="20"/>
  <c r="H9" i="20"/>
  <c r="F47" i="79" s="1"/>
  <c r="O9" i="20"/>
  <c r="H23" i="20"/>
  <c r="N25" i="79" s="1"/>
  <c r="O8" i="20"/>
  <c r="T8" i="20"/>
  <c r="F23" i="20"/>
  <c r="O13" i="20"/>
  <c r="H109" i="21"/>
  <c r="F113" i="79"/>
  <c r="F116" i="79"/>
  <c r="H28" i="20"/>
  <c r="F124" i="79" s="1"/>
  <c r="O12" i="20"/>
  <c r="P12" i="20" s="1"/>
  <c r="N79" i="79" s="1"/>
  <c r="P76" i="21"/>
  <c r="H12" i="20"/>
  <c r="N80" i="79" s="1"/>
  <c r="N83" i="79"/>
  <c r="N91" i="79"/>
  <c r="H11" i="20"/>
  <c r="T11" i="20"/>
  <c r="F82" i="21" s="1"/>
  <c r="G11" i="20"/>
  <c r="H76" i="21" s="1"/>
  <c r="F83" i="79"/>
  <c r="F91" i="79"/>
  <c r="M7" i="20"/>
  <c r="S7" i="20"/>
  <c r="T7" i="20" s="1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N112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8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G34" i="5"/>
  <c r="G36" i="5" s="1"/>
  <c r="J25" i="63"/>
  <c r="J21" i="5" s="1"/>
  <c r="J22" i="63"/>
  <c r="J18" i="5" s="1"/>
  <c r="J23" i="63"/>
  <c r="J19" i="5" s="1"/>
  <c r="M21" i="5"/>
  <c r="N21" i="5" s="1"/>
  <c r="M18" i="5"/>
  <c r="N18" i="5" s="1"/>
  <c r="M19" i="5"/>
  <c r="N19" i="5" s="1"/>
  <c r="O21" i="5"/>
  <c r="P21" i="5" s="1"/>
  <c r="O18" i="5"/>
  <c r="O19" i="5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M25" i="5" s="1"/>
  <c r="N25" i="5" s="1"/>
  <c r="L30" i="63"/>
  <c r="M26" i="5" s="1"/>
  <c r="N26" i="5" s="1"/>
  <c r="L31" i="63"/>
  <c r="M27" i="5" s="1"/>
  <c r="N27" i="5" s="1"/>
  <c r="M20" i="5"/>
  <c r="N20" i="5" s="1"/>
  <c r="M22" i="5"/>
  <c r="N22" i="5" s="1"/>
  <c r="O20" i="5"/>
  <c r="P20" i="5" s="1"/>
  <c r="O22" i="5"/>
  <c r="O23" i="5"/>
  <c r="P23" i="5" s="1"/>
  <c r="O24" i="5"/>
  <c r="P24" i="5" s="1"/>
  <c r="O25" i="5"/>
  <c r="P25" i="5" s="1"/>
  <c r="O26" i="5"/>
  <c r="P26" i="5" s="1"/>
  <c r="O27" i="5"/>
  <c r="P27" i="5" s="1"/>
  <c r="M34" i="5"/>
  <c r="M36" i="5" s="1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19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8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20" i="5" s="1"/>
  <c r="A19" i="5"/>
  <c r="B7" i="63"/>
  <c r="A15" i="5"/>
  <c r="A14" i="5"/>
  <c r="D2" i="63"/>
  <c r="A11" i="5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N79" i="64"/>
  <c r="N81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H43" i="64"/>
  <c r="M44" i="64"/>
  <c r="E44" i="64"/>
  <c r="L42" i="64"/>
  <c r="D42" i="64"/>
  <c r="B24" i="63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F14" i="64"/>
  <c r="F15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3" i="63"/>
  <c r="B61" i="63"/>
  <c r="M60" i="63"/>
  <c r="K60" i="63"/>
  <c r="C60" i="63"/>
  <c r="B60" i="63"/>
  <c r="M59" i="63"/>
  <c r="L59" i="63"/>
  <c r="H59" i="63"/>
  <c r="S21" i="5" s="1"/>
  <c r="C10" i="63"/>
  <c r="C25" i="63" s="1"/>
  <c r="C59" i="63" s="1"/>
  <c r="M58" i="63"/>
  <c r="K58" i="63"/>
  <c r="H58" i="63"/>
  <c r="S20" i="5" s="1"/>
  <c r="C9" i="63"/>
  <c r="C24" i="63" s="1"/>
  <c r="C58" i="63" s="1"/>
  <c r="M57" i="63"/>
  <c r="L57" i="63"/>
  <c r="K57" i="63"/>
  <c r="B57" i="63"/>
  <c r="M56" i="63"/>
  <c r="K56" i="63"/>
  <c r="H56" i="63"/>
  <c r="F23" i="64" s="1"/>
  <c r="C7" i="63"/>
  <c r="C22" i="63" s="1"/>
  <c r="C56" i="63" s="1"/>
  <c r="M44" i="63"/>
  <c r="M43" i="63"/>
  <c r="M40" i="63"/>
  <c r="P39" i="63"/>
  <c r="L60" i="63" s="1"/>
  <c r="M39" i="63"/>
  <c r="P38" i="63"/>
  <c r="O38" i="63"/>
  <c r="K59" i="63" s="1"/>
  <c r="P37" i="63"/>
  <c r="L58" i="63" s="1"/>
  <c r="O37" i="63"/>
  <c r="P36" i="63"/>
  <c r="M36" i="63"/>
  <c r="P35" i="63"/>
  <c r="L56" i="63" s="1"/>
  <c r="O35" i="63"/>
  <c r="N33" i="63"/>
  <c r="M33" i="63"/>
  <c r="K33" i="63"/>
  <c r="I33" i="63"/>
  <c r="E33" i="63"/>
  <c r="F31" i="63"/>
  <c r="C31" i="63"/>
  <c r="C65" i="63" s="1"/>
  <c r="B31" i="63"/>
  <c r="C30" i="63"/>
  <c r="B30" i="63"/>
  <c r="B64" i="63" s="1"/>
  <c r="H29" i="63"/>
  <c r="C29" i="63"/>
  <c r="B29" i="63"/>
  <c r="L106" i="64" s="1"/>
  <c r="C28" i="63"/>
  <c r="C62" i="63" s="1"/>
  <c r="B28" i="63"/>
  <c r="B62" i="63" s="1"/>
  <c r="F27" i="63"/>
  <c r="C27" i="63"/>
  <c r="C61" i="63" s="1"/>
  <c r="B27" i="63"/>
  <c r="C26" i="63"/>
  <c r="B26" i="63"/>
  <c r="C23" i="63"/>
  <c r="C57" i="63" s="1"/>
  <c r="B23" i="63"/>
  <c r="K22" i="63"/>
  <c r="R18" i="5" s="1"/>
  <c r="H22" i="63"/>
  <c r="R21" i="63"/>
  <c r="I18" i="63"/>
  <c r="X17" i="63"/>
  <c r="R16" i="63"/>
  <c r="H16" i="63"/>
  <c r="G16" i="63"/>
  <c r="E16" i="63"/>
  <c r="P16" i="63" s="1"/>
  <c r="H15" i="63"/>
  <c r="F146" i="64" s="1"/>
  <c r="G15" i="63"/>
  <c r="E15" i="63"/>
  <c r="R14" i="63"/>
  <c r="N114" i="64" s="1"/>
  <c r="H14" i="63"/>
  <c r="N113" i="64" s="1"/>
  <c r="G14" i="63"/>
  <c r="E14" i="63"/>
  <c r="P14" i="63" s="1"/>
  <c r="N112" i="64" s="1"/>
  <c r="H13" i="63"/>
  <c r="G13" i="63"/>
  <c r="E13" i="63"/>
  <c r="R12" i="63"/>
  <c r="H12" i="63"/>
  <c r="N80" i="64" s="1"/>
  <c r="G12" i="63"/>
  <c r="E12" i="63"/>
  <c r="P12" i="63" s="1"/>
  <c r="H11" i="63"/>
  <c r="F80" i="64" s="1"/>
  <c r="G11" i="63"/>
  <c r="E11" i="63"/>
  <c r="D11" i="63"/>
  <c r="H10" i="63"/>
  <c r="N47" i="64" s="1"/>
  <c r="D10" i="63"/>
  <c r="E10" i="63" s="1"/>
  <c r="I9" i="63"/>
  <c r="H9" i="63"/>
  <c r="F47" i="64" s="1"/>
  <c r="G9" i="63"/>
  <c r="E9" i="63"/>
  <c r="T9" i="63" s="1"/>
  <c r="F49" i="64" s="1"/>
  <c r="D9" i="63"/>
  <c r="R8" i="63"/>
  <c r="N15" i="64" s="1"/>
  <c r="H8" i="63"/>
  <c r="N14" i="64" s="1"/>
  <c r="G8" i="63"/>
  <c r="E8" i="63"/>
  <c r="P8" i="63" s="1"/>
  <c r="N13" i="64" s="1"/>
  <c r="D8" i="63"/>
  <c r="P7" i="63"/>
  <c r="F13" i="64" s="1"/>
  <c r="H7" i="63"/>
  <c r="H18" i="63" s="1"/>
  <c r="D7" i="63"/>
  <c r="E7" i="63" s="1"/>
  <c r="R7" i="63" s="1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57" i="20"/>
  <c r="O33" i="20"/>
  <c r="N33" i="20"/>
  <c r="M33" i="20"/>
  <c r="L33" i="20"/>
  <c r="K33" i="20"/>
  <c r="J33" i="20"/>
  <c r="I33" i="20"/>
  <c r="E33" i="20"/>
  <c r="C31" i="20"/>
  <c r="C65" i="20" s="1"/>
  <c r="B31" i="20"/>
  <c r="B65" i="20" s="1"/>
  <c r="C30" i="20"/>
  <c r="C64" i="20" s="1"/>
  <c r="B30" i="20"/>
  <c r="B64" i="20" s="1"/>
  <c r="C29" i="20"/>
  <c r="C63" i="20" s="1"/>
  <c r="B29" i="20"/>
  <c r="L106" i="21" s="1"/>
  <c r="F28" i="20"/>
  <c r="C28" i="20"/>
  <c r="C62" i="20" s="1"/>
  <c r="B28" i="20"/>
  <c r="B62" i="20" s="1"/>
  <c r="F27" i="20"/>
  <c r="N91" i="21" s="1"/>
  <c r="C27" i="20"/>
  <c r="C61" i="20" s="1"/>
  <c r="B27" i="20"/>
  <c r="B61" i="20" s="1"/>
  <c r="F26" i="20"/>
  <c r="C26" i="20"/>
  <c r="C60" i="20" s="1"/>
  <c r="B26" i="20"/>
  <c r="B60" i="20" s="1"/>
  <c r="F25" i="20"/>
  <c r="C25" i="20"/>
  <c r="C59" i="20" s="1"/>
  <c r="B25" i="20"/>
  <c r="M38" i="20" s="1"/>
  <c r="C24" i="20"/>
  <c r="C58" i="20" s="1"/>
  <c r="B24" i="20"/>
  <c r="D40" i="21" s="1"/>
  <c r="C23" i="20"/>
  <c r="B23" i="20"/>
  <c r="B57" i="20" s="1"/>
  <c r="H22" i="20"/>
  <c r="F25" i="79" s="1"/>
  <c r="C22" i="20"/>
  <c r="C56" i="20" s="1"/>
  <c r="B22" i="20"/>
  <c r="B56" i="20" s="1"/>
  <c r="R21" i="20"/>
  <c r="I18" i="20"/>
  <c r="X17" i="20"/>
  <c r="H16" i="20"/>
  <c r="G16" i="20"/>
  <c r="E16" i="20"/>
  <c r="H31" i="20" s="1"/>
  <c r="H15" i="20"/>
  <c r="F146" i="21" s="1"/>
  <c r="H142" i="21"/>
  <c r="E15" i="20"/>
  <c r="D140" i="21" s="1"/>
  <c r="N113" i="21"/>
  <c r="P109" i="21"/>
  <c r="N116" i="21"/>
  <c r="T13" i="20"/>
  <c r="F115" i="21" s="1"/>
  <c r="R13" i="20"/>
  <c r="F114" i="79" s="1"/>
  <c r="L13" i="20"/>
  <c r="T12" i="20"/>
  <c r="R12" i="20"/>
  <c r="N81" i="79" s="1"/>
  <c r="L12" i="20"/>
  <c r="R11" i="20"/>
  <c r="F81" i="79" s="1"/>
  <c r="R10" i="20"/>
  <c r="D9" i="20"/>
  <c r="H43" i="21" s="1"/>
  <c r="R8" i="20"/>
  <c r="N15" i="21" s="1"/>
  <c r="P10" i="2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 s="1"/>
  <c r="M39" i="77"/>
  <c r="M33" i="77"/>
  <c r="M32" i="77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M28" i="77"/>
  <c r="L28" i="77"/>
  <c r="K28" i="77"/>
  <c r="J28" i="77"/>
  <c r="I28" i="77"/>
  <c r="K11" i="20" s="1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 s="1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 s="1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S9" i="20" s="1"/>
  <c r="V71" i="76"/>
  <c r="U71" i="76"/>
  <c r="T71" i="76"/>
  <c r="S71" i="76"/>
  <c r="R71" i="76"/>
  <c r="Q71" i="76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V25" i="76"/>
  <c r="U25" i="76"/>
  <c r="T25" i="76"/>
  <c r="S25" i="76"/>
  <c r="R25" i="76"/>
  <c r="Q25" i="76"/>
  <c r="O7" i="20" s="1"/>
  <c r="P25" i="76"/>
  <c r="N7" i="20" s="1"/>
  <c r="O25" i="76"/>
  <c r="N25" i="76"/>
  <c r="M25" i="76"/>
  <c r="L25" i="76"/>
  <c r="K25" i="76"/>
  <c r="J25" i="76"/>
  <c r="I25" i="76"/>
  <c r="K7" i="20" s="1"/>
  <c r="H7" i="20" s="1"/>
  <c r="H25" i="76"/>
  <c r="F47" i="21" l="1"/>
  <c r="H30" i="20"/>
  <c r="P15" i="20"/>
  <c r="F145" i="21" s="1"/>
  <c r="P9" i="63"/>
  <c r="F46" i="64" s="1"/>
  <c r="L41" i="64"/>
  <c r="R10" i="63"/>
  <c r="N48" i="64" s="1"/>
  <c r="P50" i="64" s="1"/>
  <c r="T10" i="63"/>
  <c r="N49" i="64" s="1"/>
  <c r="H26" i="63"/>
  <c r="P11" i="63"/>
  <c r="F79" i="64" s="1"/>
  <c r="T11" i="63"/>
  <c r="F82" i="64" s="1"/>
  <c r="H28" i="63"/>
  <c r="P13" i="63"/>
  <c r="T13" i="63"/>
  <c r="F115" i="64" s="1"/>
  <c r="D140" i="64"/>
  <c r="H30" i="63"/>
  <c r="P15" i="63"/>
  <c r="F145" i="64" s="1"/>
  <c r="H149" i="64" s="1"/>
  <c r="T15" i="63"/>
  <c r="F148" i="64" s="1"/>
  <c r="F24" i="63"/>
  <c r="F58" i="64" s="1"/>
  <c r="H25" i="63"/>
  <c r="D107" i="64"/>
  <c r="K37" i="5"/>
  <c r="K38" i="5"/>
  <c r="F14" i="21"/>
  <c r="H37" i="5"/>
  <c r="P34" i="5"/>
  <c r="P36" i="5" s="1"/>
  <c r="N16" i="21"/>
  <c r="T7" i="63"/>
  <c r="T8" i="63"/>
  <c r="N16" i="64" s="1"/>
  <c r="R9" i="63"/>
  <c r="F48" i="64" s="1"/>
  <c r="H50" i="64" s="1"/>
  <c r="G10" i="63"/>
  <c r="V10" i="63"/>
  <c r="N50" i="64" s="1"/>
  <c r="V11" i="63"/>
  <c r="F83" i="64" s="1"/>
  <c r="H109" i="64"/>
  <c r="V13" i="63"/>
  <c r="F116" i="64" s="1"/>
  <c r="H142" i="64"/>
  <c r="V15" i="63"/>
  <c r="F149" i="64" s="1"/>
  <c r="D18" i="63"/>
  <c r="P18" i="63"/>
  <c r="F23" i="63"/>
  <c r="H24" i="63"/>
  <c r="F26" i="63"/>
  <c r="F91" i="64" s="1"/>
  <c r="F30" i="63"/>
  <c r="F157" i="64" s="1"/>
  <c r="D8" i="64"/>
  <c r="J36" i="64"/>
  <c r="N56" i="64"/>
  <c r="F14" i="79"/>
  <c r="M119" i="76"/>
  <c r="G7" i="63"/>
  <c r="V7" i="63"/>
  <c r="V8" i="63"/>
  <c r="N17" i="64" s="1"/>
  <c r="V9" i="63"/>
  <c r="F50" i="64" s="1"/>
  <c r="T12" i="63"/>
  <c r="N82" i="64" s="1"/>
  <c r="T14" i="63"/>
  <c r="N115" i="64" s="1"/>
  <c r="T16" i="63"/>
  <c r="X16" i="63" s="1"/>
  <c r="D31" i="63" s="1"/>
  <c r="E18" i="63"/>
  <c r="H23" i="63"/>
  <c r="H27" i="63"/>
  <c r="N91" i="64" s="1"/>
  <c r="H31" i="63"/>
  <c r="M42" i="63"/>
  <c r="L8" i="64"/>
  <c r="P10" i="64"/>
  <c r="D40" i="64"/>
  <c r="D37" i="63"/>
  <c r="D74" i="64"/>
  <c r="P10" i="63"/>
  <c r="N46" i="64" s="1"/>
  <c r="R11" i="63"/>
  <c r="F81" i="64" s="1"/>
  <c r="V12" i="63"/>
  <c r="N83" i="64" s="1"/>
  <c r="P83" i="64" s="1"/>
  <c r="R13" i="63"/>
  <c r="F114" i="64" s="1"/>
  <c r="P109" i="64"/>
  <c r="V14" i="63"/>
  <c r="N116" i="64" s="1"/>
  <c r="P116" i="64" s="1"/>
  <c r="R15" i="63"/>
  <c r="F147" i="64" s="1"/>
  <c r="V16" i="63"/>
  <c r="F22" i="63"/>
  <c r="F25" i="63"/>
  <c r="N58" i="64" s="1"/>
  <c r="F28" i="63"/>
  <c r="F124" i="64" s="1"/>
  <c r="F29" i="63"/>
  <c r="N124" i="64" s="1"/>
  <c r="B63" i="63"/>
  <c r="H67" i="63"/>
  <c r="J3" i="64"/>
  <c r="D41" i="64"/>
  <c r="J69" i="64"/>
  <c r="L74" i="64"/>
  <c r="H76" i="64"/>
  <c r="A18" i="5"/>
  <c r="B22" i="63"/>
  <c r="B56" i="63" s="1"/>
  <c r="N80" i="21"/>
  <c r="M41" i="63"/>
  <c r="F19" i="64"/>
  <c r="N39" i="5"/>
  <c r="P9" i="20"/>
  <c r="P10" i="20"/>
  <c r="I39" i="5" s="1"/>
  <c r="O33" i="63"/>
  <c r="N88" i="64"/>
  <c r="X11" i="20"/>
  <c r="T15" i="20"/>
  <c r="F148" i="21" s="1"/>
  <c r="V16" i="20"/>
  <c r="M35" i="20"/>
  <c r="J102" i="64"/>
  <c r="J135" i="64"/>
  <c r="B59" i="20"/>
  <c r="R16" i="20"/>
  <c r="H29" i="20"/>
  <c r="F31" i="20"/>
  <c r="M36" i="20"/>
  <c r="D37" i="20"/>
  <c r="M39" i="20"/>
  <c r="M41" i="20"/>
  <c r="E9" i="20"/>
  <c r="N112" i="21"/>
  <c r="N115" i="21"/>
  <c r="R15" i="20"/>
  <c r="F147" i="21" s="1"/>
  <c r="V15" i="20"/>
  <c r="F149" i="21" s="1"/>
  <c r="P16" i="20"/>
  <c r="R31" i="20" s="1"/>
  <c r="G27" i="5" s="1"/>
  <c r="T16" i="20"/>
  <c r="D18" i="20"/>
  <c r="F29" i="20"/>
  <c r="F30" i="20"/>
  <c r="F157" i="21" s="1"/>
  <c r="H159" i="21" s="1"/>
  <c r="A37" i="20"/>
  <c r="M37" i="20"/>
  <c r="M40" i="20"/>
  <c r="M44" i="20"/>
  <c r="B58" i="20"/>
  <c r="B63" i="20"/>
  <c r="L107" i="21"/>
  <c r="B34" i="5"/>
  <c r="B36" i="5" s="1"/>
  <c r="T9" i="20"/>
  <c r="K34" i="5" s="1"/>
  <c r="K36" i="5" s="1"/>
  <c r="N114" i="21"/>
  <c r="B58" i="63"/>
  <c r="D7" i="64"/>
  <c r="F88" i="64"/>
  <c r="N85" i="64"/>
  <c r="F121" i="64"/>
  <c r="F154" i="64"/>
  <c r="N58" i="79"/>
  <c r="P60" i="79" s="1"/>
  <c r="F83" i="21"/>
  <c r="X12" i="20"/>
  <c r="D27" i="20" s="1"/>
  <c r="P13" i="20"/>
  <c r="F112" i="79" s="1"/>
  <c r="H116" i="79" s="1"/>
  <c r="P8" i="20"/>
  <c r="N13" i="79" s="1"/>
  <c r="F113" i="21"/>
  <c r="F124" i="21"/>
  <c r="H126" i="21" s="1"/>
  <c r="O29" i="5"/>
  <c r="O31" i="5" s="1"/>
  <c r="H8" i="20"/>
  <c r="N14" i="79" s="1"/>
  <c r="N83" i="21"/>
  <c r="N25" i="21"/>
  <c r="P27" i="21" s="1"/>
  <c r="P39" i="5"/>
  <c r="N47" i="79"/>
  <c r="O41" i="5"/>
  <c r="O44" i="5" s="1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L39" i="5"/>
  <c r="P29" i="5"/>
  <c r="R29" i="5"/>
  <c r="N52" i="64"/>
  <c r="P60" i="64" s="1"/>
  <c r="F120" i="64"/>
  <c r="L37" i="5"/>
  <c r="F17" i="79"/>
  <c r="H17" i="79" s="1"/>
  <c r="N79" i="21"/>
  <c r="F80" i="21"/>
  <c r="F80" i="79"/>
  <c r="H39" i="5"/>
  <c r="N47" i="21"/>
  <c r="H83" i="64"/>
  <c r="T29" i="5"/>
  <c r="R26" i="20"/>
  <c r="G22" i="5" s="1"/>
  <c r="P17" i="64"/>
  <c r="F44" i="5"/>
  <c r="P7" i="20"/>
  <c r="F13" i="21" s="1"/>
  <c r="P149" i="79"/>
  <c r="P93" i="21"/>
  <c r="P159" i="21"/>
  <c r="P159" i="64"/>
  <c r="U29" i="5"/>
  <c r="G41" i="5"/>
  <c r="D44" i="5"/>
  <c r="P149" i="21"/>
  <c r="P149" i="64"/>
  <c r="S29" i="5"/>
  <c r="F16" i="21"/>
  <c r="M37" i="63"/>
  <c r="B25" i="63"/>
  <c r="L40" i="64"/>
  <c r="M41" i="5"/>
  <c r="M44" i="5" s="1"/>
  <c r="N38" i="5"/>
  <c r="N19" i="64"/>
  <c r="F52" i="64"/>
  <c r="F85" i="64"/>
  <c r="H93" i="64" s="1"/>
  <c r="N87" i="64"/>
  <c r="N121" i="64"/>
  <c r="N118" i="64"/>
  <c r="P43" i="21"/>
  <c r="G18" i="20"/>
  <c r="B38" i="5"/>
  <c r="N37" i="5"/>
  <c r="N82" i="21"/>
  <c r="F91" i="21"/>
  <c r="H93" i="21" s="1"/>
  <c r="N48" i="21"/>
  <c r="N58" i="21"/>
  <c r="P60" i="21" s="1"/>
  <c r="R25" i="20"/>
  <c r="G21" i="5" s="1"/>
  <c r="J38" i="5"/>
  <c r="F25" i="21"/>
  <c r="H27" i="21" s="1"/>
  <c r="J37" i="5"/>
  <c r="R22" i="20"/>
  <c r="G18" i="5" s="1"/>
  <c r="F114" i="21"/>
  <c r="R28" i="20"/>
  <c r="G24" i="5" s="1"/>
  <c r="N81" i="21"/>
  <c r="R27" i="20"/>
  <c r="G23" i="5" s="1"/>
  <c r="F81" i="21"/>
  <c r="H34" i="5"/>
  <c r="H36" i="5" s="1"/>
  <c r="L29" i="5"/>
  <c r="P159" i="79"/>
  <c r="P93" i="79"/>
  <c r="K29" i="5"/>
  <c r="H27" i="79"/>
  <c r="H126" i="79"/>
  <c r="P116" i="79"/>
  <c r="H149" i="79"/>
  <c r="P27" i="79"/>
  <c r="H93" i="79"/>
  <c r="P126" i="79"/>
  <c r="H159" i="79"/>
  <c r="K39" i="5"/>
  <c r="J29" i="5"/>
  <c r="M29" i="5"/>
  <c r="N23" i="5"/>
  <c r="N29" i="5" s="1"/>
  <c r="Q29" i="5"/>
  <c r="F153" i="64"/>
  <c r="R30" i="20" l="1"/>
  <c r="G26" i="5" s="1"/>
  <c r="J65" i="63"/>
  <c r="P31" i="63"/>
  <c r="S44" i="63" s="1"/>
  <c r="P93" i="64"/>
  <c r="I26" i="5"/>
  <c r="I27" i="5"/>
  <c r="F33" i="63"/>
  <c r="B37" i="5"/>
  <c r="B41" i="5" s="1"/>
  <c r="B44" i="5" s="1"/>
  <c r="H10" i="64"/>
  <c r="G18" i="63"/>
  <c r="X7" i="63"/>
  <c r="R22" i="63"/>
  <c r="H18" i="5" s="1"/>
  <c r="R29" i="63"/>
  <c r="H25" i="5" s="1"/>
  <c r="H33" i="63"/>
  <c r="P27" i="64"/>
  <c r="P28" i="64" s="1"/>
  <c r="T18" i="20"/>
  <c r="I22" i="5"/>
  <c r="F49" i="21"/>
  <c r="R27" i="63"/>
  <c r="H23" i="5" s="1"/>
  <c r="X14" i="63"/>
  <c r="D29" i="63" s="1"/>
  <c r="X12" i="63"/>
  <c r="D27" i="63" s="1"/>
  <c r="R26" i="63"/>
  <c r="H22" i="5" s="1"/>
  <c r="F25" i="64"/>
  <c r="H27" i="64" s="1"/>
  <c r="X11" i="63"/>
  <c r="D26" i="63" s="1"/>
  <c r="X9" i="63"/>
  <c r="D24" i="63" s="1"/>
  <c r="K41" i="5"/>
  <c r="I23" i="5"/>
  <c r="I18" i="5"/>
  <c r="X16" i="20"/>
  <c r="D31" i="20" s="1"/>
  <c r="P31" i="20" s="1"/>
  <c r="V160" i="21" s="1"/>
  <c r="R31" i="63"/>
  <c r="H27" i="5" s="1"/>
  <c r="R24" i="63"/>
  <c r="H20" i="5" s="1"/>
  <c r="X8" i="63"/>
  <c r="D23" i="63" s="1"/>
  <c r="X13" i="63"/>
  <c r="D28" i="63" s="1"/>
  <c r="F16" i="64"/>
  <c r="T18" i="63"/>
  <c r="F112" i="64"/>
  <c r="H116" i="64" s="1"/>
  <c r="R28" i="63"/>
  <c r="H24" i="5" s="1"/>
  <c r="I24" i="5" s="1"/>
  <c r="L38" i="5"/>
  <c r="L41" i="5" s="1"/>
  <c r="J39" i="5"/>
  <c r="J41" i="5" s="1"/>
  <c r="H60" i="64"/>
  <c r="X15" i="20"/>
  <c r="D30" i="20" s="1"/>
  <c r="I64" i="20" s="1"/>
  <c r="N124" i="21"/>
  <c r="P126" i="21" s="1"/>
  <c r="P127" i="21" s="1"/>
  <c r="H149" i="21"/>
  <c r="H160" i="21" s="1"/>
  <c r="R23" i="63"/>
  <c r="H19" i="5" s="1"/>
  <c r="R30" i="63"/>
  <c r="H26" i="5" s="1"/>
  <c r="F17" i="64"/>
  <c r="V18" i="63"/>
  <c r="N25" i="64"/>
  <c r="X15" i="63"/>
  <c r="D30" i="63" s="1"/>
  <c r="P43" i="64"/>
  <c r="P61" i="64" s="1"/>
  <c r="B39" i="5"/>
  <c r="X10" i="63"/>
  <c r="D25" i="63" s="1"/>
  <c r="R25" i="63"/>
  <c r="H21" i="5" s="1"/>
  <c r="I21" i="5" s="1"/>
  <c r="R18" i="63"/>
  <c r="P127" i="79"/>
  <c r="V127" i="79" s="1"/>
  <c r="P116" i="21"/>
  <c r="R29" i="20"/>
  <c r="G25" i="5" s="1"/>
  <c r="H94" i="64"/>
  <c r="P160" i="21"/>
  <c r="X10" i="20"/>
  <c r="D25" i="20" s="1"/>
  <c r="P25" i="20" s="1"/>
  <c r="N46" i="21"/>
  <c r="N46" i="79"/>
  <c r="F112" i="21"/>
  <c r="H116" i="21" s="1"/>
  <c r="H127" i="21" s="1"/>
  <c r="X13" i="20"/>
  <c r="D28" i="20" s="1"/>
  <c r="P28" i="20" s="1"/>
  <c r="D29" i="20"/>
  <c r="P29" i="20" s="1"/>
  <c r="N13" i="21"/>
  <c r="I38" i="5"/>
  <c r="H24" i="20"/>
  <c r="D41" i="21"/>
  <c r="R9" i="20"/>
  <c r="F24" i="20"/>
  <c r="E18" i="20"/>
  <c r="I65" i="20"/>
  <c r="F46" i="21"/>
  <c r="F46" i="79"/>
  <c r="H50" i="79" s="1"/>
  <c r="H61" i="64"/>
  <c r="H127" i="79"/>
  <c r="T127" i="79" s="1"/>
  <c r="P83" i="79"/>
  <c r="P94" i="79" s="1"/>
  <c r="V94" i="79" s="1"/>
  <c r="I34" i="5"/>
  <c r="I36" i="5" s="1"/>
  <c r="H18" i="20"/>
  <c r="H126" i="64"/>
  <c r="H127" i="64" s="1"/>
  <c r="R23" i="20"/>
  <c r="G19" i="5" s="1"/>
  <c r="I19" i="5" s="1"/>
  <c r="N14" i="21"/>
  <c r="H38" i="5"/>
  <c r="H41" i="5" s="1"/>
  <c r="H44" i="5" s="1"/>
  <c r="F17" i="21"/>
  <c r="H17" i="21" s="1"/>
  <c r="H28" i="21" s="1"/>
  <c r="P37" i="5"/>
  <c r="X8" i="20"/>
  <c r="D23" i="20" s="1"/>
  <c r="P23" i="20" s="1"/>
  <c r="P160" i="64"/>
  <c r="P50" i="21"/>
  <c r="P61" i="21" s="1"/>
  <c r="P50" i="79"/>
  <c r="P61" i="79" s="1"/>
  <c r="V61" i="79" s="1"/>
  <c r="I61" i="20"/>
  <c r="N61" i="20" s="1"/>
  <c r="P27" i="20"/>
  <c r="S40" i="20" s="1"/>
  <c r="I37" i="5"/>
  <c r="I41" i="5" s="1"/>
  <c r="X7" i="20"/>
  <c r="D22" i="20" s="1"/>
  <c r="P94" i="64"/>
  <c r="P18" i="20"/>
  <c r="D26" i="20"/>
  <c r="P126" i="64"/>
  <c r="P127" i="64" s="1"/>
  <c r="H159" i="64"/>
  <c r="H160" i="64" s="1"/>
  <c r="P17" i="79"/>
  <c r="P28" i="79" s="1"/>
  <c r="V28" i="79" s="1"/>
  <c r="F79" i="21"/>
  <c r="H83" i="21" s="1"/>
  <c r="H94" i="21" s="1"/>
  <c r="H83" i="79"/>
  <c r="H94" i="79" s="1"/>
  <c r="T94" i="79" s="1"/>
  <c r="H160" i="79"/>
  <c r="T160" i="79" s="1"/>
  <c r="P83" i="21"/>
  <c r="P94" i="21" s="1"/>
  <c r="H28" i="79"/>
  <c r="T28" i="79" s="1"/>
  <c r="I59" i="20"/>
  <c r="P160" i="79"/>
  <c r="V160" i="79" s="1"/>
  <c r="P38" i="5"/>
  <c r="N17" i="21"/>
  <c r="A37" i="63"/>
  <c r="B59" i="63"/>
  <c r="M38" i="63"/>
  <c r="N41" i="5"/>
  <c r="K44" i="5"/>
  <c r="K31" i="5"/>
  <c r="Q31" i="5"/>
  <c r="L54" i="5"/>
  <c r="L56" i="5" s="1"/>
  <c r="M31" i="5"/>
  <c r="P30" i="20" l="1"/>
  <c r="T160" i="21" s="1"/>
  <c r="H28" i="64"/>
  <c r="P26" i="63"/>
  <c r="J60" i="63"/>
  <c r="O60" i="63" s="1"/>
  <c r="P29" i="63"/>
  <c r="J63" i="63"/>
  <c r="H17" i="64"/>
  <c r="D65" i="63"/>
  <c r="I25" i="5"/>
  <c r="J64" i="63"/>
  <c r="P30" i="63"/>
  <c r="P28" i="63"/>
  <c r="J62" i="63"/>
  <c r="H29" i="5"/>
  <c r="J59" i="63"/>
  <c r="O59" i="63" s="1"/>
  <c r="P25" i="63"/>
  <c r="P23" i="63"/>
  <c r="J57" i="63"/>
  <c r="O57" i="63" s="1"/>
  <c r="J58" i="63"/>
  <c r="O58" i="63" s="1"/>
  <c r="P24" i="63"/>
  <c r="J61" i="63"/>
  <c r="O61" i="63" s="1"/>
  <c r="P27" i="63"/>
  <c r="D22" i="63"/>
  <c r="X18" i="63"/>
  <c r="I63" i="20"/>
  <c r="I62" i="20"/>
  <c r="H33" i="20"/>
  <c r="H60" i="79"/>
  <c r="H61" i="79" s="1"/>
  <c r="T61" i="79" s="1"/>
  <c r="R24" i="20"/>
  <c r="G20" i="5" s="1"/>
  <c r="I20" i="5" s="1"/>
  <c r="X9" i="20"/>
  <c r="D24" i="20" s="1"/>
  <c r="D33" i="20" s="1"/>
  <c r="F58" i="21"/>
  <c r="H60" i="21" s="1"/>
  <c r="F33" i="20"/>
  <c r="N34" i="5"/>
  <c r="N36" i="5" s="1"/>
  <c r="N44" i="5" s="1"/>
  <c r="J34" i="5"/>
  <c r="F48" i="21"/>
  <c r="R18" i="20"/>
  <c r="P41" i="5"/>
  <c r="P44" i="5" s="1"/>
  <c r="L51" i="5" s="1"/>
  <c r="M51" i="5" s="1"/>
  <c r="N51" i="5" s="1"/>
  <c r="V18" i="20"/>
  <c r="L34" i="5"/>
  <c r="L36" i="5" s="1"/>
  <c r="L44" i="5" s="1"/>
  <c r="F50" i="21"/>
  <c r="V160" i="64"/>
  <c r="I44" i="5"/>
  <c r="P17" i="21"/>
  <c r="P28" i="21" s="1"/>
  <c r="I57" i="20"/>
  <c r="V127" i="21"/>
  <c r="T127" i="21"/>
  <c r="I56" i="20"/>
  <c r="P22" i="20"/>
  <c r="T28" i="21" s="1"/>
  <c r="P26" i="20"/>
  <c r="I60" i="20"/>
  <c r="V94" i="21"/>
  <c r="V61" i="21"/>
  <c r="L50" i="5"/>
  <c r="L49" i="5" s="1"/>
  <c r="D57" i="63" l="1"/>
  <c r="S36" i="63"/>
  <c r="V28" i="64" s="1"/>
  <c r="S37" i="63"/>
  <c r="T61" i="64" s="1"/>
  <c r="D58" i="63"/>
  <c r="S38" i="63"/>
  <c r="V61" i="64" s="1"/>
  <c r="D59" i="63"/>
  <c r="D62" i="63"/>
  <c r="S41" i="63"/>
  <c r="T127" i="64" s="1"/>
  <c r="D63" i="63"/>
  <c r="S42" i="63"/>
  <c r="V127" i="64" s="1"/>
  <c r="I29" i="5"/>
  <c r="M48" i="5" s="1"/>
  <c r="D33" i="63"/>
  <c r="J56" i="63"/>
  <c r="P22" i="63"/>
  <c r="S43" i="63"/>
  <c r="T160" i="64" s="1"/>
  <c r="D64" i="63"/>
  <c r="S40" i="63"/>
  <c r="V94" i="64" s="1"/>
  <c r="D61" i="63"/>
  <c r="D60" i="63"/>
  <c r="S39" i="63"/>
  <c r="T94" i="64" s="1"/>
  <c r="T94" i="21"/>
  <c r="G29" i="5"/>
  <c r="X18" i="20"/>
  <c r="P24" i="20"/>
  <c r="I58" i="20"/>
  <c r="H50" i="21"/>
  <c r="H61" i="21" s="1"/>
  <c r="J36" i="5"/>
  <c r="J44" i="5" s="1"/>
  <c r="Q44" i="5" s="1"/>
  <c r="L52" i="5"/>
  <c r="L48" i="5" s="1"/>
  <c r="V28" i="21"/>
  <c r="M50" i="5"/>
  <c r="N50" i="5" s="1"/>
  <c r="M49" i="5"/>
  <c r="N49" i="5" s="1"/>
  <c r="N58" i="20" l="1"/>
  <c r="S37" i="20"/>
  <c r="S46" i="20" s="1"/>
  <c r="N67" i="20"/>
  <c r="N48" i="5"/>
  <c r="D56" i="63"/>
  <c r="D67" i="63" s="1"/>
  <c r="P33" i="63"/>
  <c r="P46" i="63" s="1"/>
  <c r="S35" i="63"/>
  <c r="T28" i="64" s="1"/>
  <c r="O56" i="63"/>
  <c r="O67" i="63" s="1"/>
  <c r="J67" i="63"/>
  <c r="P33" i="20"/>
  <c r="I67" i="20"/>
  <c r="M52" i="5"/>
  <c r="N52" i="5" s="1"/>
  <c r="T61" i="21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<sst xmlns="http://schemas.openxmlformats.org/spreadsheetml/2006/main" count="2098" uniqueCount="310">
  <si>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</si>
  <si>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</si>
  <si>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</si>
  <si>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</si>
  <si>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</si>
  <si>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</si>
  <si>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</si>
  <si>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</si>
  <si>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</si>
  <si>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</si>
  <si>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</si>
  <si>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</si>
  <si>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</si>
  <si>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</si>
  <si>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</si>
  <si>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</si>
  <si>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</si>
  <si>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</si>
  <si>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</si>
  <si>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</si>
  <si>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</si>
  <si>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</si>
  <si>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</si>
  <si>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</si>
  <si>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</si>
  <si>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</si>
  <si>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</si>
  <si>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</si>
  <si>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</si>
  <si>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</si>
  <si>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</si>
  <si>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</si>
  <si>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</si>
  <si>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</si>
  <si>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</si>
  <si>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</si>
  <si>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</si>
  <si>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</si>
  <si>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</si>
  <si>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</si>
  <si>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</si>
  <si>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</si>
  <si>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</si>
  <si>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</si>
  <si>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</si>
  <si>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</si>
  <si>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</si>
  <si>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</si>
  <si>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</si>
  <si>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</si>
  <si>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</si>
  <si>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</si>
  <si>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</si>
  <si>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</si>
  <si>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</si>
  <si>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</si>
  <si>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</si>
  <si>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</si>
  <si>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</si>
  <si>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</si>
  <si>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</si>
  <si>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</si>
  <si>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</si>
  <si>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</si>
  <si>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</si>
  <si>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</si>
  <si>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</si>
  <si>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</si>
  <si>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</si>
  <si>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</si>
  <si>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</si>
  <si>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</si>
  <si>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</si>
  <si>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</si>
  <si>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</si>
  <si>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</si>
  <si>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</si>
  <si>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</si>
  <si>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</si>
  <si>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</si>
  <si>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</si>
  <si>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</si>
  <si>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</si>
  <si>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</si>
  <si>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</si>
  <si>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</si>
  <si>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</si>
  <si>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</si>
  <si>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</si>
  <si>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</si>
  <si>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</si>
  <si>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</si>
  <si>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</si>
  <si>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</si>
  <si>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</si>
  <si>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</si>
  <si>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</si>
  <si>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</si>
  <si>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</si>
  <si>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</si>
  <si>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</si>
  <si>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</si>
  <si>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</si>
  <si>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</si>
  <si>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</si>
  <si>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</si>
  <si>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</si>
  <si>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</si>
  <si>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</si>
  <si>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</si>
  <si>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</si>
  <si>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</si>
  <si>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</si>
  <si>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</si>
  <si>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</si>
  <si>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</si>
  <si>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</si>
  <si>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</si>
  <si>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</si>
  <si>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</si>
  <si>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</si>
  <si>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</si>
  <si>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</si>
  <si>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</si>
  <si>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</si>
  <si>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</si>
  <si>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</si>
  <si>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</si>
  <si>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</si>
  <si>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</si>
  <si>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</si>
  <si>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</si>
  <si>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</si>
  <si>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</si>
  <si>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</si>
  <si>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</si>
  <si>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</si>
  <si>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</si>
  <si>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</si>
  <si>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</si>
  <si>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</si>
  <si>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</si>
  <si>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</si>
  <si>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</si>
  <si>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</si>
  <si>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</si>
  <si>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</si>
  <si>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</si>
  <si>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</si>
  <si>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</si>
  <si>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</si>
  <si>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</si>
  <si>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</si>
  <si>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</si>
  <si>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</si>
  <si>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</si>
  <si>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</si>
  <si>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</si>
  <si>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</si>
  <si>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</si>
  <si>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</si>
  <si>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</si>
  <si>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</si>
  <si>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</si>
  <si>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</si>
  <si>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</si>
  <si>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</si>
  <si>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</si>
  <si>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</si>
  <si>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</si>
  <si>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</si>
  <si>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</si>
  <si>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</si>
  <si>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</si>
  <si>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</si>
  <si>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</si>
  <si>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</si>
  <si>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</si>
  <si>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</si>
  <si>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</si>
  <si>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</si>
  <si>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</si>
  <si>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</si>
  <si>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</si>
  <si>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</si>
  <si>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</si>
  <si>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</si>
  <si>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</si>
  <si>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</si>
  <si>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</si>
  <si>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</si>
  <si>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</si>
  <si>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</si>
  <si>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</si>
  <si>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</si>
  <si>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</si>
  <si>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</si>
  <si>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</si>
  <si>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</si>
  <si>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</si>
  <si>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</si>
  <si>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</si>
  <si>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</si>
  <si>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</si>
  <si>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</si>
  <si>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</si>
  <si>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</si>
  <si>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</si>
  <si>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</si>
  <si>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</si>
  <si>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</si>
  <si>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</si>
  <si>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</si>
  <si>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</si>
  <si>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</si>
  <si>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</si>
  <si>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</si>
  <si>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</si>
  <si>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</si>
  <si>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</si>
  <si>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</si>
  <si>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</si>
  <si>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</si>
  <si>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</si>
  <si>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</si>
  <si>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</si>
  <si>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</si>
  <si>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</si>
  <si>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</si>
  <si>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</si>
  <si>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</si>
  <si>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</si>
  <si>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</si>
  <si>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</si>
  <si>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</si>
  <si>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</si>
  <si>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</si>
  <si>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</si>
  <si>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</si>
  <si>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</si>
  <si>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</si>
  <si>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</si>
  <si>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</si>
  <si>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</si>
  <si>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</si>
  <si>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</si>
  <si>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</si>
  <si>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</si>
  <si>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</si>
  <si>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</si>
  <si>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</si>
  <si>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</si>
  <si>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</si>
  <si>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</si>
  <si>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</si>
  <si>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</si>
  <si>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</si>
  <si>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</si>
  <si>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</si>
  <si>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</si>
  <si>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</si>
  <si>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</si>
  <si>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</si>
  <si>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</si>
  <si>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</si>
  <si>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</si>
  <si>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</si>
  <si>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</si>
  <si>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</si>
  <si>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</si>
  <si>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</si>
  <si>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</si>
  <si>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</si>
  <si>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</si>
  <si>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</si>
  <si>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</si>
  <si>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</si>
  <si>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</si>
  <si>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</si>
  <si>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</si>
  <si>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</si>
  <si>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</si>
  <si>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</si>
  <si>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</si>
  <si>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</si>
  <si>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</si>
  <si>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</si>
  <si>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</si>
  <si>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</si>
  <si>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</si>
  <si>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</si>
  <si>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</si>
  <si>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</si>
  <si>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</si>
  <si>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</si>
  <si>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</si>
  <si>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</si>
  <si>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</si>
  <si>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</si>
  <si>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</si>
  <si>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</si>
  <si>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</si>
  <si>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</si>
  <si>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</si>
  <si>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</si>
  <si>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Labadan, Eric</t>
  </si>
  <si>
    <t>Waiter</t>
  </si>
  <si>
    <t>PRO-RATED</t>
  </si>
  <si>
    <t>NO. OF DAYS</t>
  </si>
  <si>
    <t>July 27-August 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</si>
</sst>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7" fillId="0" borderId="0" xfId="59" applyNumberFormat="1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83" t="s">
        <v>152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</row>
    <row r="2" spans="1:27" s="277" customFormat="1" ht="26.25" x14ac:dyDescent="0.2">
      <c r="A2" s="383" t="s">
        <v>214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3"/>
      <c r="Y2" s="383"/>
      <c r="Z2" s="383"/>
      <c r="AA2" s="383"/>
    </row>
    <row r="3" spans="1:27" s="277" customFormat="1" ht="26.25" x14ac:dyDescent="0.2">
      <c r="A3" s="383" t="s">
        <v>215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383"/>
      <c r="Z3" s="383"/>
      <c r="AA3" s="383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84" t="s">
        <v>153</v>
      </c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0" t="s">
        <v>91</v>
      </c>
      <c r="I5" s="381"/>
      <c r="J5" s="381"/>
      <c r="K5" s="382"/>
      <c r="L5" s="373" t="s">
        <v>90</v>
      </c>
      <c r="M5" s="369" t="s">
        <v>157</v>
      </c>
      <c r="N5" s="369" t="s">
        <v>158</v>
      </c>
      <c r="O5" s="375" t="s">
        <v>159</v>
      </c>
      <c r="P5" s="376"/>
      <c r="Q5" s="377"/>
      <c r="R5" s="369" t="s">
        <v>160</v>
      </c>
      <c r="S5" s="375" t="s">
        <v>19</v>
      </c>
      <c r="T5" s="376"/>
      <c r="U5" s="377"/>
      <c r="V5" s="369" t="s">
        <v>124</v>
      </c>
      <c r="W5" s="369" t="s">
        <v>125</v>
      </c>
      <c r="X5" s="371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4"/>
      <c r="M6" s="370"/>
      <c r="N6" s="370"/>
      <c r="O6" s="285" t="s">
        <v>167</v>
      </c>
      <c r="P6" s="285" t="s">
        <v>168</v>
      </c>
      <c r="Q6" s="316" t="s">
        <v>125</v>
      </c>
      <c r="R6" s="370"/>
      <c r="S6" s="285" t="s">
        <v>167</v>
      </c>
      <c r="T6" s="285" t="s">
        <v>168</v>
      </c>
      <c r="U6" s="316" t="s">
        <v>125</v>
      </c>
      <c r="V6" s="370"/>
      <c r="W6" s="370"/>
      <c r="X6" s="372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4" t="s">
        <v>174</v>
      </c>
      <c r="G11" s="364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67" t="s">
        <v>221</v>
      </c>
      <c r="G12" s="367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67" t="s">
        <v>224</v>
      </c>
      <c r="G14" s="367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4" t="s">
        <v>224</v>
      </c>
      <c r="G15" s="364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4" t="s">
        <v>173</v>
      </c>
      <c r="G19" s="364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67" t="s">
        <v>235</v>
      </c>
      <c r="G22" s="367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4" t="s">
        <v>235</v>
      </c>
      <c r="G23" s="364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67" t="s">
        <v>235</v>
      </c>
      <c r="G24" s="367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80" t="s">
        <v>91</v>
      </c>
      <c r="I27" s="381"/>
      <c r="J27" s="381"/>
      <c r="K27" s="382"/>
      <c r="L27" s="373" t="s">
        <v>90</v>
      </c>
      <c r="M27" s="369" t="s">
        <v>157</v>
      </c>
      <c r="N27" s="369" t="s">
        <v>158</v>
      </c>
      <c r="O27" s="375" t="s">
        <v>159</v>
      </c>
      <c r="P27" s="376"/>
      <c r="Q27" s="377"/>
      <c r="R27" s="369" t="s">
        <v>160</v>
      </c>
      <c r="S27" s="375" t="s">
        <v>19</v>
      </c>
      <c r="T27" s="376"/>
      <c r="U27" s="377"/>
      <c r="V27" s="369" t="s">
        <v>124</v>
      </c>
      <c r="W27" s="369" t="s">
        <v>125</v>
      </c>
      <c r="X27" s="371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4"/>
      <c r="M28" s="370"/>
      <c r="N28" s="370"/>
      <c r="O28" s="285" t="s">
        <v>167</v>
      </c>
      <c r="P28" s="285" t="s">
        <v>168</v>
      </c>
      <c r="Q28" s="316" t="s">
        <v>125</v>
      </c>
      <c r="R28" s="370"/>
      <c r="S28" s="285" t="s">
        <v>167</v>
      </c>
      <c r="T28" s="285" t="s">
        <v>168</v>
      </c>
      <c r="U28" s="316" t="s">
        <v>125</v>
      </c>
      <c r="V28" s="370"/>
      <c r="W28" s="370"/>
      <c r="X28" s="372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4" t="s">
        <v>173</v>
      </c>
      <c r="G33" s="364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67" t="s">
        <v>173</v>
      </c>
      <c r="G34" s="367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4" t="s">
        <v>224</v>
      </c>
      <c r="G37" s="364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67" t="s">
        <v>224</v>
      </c>
      <c r="G38" s="367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4" t="s">
        <v>173</v>
      </c>
      <c r="G43" s="364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67" t="s">
        <v>173</v>
      </c>
      <c r="G44" s="367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68" t="s">
        <v>238</v>
      </c>
      <c r="G47" s="368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67" t="s">
        <v>239</v>
      </c>
      <c r="G48" s="367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4" t="s">
        <v>239</v>
      </c>
      <c r="G49" s="364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67" t="s">
        <v>239</v>
      </c>
      <c r="G50" s="367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80" t="s">
        <v>91</v>
      </c>
      <c r="I53" s="381"/>
      <c r="J53" s="381"/>
      <c r="K53" s="382"/>
      <c r="L53" s="373" t="s">
        <v>90</v>
      </c>
      <c r="M53" s="369" t="s">
        <v>157</v>
      </c>
      <c r="N53" s="369" t="s">
        <v>158</v>
      </c>
      <c r="O53" s="375" t="s">
        <v>159</v>
      </c>
      <c r="P53" s="376"/>
      <c r="Q53" s="377"/>
      <c r="R53" s="369" t="s">
        <v>160</v>
      </c>
      <c r="S53" s="375" t="s">
        <v>19</v>
      </c>
      <c r="T53" s="376"/>
      <c r="U53" s="377"/>
      <c r="V53" s="369" t="s">
        <v>124</v>
      </c>
      <c r="W53" s="369" t="s">
        <v>125</v>
      </c>
      <c r="X53" s="371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4"/>
      <c r="M54" s="370"/>
      <c r="N54" s="370"/>
      <c r="O54" s="285" t="s">
        <v>167</v>
      </c>
      <c r="P54" s="285" t="s">
        <v>168</v>
      </c>
      <c r="Q54" s="316" t="s">
        <v>125</v>
      </c>
      <c r="R54" s="370"/>
      <c r="S54" s="285" t="s">
        <v>167</v>
      </c>
      <c r="T54" s="285" t="s">
        <v>168</v>
      </c>
      <c r="U54" s="316" t="s">
        <v>125</v>
      </c>
      <c r="V54" s="370"/>
      <c r="W54" s="370"/>
      <c r="X54" s="372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79" t="s">
        <v>177</v>
      </c>
      <c r="G56" s="367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4" t="s">
        <v>173</v>
      </c>
      <c r="G57" s="364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67" t="s">
        <v>224</v>
      </c>
      <c r="G60" s="367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4" t="s">
        <v>224</v>
      </c>
      <c r="G61" s="364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67" t="s">
        <v>174</v>
      </c>
      <c r="G64" s="367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4" t="s">
        <v>173</v>
      </c>
      <c r="G65" s="364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4" t="s">
        <v>165</v>
      </c>
      <c r="G67" s="364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67" t="s">
        <v>244</v>
      </c>
      <c r="G68" s="367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4" t="s">
        <v>244</v>
      </c>
      <c r="G69" s="364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67" t="s">
        <v>244</v>
      </c>
      <c r="G70" s="367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80" t="s">
        <v>91</v>
      </c>
      <c r="I73" s="381"/>
      <c r="J73" s="381"/>
      <c r="K73" s="382"/>
      <c r="L73" s="373" t="s">
        <v>90</v>
      </c>
      <c r="M73" s="369" t="s">
        <v>157</v>
      </c>
      <c r="N73" s="369" t="s">
        <v>158</v>
      </c>
      <c r="O73" s="375" t="s">
        <v>159</v>
      </c>
      <c r="P73" s="376"/>
      <c r="Q73" s="377"/>
      <c r="R73" s="369" t="s">
        <v>160</v>
      </c>
      <c r="S73" s="375" t="s">
        <v>19</v>
      </c>
      <c r="T73" s="376"/>
      <c r="U73" s="377"/>
      <c r="V73" s="369" t="s">
        <v>124</v>
      </c>
      <c r="W73" s="369" t="s">
        <v>125</v>
      </c>
      <c r="X73" s="371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4"/>
      <c r="M74" s="370"/>
      <c r="N74" s="370"/>
      <c r="O74" s="285" t="s">
        <v>167</v>
      </c>
      <c r="P74" s="285" t="s">
        <v>168</v>
      </c>
      <c r="Q74" s="316" t="s">
        <v>125</v>
      </c>
      <c r="R74" s="370"/>
      <c r="S74" s="285" t="s">
        <v>167</v>
      </c>
      <c r="T74" s="285" t="s">
        <v>168</v>
      </c>
      <c r="U74" s="316" t="s">
        <v>125</v>
      </c>
      <c r="V74" s="370"/>
      <c r="W74" s="370"/>
      <c r="X74" s="372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4" t="s">
        <v>173</v>
      </c>
      <c r="G79" s="364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67" t="s">
        <v>173</v>
      </c>
      <c r="G80" s="367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4" t="s">
        <v>224</v>
      </c>
      <c r="G83" s="364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67" t="s">
        <v>224</v>
      </c>
      <c r="G84" s="367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4"/>
      <c r="G91" s="364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4" t="s">
        <v>239</v>
      </c>
      <c r="G95" s="364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4" t="s">
        <v>239</v>
      </c>
      <c r="G96" s="364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4" t="s">
        <v>239</v>
      </c>
      <c r="G97" s="364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80" t="s">
        <v>91</v>
      </c>
      <c r="I100" s="381"/>
      <c r="J100" s="381"/>
      <c r="K100" s="382"/>
      <c r="L100" s="373" t="s">
        <v>90</v>
      </c>
      <c r="M100" s="369" t="s">
        <v>157</v>
      </c>
      <c r="N100" s="369" t="s">
        <v>158</v>
      </c>
      <c r="O100" s="375" t="s">
        <v>159</v>
      </c>
      <c r="P100" s="376"/>
      <c r="Q100" s="377"/>
      <c r="R100" s="369" t="s">
        <v>160</v>
      </c>
      <c r="S100" s="375" t="s">
        <v>19</v>
      </c>
      <c r="T100" s="376"/>
      <c r="U100" s="377"/>
      <c r="V100" s="369" t="s">
        <v>124</v>
      </c>
      <c r="W100" s="369" t="s">
        <v>125</v>
      </c>
      <c r="X100" s="371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4"/>
      <c r="M101" s="370"/>
      <c r="N101" s="370"/>
      <c r="O101" s="285" t="s">
        <v>167</v>
      </c>
      <c r="P101" s="285" t="s">
        <v>168</v>
      </c>
      <c r="Q101" s="316" t="s">
        <v>125</v>
      </c>
      <c r="R101" s="370"/>
      <c r="S101" s="285" t="s">
        <v>167</v>
      </c>
      <c r="T101" s="285" t="s">
        <v>168</v>
      </c>
      <c r="U101" s="316" t="s">
        <v>125</v>
      </c>
      <c r="V101" s="370"/>
      <c r="W101" s="370"/>
      <c r="X101" s="372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67" t="s">
        <v>173</v>
      </c>
      <c r="G105" s="367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4" t="s">
        <v>173</v>
      </c>
      <c r="G106" s="364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4" t="s">
        <v>224</v>
      </c>
      <c r="G108" s="364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67" t="s">
        <v>224</v>
      </c>
      <c r="G109" s="367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4" t="s">
        <v>173</v>
      </c>
      <c r="G112" s="364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67" t="s">
        <v>173</v>
      </c>
      <c r="G113" s="367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6" t="s">
        <v>235</v>
      </c>
      <c r="G115" s="366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4" t="s">
        <v>248</v>
      </c>
      <c r="G116" s="364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66" t="s">
        <v>235</v>
      </c>
      <c r="G117" s="366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4" t="s">
        <v>248</v>
      </c>
      <c r="G118" s="364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80" t="s">
        <v>91</v>
      </c>
      <c r="I121" s="381"/>
      <c r="J121" s="381"/>
      <c r="K121" s="382"/>
      <c r="L121" s="373" t="s">
        <v>90</v>
      </c>
      <c r="M121" s="369" t="s">
        <v>157</v>
      </c>
      <c r="N121" s="369" t="s">
        <v>158</v>
      </c>
      <c r="O121" s="375" t="s">
        <v>159</v>
      </c>
      <c r="P121" s="376"/>
      <c r="Q121" s="377"/>
      <c r="R121" s="369" t="s">
        <v>160</v>
      </c>
      <c r="S121" s="375" t="s">
        <v>19</v>
      </c>
      <c r="T121" s="376"/>
      <c r="U121" s="377"/>
      <c r="V121" s="369" t="s">
        <v>124</v>
      </c>
      <c r="W121" s="369" t="s">
        <v>125</v>
      </c>
      <c r="X121" s="371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4"/>
      <c r="M122" s="370"/>
      <c r="N122" s="370"/>
      <c r="O122" s="285" t="s">
        <v>167</v>
      </c>
      <c r="P122" s="285" t="s">
        <v>168</v>
      </c>
      <c r="Q122" s="316" t="s">
        <v>125</v>
      </c>
      <c r="R122" s="370"/>
      <c r="S122" s="285" t="s">
        <v>167</v>
      </c>
      <c r="T122" s="285" t="s">
        <v>168</v>
      </c>
      <c r="U122" s="316" t="s">
        <v>125</v>
      </c>
      <c r="V122" s="370"/>
      <c r="W122" s="370"/>
      <c r="X122" s="372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4" t="s">
        <v>173</v>
      </c>
      <c r="G129" s="364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4" t="s">
        <v>224</v>
      </c>
      <c r="G132" s="364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67" t="s">
        <v>224</v>
      </c>
      <c r="G133" s="367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67" t="s">
        <v>173</v>
      </c>
      <c r="G138" s="367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4" t="s">
        <v>173</v>
      </c>
      <c r="G139" s="364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7" t="s">
        <v>239</v>
      </c>
      <c r="G142" s="367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4" t="s">
        <v>249</v>
      </c>
      <c r="G143" s="364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67" t="s">
        <v>239</v>
      </c>
      <c r="G144" s="367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4" t="s">
        <v>249</v>
      </c>
      <c r="G145" s="364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80" t="s">
        <v>91</v>
      </c>
      <c r="I148" s="381"/>
      <c r="J148" s="381"/>
      <c r="K148" s="382"/>
      <c r="L148" s="373" t="s">
        <v>90</v>
      </c>
      <c r="M148" s="369" t="s">
        <v>157</v>
      </c>
      <c r="N148" s="369" t="s">
        <v>158</v>
      </c>
      <c r="O148" s="375" t="s">
        <v>159</v>
      </c>
      <c r="P148" s="376"/>
      <c r="Q148" s="377"/>
      <c r="R148" s="369" t="s">
        <v>160</v>
      </c>
      <c r="S148" s="375" t="s">
        <v>19</v>
      </c>
      <c r="T148" s="376"/>
      <c r="U148" s="377"/>
      <c r="V148" s="369" t="s">
        <v>124</v>
      </c>
      <c r="W148" s="369" t="s">
        <v>125</v>
      </c>
      <c r="X148" s="371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4"/>
      <c r="M149" s="370"/>
      <c r="N149" s="370"/>
      <c r="O149" s="285" t="s">
        <v>167</v>
      </c>
      <c r="P149" s="285" t="s">
        <v>168</v>
      </c>
      <c r="Q149" s="316" t="s">
        <v>125</v>
      </c>
      <c r="R149" s="370"/>
      <c r="S149" s="285" t="s">
        <v>167</v>
      </c>
      <c r="T149" s="285" t="s">
        <v>168</v>
      </c>
      <c r="U149" s="316" t="s">
        <v>125</v>
      </c>
      <c r="V149" s="370"/>
      <c r="W149" s="370"/>
      <c r="X149" s="372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67" t="s">
        <v>173</v>
      </c>
      <c r="G157" s="367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4" t="s">
        <v>224</v>
      </c>
      <c r="G160" s="364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67" t="s">
        <v>224</v>
      </c>
      <c r="G161" s="367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4" t="s">
        <v>22</v>
      </c>
      <c r="G164" s="364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67" t="s">
        <v>173</v>
      </c>
      <c r="G165" s="367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4" t="s">
        <v>173</v>
      </c>
      <c r="G166" s="364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6" t="s">
        <v>239</v>
      </c>
      <c r="G169" s="366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4" t="s">
        <v>239</v>
      </c>
      <c r="G170" s="364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66" t="s">
        <v>239</v>
      </c>
      <c r="G171" s="366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4" t="s">
        <v>239</v>
      </c>
      <c r="G172" s="364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80" t="s">
        <v>91</v>
      </c>
      <c r="I175" s="381"/>
      <c r="J175" s="381"/>
      <c r="K175" s="382"/>
      <c r="L175" s="373" t="s">
        <v>90</v>
      </c>
      <c r="M175" s="369" t="s">
        <v>157</v>
      </c>
      <c r="N175" s="369" t="s">
        <v>158</v>
      </c>
      <c r="O175" s="375" t="s">
        <v>159</v>
      </c>
      <c r="P175" s="376"/>
      <c r="Q175" s="377"/>
      <c r="R175" s="369" t="s">
        <v>160</v>
      </c>
      <c r="S175" s="375" t="s">
        <v>19</v>
      </c>
      <c r="T175" s="376"/>
      <c r="U175" s="377"/>
      <c r="V175" s="369" t="s">
        <v>124</v>
      </c>
      <c r="W175" s="369" t="s">
        <v>125</v>
      </c>
      <c r="X175" s="371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4"/>
      <c r="M176" s="370"/>
      <c r="N176" s="370"/>
      <c r="O176" s="285" t="s">
        <v>167</v>
      </c>
      <c r="P176" s="285" t="s">
        <v>168</v>
      </c>
      <c r="Q176" s="316" t="s">
        <v>125</v>
      </c>
      <c r="R176" s="370"/>
      <c r="S176" s="285" t="s">
        <v>167</v>
      </c>
      <c r="T176" s="285" t="s">
        <v>168</v>
      </c>
      <c r="U176" s="316" t="s">
        <v>125</v>
      </c>
      <c r="V176" s="370"/>
      <c r="W176" s="370"/>
      <c r="X176" s="372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67" t="s">
        <v>173</v>
      </c>
      <c r="G182" s="367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4" t="s">
        <v>224</v>
      </c>
      <c r="G185" s="364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67" t="s">
        <v>224</v>
      </c>
      <c r="G186" s="367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4" t="s">
        <v>173</v>
      </c>
      <c r="G193" s="364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68"/>
      <c r="G196" s="368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5" t="s">
        <v>251</v>
      </c>
      <c r="G197" s="366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79" t="s">
        <v>251</v>
      </c>
      <c r="G198" s="367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63" t="s">
        <v>251</v>
      </c>
      <c r="G199" s="364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79" t="s">
        <v>251</v>
      </c>
      <c r="G200" s="367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80" t="s">
        <v>91</v>
      </c>
      <c r="I203" s="381"/>
      <c r="J203" s="381"/>
      <c r="K203" s="382"/>
      <c r="L203" s="373" t="s">
        <v>90</v>
      </c>
      <c r="M203" s="369" t="s">
        <v>157</v>
      </c>
      <c r="N203" s="369" t="s">
        <v>158</v>
      </c>
      <c r="O203" s="375" t="s">
        <v>159</v>
      </c>
      <c r="P203" s="376"/>
      <c r="Q203" s="377"/>
      <c r="R203" s="369" t="s">
        <v>160</v>
      </c>
      <c r="S203" s="375" t="s">
        <v>19</v>
      </c>
      <c r="T203" s="376"/>
      <c r="U203" s="377"/>
      <c r="V203" s="369" t="s">
        <v>124</v>
      </c>
      <c r="W203" s="369" t="s">
        <v>125</v>
      </c>
      <c r="X203" s="371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4"/>
      <c r="M204" s="370"/>
      <c r="N204" s="370"/>
      <c r="O204" s="285" t="s">
        <v>167</v>
      </c>
      <c r="P204" s="285" t="s">
        <v>168</v>
      </c>
      <c r="Q204" s="316" t="s">
        <v>125</v>
      </c>
      <c r="R204" s="370"/>
      <c r="S204" s="285" t="s">
        <v>167</v>
      </c>
      <c r="T204" s="285" t="s">
        <v>168</v>
      </c>
      <c r="U204" s="316" t="s">
        <v>125</v>
      </c>
      <c r="V204" s="370"/>
      <c r="W204" s="370"/>
      <c r="X204" s="372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67" t="s">
        <v>173</v>
      </c>
      <c r="G210" s="367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4" t="s">
        <v>224</v>
      </c>
      <c r="G213" s="364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67" t="s">
        <v>224</v>
      </c>
      <c r="G214" s="367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4" t="s">
        <v>173</v>
      </c>
      <c r="G221" s="364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68"/>
      <c r="G224" s="368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5" t="s">
        <v>177</v>
      </c>
      <c r="G225" s="366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79" t="s">
        <v>177</v>
      </c>
      <c r="G226" s="367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63" t="s">
        <v>177</v>
      </c>
      <c r="G227" s="364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79" t="s">
        <v>177</v>
      </c>
      <c r="G228" s="367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80" t="s">
        <v>91</v>
      </c>
      <c r="I231" s="381"/>
      <c r="J231" s="381"/>
      <c r="K231" s="382"/>
      <c r="L231" s="373" t="s">
        <v>90</v>
      </c>
      <c r="M231" s="369" t="s">
        <v>157</v>
      </c>
      <c r="N231" s="369" t="s">
        <v>158</v>
      </c>
      <c r="O231" s="375" t="s">
        <v>159</v>
      </c>
      <c r="P231" s="376"/>
      <c r="Q231" s="377"/>
      <c r="R231" s="369" t="s">
        <v>160</v>
      </c>
      <c r="S231" s="375" t="s">
        <v>19</v>
      </c>
      <c r="T231" s="376"/>
      <c r="U231" s="377"/>
      <c r="V231" s="369" t="s">
        <v>124</v>
      </c>
      <c r="W231" s="369" t="s">
        <v>125</v>
      </c>
      <c r="X231" s="371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4"/>
      <c r="M232" s="370"/>
      <c r="N232" s="370"/>
      <c r="O232" s="285" t="s">
        <v>167</v>
      </c>
      <c r="P232" s="285" t="s">
        <v>168</v>
      </c>
      <c r="Q232" s="316" t="s">
        <v>125</v>
      </c>
      <c r="R232" s="370"/>
      <c r="S232" s="285" t="s">
        <v>167</v>
      </c>
      <c r="T232" s="285" t="s">
        <v>168</v>
      </c>
      <c r="U232" s="316" t="s">
        <v>125</v>
      </c>
      <c r="V232" s="370"/>
      <c r="W232" s="370"/>
      <c r="X232" s="372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4" t="s">
        <v>173</v>
      </c>
      <c r="G237" s="364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4" t="s">
        <v>224</v>
      </c>
      <c r="G239" s="364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67" t="s">
        <v>224</v>
      </c>
      <c r="G240" s="367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4" t="s">
        <v>165</v>
      </c>
      <c r="G241" s="364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4" t="s">
        <v>174</v>
      </c>
      <c r="G243" s="364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67" t="s">
        <v>173</v>
      </c>
      <c r="G244" s="367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68" t="s">
        <v>255</v>
      </c>
      <c r="G245" s="368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6" t="s">
        <v>255</v>
      </c>
      <c r="G246" s="366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68" t="s">
        <v>255</v>
      </c>
      <c r="G247" s="368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66" t="s">
        <v>255</v>
      </c>
      <c r="G248" s="366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68" t="s">
        <v>255</v>
      </c>
      <c r="G249" s="368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80" t="s">
        <v>91</v>
      </c>
      <c r="I252" s="381"/>
      <c r="J252" s="381"/>
      <c r="K252" s="382"/>
      <c r="L252" s="373" t="s">
        <v>90</v>
      </c>
      <c r="M252" s="369" t="s">
        <v>157</v>
      </c>
      <c r="N252" s="369" t="s">
        <v>158</v>
      </c>
      <c r="O252" s="375" t="s">
        <v>159</v>
      </c>
      <c r="P252" s="376"/>
      <c r="Q252" s="377"/>
      <c r="R252" s="369" t="s">
        <v>160</v>
      </c>
      <c r="S252" s="375" t="s">
        <v>19</v>
      </c>
      <c r="T252" s="376"/>
      <c r="U252" s="377"/>
      <c r="V252" s="369" t="s">
        <v>124</v>
      </c>
      <c r="W252" s="369" t="s">
        <v>125</v>
      </c>
      <c r="X252" s="371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4"/>
      <c r="M253" s="370"/>
      <c r="N253" s="370"/>
      <c r="O253" s="285" t="s">
        <v>167</v>
      </c>
      <c r="P253" s="285" t="s">
        <v>168</v>
      </c>
      <c r="Q253" s="316" t="s">
        <v>125</v>
      </c>
      <c r="R253" s="370"/>
      <c r="S253" s="285" t="s">
        <v>167</v>
      </c>
      <c r="T253" s="285" t="s">
        <v>168</v>
      </c>
      <c r="U253" s="316" t="s">
        <v>125</v>
      </c>
      <c r="V253" s="370"/>
      <c r="W253" s="370"/>
      <c r="X253" s="372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4" t="s">
        <v>173</v>
      </c>
      <c r="G258" s="364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67" t="s">
        <v>173</v>
      </c>
      <c r="G259" s="367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4" t="s">
        <v>224</v>
      </c>
      <c r="G262" s="364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67" t="s">
        <v>224</v>
      </c>
      <c r="G263" s="367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4" t="s">
        <v>173</v>
      </c>
      <c r="G268" s="364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67" t="s">
        <v>173</v>
      </c>
      <c r="G269" s="367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6"/>
      <c r="G272" s="366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8" t="s">
        <v>177</v>
      </c>
      <c r="G273" s="368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63" t="s">
        <v>177</v>
      </c>
      <c r="G274" s="364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79" t="s">
        <v>177</v>
      </c>
      <c r="G275" s="367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63" t="s">
        <v>177</v>
      </c>
      <c r="G276" s="364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80" t="s">
        <v>91</v>
      </c>
      <c r="I279" s="381"/>
      <c r="J279" s="381"/>
      <c r="K279" s="382"/>
      <c r="L279" s="373" t="s">
        <v>90</v>
      </c>
      <c r="M279" s="369" t="s">
        <v>157</v>
      </c>
      <c r="N279" s="369" t="s">
        <v>158</v>
      </c>
      <c r="O279" s="375" t="s">
        <v>159</v>
      </c>
      <c r="P279" s="376"/>
      <c r="Q279" s="377"/>
      <c r="R279" s="369" t="s">
        <v>160</v>
      </c>
      <c r="S279" s="375" t="s">
        <v>19</v>
      </c>
      <c r="T279" s="376"/>
      <c r="U279" s="377"/>
      <c r="V279" s="369" t="s">
        <v>124</v>
      </c>
      <c r="W279" s="369" t="s">
        <v>125</v>
      </c>
      <c r="X279" s="371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4"/>
      <c r="M280" s="370"/>
      <c r="N280" s="370"/>
      <c r="O280" s="285" t="s">
        <v>167</v>
      </c>
      <c r="P280" s="285" t="s">
        <v>168</v>
      </c>
      <c r="Q280" s="316" t="s">
        <v>125</v>
      </c>
      <c r="R280" s="370"/>
      <c r="S280" s="285" t="s">
        <v>167</v>
      </c>
      <c r="T280" s="285" t="s">
        <v>168</v>
      </c>
      <c r="U280" s="316" t="s">
        <v>125</v>
      </c>
      <c r="V280" s="370"/>
      <c r="W280" s="370"/>
      <c r="X280" s="372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67" t="s">
        <v>173</v>
      </c>
      <c r="G284" s="367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4" t="s">
        <v>173</v>
      </c>
      <c r="G285" s="364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68"/>
      <c r="G288" s="368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4" t="s">
        <v>224</v>
      </c>
      <c r="G289" s="364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67" t="s">
        <v>224</v>
      </c>
      <c r="G290" s="367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4" t="s">
        <v>173</v>
      </c>
      <c r="G297" s="364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68"/>
      <c r="G298" s="368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5" t="s">
        <v>257</v>
      </c>
      <c r="G299" s="366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5" t="s">
        <v>257</v>
      </c>
      <c r="G300" s="366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63" t="s">
        <v>257</v>
      </c>
      <c r="G301" s="364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65" t="s">
        <v>257</v>
      </c>
      <c r="G302" s="366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63" t="s">
        <v>257</v>
      </c>
      <c r="G303" s="364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83" t="s">
        <v>258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</row>
    <row r="2" spans="1:27" s="277" customFormat="1" ht="26.25" x14ac:dyDescent="0.2">
      <c r="A2" s="383" t="s">
        <v>214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3"/>
      <c r="Y2" s="383"/>
      <c r="Z2" s="383"/>
      <c r="AA2" s="383"/>
    </row>
    <row r="3" spans="1:27" s="277" customFormat="1" ht="26.25" x14ac:dyDescent="0.2">
      <c r="A3" s="383" t="s">
        <v>215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383"/>
      <c r="Z3" s="383"/>
      <c r="AA3" s="383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84" t="s">
        <v>153</v>
      </c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0" t="s">
        <v>91</v>
      </c>
      <c r="I5" s="381"/>
      <c r="J5" s="381"/>
      <c r="K5" s="382"/>
      <c r="L5" s="373" t="s">
        <v>90</v>
      </c>
      <c r="M5" s="369" t="s">
        <v>157</v>
      </c>
      <c r="N5" s="369" t="s">
        <v>158</v>
      </c>
      <c r="O5" s="375" t="s">
        <v>159</v>
      </c>
      <c r="P5" s="376"/>
      <c r="Q5" s="377"/>
      <c r="R5" s="369" t="s">
        <v>160</v>
      </c>
      <c r="S5" s="375" t="s">
        <v>19</v>
      </c>
      <c r="T5" s="376"/>
      <c r="U5" s="377"/>
      <c r="V5" s="369" t="s">
        <v>124</v>
      </c>
      <c r="W5" s="369" t="s">
        <v>125</v>
      </c>
      <c r="X5" s="371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4"/>
      <c r="M6" s="370"/>
      <c r="N6" s="370"/>
      <c r="O6" s="285" t="s">
        <v>167</v>
      </c>
      <c r="P6" s="285" t="s">
        <v>168</v>
      </c>
      <c r="Q6" s="316" t="s">
        <v>125</v>
      </c>
      <c r="R6" s="370"/>
      <c r="S6" s="285" t="s">
        <v>167</v>
      </c>
      <c r="T6" s="285" t="s">
        <v>168</v>
      </c>
      <c r="U6" s="316" t="s">
        <v>125</v>
      </c>
      <c r="V6" s="370"/>
      <c r="W6" s="370"/>
      <c r="X6" s="372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67"/>
      <c r="G14" s="367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67" t="s">
        <v>224</v>
      </c>
      <c r="G16" s="367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4" t="s">
        <v>224</v>
      </c>
      <c r="G17" s="364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67" t="s">
        <v>173</v>
      </c>
      <c r="G22" s="367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4" t="s">
        <v>235</v>
      </c>
      <c r="G25" s="364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67" t="s">
        <v>235</v>
      </c>
      <c r="G26" s="367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4" t="s">
        <v>235</v>
      </c>
      <c r="G27" s="364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80" t="s">
        <v>91</v>
      </c>
      <c r="I30" s="381"/>
      <c r="J30" s="381"/>
      <c r="K30" s="382"/>
      <c r="L30" s="373" t="s">
        <v>90</v>
      </c>
      <c r="M30" s="369" t="s">
        <v>157</v>
      </c>
      <c r="N30" s="369" t="s">
        <v>158</v>
      </c>
      <c r="O30" s="375" t="s">
        <v>159</v>
      </c>
      <c r="P30" s="376"/>
      <c r="Q30" s="377"/>
      <c r="R30" s="369" t="s">
        <v>160</v>
      </c>
      <c r="S30" s="375" t="s">
        <v>19</v>
      </c>
      <c r="T30" s="376"/>
      <c r="U30" s="377"/>
      <c r="V30" s="369" t="s">
        <v>124</v>
      </c>
      <c r="W30" s="369" t="s">
        <v>125</v>
      </c>
      <c r="X30" s="371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4"/>
      <c r="M31" s="370"/>
      <c r="N31" s="370"/>
      <c r="O31" s="285" t="s">
        <v>167</v>
      </c>
      <c r="P31" s="285" t="s">
        <v>168</v>
      </c>
      <c r="Q31" s="316" t="s">
        <v>125</v>
      </c>
      <c r="R31" s="370"/>
      <c r="S31" s="285" t="s">
        <v>167</v>
      </c>
      <c r="T31" s="285" t="s">
        <v>168</v>
      </c>
      <c r="U31" s="316" t="s">
        <v>125</v>
      </c>
      <c r="V31" s="370"/>
      <c r="W31" s="370"/>
      <c r="X31" s="372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4" t="s">
        <v>263</v>
      </c>
      <c r="G32" s="364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9" t="s">
        <v>207</v>
      </c>
      <c r="G33" s="379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4" t="s">
        <v>173</v>
      </c>
      <c r="G34" s="364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67" t="s">
        <v>173</v>
      </c>
      <c r="G35" s="367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63" t="s">
        <v>201</v>
      </c>
      <c r="G36" s="364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67" t="s">
        <v>224</v>
      </c>
      <c r="G37" s="367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67" t="s">
        <v>224</v>
      </c>
      <c r="G38" s="367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9" t="s">
        <v>201</v>
      </c>
      <c r="G39" s="367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63" t="s">
        <v>201</v>
      </c>
      <c r="G40" s="364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67" t="s">
        <v>173</v>
      </c>
      <c r="G41" s="367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4" t="s">
        <v>173</v>
      </c>
      <c r="G42" s="364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9" t="s">
        <v>201</v>
      </c>
      <c r="G43" s="367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63" t="s">
        <v>201</v>
      </c>
      <c r="G44" s="364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79" t="s">
        <v>201</v>
      </c>
      <c r="G45" s="367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63" t="s">
        <v>201</v>
      </c>
      <c r="G46" s="364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79" t="s">
        <v>201</v>
      </c>
      <c r="G47" s="367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80" t="s">
        <v>91</v>
      </c>
      <c r="I50" s="381"/>
      <c r="J50" s="381"/>
      <c r="K50" s="382"/>
      <c r="L50" s="373" t="s">
        <v>90</v>
      </c>
      <c r="M50" s="369" t="s">
        <v>157</v>
      </c>
      <c r="N50" s="369" t="s">
        <v>158</v>
      </c>
      <c r="O50" s="375" t="s">
        <v>159</v>
      </c>
      <c r="P50" s="376"/>
      <c r="Q50" s="377"/>
      <c r="R50" s="369" t="s">
        <v>160</v>
      </c>
      <c r="S50" s="375" t="s">
        <v>19</v>
      </c>
      <c r="T50" s="376"/>
      <c r="U50" s="377"/>
      <c r="V50" s="369" t="s">
        <v>124</v>
      </c>
      <c r="W50" s="369" t="s">
        <v>125</v>
      </c>
      <c r="X50" s="371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4"/>
      <c r="M51" s="370"/>
      <c r="N51" s="370"/>
      <c r="O51" s="285" t="s">
        <v>167</v>
      </c>
      <c r="P51" s="285" t="s">
        <v>168</v>
      </c>
      <c r="Q51" s="316" t="s">
        <v>125</v>
      </c>
      <c r="R51" s="370"/>
      <c r="S51" s="285" t="s">
        <v>167</v>
      </c>
      <c r="T51" s="285" t="s">
        <v>168</v>
      </c>
      <c r="U51" s="316" t="s">
        <v>125</v>
      </c>
      <c r="V51" s="370"/>
      <c r="W51" s="370"/>
      <c r="X51" s="372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63" t="s">
        <v>201</v>
      </c>
      <c r="G52" s="364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9" t="s">
        <v>201</v>
      </c>
      <c r="G53" s="379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4" t="s">
        <v>173</v>
      </c>
      <c r="G54" s="364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67" t="s">
        <v>173</v>
      </c>
      <c r="G55" s="367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63" t="s">
        <v>201</v>
      </c>
      <c r="G56" s="364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67" t="s">
        <v>224</v>
      </c>
      <c r="G57" s="367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4" t="s">
        <v>224</v>
      </c>
      <c r="G58" s="364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9" t="s">
        <v>201</v>
      </c>
      <c r="G59" s="367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63" t="s">
        <v>201</v>
      </c>
      <c r="G60" s="364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67" t="s">
        <v>173</v>
      </c>
      <c r="G61" s="367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4" t="s">
        <v>173</v>
      </c>
      <c r="G62" s="364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9" t="s">
        <v>201</v>
      </c>
      <c r="G63" s="367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63" t="s">
        <v>201</v>
      </c>
      <c r="G64" s="364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79" t="s">
        <v>201</v>
      </c>
      <c r="G65" s="367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63" t="s">
        <v>201</v>
      </c>
      <c r="G66" s="364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79" t="s">
        <v>201</v>
      </c>
      <c r="G67" s="367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workbookViewId="0">
      <pane xSplit="2" topLeftCell="C1" activePane="topRight" state="frozen"/>
      <selection pane="topRight" activeCell="S37" sqref="S37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7109375" style="126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309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89"/>
      <c r="B5" s="391" t="s">
        <v>0</v>
      </c>
      <c r="C5" s="393" t="s">
        <v>1</v>
      </c>
      <c r="D5" s="394" t="s">
        <v>13</v>
      </c>
      <c r="E5" s="393" t="s">
        <v>14</v>
      </c>
      <c r="F5" s="394"/>
      <c r="G5" s="393" t="s">
        <v>16</v>
      </c>
      <c r="H5" s="394" t="s">
        <v>44</v>
      </c>
      <c r="I5" s="427" t="s">
        <v>118</v>
      </c>
      <c r="J5" s="433" t="s">
        <v>91</v>
      </c>
      <c r="K5" s="434"/>
      <c r="L5" s="435"/>
      <c r="M5" s="416" t="s">
        <v>108</v>
      </c>
      <c r="N5" s="417"/>
      <c r="O5" s="417"/>
      <c r="P5" s="393" t="s">
        <v>2</v>
      </c>
      <c r="Q5" s="394" t="s">
        <v>17</v>
      </c>
      <c r="R5" s="393" t="s">
        <v>2</v>
      </c>
      <c r="S5" s="394" t="s">
        <v>18</v>
      </c>
      <c r="T5" s="393" t="s">
        <v>2</v>
      </c>
      <c r="U5" s="394" t="s">
        <v>19</v>
      </c>
      <c r="V5" s="393" t="s">
        <v>2</v>
      </c>
      <c r="W5" s="394" t="s">
        <v>300</v>
      </c>
      <c r="X5" s="421" t="s">
        <v>3</v>
      </c>
    </row>
    <row r="6" spans="1:26" s="138" customFormat="1" ht="27" customHeight="1" thickBot="1" x14ac:dyDescent="0.25">
      <c r="A6" s="390"/>
      <c r="B6" s="392"/>
      <c r="C6" s="392"/>
      <c r="D6" s="395"/>
      <c r="E6" s="396"/>
      <c r="F6" s="395"/>
      <c r="G6" s="396"/>
      <c r="H6" s="420"/>
      <c r="I6" s="428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2"/>
      <c r="Q6" s="395"/>
      <c r="R6" s="392"/>
      <c r="S6" s="395"/>
      <c r="T6" s="392"/>
      <c r="U6" s="395"/>
      <c r="V6" s="392"/>
      <c r="W6" s="420"/>
      <c r="X6" s="422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0</v>
      </c>
      <c r="G7" s="132"/>
      <c r="H7" s="20">
        <f>(F7+J7+K7+L7+Q7)*10</f>
        <v>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/>
      <c r="V7" s="21"/>
      <c r="W7" s="133"/>
      <c r="X7" s="137">
        <f t="shared" ref="X7:X13" si="0">+G7+H7+P7+R7+T7+V7+W7+I7</f>
        <v>0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3">
        <v>0</v>
      </c>
      <c r="G8" s="141"/>
      <c r="H8" s="20">
        <f>(F8+J8+K8+L8+Q8)*10</f>
        <v>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3"/>
      <c r="V8" s="21"/>
      <c r="W8" s="73"/>
      <c r="X8" s="137">
        <f>+G8+H8+P8+R8+T8+V8+W8+I8</f>
        <v>0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6</v>
      </c>
      <c r="G9" s="141">
        <f>E9*F9</f>
        <v>4741.3846153846152</v>
      </c>
      <c r="H9" s="20">
        <f t="shared" ref="H9:H14" si="1">(F9+J9+K9+L9+Q9)*10</f>
        <v>70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2">(((E9/8)*1.25)*M9)+((((E9/8)*N9)*200%)*130%)+((((E9/8)*130%)*130%)*O9)</f>
        <v>0</v>
      </c>
      <c r="Q9" s="73">
        <v>1</v>
      </c>
      <c r="R9" s="21">
        <f t="shared" ref="R9:R16" si="3">+Q9*E9</f>
        <v>790.23076923076928</v>
      </c>
      <c r="S9" s="73">
        <f>+'10.26-11.10'!W71</f>
        <v>0</v>
      </c>
      <c r="T9" s="21">
        <f t="shared" ref="T9:T16" si="4">(+S9*E9)*0.3</f>
        <v>0</v>
      </c>
      <c r="U9" s="353"/>
      <c r="V9" s="21"/>
      <c r="W9" s="73"/>
      <c r="X9" s="137">
        <f t="shared" si="0"/>
        <v>5601.6153846153848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3">
        <v>0</v>
      </c>
      <c r="G10" s="141"/>
      <c r="H10" s="20">
        <f t="shared" si="1"/>
        <v>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2"/>
        <v>0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353"/>
      <c r="V10" s="21"/>
      <c r="W10" s="73"/>
      <c r="X10" s="137">
        <f t="shared" si="0"/>
        <v>0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6</v>
      </c>
      <c r="G11" s="141">
        <f>E11*F11</f>
        <v>3162</v>
      </c>
      <c r="H11" s="20">
        <f>(F11+Q11)*10</f>
        <v>60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3"/>
        <v>0</v>
      </c>
      <c r="S11" s="73">
        <v>0</v>
      </c>
      <c r="T11" s="21">
        <f t="shared" si="4"/>
        <v>0</v>
      </c>
      <c r="U11" s="353"/>
      <c r="V11" s="21"/>
      <c r="W11" s="353"/>
      <c r="X11" s="137">
        <f>+G11+H11+P11+R11+T11+V11+W11+I11</f>
        <v>3222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6</v>
      </c>
      <c r="G12" s="141">
        <f t="shared" ref="G12:G15" si="5">E12*F12</f>
        <v>3162</v>
      </c>
      <c r="H12" s="20">
        <f t="shared" ref="H12" si="6">(F12+Q12)*10</f>
        <v>70</v>
      </c>
      <c r="I12" s="21"/>
      <c r="J12" s="73">
        <v>0</v>
      </c>
      <c r="K12" s="73"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 t="shared" si="2"/>
        <v>0</v>
      </c>
      <c r="Q12" s="73">
        <v>1</v>
      </c>
      <c r="R12" s="21">
        <f>+Q12*E12</f>
        <v>527</v>
      </c>
      <c r="S12" s="73">
        <v>0</v>
      </c>
      <c r="T12" s="21">
        <f>(+S12*E12)*0.3</f>
        <v>0</v>
      </c>
      <c r="U12" s="353"/>
      <c r="V12" s="21"/>
      <c r="W12" s="73"/>
      <c r="X12" s="137">
        <f>+G12+H12+P12+R12+T12+V12+W12+I12</f>
        <v>3759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/>
      <c r="G13" s="141">
        <f>E13*F13</f>
        <v>0</v>
      </c>
      <c r="H13" s="20">
        <f>(F13+Q13)*10</f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2"/>
        <v>0</v>
      </c>
      <c r="Q13" s="73"/>
      <c r="R13" s="21">
        <f t="shared" si="3"/>
        <v>0</v>
      </c>
      <c r="S13" s="73">
        <v>0</v>
      </c>
      <c r="T13" s="21">
        <f t="shared" si="4"/>
        <v>0</v>
      </c>
      <c r="U13" s="353"/>
      <c r="V13" s="21"/>
      <c r="W13" s="73"/>
      <c r="X13" s="137">
        <f t="shared" si="0"/>
        <v>0</v>
      </c>
    </row>
    <row r="14" spans="1:26" s="138" customFormat="1" ht="12" customHeight="1" x14ac:dyDescent="0.2">
      <c r="A14" s="139">
        <v>8</v>
      </c>
      <c r="B14" s="22" t="s">
        <v>304</v>
      </c>
      <c r="C14" s="72" t="s">
        <v>268</v>
      </c>
      <c r="D14" s="73">
        <v>6851</v>
      </c>
      <c r="E14" s="130">
        <v>527</v>
      </c>
      <c r="F14" s="353">
        <v>0</v>
      </c>
      <c r="G14" s="141">
        <f t="shared" si="5"/>
        <v>0</v>
      </c>
      <c r="H14" s="20">
        <f t="shared" si="1"/>
        <v>0</v>
      </c>
      <c r="I14" s="1"/>
      <c r="J14" s="73">
        <v>0</v>
      </c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/>
      <c r="W14" s="15"/>
      <c r="X14" s="137">
        <f t="shared" ref="X14:X16" si="7">+G14+H14+P14+R14+T14+V14+W14+I14</f>
        <v>0</v>
      </c>
    </row>
    <row r="15" spans="1:26" s="138" customFormat="1" ht="12" customHeight="1" x14ac:dyDescent="0.2">
      <c r="A15" s="139">
        <v>9</v>
      </c>
      <c r="B15" s="22" t="s">
        <v>305</v>
      </c>
      <c r="C15" s="72" t="s">
        <v>306</v>
      </c>
      <c r="D15" s="73">
        <v>6851</v>
      </c>
      <c r="E15" s="130">
        <f t="shared" ref="E15:E16" si="8">+D15/13</f>
        <v>527</v>
      </c>
      <c r="F15" s="353">
        <v>6</v>
      </c>
      <c r="G15" s="141">
        <f t="shared" si="5"/>
        <v>3162</v>
      </c>
      <c r="H15" s="21">
        <f t="shared" ref="H15:H16" si="9">(F15+J15+K15+L15+Q15)*10</f>
        <v>60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 t="shared" ref="V15:V16" si="10">(E15/8/10)*U15</f>
        <v>0</v>
      </c>
      <c r="W15" s="15"/>
      <c r="X15" s="137">
        <f t="shared" si="7"/>
        <v>3222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8"/>
        <v>0</v>
      </c>
      <c r="F16" s="140"/>
      <c r="G16" s="141">
        <f t="shared" ref="G16" si="11">+D16</f>
        <v>0</v>
      </c>
      <c r="H16" s="21">
        <f t="shared" si="9"/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 t="shared" si="10"/>
        <v>0</v>
      </c>
      <c r="W16" s="15"/>
      <c r="X16" s="137">
        <f t="shared" si="7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14227.384615384615</v>
      </c>
      <c r="H18" s="3">
        <f>SUM(H7:H16)</f>
        <v>260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1317.2307692307693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15804.615384615385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7"/>
      <c r="B20" s="399" t="s">
        <v>0</v>
      </c>
      <c r="C20" s="401" t="s">
        <v>1</v>
      </c>
      <c r="D20" s="387" t="s">
        <v>3</v>
      </c>
      <c r="E20" s="423" t="s">
        <v>22</v>
      </c>
      <c r="F20" s="429" t="s">
        <v>2</v>
      </c>
      <c r="G20" s="431" t="s">
        <v>21</v>
      </c>
      <c r="H20" s="387" t="s">
        <v>2</v>
      </c>
      <c r="I20" s="425" t="s">
        <v>126</v>
      </c>
      <c r="J20" s="412" t="s">
        <v>4</v>
      </c>
      <c r="K20" s="414" t="s">
        <v>23</v>
      </c>
      <c r="L20" s="387" t="s">
        <v>5</v>
      </c>
      <c r="M20" s="387" t="s">
        <v>6</v>
      </c>
      <c r="N20" s="387" t="s">
        <v>24</v>
      </c>
      <c r="O20" s="387" t="s">
        <v>7</v>
      </c>
      <c r="P20" s="407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8"/>
      <c r="B21" s="400"/>
      <c r="C21" s="402"/>
      <c r="D21" s="419"/>
      <c r="E21" s="424"/>
      <c r="F21" s="430"/>
      <c r="G21" s="432"/>
      <c r="H21" s="403"/>
      <c r="I21" s="426"/>
      <c r="J21" s="413"/>
      <c r="K21" s="415"/>
      <c r="L21" s="403"/>
      <c r="M21" s="403"/>
      <c r="N21" s="419"/>
      <c r="O21" s="403"/>
      <c r="P21" s="408"/>
      <c r="R21" s="250" t="str">
        <f>D3</f>
        <v>July 27-August 1, 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2">+X7</f>
        <v>0</v>
      </c>
      <c r="E22" s="354"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/>
      <c r="L22" s="15"/>
      <c r="M22" s="156"/>
      <c r="N22" s="358"/>
      <c r="O22" s="156"/>
      <c r="P22" s="158">
        <f t="shared" ref="P22:P27" si="13">+D22-F22-H22-J22-K22-L22-M22-N22-O22-I22</f>
        <v>0</v>
      </c>
      <c r="R22" s="71">
        <f t="shared" ref="R22:R31" si="14">G7+H7+P7+R7+T7+V7+W7-F22-H22</f>
        <v>0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0</v>
      </c>
      <c r="E23" s="353">
        <v>0</v>
      </c>
      <c r="F23" s="356">
        <f t="shared" ref="F23:F31" si="15">+E23*E8</f>
        <v>0</v>
      </c>
      <c r="G23" s="353"/>
      <c r="H23" s="356">
        <f t="shared" ref="H23:H31" si="16">(+E8/8)*G23</f>
        <v>0</v>
      </c>
      <c r="I23" s="353"/>
      <c r="J23" s="15"/>
      <c r="K23" s="15"/>
      <c r="L23" s="15"/>
      <c r="M23" s="18"/>
      <c r="N23" s="15"/>
      <c r="O23" s="18"/>
      <c r="P23" s="158">
        <f t="shared" si="13"/>
        <v>0</v>
      </c>
      <c r="R23" s="71">
        <f>G8+H8+P8+R8+T8+V8+W8-F23-H23</f>
        <v>0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2"/>
        <v>5601.6153846153848</v>
      </c>
      <c r="E24" s="353">
        <v>0</v>
      </c>
      <c r="F24" s="356">
        <f t="shared" si="15"/>
        <v>0</v>
      </c>
      <c r="G24" s="353"/>
      <c r="H24" s="356">
        <f>(+E9/8)*G24</f>
        <v>0</v>
      </c>
      <c r="I24" s="353"/>
      <c r="J24" s="15"/>
      <c r="K24" s="360"/>
      <c r="L24" s="15"/>
      <c r="M24" s="18"/>
      <c r="N24" s="360"/>
      <c r="O24" s="18"/>
      <c r="P24" s="158">
        <f t="shared" si="13"/>
        <v>5601.6153846153848</v>
      </c>
      <c r="R24" s="71">
        <f t="shared" si="14"/>
        <v>5601.6153846153848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2"/>
        <v>0</v>
      </c>
      <c r="E25" s="353">
        <v>0</v>
      </c>
      <c r="F25" s="356">
        <f t="shared" si="15"/>
        <v>0</v>
      </c>
      <c r="G25" s="353"/>
      <c r="H25" s="356">
        <f t="shared" ref="H25:H27" si="17">(+E10/8)*G25</f>
        <v>0</v>
      </c>
      <c r="I25" s="353"/>
      <c r="J25" s="15"/>
      <c r="K25" s="360"/>
      <c r="L25" s="15"/>
      <c r="M25" s="18"/>
      <c r="N25" s="15"/>
      <c r="O25" s="18"/>
      <c r="P25" s="158">
        <f t="shared" si="13"/>
        <v>0</v>
      </c>
      <c r="R25" s="71">
        <f t="shared" si="14"/>
        <v>0</v>
      </c>
    </row>
    <row r="26" spans="1:24" s="138" customFormat="1" ht="12" customHeight="1" x14ac:dyDescent="0.2">
      <c r="A26" s="139">
        <v>5</v>
      </c>
      <c r="B26" s="22" t="str">
        <f t="shared" ref="B26:B31" si="18">+B11</f>
        <v>Briones, Christian Joy</v>
      </c>
      <c r="C26" s="248" t="str">
        <f t="shared" ref="C26:C31" si="19">C11</f>
        <v>Asst. Cook</v>
      </c>
      <c r="D26" s="141">
        <f t="shared" si="12"/>
        <v>3222</v>
      </c>
      <c r="E26" s="353">
        <v>0</v>
      </c>
      <c r="F26" s="356">
        <f t="shared" si="15"/>
        <v>0</v>
      </c>
      <c r="G26" s="353"/>
      <c r="H26" s="356">
        <f t="shared" si="17"/>
        <v>0</v>
      </c>
      <c r="I26" s="353"/>
      <c r="J26" s="15"/>
      <c r="K26" s="15"/>
      <c r="L26" s="15"/>
      <c r="M26" s="18"/>
      <c r="N26" s="15"/>
      <c r="O26" s="18"/>
      <c r="P26" s="158">
        <f t="shared" si="13"/>
        <v>3222</v>
      </c>
      <c r="R26" s="71">
        <f t="shared" si="14"/>
        <v>3222</v>
      </c>
    </row>
    <row r="27" spans="1:24" s="138" customFormat="1" ht="12" customHeight="1" x14ac:dyDescent="0.2">
      <c r="A27" s="139">
        <v>6</v>
      </c>
      <c r="B27" s="22" t="str">
        <f t="shared" si="18"/>
        <v>Cahilig,Benzen</v>
      </c>
      <c r="C27" s="248" t="str">
        <f t="shared" si="19"/>
        <v>Cook</v>
      </c>
      <c r="D27" s="141">
        <f>+X12</f>
        <v>3759</v>
      </c>
      <c r="E27" s="353">
        <v>0</v>
      </c>
      <c r="F27" s="356">
        <f t="shared" si="15"/>
        <v>0</v>
      </c>
      <c r="G27" s="353"/>
      <c r="H27" s="356">
        <f t="shared" si="17"/>
        <v>0</v>
      </c>
      <c r="I27" s="353"/>
      <c r="J27" s="15"/>
      <c r="K27" s="15"/>
      <c r="L27" s="15"/>
      <c r="M27" s="18"/>
      <c r="N27" s="15"/>
      <c r="O27" s="18"/>
      <c r="P27" s="158">
        <f t="shared" si="13"/>
        <v>3759</v>
      </c>
      <c r="R27" s="71">
        <f>G12+H12+P12+R12+T12+V12+W12-F27-H27</f>
        <v>3759</v>
      </c>
    </row>
    <row r="28" spans="1:24" s="138" customFormat="1" ht="12" customHeight="1" x14ac:dyDescent="0.2">
      <c r="A28" s="139">
        <v>7</v>
      </c>
      <c r="B28" s="22" t="str">
        <f t="shared" si="18"/>
        <v>Pantoja,Nancy</v>
      </c>
      <c r="C28" s="248" t="str">
        <f t="shared" si="19"/>
        <v>Cashier</v>
      </c>
      <c r="D28" s="141">
        <f t="shared" si="12"/>
        <v>0</v>
      </c>
      <c r="E28" s="353">
        <v>0</v>
      </c>
      <c r="F28" s="356">
        <f t="shared" si="15"/>
        <v>0</v>
      </c>
      <c r="G28" s="353"/>
      <c r="H28" s="356">
        <f>(+E13/8)*G28</f>
        <v>0</v>
      </c>
      <c r="I28" s="353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14"/>
        <v>0</v>
      </c>
    </row>
    <row r="29" spans="1:24" s="138" customFormat="1" ht="12" customHeight="1" x14ac:dyDescent="0.2">
      <c r="A29" s="139">
        <v>8</v>
      </c>
      <c r="B29" s="22" t="str">
        <f t="shared" si="18"/>
        <v>Hayagan, Ruel</v>
      </c>
      <c r="C29" s="248" t="str">
        <f t="shared" si="19"/>
        <v>Cook</v>
      </c>
      <c r="D29" s="141">
        <f t="shared" si="12"/>
        <v>0</v>
      </c>
      <c r="E29" s="353"/>
      <c r="F29" s="356">
        <f t="shared" si="15"/>
        <v>0</v>
      </c>
      <c r="G29" s="353"/>
      <c r="H29" s="356">
        <f t="shared" si="16"/>
        <v>0</v>
      </c>
      <c r="I29" s="353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4"/>
        <v>0</v>
      </c>
    </row>
    <row r="30" spans="1:24" s="138" customFormat="1" ht="12" customHeight="1" x14ac:dyDescent="0.2">
      <c r="A30" s="139">
        <v>9</v>
      </c>
      <c r="B30" s="22" t="str">
        <f t="shared" si="18"/>
        <v>Labadan, Eric</v>
      </c>
      <c r="C30" s="248" t="str">
        <f t="shared" si="19"/>
        <v>Waiter</v>
      </c>
      <c r="D30" s="141">
        <f t="shared" si="12"/>
        <v>3222</v>
      </c>
      <c r="E30" s="353"/>
      <c r="F30" s="356">
        <f t="shared" si="15"/>
        <v>0</v>
      </c>
      <c r="G30" s="353"/>
      <c r="H30" s="356">
        <f t="shared" si="16"/>
        <v>0</v>
      </c>
      <c r="I30" s="353"/>
      <c r="J30" s="15"/>
      <c r="K30" s="15"/>
      <c r="L30" s="15"/>
      <c r="M30" s="18"/>
      <c r="N30" s="15"/>
      <c r="O30" s="18"/>
      <c r="P30" s="158">
        <f t="shared" ref="P30:P31" si="20">+D30-F30-H30-J30-K30-L30-M30-N30-O30-I30</f>
        <v>3222</v>
      </c>
      <c r="R30" s="71">
        <f t="shared" si="14"/>
        <v>3222</v>
      </c>
    </row>
    <row r="31" spans="1:24" s="138" customFormat="1" ht="12" customHeight="1" x14ac:dyDescent="0.2">
      <c r="A31" s="139">
        <v>10</v>
      </c>
      <c r="B31" s="22">
        <f t="shared" si="18"/>
        <v>0</v>
      </c>
      <c r="C31" s="248">
        <f t="shared" si="19"/>
        <v>0</v>
      </c>
      <c r="D31" s="141">
        <f t="shared" si="12"/>
        <v>0</v>
      </c>
      <c r="E31" s="15"/>
      <c r="F31" s="21">
        <f t="shared" si="15"/>
        <v>0</v>
      </c>
      <c r="G31" s="159"/>
      <c r="H31" s="21">
        <f t="shared" si="16"/>
        <v>0</v>
      </c>
      <c r="I31" s="122"/>
      <c r="J31" s="15"/>
      <c r="K31" s="15"/>
      <c r="L31" s="15"/>
      <c r="M31" s="18"/>
      <c r="N31" s="15"/>
      <c r="O31" s="18"/>
      <c r="P31" s="158">
        <f t="shared" si="20"/>
        <v>0</v>
      </c>
      <c r="R31" s="71">
        <f t="shared" si="14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15804.615384615385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1">+SUM(J22:J32)</f>
        <v>0</v>
      </c>
      <c r="K33" s="3">
        <f t="shared" si="21"/>
        <v>0</v>
      </c>
      <c r="L33" s="3">
        <f t="shared" si="21"/>
        <v>0</v>
      </c>
      <c r="M33" s="3">
        <f t="shared" si="21"/>
        <v>0</v>
      </c>
      <c r="N33" s="3">
        <f t="shared" si="21"/>
        <v>0</v>
      </c>
      <c r="O33" s="3">
        <f t="shared" si="21"/>
        <v>0</v>
      </c>
      <c r="P33" s="5">
        <f>+SUM(P22:P32)</f>
        <v>15804.615384615385</v>
      </c>
      <c r="R33" s="51"/>
      <c r="S33" s="249" t="s">
        <v>102</v>
      </c>
      <c r="T33" s="163"/>
    </row>
    <row r="34" spans="1:25" x14ac:dyDescent="0.2">
      <c r="O34" s="19" t="s">
        <v>307</v>
      </c>
      <c r="P34" s="19" t="s">
        <v>115</v>
      </c>
      <c r="Q34" s="19" t="s">
        <v>308</v>
      </c>
      <c r="R34" s="19" t="s">
        <v>3</v>
      </c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2">B22</f>
        <v>Biarcal, Ronald Glenn</v>
      </c>
      <c r="N35" s="165"/>
      <c r="O35" s="16">
        <f>P35/13</f>
        <v>79.538461538461533</v>
      </c>
      <c r="P35" s="16">
        <f>1034</f>
        <v>1034</v>
      </c>
      <c r="Q35" s="16">
        <v>0</v>
      </c>
      <c r="R35" s="126">
        <f>O35*Q35</f>
        <v>0</v>
      </c>
      <c r="S35" s="166">
        <f t="shared" ref="S35:S44" si="23">+P22+R35</f>
        <v>0</v>
      </c>
    </row>
    <row r="36" spans="1:25" x14ac:dyDescent="0.2">
      <c r="M36" s="16" t="str">
        <f t="shared" si="22"/>
        <v>Sanchez, Angelo</v>
      </c>
      <c r="N36" s="165"/>
      <c r="O36" s="16">
        <f t="shared" ref="O36:O38" si="24">P36/13</f>
        <v>76.92307692307692</v>
      </c>
      <c r="P36" s="16">
        <v>1000</v>
      </c>
      <c r="Q36" s="273">
        <v>0</v>
      </c>
      <c r="R36" s="126">
        <f t="shared" ref="R36:R44" si="25">O36*Q36</f>
        <v>0</v>
      </c>
      <c r="S36" s="166">
        <f t="shared" si="23"/>
        <v>0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2"/>
        <v>Dino, Joyce</v>
      </c>
      <c r="N37" s="165"/>
      <c r="O37" s="16">
        <f t="shared" si="24"/>
        <v>100</v>
      </c>
      <c r="P37" s="16">
        <v>1300</v>
      </c>
      <c r="Q37" s="16">
        <v>6</v>
      </c>
      <c r="R37" s="126">
        <f t="shared" si="25"/>
        <v>600</v>
      </c>
      <c r="S37" s="166">
        <f t="shared" si="23"/>
        <v>6201.6153846153848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2"/>
        <v xml:space="preserve">Sosa, Anna Marie </v>
      </c>
      <c r="N38" s="165"/>
      <c r="O38" s="16">
        <f t="shared" si="24"/>
        <v>79.538461538461533</v>
      </c>
      <c r="P38" s="16">
        <f>1034</f>
        <v>1034</v>
      </c>
      <c r="Q38" s="16">
        <v>0</v>
      </c>
      <c r="R38" s="126">
        <f t="shared" si="25"/>
        <v>0</v>
      </c>
      <c r="S38" s="166">
        <f t="shared" si="23"/>
        <v>0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22"/>
        <v>Briones, Christian Joy</v>
      </c>
      <c r="O39" s="16">
        <v>0</v>
      </c>
      <c r="P39" s="16">
        <v>0</v>
      </c>
      <c r="Q39" s="16">
        <v>0</v>
      </c>
      <c r="R39" s="126">
        <f t="shared" si="25"/>
        <v>0</v>
      </c>
      <c r="S39" s="166">
        <f t="shared" si="23"/>
        <v>3222</v>
      </c>
      <c r="T39" s="361"/>
      <c r="U39" s="334"/>
      <c r="V39" s="334"/>
      <c r="W39" s="334"/>
      <c r="X39" s="334"/>
      <c r="Y39" s="334"/>
    </row>
    <row r="40" spans="1:25" x14ac:dyDescent="0.2">
      <c r="M40" s="16" t="str">
        <f t="shared" si="22"/>
        <v>Cahilig,Benzen</v>
      </c>
      <c r="O40" s="16">
        <v>0</v>
      </c>
      <c r="P40" s="16">
        <v>0</v>
      </c>
      <c r="Q40" s="16">
        <v>0</v>
      </c>
      <c r="R40" s="126">
        <f t="shared" si="25"/>
        <v>0</v>
      </c>
      <c r="S40" s="166">
        <f t="shared" si="23"/>
        <v>3759</v>
      </c>
    </row>
    <row r="41" spans="1:25" x14ac:dyDescent="0.2">
      <c r="M41" s="16" t="str">
        <f t="shared" si="22"/>
        <v>Pantoja,Nancy</v>
      </c>
      <c r="O41" s="16">
        <v>0</v>
      </c>
      <c r="P41" s="16">
        <v>0</v>
      </c>
      <c r="Q41" s="16">
        <v>0</v>
      </c>
      <c r="R41" s="126">
        <f t="shared" si="25"/>
        <v>0</v>
      </c>
      <c r="S41" s="166">
        <f t="shared" si="23"/>
        <v>0</v>
      </c>
    </row>
    <row r="42" spans="1:25" x14ac:dyDescent="0.2">
      <c r="M42" s="16" t="str">
        <f t="shared" si="22"/>
        <v>Hayagan, Ruel</v>
      </c>
      <c r="O42" s="16">
        <v>0</v>
      </c>
      <c r="P42" s="16">
        <v>0</v>
      </c>
      <c r="Q42" s="16">
        <v>0</v>
      </c>
      <c r="R42" s="126">
        <f t="shared" si="25"/>
        <v>0</v>
      </c>
      <c r="S42" s="166">
        <f t="shared" si="23"/>
        <v>0</v>
      </c>
    </row>
    <row r="43" spans="1:25" x14ac:dyDescent="0.2">
      <c r="M43" s="16" t="str">
        <f t="shared" si="22"/>
        <v>Labadan, Eric</v>
      </c>
      <c r="O43" s="16">
        <v>0</v>
      </c>
      <c r="P43" s="16">
        <v>0</v>
      </c>
      <c r="Q43" s="16">
        <v>0</v>
      </c>
      <c r="R43" s="126">
        <f t="shared" si="25"/>
        <v>0</v>
      </c>
      <c r="S43" s="166">
        <f t="shared" si="23"/>
        <v>3222</v>
      </c>
    </row>
    <row r="44" spans="1:25" x14ac:dyDescent="0.2">
      <c r="M44" s="16">
        <f t="shared" si="22"/>
        <v>0</v>
      </c>
      <c r="O44" s="16">
        <v>0</v>
      </c>
      <c r="P44" s="16">
        <v>0</v>
      </c>
      <c r="Q44" s="16">
        <v>0</v>
      </c>
      <c r="R44" s="126">
        <f t="shared" si="25"/>
        <v>0</v>
      </c>
      <c r="S44" s="166">
        <f t="shared" si="23"/>
        <v>0</v>
      </c>
    </row>
    <row r="46" spans="1:25" x14ac:dyDescent="0.2">
      <c r="P46" s="169"/>
      <c r="R46" s="126" t="s">
        <v>3</v>
      </c>
      <c r="S46" s="164">
        <f>SUM(S35:S45)</f>
        <v>16404.615384615383</v>
      </c>
    </row>
    <row r="53" spans="1:16" ht="13.5" thickBot="1" x14ac:dyDescent="0.25"/>
    <row r="54" spans="1:16" ht="13.5" thickBot="1" x14ac:dyDescent="0.25">
      <c r="A54" s="397"/>
      <c r="B54" s="399" t="s">
        <v>0</v>
      </c>
      <c r="C54" s="401" t="s">
        <v>1</v>
      </c>
      <c r="D54" s="387" t="s">
        <v>45</v>
      </c>
      <c r="E54" s="385" t="s">
        <v>151</v>
      </c>
      <c r="F54" s="405" t="s">
        <v>151</v>
      </c>
      <c r="G54" s="406"/>
      <c r="H54" s="410"/>
      <c r="I54" s="407" t="s">
        <v>3</v>
      </c>
      <c r="J54" s="409" t="s">
        <v>114</v>
      </c>
      <c r="K54" s="404" t="s">
        <v>115</v>
      </c>
      <c r="L54" s="404" t="s">
        <v>308</v>
      </c>
      <c r="M54" s="404" t="s">
        <v>3</v>
      </c>
      <c r="N54" s="418" t="s">
        <v>102</v>
      </c>
    </row>
    <row r="55" spans="1:16" ht="13.5" thickBot="1" x14ac:dyDescent="0.25">
      <c r="A55" s="398"/>
      <c r="B55" s="400"/>
      <c r="C55" s="402"/>
      <c r="D55" s="388"/>
      <c r="E55" s="386"/>
      <c r="F55" s="245" t="s">
        <v>117</v>
      </c>
      <c r="G55" s="246" t="s">
        <v>303</v>
      </c>
      <c r="H55" s="411"/>
      <c r="I55" s="408"/>
      <c r="J55" s="409"/>
      <c r="K55" s="404"/>
      <c r="L55" s="404"/>
      <c r="M55" s="404"/>
      <c r="N55" s="418"/>
    </row>
    <row r="56" spans="1:16" ht="13.5" thickBot="1" x14ac:dyDescent="0.25">
      <c r="A56" s="153">
        <v>1</v>
      </c>
      <c r="B56" s="49" t="str">
        <f t="shared" ref="B56:C65" si="26">+B22</f>
        <v>Biarcal, Ronald Glenn</v>
      </c>
      <c r="C56" s="49" t="str">
        <f t="shared" si="26"/>
        <v>M.T.Purchaser</v>
      </c>
      <c r="D56" s="133"/>
      <c r="E56" s="157"/>
      <c r="F56" s="236"/>
      <c r="G56" s="236"/>
      <c r="H56" s="157">
        <v>0</v>
      </c>
      <c r="I56" s="158">
        <f t="shared" ref="I56:I58" si="27">+D22-F22-H22-D56-J22-K22-L22-M22-N22-O22-E56-H56-F56-G56-I22</f>
        <v>0</v>
      </c>
      <c r="J56" s="274">
        <f>+O35</f>
        <v>79.538461538461533</v>
      </c>
      <c r="K56" s="274">
        <f t="shared" ref="K56:L60" si="28">+P35</f>
        <v>1034</v>
      </c>
      <c r="L56" s="274">
        <f t="shared" si="28"/>
        <v>0</v>
      </c>
      <c r="M56" s="126">
        <f t="shared" ref="M56:M59" si="29">J56*L56</f>
        <v>0</v>
      </c>
      <c r="N56" s="165">
        <f>P22+M56</f>
        <v>0</v>
      </c>
    </row>
    <row r="57" spans="1:16" ht="13.5" thickBot="1" x14ac:dyDescent="0.25">
      <c r="A57" s="139">
        <v>2</v>
      </c>
      <c r="B57" s="22" t="str">
        <f t="shared" si="26"/>
        <v>Sanchez, Angelo</v>
      </c>
      <c r="C57" s="248" t="str">
        <f t="shared" si="26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0</v>
      </c>
      <c r="J57" s="274">
        <f>+O36</f>
        <v>76.92307692307692</v>
      </c>
      <c r="K57" s="274">
        <f t="shared" si="28"/>
        <v>1000</v>
      </c>
      <c r="L57" s="274">
        <f t="shared" si="28"/>
        <v>0</v>
      </c>
      <c r="M57" s="126">
        <f t="shared" si="29"/>
        <v>0</v>
      </c>
      <c r="N57" s="165">
        <f>P23+M57</f>
        <v>0</v>
      </c>
    </row>
    <row r="58" spans="1:16" ht="13.5" thickBot="1" x14ac:dyDescent="0.25">
      <c r="A58" s="139">
        <v>3</v>
      </c>
      <c r="B58" s="22" t="str">
        <f t="shared" si="26"/>
        <v>Dino, Joyce</v>
      </c>
      <c r="C58" s="248" t="str">
        <f t="shared" si="26"/>
        <v>Store Manager</v>
      </c>
      <c r="D58" s="73"/>
      <c r="E58" s="122"/>
      <c r="F58" s="18"/>
      <c r="G58" s="236"/>
      <c r="H58" s="157">
        <v>0</v>
      </c>
      <c r="I58" s="158">
        <f t="shared" si="27"/>
        <v>5601.6153846153848</v>
      </c>
      <c r="J58" s="274">
        <f>+O37</f>
        <v>100</v>
      </c>
      <c r="K58" s="274">
        <f t="shared" si="28"/>
        <v>1300</v>
      </c>
      <c r="L58" s="274">
        <f t="shared" si="28"/>
        <v>6</v>
      </c>
      <c r="M58" s="126">
        <f t="shared" si="29"/>
        <v>600</v>
      </c>
      <c r="N58" s="165">
        <f>P24+M58</f>
        <v>6201.6153846153848</v>
      </c>
      <c r="P58" s="165"/>
    </row>
    <row r="59" spans="1:16" ht="13.5" thickBot="1" x14ac:dyDescent="0.25">
      <c r="A59" s="139">
        <v>4</v>
      </c>
      <c r="B59" s="22" t="str">
        <f t="shared" si="26"/>
        <v xml:space="preserve">Sosa, Anna Marie </v>
      </c>
      <c r="C59" s="248" t="str">
        <f t="shared" si="26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0</v>
      </c>
      <c r="J59" s="274">
        <f>+O38</f>
        <v>79.538461538461533</v>
      </c>
      <c r="K59" s="274">
        <f t="shared" si="28"/>
        <v>1034</v>
      </c>
      <c r="L59" s="274">
        <f t="shared" si="28"/>
        <v>0</v>
      </c>
      <c r="M59" s="126">
        <f t="shared" si="29"/>
        <v>0</v>
      </c>
      <c r="N59" s="165">
        <f>P25+M59</f>
        <v>0</v>
      </c>
    </row>
    <row r="60" spans="1:16" ht="13.5" thickBot="1" x14ac:dyDescent="0.25">
      <c r="A60" s="139">
        <v>5</v>
      </c>
      <c r="B60" s="22" t="str">
        <f t="shared" si="26"/>
        <v>Briones, Christian Joy</v>
      </c>
      <c r="C60" s="248" t="str">
        <f t="shared" si="26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3222</v>
      </c>
      <c r="J60" s="274">
        <f>+O39</f>
        <v>0</v>
      </c>
      <c r="K60" s="274">
        <f t="shared" si="28"/>
        <v>0</v>
      </c>
      <c r="L60" s="274">
        <f t="shared" si="28"/>
        <v>0</v>
      </c>
      <c r="N60" s="165">
        <f t="shared" ref="N60:N65" si="30">+I60+J60+K60</f>
        <v>3222</v>
      </c>
    </row>
    <row r="61" spans="1:16" ht="13.5" thickBot="1" x14ac:dyDescent="0.25">
      <c r="A61" s="139">
        <v>6</v>
      </c>
      <c r="B61" s="22" t="str">
        <f t="shared" si="26"/>
        <v>Cahilig,Benzen</v>
      </c>
      <c r="C61" s="248" t="str">
        <f t="shared" si="26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3759</v>
      </c>
      <c r="N61" s="165">
        <f t="shared" si="30"/>
        <v>3759</v>
      </c>
    </row>
    <row r="62" spans="1:16" x14ac:dyDescent="0.2">
      <c r="A62" s="139">
        <v>7</v>
      </c>
      <c r="B62" s="22" t="str">
        <f t="shared" si="26"/>
        <v>Pantoja,Nancy</v>
      </c>
      <c r="C62" s="248" t="str">
        <f t="shared" si="26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0</v>
      </c>
      <c r="N62" s="165">
        <f t="shared" si="30"/>
        <v>0</v>
      </c>
    </row>
    <row r="63" spans="1:16" x14ac:dyDescent="0.2">
      <c r="A63" s="139">
        <v>8</v>
      </c>
      <c r="B63" s="22" t="str">
        <f t="shared" si="26"/>
        <v>Hayagan, Ruel</v>
      </c>
      <c r="C63" s="248" t="str">
        <f t="shared" si="26"/>
        <v>Cook</v>
      </c>
      <c r="D63" s="73"/>
      <c r="E63" s="122"/>
      <c r="F63" s="122"/>
      <c r="G63" s="122"/>
      <c r="H63" s="15">
        <v>0</v>
      </c>
      <c r="I63" s="158">
        <f t="shared" ref="I63:I65" si="31">+D29-F29-H29-D63-J29-K29-L29-M29-N29-O29-E63-H63-F63-G63-I29</f>
        <v>0</v>
      </c>
      <c r="N63" s="165">
        <f t="shared" si="30"/>
        <v>0</v>
      </c>
    </row>
    <row r="64" spans="1:16" x14ac:dyDescent="0.2">
      <c r="A64" s="139">
        <v>9</v>
      </c>
      <c r="B64" s="22" t="str">
        <f t="shared" si="26"/>
        <v>Labadan, Eric</v>
      </c>
      <c r="C64" s="248" t="str">
        <f t="shared" si="26"/>
        <v>Waiter</v>
      </c>
      <c r="D64" s="73"/>
      <c r="E64" s="122"/>
      <c r="F64" s="122"/>
      <c r="G64" s="122"/>
      <c r="H64" s="15">
        <v>0</v>
      </c>
      <c r="I64" s="158">
        <f t="shared" si="31"/>
        <v>3222</v>
      </c>
      <c r="N64" s="165">
        <f t="shared" si="30"/>
        <v>3222</v>
      </c>
    </row>
    <row r="65" spans="1:14" x14ac:dyDescent="0.2">
      <c r="A65" s="139">
        <v>10</v>
      </c>
      <c r="B65" s="22">
        <f t="shared" si="26"/>
        <v>0</v>
      </c>
      <c r="C65" s="248">
        <f t="shared" si="26"/>
        <v>0</v>
      </c>
      <c r="D65" s="22"/>
      <c r="E65" s="122"/>
      <c r="F65" s="122"/>
      <c r="G65" s="122"/>
      <c r="H65" s="15">
        <v>0</v>
      </c>
      <c r="I65" s="158">
        <f t="shared" si="31"/>
        <v>0</v>
      </c>
      <c r="N65" s="165">
        <f t="shared" si="30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15804.615384615385</v>
      </c>
      <c r="N67" s="362">
        <f>SUM(N56:N66)</f>
        <v>16404.615384615383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9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M54:M55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'26-10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'26-10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'26-10 payroll'!D2</f>
        <v>VALERO</v>
      </c>
      <c r="C3" s="440"/>
      <c r="D3" s="440"/>
      <c r="E3" s="440"/>
      <c r="F3" s="440"/>
      <c r="G3" s="440"/>
      <c r="H3" s="441"/>
      <c r="I3" s="178"/>
      <c r="J3" s="439" t="str">
        <f>'26-10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'26-10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'26-10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f>'26-10 payroll'!E7</f>
        <v>527</v>
      </c>
      <c r="E8" s="446"/>
      <c r="F8" s="446"/>
      <c r="G8" s="55"/>
      <c r="H8" s="196"/>
      <c r="I8" s="195"/>
      <c r="J8" s="192" t="s">
        <v>28</v>
      </c>
      <c r="K8" s="193" t="s">
        <v>27</v>
      </c>
      <c r="L8" s="446">
        <f>'26-10 payroll'!E8</f>
        <v>527</v>
      </c>
      <c r="M8" s="446"/>
      <c r="N8" s="446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7" t="str">
        <f>'26-10 payroll'!D3</f>
        <v>July 27-August 1, 2020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'26-10 payroll'!D3</f>
        <v>July 27-August 1, 2020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0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0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1113.5384615384614</v>
      </c>
      <c r="G17" s="55"/>
      <c r="H17" s="56">
        <f>SUM(F13:F17)</f>
        <v>1113.5384615384614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1076.9230769230769</v>
      </c>
      <c r="O17" s="9"/>
      <c r="P17" s="10">
        <f>SUM(N13:N17)</f>
        <v>1076.9230769230769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1113.5384615384614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1076.9230769230769</v>
      </c>
      <c r="R28" s="215"/>
      <c r="T28" s="216">
        <f>+H28-'26-10 payroll'!S35</f>
        <v>1113.5384615384614</v>
      </c>
      <c r="U28" s="217"/>
      <c r="V28" s="218">
        <f>+P28-'26-10 payroll'!S36</f>
        <v>1076.9230769230769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'26-10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'26-10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'26-10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'26-10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'26-10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'26-10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'26-10 payroll'!E9</f>
        <v>790.23076923076928</v>
      </c>
      <c r="E41" s="446"/>
      <c r="F41" s="446"/>
      <c r="G41" s="55"/>
      <c r="H41" s="196"/>
      <c r="I41" s="195"/>
      <c r="J41" s="192" t="s">
        <v>28</v>
      </c>
      <c r="K41" s="193" t="s">
        <v>27</v>
      </c>
      <c r="L41" s="446">
        <f>'26-10 payroll'!E10</f>
        <v>527</v>
      </c>
      <c r="M41" s="446"/>
      <c r="N41" s="446"/>
      <c r="O41" s="9"/>
      <c r="P41" s="196"/>
    </row>
    <row r="42" spans="2:17" x14ac:dyDescent="0.2">
      <c r="B42" s="192" t="s">
        <v>29</v>
      </c>
      <c r="C42" s="193" t="s">
        <v>27</v>
      </c>
      <c r="D42" s="447" t="str">
        <f>'26-10 payroll'!D3</f>
        <v>July 27-August 1, 2020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tr">
        <f>'26-10 payroll'!D3</f>
        <v>July 27-August 1, 2020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0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70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790.23076923076928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1406</v>
      </c>
      <c r="G50" s="55"/>
      <c r="H50" s="56">
        <f>SUM(F46:F50)</f>
        <v>2266.2307692307695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1113.5384615384614</v>
      </c>
      <c r="O50" s="9"/>
      <c r="P50" s="10">
        <f>SUM(N46:N50)</f>
        <v>1113.5384615384614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7007.6153846153848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1113.5384615384614</v>
      </c>
      <c r="Q61" s="174"/>
      <c r="T61" s="216">
        <f>+H61-'26-10 payroll'!S37</f>
        <v>806</v>
      </c>
      <c r="V61" s="237">
        <f>+P61-'26-10 payroll'!S38</f>
        <v>1113.5384615384614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'26-10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'26-10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'26-10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'26-10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'26-10 payroll'!B11</f>
        <v>Briones, Christian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 t="str">
        <f>'26-10 payroll'!B12</f>
        <v>Cahilig,Benzen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f>'26-10 payroll'!E11</f>
        <v>527</v>
      </c>
      <c r="E74" s="446"/>
      <c r="F74" s="446"/>
      <c r="G74" s="55"/>
      <c r="H74" s="196"/>
      <c r="I74" s="195"/>
      <c r="J74" s="192" t="s">
        <v>28</v>
      </c>
      <c r="K74" s="193" t="s">
        <v>27</v>
      </c>
      <c r="L74" s="446">
        <f>'26-10 payroll'!E12</f>
        <v>527</v>
      </c>
      <c r="M74" s="446"/>
      <c r="N74" s="446"/>
      <c r="O74" s="9"/>
      <c r="P74" s="196"/>
    </row>
    <row r="75" spans="2:17" x14ac:dyDescent="0.2">
      <c r="B75" s="192" t="s">
        <v>29</v>
      </c>
      <c r="C75" s="193" t="s">
        <v>27</v>
      </c>
      <c r="D75" s="447" t="str">
        <f>'26-10 payroll'!D3</f>
        <v>July 27-August 1, 2020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 t="str">
        <f>'26-10 payroll'!D3</f>
        <v>July 27-August 1, 2020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70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527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60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597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3759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'26-10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'26-10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'26-10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'26-10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 t="str">
        <f>'26-10 payroll'!B13</f>
        <v>Pantoja,Nancy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 t="str">
        <f>'26-10 payroll'!B29</f>
        <v>Hayagan, Ruel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f>'26-10 payroll'!E13</f>
        <v>527</v>
      </c>
      <c r="E107" s="446"/>
      <c r="F107" s="446"/>
      <c r="G107" s="55"/>
      <c r="H107" s="196"/>
      <c r="I107" s="195"/>
      <c r="J107" s="192" t="s">
        <v>28</v>
      </c>
      <c r="K107" s="193" t="s">
        <v>27</v>
      </c>
      <c r="L107" s="446">
        <f>'26-10 payroll'!E14</f>
        <v>527</v>
      </c>
      <c r="M107" s="446"/>
      <c r="N107" s="446"/>
      <c r="O107" s="9"/>
      <c r="P107" s="196"/>
    </row>
    <row r="108" spans="2:17" x14ac:dyDescent="0.2">
      <c r="B108" s="192" t="s">
        <v>29</v>
      </c>
      <c r="C108" s="193" t="s">
        <v>27</v>
      </c>
      <c r="D108" s="447" t="str">
        <f>'26-10 payroll'!D3</f>
        <v>July 27-August 1, 2020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 t="str">
        <f>'26-10 payroll'!D3</f>
        <v>July 27-August 1, 2020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tr">
        <f>'26-10 payroll'!A1</f>
        <v>THE OLD SPAGHETTI HOUSE</v>
      </c>
      <c r="C134" s="437"/>
      <c r="D134" s="437"/>
      <c r="E134" s="437"/>
      <c r="F134" s="437"/>
      <c r="G134" s="437"/>
      <c r="H134" s="438"/>
      <c r="I134" s="178"/>
      <c r="J134" s="436" t="str">
        <f>'26-10 payroll'!A1</f>
        <v>THE OLD SPAGHETTI HOUSE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'26-10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'26-10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 t="str">
        <f>'26-10 payroll'!B15</f>
        <v>Labadan, Eric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>
        <f>'26-10 payroll'!C112</f>
        <v>0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f>'26-10 payroll'!E15</f>
        <v>527</v>
      </c>
      <c r="E140" s="446"/>
      <c r="F140" s="446"/>
      <c r="G140" s="55"/>
      <c r="H140" s="196"/>
      <c r="I140" s="195"/>
      <c r="J140" s="192" t="s">
        <v>28</v>
      </c>
      <c r="K140" s="193" t="s">
        <v>27</v>
      </c>
      <c r="L140" s="446">
        <f>'26-10 payroll'!E112</f>
        <v>0</v>
      </c>
      <c r="M140" s="446"/>
      <c r="N140" s="446"/>
      <c r="O140" s="9"/>
      <c r="P140" s="196"/>
    </row>
    <row r="141" spans="2:17" x14ac:dyDescent="0.2">
      <c r="B141" s="192" t="s">
        <v>29</v>
      </c>
      <c r="C141" s="193" t="s">
        <v>27</v>
      </c>
      <c r="D141" s="447" t="str">
        <f>'26-10 payroll'!D3</f>
        <v>July 27-August 1, 2020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>
        <f>'26-10 payroll'!D105</f>
        <v>0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3162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60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60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3222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89"/>
      <c r="B5" s="391" t="s">
        <v>0</v>
      </c>
      <c r="C5" s="393" t="s">
        <v>1</v>
      </c>
      <c r="D5" s="394" t="s">
        <v>13</v>
      </c>
      <c r="E5" s="393" t="s">
        <v>14</v>
      </c>
      <c r="F5" s="394" t="s">
        <v>15</v>
      </c>
      <c r="G5" s="393" t="s">
        <v>16</v>
      </c>
      <c r="H5" s="394" t="s">
        <v>44</v>
      </c>
      <c r="I5" s="427" t="s">
        <v>118</v>
      </c>
      <c r="J5" s="433" t="s">
        <v>91</v>
      </c>
      <c r="K5" s="434"/>
      <c r="L5" s="435"/>
      <c r="M5" s="416" t="s">
        <v>108</v>
      </c>
      <c r="N5" s="417"/>
      <c r="O5" s="417"/>
      <c r="P5" s="393" t="s">
        <v>2</v>
      </c>
      <c r="Q5" s="394" t="s">
        <v>17</v>
      </c>
      <c r="R5" s="393" t="s">
        <v>2</v>
      </c>
      <c r="S5" s="394" t="s">
        <v>18</v>
      </c>
      <c r="T5" s="393" t="s">
        <v>2</v>
      </c>
      <c r="U5" s="394" t="s">
        <v>19</v>
      </c>
      <c r="V5" s="393" t="s">
        <v>2</v>
      </c>
      <c r="W5" s="394" t="s">
        <v>20</v>
      </c>
      <c r="X5" s="421" t="s">
        <v>3</v>
      </c>
    </row>
    <row r="6" spans="1:26" s="138" customFormat="1" ht="27" customHeight="1" thickBot="1" x14ac:dyDescent="0.25">
      <c r="A6" s="390"/>
      <c r="B6" s="392"/>
      <c r="C6" s="392"/>
      <c r="D6" s="395"/>
      <c r="E6" s="396"/>
      <c r="F6" s="395"/>
      <c r="G6" s="396"/>
      <c r="H6" s="420"/>
      <c r="I6" s="428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2"/>
      <c r="Q6" s="395"/>
      <c r="R6" s="392"/>
      <c r="S6" s="395"/>
      <c r="T6" s="392"/>
      <c r="U6" s="395"/>
      <c r="V6" s="392"/>
      <c r="W6" s="420"/>
      <c r="X6" s="422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7"/>
      <c r="B20" s="399" t="s">
        <v>0</v>
      </c>
      <c r="C20" s="401" t="s">
        <v>1</v>
      </c>
      <c r="D20" s="387" t="s">
        <v>3</v>
      </c>
      <c r="E20" s="423" t="s">
        <v>22</v>
      </c>
      <c r="F20" s="429" t="s">
        <v>2</v>
      </c>
      <c r="G20" s="401" t="s">
        <v>21</v>
      </c>
      <c r="H20" s="387" t="s">
        <v>2</v>
      </c>
      <c r="I20" s="425" t="s">
        <v>126</v>
      </c>
      <c r="J20" s="412" t="s">
        <v>4</v>
      </c>
      <c r="K20" s="414" t="s">
        <v>23</v>
      </c>
      <c r="L20" s="387" t="s">
        <v>5</v>
      </c>
      <c r="M20" s="387" t="s">
        <v>6</v>
      </c>
      <c r="N20" s="387" t="s">
        <v>24</v>
      </c>
      <c r="O20" s="387" t="s">
        <v>7</v>
      </c>
      <c r="P20" s="407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8"/>
      <c r="B21" s="400"/>
      <c r="C21" s="402"/>
      <c r="D21" s="419"/>
      <c r="E21" s="424"/>
      <c r="F21" s="430"/>
      <c r="G21" s="449"/>
      <c r="H21" s="403"/>
      <c r="I21" s="426"/>
      <c r="J21" s="413"/>
      <c r="K21" s="415"/>
      <c r="L21" s="403"/>
      <c r="M21" s="403"/>
      <c r="N21" s="419"/>
      <c r="O21" s="403"/>
      <c r="P21" s="408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7"/>
      <c r="B54" s="399" t="s">
        <v>0</v>
      </c>
      <c r="C54" s="401" t="s">
        <v>1</v>
      </c>
      <c r="D54" s="387" t="s">
        <v>3</v>
      </c>
      <c r="E54" s="387" t="s">
        <v>45</v>
      </c>
      <c r="F54" s="385" t="s">
        <v>151</v>
      </c>
      <c r="G54" s="405" t="s">
        <v>112</v>
      </c>
      <c r="H54" s="406"/>
      <c r="I54" s="410"/>
      <c r="J54" s="407" t="s">
        <v>3</v>
      </c>
      <c r="K54" s="409" t="s">
        <v>114</v>
      </c>
      <c r="L54" s="404" t="s">
        <v>115</v>
      </c>
      <c r="M54" s="404" t="s">
        <v>116</v>
      </c>
      <c r="O54" s="418" t="s">
        <v>102</v>
      </c>
    </row>
    <row r="55" spans="1:15" ht="13.5" thickBot="1" x14ac:dyDescent="0.25">
      <c r="A55" s="398"/>
      <c r="B55" s="400"/>
      <c r="C55" s="402"/>
      <c r="D55" s="419"/>
      <c r="E55" s="388"/>
      <c r="F55" s="386"/>
      <c r="G55" s="245" t="s">
        <v>113</v>
      </c>
      <c r="H55" s="246" t="s">
        <v>148</v>
      </c>
      <c r="I55" s="411"/>
      <c r="J55" s="408"/>
      <c r="K55" s="409"/>
      <c r="L55" s="404"/>
      <c r="M55" s="404"/>
      <c r="O55" s="418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'11-25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'11-25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'11-25 payroll'!D2</f>
        <v>VALERO</v>
      </c>
      <c r="C3" s="440"/>
      <c r="D3" s="440"/>
      <c r="E3" s="440"/>
      <c r="F3" s="440"/>
      <c r="G3" s="440"/>
      <c r="H3" s="441"/>
      <c r="I3" s="178"/>
      <c r="J3" s="439" t="str">
        <f>'11-25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'11-25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'11-25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f>'11-25 payroll'!E7</f>
        <v>502</v>
      </c>
      <c r="E8" s="446"/>
      <c r="F8" s="446"/>
      <c r="G8" s="55"/>
      <c r="H8" s="235"/>
      <c r="I8" s="195"/>
      <c r="J8" s="192" t="s">
        <v>28</v>
      </c>
      <c r="K8" s="193" t="s">
        <v>27</v>
      </c>
      <c r="L8" s="446">
        <f>'11-25 payroll'!E8</f>
        <v>502</v>
      </c>
      <c r="M8" s="446"/>
      <c r="N8" s="446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7" t="str">
        <f>'11-25 payroll'!D3</f>
        <v>August 11-25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'11-25 payroll'!D3</f>
        <v>August 11-25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'11-25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'11-25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'11-25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'11-25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'11-25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'11-25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'11-25 payroll'!E9</f>
        <v>790.23076923076928</v>
      </c>
      <c r="E41" s="446"/>
      <c r="F41" s="446"/>
      <c r="G41" s="55"/>
      <c r="H41" s="235"/>
      <c r="I41" s="195"/>
      <c r="J41" s="192" t="s">
        <v>28</v>
      </c>
      <c r="K41" s="193" t="s">
        <v>27</v>
      </c>
      <c r="L41" s="446">
        <f>'11-25 payroll'!E10</f>
        <v>502</v>
      </c>
      <c r="M41" s="446"/>
      <c r="N41" s="446"/>
      <c r="O41" s="9"/>
      <c r="P41" s="235"/>
    </row>
    <row r="42" spans="2:17" x14ac:dyDescent="0.2">
      <c r="B42" s="192" t="s">
        <v>29</v>
      </c>
      <c r="C42" s="193" t="s">
        <v>27</v>
      </c>
      <c r="D42" s="447" t="str">
        <f>'11-25 payroll'!D3</f>
        <v>August 11-25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tr">
        <f>'11-25 payroll'!D3</f>
        <v>August 11-25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'11-25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'11-25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'11-25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'11-25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'11-25 payroll'!B11</f>
        <v>Briones, Christain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>
        <f>'11-25 payroll'!B12</f>
        <v>0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f>'11-25 payroll'!E11</f>
        <v>502</v>
      </c>
      <c r="E74" s="446"/>
      <c r="F74" s="446"/>
      <c r="G74" s="55"/>
      <c r="H74" s="235"/>
      <c r="I74" s="195"/>
      <c r="J74" s="192" t="s">
        <v>28</v>
      </c>
      <c r="K74" s="193" t="s">
        <v>27</v>
      </c>
      <c r="L74" s="446">
        <f>'11-25 payroll'!E12</f>
        <v>0</v>
      </c>
      <c r="M74" s="446"/>
      <c r="N74" s="446"/>
      <c r="O74" s="9"/>
      <c r="P74" s="235"/>
    </row>
    <row r="75" spans="2:17" x14ac:dyDescent="0.2">
      <c r="B75" s="192" t="s">
        <v>29</v>
      </c>
      <c r="C75" s="193" t="s">
        <v>27</v>
      </c>
      <c r="D75" s="447" t="str">
        <f>'11-25 payroll'!D3</f>
        <v>August 11-25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 t="str">
        <f>'11-25 payroll'!D3</f>
        <v>August 11-25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'11-25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'11-25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'11-25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'11-25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>
        <f>'11-25 payroll'!B13</f>
        <v>0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>
        <f>'11-25 payroll'!B29</f>
        <v>0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f>'11-25 payroll'!E13</f>
        <v>0</v>
      </c>
      <c r="E107" s="446"/>
      <c r="F107" s="446"/>
      <c r="G107" s="55"/>
      <c r="H107" s="235"/>
      <c r="I107" s="195"/>
      <c r="J107" s="192" t="s">
        <v>28</v>
      </c>
      <c r="K107" s="193" t="s">
        <v>27</v>
      </c>
      <c r="L107" s="446">
        <f>'11-25 payroll'!E14</f>
        <v>0</v>
      </c>
      <c r="M107" s="446"/>
      <c r="N107" s="446"/>
      <c r="O107" s="9"/>
      <c r="P107" s="235"/>
    </row>
    <row r="108" spans="2:17" x14ac:dyDescent="0.2">
      <c r="B108" s="192" t="s">
        <v>29</v>
      </c>
      <c r="C108" s="193" t="s">
        <v>27</v>
      </c>
      <c r="D108" s="447" t="str">
        <f>'11-25 payroll'!D3</f>
        <v>August 11-25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 t="str">
        <f>'11-25 payroll'!D3</f>
        <v>August 11-25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tr">
        <f>'11-25 payroll'!A1</f>
        <v>THE OLD SPAGHETTI HOUSE</v>
      </c>
      <c r="C134" s="437"/>
      <c r="D134" s="437"/>
      <c r="E134" s="437"/>
      <c r="F134" s="437"/>
      <c r="G134" s="437"/>
      <c r="H134" s="438"/>
      <c r="I134" s="178"/>
      <c r="J134" s="436" t="str">
        <f>'11-25 payroll'!A1</f>
        <v>THE OLD SPAGHETTI HOUSE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'11-25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'11-25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>
        <f>'11-25 payroll'!B15</f>
        <v>0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>
        <f>'11-25 payroll'!C112</f>
        <v>0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f>'11-25 payroll'!E15</f>
        <v>0</v>
      </c>
      <c r="E140" s="446"/>
      <c r="F140" s="446"/>
      <c r="G140" s="55"/>
      <c r="H140" s="235"/>
      <c r="I140" s="195"/>
      <c r="J140" s="192" t="s">
        <v>28</v>
      </c>
      <c r="K140" s="193" t="s">
        <v>27</v>
      </c>
      <c r="L140" s="446">
        <f>'11-25 payroll'!E112</f>
        <v>0</v>
      </c>
      <c r="M140" s="446"/>
      <c r="N140" s="446"/>
      <c r="O140" s="9"/>
      <c r="P140" s="235"/>
    </row>
    <row r="141" spans="2:17" x14ac:dyDescent="0.2">
      <c r="B141" s="192" t="s">
        <v>29</v>
      </c>
      <c r="C141" s="193" t="s">
        <v>27</v>
      </c>
      <c r="D141" s="447" t="str">
        <f>'11-25 payroll'!D3</f>
        <v>August 11-25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>
        <f>'11-25 payroll'!D105</f>
        <v>0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July 27-August 1, 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4" t="s">
        <v>65</v>
      </c>
      <c r="H15" s="454"/>
      <c r="J15" s="455" t="s">
        <v>66</v>
      </c>
      <c r="K15" s="455"/>
      <c r="L15" s="455"/>
      <c r="M15" s="455" t="s">
        <v>67</v>
      </c>
      <c r="N15" s="455"/>
      <c r="O15" s="454" t="s">
        <v>68</v>
      </c>
      <c r="P15" s="45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2" t="s">
        <v>70</v>
      </c>
      <c r="H16" s="452"/>
      <c r="I16" s="70" t="s">
        <v>71</v>
      </c>
      <c r="J16" s="456" t="s">
        <v>72</v>
      </c>
      <c r="K16" s="456"/>
      <c r="L16" s="456"/>
      <c r="M16" s="456" t="s">
        <v>73</v>
      </c>
      <c r="N16" s="456"/>
      <c r="O16" s="452" t="s">
        <v>74</v>
      </c>
      <c r="P16" s="452"/>
      <c r="Q16" s="251" t="s">
        <v>75</v>
      </c>
      <c r="R16" s="451" t="s">
        <v>117</v>
      </c>
      <c r="S16" s="452"/>
      <c r="T16" s="452"/>
      <c r="U16" s="45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0</v>
      </c>
      <c r="H18" s="80">
        <f>'11-25 payroll'!R22</f>
        <v>6526</v>
      </c>
      <c r="I18" s="81">
        <f>G18+H18</f>
        <v>6526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0</v>
      </c>
      <c r="H19" s="80">
        <f>'11-25 payroll'!R23</f>
        <v>6526</v>
      </c>
      <c r="I19" s="81">
        <f t="shared" ref="I19:I27" si="0">G19+H19</f>
        <v>6526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5601.6153846153848</v>
      </c>
      <c r="H20" s="80">
        <f>'11-25 payroll'!R24</f>
        <v>10273</v>
      </c>
      <c r="I20" s="81">
        <f t="shared" si="0"/>
        <v>15874.615384615385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0</v>
      </c>
      <c r="H21" s="80">
        <f>'11-25 payroll'!R25</f>
        <v>6526</v>
      </c>
      <c r="I21" s="81">
        <f t="shared" si="0"/>
        <v>6526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3222</v>
      </c>
      <c r="H22" s="80">
        <f>'11-25 payroll'!R26</f>
        <v>6526</v>
      </c>
      <c r="I22" s="81">
        <f t="shared" si="0"/>
        <v>9748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3759</v>
      </c>
      <c r="H23" s="80">
        <f>'11-25 payroll'!R27</f>
        <v>0</v>
      </c>
      <c r="I23" s="93">
        <f t="shared" si="0"/>
        <v>3759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3222</v>
      </c>
      <c r="H26" s="80">
        <f>'11-25 payroll'!R30</f>
        <v>0</v>
      </c>
      <c r="I26" s="93">
        <f t="shared" si="0"/>
        <v>3222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15804.615384615385</v>
      </c>
      <c r="H29" s="103">
        <f t="shared" ref="H29:O29" si="3">SUM(H18:H27)</f>
        <v>36377</v>
      </c>
      <c r="I29" s="103">
        <f t="shared" si="3"/>
        <v>52181.615384615383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15014.384615384615</v>
      </c>
      <c r="C34" s="106"/>
      <c r="E34" s="106"/>
      <c r="G34" s="263">
        <f>+'26-10 payroll'!I9+'11-25 payroll'!I9</f>
        <v>50</v>
      </c>
      <c r="H34" s="263">
        <f>+'26-10 payroll'!H9+'11-25 payroll'!H9</f>
        <v>70</v>
      </c>
      <c r="I34" s="263">
        <f>+'26-10 payroll'!P9+'11-25 payroll'!P9</f>
        <v>0</v>
      </c>
      <c r="J34" s="109">
        <f>+'26-10 payroll'!R9+'11-25 payroll'!R9</f>
        <v>790.23076923076928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2656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15014.384615384615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70</v>
      </c>
      <c r="I36" s="264">
        <f t="shared" si="5"/>
        <v>0</v>
      </c>
      <c r="J36" s="264">
        <f t="shared" si="5"/>
        <v>790.23076923076928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2656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6526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2147.5384615384614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6526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1576.9230769230769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6526</v>
      </c>
      <c r="C39" s="106"/>
      <c r="E39" s="106"/>
      <c r="G39" s="263">
        <f>+'26-10 payroll'!I10+'11-25 payroll'!I10</f>
        <v>0</v>
      </c>
      <c r="H39" s="263">
        <f>+'26-10 payroll'!H10+'11-25 payroll'!H10</f>
        <v>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2147.5384615384614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19578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5872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34592.384615384617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70</v>
      </c>
      <c r="I44" s="263">
        <f t="shared" si="7"/>
        <v>0</v>
      </c>
      <c r="J44" s="263">
        <f t="shared" si="7"/>
        <v>790.23076923076928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8528</v>
      </c>
      <c r="Q44" s="263">
        <f>SUM(B44:P44)</f>
        <v>43980.615384615383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0" t="s">
        <v>133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Q46" s="110"/>
      <c r="U46" s="109"/>
    </row>
    <row r="47" spans="1:22" s="105" customFormat="1" x14ac:dyDescent="0.2">
      <c r="A47" s="450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44652.915384615386</v>
      </c>
      <c r="M48" s="263">
        <f>+I29+P36+P41-(O36+O41)+G36</f>
        <v>60759.615384615383</v>
      </c>
      <c r="N48" s="109">
        <f>+L48-M48</f>
        <v>-16106.699999999997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17692.900000000001</v>
      </c>
      <c r="M49" s="263">
        <f>+L49</f>
        <v>17692.900000000001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11886.7</v>
      </c>
      <c r="M51" s="263">
        <f>+L51</f>
        <v>11886.7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15073.315384615385</v>
      </c>
      <c r="M52" s="263">
        <f>+M48-M49-M50-M51</f>
        <v>31180.015384615381</v>
      </c>
      <c r="N52" s="109">
        <f>+L52-M52</f>
        <v>-16106.699999999995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workbookViewId="0">
      <selection activeCell="C30" sqref="C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57" t="s">
        <v>283</v>
      </c>
      <c r="E18" s="458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57"/>
      <c r="E19" s="458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abSelected="1" workbookViewId="0">
      <selection activeCell="R32" sqref="R32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'[2]11-25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'[2]11-25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'[2]11-25 payroll'!D2</f>
        <v>VALERO</v>
      </c>
      <c r="C3" s="440"/>
      <c r="D3" s="440"/>
      <c r="E3" s="440"/>
      <c r="F3" s="440"/>
      <c r="G3" s="440"/>
      <c r="H3" s="441"/>
      <c r="I3" s="178"/>
      <c r="J3" s="439" t="str">
        <f>'[2]11-25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'[2]11-25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'[2]11-25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v>527</v>
      </c>
      <c r="E8" s="446"/>
      <c r="F8" s="446"/>
      <c r="G8" s="55"/>
      <c r="H8" s="357"/>
      <c r="I8" s="195"/>
      <c r="J8" s="192" t="s">
        <v>28</v>
      </c>
      <c r="K8" s="193" t="s">
        <v>27</v>
      </c>
      <c r="L8" s="446">
        <v>527</v>
      </c>
      <c r="M8" s="446"/>
      <c r="N8" s="446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47" t="str">
        <f>'26-10 payroll'!D3</f>
        <v>July 27-August 1, 2020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'26-10 payroll'!D3</f>
        <v>July 27-August 1, 2020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292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1113.5384615384614</v>
      </c>
      <c r="G17" s="55"/>
      <c r="H17" s="56">
        <f>SUM(F13:F17)</f>
        <v>1113.5384615384614</v>
      </c>
      <c r="I17" s="195"/>
      <c r="J17" s="192"/>
      <c r="K17" s="193"/>
      <c r="L17" s="204" t="s">
        <v>99</v>
      </c>
      <c r="M17" s="205"/>
      <c r="N17" s="11">
        <f>'26-10 payroll'!V8+500+500</f>
        <v>1000</v>
      </c>
      <c r="O17" s="9"/>
      <c r="P17" s="10">
        <f>SUM(N13:N17)</f>
        <v>1000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303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303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7964.538461538461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7851</v>
      </c>
      <c r="R28" s="215"/>
      <c r="T28" s="216">
        <f>+H28-'[2]11-25 payroll'!S35</f>
        <v>2196.933320913462</v>
      </c>
      <c r="U28" s="217"/>
      <c r="V28" s="218">
        <f>+P28-'[2]11-25 payroll'!S36</f>
        <v>1337.5020468749999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'[2]11-25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'[2]11-25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'[2]11-25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'[2]11-25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'[2]11-25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'[2]11-25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'[2]11-25 payroll'!E9</f>
        <v>790.23076923076928</v>
      </c>
      <c r="E41" s="446"/>
      <c r="F41" s="446"/>
      <c r="G41" s="55"/>
      <c r="H41" s="357"/>
      <c r="I41" s="195"/>
      <c r="J41" s="192" t="s">
        <v>28</v>
      </c>
      <c r="K41" s="193" t="s">
        <v>27</v>
      </c>
      <c r="L41" s="446">
        <v>527</v>
      </c>
      <c r="M41" s="446"/>
      <c r="N41" s="446"/>
      <c r="O41" s="9"/>
      <c r="P41" s="357"/>
    </row>
    <row r="42" spans="2:17" x14ac:dyDescent="0.2">
      <c r="B42" s="192" t="s">
        <v>29</v>
      </c>
      <c r="C42" s="193" t="s">
        <v>27</v>
      </c>
      <c r="D42" s="447" t="str">
        <f>'26-10 payroll'!D3</f>
        <v>July 27-August 1, 2020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">
        <v>302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70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790.23076923076928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payroll'!R37</f>
        <v>600</v>
      </c>
      <c r="G50" s="55"/>
      <c r="H50" s="56">
        <f>SUM(F46:F50)</f>
        <v>1460.2307692307693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f>SUM(N46:N50)</f>
        <v>1053.75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303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303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6201.6153846153848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7904.75</v>
      </c>
      <c r="Q61" s="174"/>
      <c r="T61" s="216">
        <f>+H61-'[2]11-25 payroll'!S37</f>
        <v>-2605.7753091346149</v>
      </c>
      <c r="V61" s="237">
        <f>+P61-'[2]11-25 payroll'!S38</f>
        <v>2052.1664989583332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'[2]11-25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'[2]11-25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'[2]11-25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'[2]11-25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'[2]11-25 payroll'!B11</f>
        <v>Briones, Christain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 t="str">
        <f>'[2]11-25 payroll'!B12</f>
        <v>Cahilig,Benzen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v>527</v>
      </c>
      <c r="E74" s="446"/>
      <c r="F74" s="446"/>
      <c r="G74" s="55"/>
      <c r="H74" s="357"/>
      <c r="I74" s="195"/>
      <c r="J74" s="192" t="s">
        <v>28</v>
      </c>
      <c r="K74" s="193" t="s">
        <v>27</v>
      </c>
      <c r="L74" s="446">
        <v>527</v>
      </c>
      <c r="M74" s="446"/>
      <c r="N74" s="446"/>
      <c r="O74" s="9"/>
      <c r="P74" s="357"/>
    </row>
    <row r="75" spans="2:17" x14ac:dyDescent="0.2">
      <c r="B75" s="192" t="s">
        <v>29</v>
      </c>
      <c r="C75" s="193" t="s">
        <v>27</v>
      </c>
      <c r="D75" s="447" t="str">
        <f>'26-10 payroll'!D3</f>
        <v>July 27-August 1, 2020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 t="str">
        <f>'26-10 payroll'!D3</f>
        <v>July 27-August 1, 2020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70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527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60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597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9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303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303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3759</v>
      </c>
      <c r="Q94" s="174"/>
      <c r="T94" s="216">
        <f>+H94-'[2]11-25 payroll'!S39</f>
        <v>-1287.8982442708329</v>
      </c>
      <c r="V94" s="237">
        <f>+P94-'[2]11-25 payroll'!S40</f>
        <v>-1067.2099999999991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'[2]11-25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'[2]11-25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'[2]11-25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'[2]11-25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 t="str">
        <f>'[2]11-25 payroll'!B13</f>
        <v>Pantoja,Nancy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 t="str">
        <f>'26-10 payroll'!B14</f>
        <v>Hayagan, Ruel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v>527</v>
      </c>
      <c r="E107" s="446"/>
      <c r="F107" s="446"/>
      <c r="G107" s="55"/>
      <c r="H107" s="357"/>
      <c r="I107" s="195"/>
      <c r="J107" s="192" t="s">
        <v>28</v>
      </c>
      <c r="K107" s="193" t="s">
        <v>27</v>
      </c>
      <c r="L107" s="446">
        <v>527</v>
      </c>
      <c r="M107" s="446"/>
      <c r="N107" s="446"/>
      <c r="O107" s="9"/>
      <c r="P107" s="357"/>
    </row>
    <row r="108" spans="2:17" x14ac:dyDescent="0.2">
      <c r="B108" s="192" t="s">
        <v>29</v>
      </c>
      <c r="C108" s="193" t="s">
        <v>27</v>
      </c>
      <c r="D108" s="447" t="str">
        <f>'26-10 payroll'!D3</f>
        <v>July 27-August 1, 2020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 t="str">
        <f>'26-10 payroll'!D3</f>
        <v>July 27-August 1, 2020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303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-5072.4799999999996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">
        <v>296</v>
      </c>
      <c r="C134" s="437"/>
      <c r="D134" s="437"/>
      <c r="E134" s="437"/>
      <c r="F134" s="437"/>
      <c r="G134" s="437"/>
      <c r="H134" s="438"/>
      <c r="I134" s="178"/>
      <c r="J134" s="436" t="s">
        <v>296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'[2]11-25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'[2]11-25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 t="s">
        <v>294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 t="s">
        <v>294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v>527</v>
      </c>
      <c r="E140" s="446"/>
      <c r="F140" s="446"/>
      <c r="G140" s="55"/>
      <c r="H140" s="357"/>
      <c r="I140" s="195"/>
      <c r="J140" s="192" t="s">
        <v>28</v>
      </c>
      <c r="K140" s="193" t="s">
        <v>27</v>
      </c>
      <c r="L140" s="446">
        <v>527</v>
      </c>
      <c r="M140" s="446"/>
      <c r="N140" s="446"/>
      <c r="O140" s="9"/>
      <c r="P140" s="357"/>
    </row>
    <row r="141" spans="2:17" x14ac:dyDescent="0.2">
      <c r="B141" s="192" t="s">
        <v>29</v>
      </c>
      <c r="C141" s="193" t="s">
        <v>27</v>
      </c>
      <c r="D141" s="447" t="s">
        <v>291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 t="s">
        <v>295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2020-07-30T07:13:25Z</cp:lastPrinted>
  <dcterms:created xsi:type="dcterms:W3CDTF">2010-01-04T12:18:59Z</dcterms:created>
  <dcterms:modified xsi:type="dcterms:W3CDTF">2020-07-30T09:20:31Z</dcterms:modified>
</cp:coreProperties>
</file>