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20\payrolljandec2020\"/>
    </mc:Choice>
  </mc:AlternateContent>
  <xr:revisionPtr revIDLastSave="0" documentId="13_ncr:1_{64172847-687E-476F-AABA-6E837F5AA454}" xr6:coauthVersionLast="45" xr6:coauthVersionMax="45" xr10:uidLastSave="{00000000-0000-0000-0000-000000000000}"/>
  <bookViews>
    <workbookView xWindow="-60" yWindow="-60" windowWidth="24120" windowHeight="12960" tabRatio="690" firstSheet="2" activeTab="6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payroll'!$A$1:$V$48</definedName>
    <definedName name="_xlnm.Print_Area" localSheetId="3">'26-10 payslip'!$A$1:$Q$165</definedName>
    <definedName name="_xlnm.Print_Area" localSheetId="8">Sheet1!$B$1:$P$131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4" i="20" l="1"/>
  <c r="H15" i="20"/>
  <c r="F14" i="79" s="1"/>
  <c r="G10" i="20"/>
  <c r="G9" i="20"/>
  <c r="P15" i="20"/>
  <c r="F145" i="21" s="1"/>
  <c r="R43" i="20"/>
  <c r="H9" i="20"/>
  <c r="F79" i="79"/>
  <c r="R8" i="20"/>
  <c r="F81" i="79"/>
  <c r="E77" i="79"/>
  <c r="D73" i="79"/>
  <c r="O36" i="20"/>
  <c r="R36" i="20" s="1"/>
  <c r="F83" i="79" s="1"/>
  <c r="D75" i="79"/>
  <c r="M44" i="79"/>
  <c r="H11" i="20"/>
  <c r="F47" i="79" s="1"/>
  <c r="D42" i="79"/>
  <c r="L42" i="79" s="1"/>
  <c r="D41" i="79"/>
  <c r="H43" i="79" s="1"/>
  <c r="L58" i="20"/>
  <c r="H10" i="20"/>
  <c r="N47" i="21"/>
  <c r="M11" i="79"/>
  <c r="L9" i="79"/>
  <c r="L7" i="79"/>
  <c r="L64" i="20"/>
  <c r="E11" i="79"/>
  <c r="H10" i="79" s="1"/>
  <c r="R10" i="20"/>
  <c r="P10" i="20"/>
  <c r="N46" i="79" s="1"/>
  <c r="T8" i="20"/>
  <c r="G8" i="20"/>
  <c r="B38" i="5" s="1"/>
  <c r="R35" i="20"/>
  <c r="G7" i="20"/>
  <c r="N12" i="20"/>
  <c r="J56" i="20"/>
  <c r="K56" i="20"/>
  <c r="M56" i="20"/>
  <c r="J57" i="20"/>
  <c r="M57" i="20" s="1"/>
  <c r="K57" i="20"/>
  <c r="L57" i="20"/>
  <c r="J58" i="20"/>
  <c r="M58" i="20" s="1"/>
  <c r="N17" i="79" s="1"/>
  <c r="K58" i="20"/>
  <c r="J60" i="20"/>
  <c r="K60" i="20"/>
  <c r="L60" i="20"/>
  <c r="R44" i="20"/>
  <c r="R42" i="20"/>
  <c r="R41" i="20"/>
  <c r="R40" i="20"/>
  <c r="R39" i="20"/>
  <c r="O37" i="20"/>
  <c r="R37" i="20" s="1"/>
  <c r="P38" i="20"/>
  <c r="K59" i="20" s="1"/>
  <c r="M110" i="79"/>
  <c r="L108" i="79"/>
  <c r="L106" i="79"/>
  <c r="N13" i="20"/>
  <c r="G14" i="20"/>
  <c r="P109" i="79" s="1"/>
  <c r="G12" i="20"/>
  <c r="P76" i="21" s="1"/>
  <c r="P14" i="20"/>
  <c r="N112" i="79" s="1"/>
  <c r="R14" i="20"/>
  <c r="N114" i="21" s="1"/>
  <c r="T14" i="20"/>
  <c r="H14" i="20"/>
  <c r="F122" i="79"/>
  <c r="N89" i="79"/>
  <c r="F89" i="79"/>
  <c r="N56" i="79"/>
  <c r="F55" i="79"/>
  <c r="N22" i="79"/>
  <c r="F22" i="79"/>
  <c r="F49" i="79"/>
  <c r="G13" i="20"/>
  <c r="H13" i="20"/>
  <c r="F56" i="79"/>
  <c r="K13" i="20"/>
  <c r="H27" i="20"/>
  <c r="H26" i="20"/>
  <c r="F91" i="79" s="1"/>
  <c r="N26" i="79"/>
  <c r="N57" i="79"/>
  <c r="P142" i="79"/>
  <c r="H142" i="79"/>
  <c r="N49" i="79"/>
  <c r="F16" i="79"/>
  <c r="F126" i="79"/>
  <c r="F125" i="79"/>
  <c r="F123" i="79"/>
  <c r="F121" i="79"/>
  <c r="F120" i="79"/>
  <c r="F119" i="79"/>
  <c r="F118" i="79"/>
  <c r="E110" i="79"/>
  <c r="H109" i="79" s="1"/>
  <c r="N93" i="79"/>
  <c r="N92" i="79"/>
  <c r="N90" i="79"/>
  <c r="N88" i="79"/>
  <c r="N87" i="79"/>
  <c r="N86" i="79"/>
  <c r="N85" i="79"/>
  <c r="M77" i="79"/>
  <c r="P76" i="79"/>
  <c r="F93" i="79"/>
  <c r="F92" i="79"/>
  <c r="F90" i="79"/>
  <c r="F88" i="79"/>
  <c r="H93" i="79" s="1"/>
  <c r="F86" i="79"/>
  <c r="F85" i="79"/>
  <c r="H76" i="79"/>
  <c r="N60" i="79"/>
  <c r="N59" i="79"/>
  <c r="N55" i="79"/>
  <c r="N53" i="79"/>
  <c r="F60" i="79"/>
  <c r="F59" i="79"/>
  <c r="F57" i="79"/>
  <c r="F53" i="79"/>
  <c r="F52" i="79"/>
  <c r="N27" i="79"/>
  <c r="N24" i="79"/>
  <c r="N23" i="79"/>
  <c r="N20" i="79"/>
  <c r="F27" i="79"/>
  <c r="F26" i="79"/>
  <c r="F24" i="79"/>
  <c r="F23" i="79"/>
  <c r="F20" i="79"/>
  <c r="D108" i="79"/>
  <c r="L75" i="79"/>
  <c r="T10" i="20"/>
  <c r="N49" i="21" s="1"/>
  <c r="H25" i="20"/>
  <c r="H23" i="20"/>
  <c r="N25" i="79"/>
  <c r="F23" i="20"/>
  <c r="O13" i="20"/>
  <c r="H109" i="21"/>
  <c r="F113" i="79"/>
  <c r="F116" i="79"/>
  <c r="H28" i="20"/>
  <c r="F124" i="79" s="1"/>
  <c r="O12" i="20"/>
  <c r="H12" i="20"/>
  <c r="N80" i="79"/>
  <c r="N83" i="79"/>
  <c r="N91" i="79"/>
  <c r="T11" i="20"/>
  <c r="F82" i="21"/>
  <c r="G11" i="20"/>
  <c r="H76" i="21"/>
  <c r="M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H159" i="79" s="1"/>
  <c r="F153" i="79"/>
  <c r="F154" i="79"/>
  <c r="F156" i="79"/>
  <c r="F157" i="79"/>
  <c r="J135" i="79"/>
  <c r="B135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L73" i="79"/>
  <c r="J69" i="79"/>
  <c r="B69" i="79"/>
  <c r="J68" i="79"/>
  <c r="B68" i="79"/>
  <c r="N48" i="79"/>
  <c r="L40" i="79"/>
  <c r="J36" i="79"/>
  <c r="B36" i="79"/>
  <c r="J35" i="79"/>
  <c r="B35" i="79"/>
  <c r="F13" i="79"/>
  <c r="J3" i="79"/>
  <c r="B3" i="79"/>
  <c r="J2" i="79"/>
  <c r="B2" i="79"/>
  <c r="C20" i="78"/>
  <c r="H18" i="78"/>
  <c r="H20" i="78"/>
  <c r="C10" i="78"/>
  <c r="H8" i="78"/>
  <c r="H10" i="78" s="1"/>
  <c r="O22" i="63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41" i="5" s="1"/>
  <c r="O44" i="5" s="1"/>
  <c r="O38" i="5"/>
  <c r="O39" i="5"/>
  <c r="J25" i="63"/>
  <c r="J21" i="5"/>
  <c r="J22" i="63"/>
  <c r="J18" i="5"/>
  <c r="J23" i="63"/>
  <c r="J19" i="5"/>
  <c r="J29" i="5" s="1"/>
  <c r="M21" i="5"/>
  <c r="N21" i="5"/>
  <c r="M18" i="5"/>
  <c r="N18" i="5"/>
  <c r="M19" i="5"/>
  <c r="N19" i="5"/>
  <c r="O21" i="5"/>
  <c r="P21" i="5"/>
  <c r="O18" i="5"/>
  <c r="O19" i="5"/>
  <c r="P19" i="5" s="1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 s="1"/>
  <c r="L29" i="63"/>
  <c r="M25" i="5" s="1"/>
  <c r="N25" i="5" s="1"/>
  <c r="L30" i="63"/>
  <c r="M26" i="5"/>
  <c r="N26" i="5" s="1"/>
  <c r="L31" i="63"/>
  <c r="M27" i="5" s="1"/>
  <c r="N27" i="5" s="1"/>
  <c r="M20" i="5"/>
  <c r="N20" i="5"/>
  <c r="M22" i="5"/>
  <c r="N22" i="5"/>
  <c r="O20" i="5"/>
  <c r="P20" i="5"/>
  <c r="O22" i="5"/>
  <c r="O23" i="5"/>
  <c r="P23" i="5" s="1"/>
  <c r="O24" i="5"/>
  <c r="P24" i="5" s="1"/>
  <c r="O25" i="5"/>
  <c r="P25" i="5" s="1"/>
  <c r="O26" i="5"/>
  <c r="P26" i="5" s="1"/>
  <c r="O27" i="5"/>
  <c r="P27" i="5" s="1"/>
  <c r="M34" i="5"/>
  <c r="M36" i="5" s="1"/>
  <c r="C41" i="5"/>
  <c r="C44" i="5" s="1"/>
  <c r="C36" i="5"/>
  <c r="D41" i="5"/>
  <c r="D36" i="5"/>
  <c r="E41" i="5"/>
  <c r="E44" i="5" s="1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19" i="5"/>
  <c r="B7" i="63"/>
  <c r="A15" i="5"/>
  <c r="A14" i="5"/>
  <c r="D2" i="63"/>
  <c r="J3" i="64" s="1"/>
  <c r="P142" i="64"/>
  <c r="N145" i="64"/>
  <c r="N146" i="64"/>
  <c r="P149" i="64" s="1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N79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7" i="64"/>
  <c r="F59" i="64"/>
  <c r="F60" i="64"/>
  <c r="M44" i="64"/>
  <c r="E44" i="64"/>
  <c r="L42" i="64"/>
  <c r="D42" i="64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M11" i="64"/>
  <c r="E11" i="64"/>
  <c r="L9" i="64"/>
  <c r="D9" i="64"/>
  <c r="L7" i="64"/>
  <c r="J2" i="64"/>
  <c r="B2" i="64"/>
  <c r="I67" i="63"/>
  <c r="G67" i="63"/>
  <c r="F67" i="63"/>
  <c r="E67" i="63"/>
  <c r="C63" i="63"/>
  <c r="M60" i="63"/>
  <c r="K60" i="63"/>
  <c r="M59" i="63"/>
  <c r="H59" i="63"/>
  <c r="C10" i="63"/>
  <c r="C25" i="63" s="1"/>
  <c r="C59" i="63" s="1"/>
  <c r="M58" i="63"/>
  <c r="K58" i="63"/>
  <c r="H58" i="63"/>
  <c r="F56" i="64" s="1"/>
  <c r="S20" i="5"/>
  <c r="C9" i="63"/>
  <c r="C24" i="63"/>
  <c r="C58" i="63" s="1"/>
  <c r="M57" i="63"/>
  <c r="K57" i="63"/>
  <c r="M56" i="63"/>
  <c r="H56" i="63"/>
  <c r="C7" i="63"/>
  <c r="C22" i="63" s="1"/>
  <c r="C56" i="63" s="1"/>
  <c r="P39" i="63"/>
  <c r="L60" i="63" s="1"/>
  <c r="M39" i="63"/>
  <c r="P38" i="63"/>
  <c r="L59" i="63" s="1"/>
  <c r="O38" i="63"/>
  <c r="K59" i="63" s="1"/>
  <c r="P37" i="63"/>
  <c r="L58" i="63" s="1"/>
  <c r="O37" i="63"/>
  <c r="P36" i="63"/>
  <c r="L57" i="63" s="1"/>
  <c r="P35" i="63"/>
  <c r="L56" i="63"/>
  <c r="O35" i="63"/>
  <c r="K56" i="63" s="1"/>
  <c r="N33" i="63"/>
  <c r="M33" i="63"/>
  <c r="K33" i="63"/>
  <c r="I33" i="63"/>
  <c r="E33" i="63"/>
  <c r="C31" i="63"/>
  <c r="C65" i="63" s="1"/>
  <c r="B31" i="63"/>
  <c r="C30" i="63"/>
  <c r="C64" i="63" s="1"/>
  <c r="B30" i="63"/>
  <c r="B64" i="63" s="1"/>
  <c r="H29" i="63"/>
  <c r="C29" i="63"/>
  <c r="B29" i="63"/>
  <c r="L106" i="64" s="1"/>
  <c r="C28" i="63"/>
  <c r="C62" i="63" s="1"/>
  <c r="B28" i="63"/>
  <c r="F27" i="63"/>
  <c r="C27" i="63"/>
  <c r="C61" i="63"/>
  <c r="B27" i="63"/>
  <c r="B61" i="63" s="1"/>
  <c r="C26" i="63"/>
  <c r="C60" i="63" s="1"/>
  <c r="B26" i="63"/>
  <c r="B60" i="63" s="1"/>
  <c r="C23" i="63"/>
  <c r="C57" i="63" s="1"/>
  <c r="B23" i="63"/>
  <c r="K22" i="63"/>
  <c r="R18" i="5"/>
  <c r="R21" i="63"/>
  <c r="X17" i="63"/>
  <c r="H16" i="63"/>
  <c r="G16" i="63"/>
  <c r="E16" i="63"/>
  <c r="H15" i="63"/>
  <c r="F146" i="64" s="1"/>
  <c r="G15" i="63"/>
  <c r="E15" i="63"/>
  <c r="R14" i="63"/>
  <c r="N114" i="64" s="1"/>
  <c r="H14" i="63"/>
  <c r="N113" i="64" s="1"/>
  <c r="G14" i="63"/>
  <c r="X14" i="63" s="1"/>
  <c r="D29" i="63" s="1"/>
  <c r="E14" i="63"/>
  <c r="P14" i="63"/>
  <c r="N112" i="64" s="1"/>
  <c r="H13" i="63"/>
  <c r="F113" i="64" s="1"/>
  <c r="G13" i="63"/>
  <c r="E13" i="63"/>
  <c r="H12" i="63"/>
  <c r="N80" i="64" s="1"/>
  <c r="G12" i="63"/>
  <c r="P76" i="64" s="1"/>
  <c r="E12" i="63"/>
  <c r="R12" i="63" s="1"/>
  <c r="P12" i="63"/>
  <c r="H11" i="63"/>
  <c r="F80" i="64"/>
  <c r="E11" i="63"/>
  <c r="H26" i="63" s="1"/>
  <c r="D11" i="63"/>
  <c r="G11" i="63" s="1"/>
  <c r="H10" i="63"/>
  <c r="N47" i="64" s="1"/>
  <c r="D10" i="63"/>
  <c r="I9" i="63"/>
  <c r="H9" i="63"/>
  <c r="F47" i="64"/>
  <c r="E9" i="63"/>
  <c r="V9" i="63" s="1"/>
  <c r="D9" i="63"/>
  <c r="G9" i="63" s="1"/>
  <c r="H43" i="64" s="1"/>
  <c r="H8" i="63"/>
  <c r="G8" i="63"/>
  <c r="D8" i="63"/>
  <c r="E8" i="63" s="1"/>
  <c r="P8" i="63" s="1"/>
  <c r="H7" i="63"/>
  <c r="F14" i="64" s="1"/>
  <c r="D7" i="63"/>
  <c r="E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P27" i="21" s="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D7" i="79" s="1"/>
  <c r="C29" i="20"/>
  <c r="C63" i="20"/>
  <c r="B29" i="20"/>
  <c r="L106" i="21"/>
  <c r="F28" i="20"/>
  <c r="C28" i="20"/>
  <c r="C62" i="20" s="1"/>
  <c r="B28" i="20"/>
  <c r="B62" i="20" s="1"/>
  <c r="F27" i="20"/>
  <c r="N91" i="21" s="1"/>
  <c r="P93" i="21" s="1"/>
  <c r="C27" i="20"/>
  <c r="C61" i="20" s="1"/>
  <c r="B27" i="20"/>
  <c r="B61" i="20" s="1"/>
  <c r="F26" i="20"/>
  <c r="C26" i="20"/>
  <c r="C60" i="20"/>
  <c r="B26" i="20"/>
  <c r="B60" i="20"/>
  <c r="D40" i="79" s="1"/>
  <c r="F25" i="20"/>
  <c r="C25" i="20"/>
  <c r="C59" i="20" s="1"/>
  <c r="B25" i="20"/>
  <c r="M38" i="20" s="1"/>
  <c r="C24" i="20"/>
  <c r="C58" i="20" s="1"/>
  <c r="B24" i="20"/>
  <c r="M37" i="20" s="1"/>
  <c r="C23" i="20"/>
  <c r="C57" i="20" s="1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 s="1"/>
  <c r="E15" i="20"/>
  <c r="G15" i="20" s="1"/>
  <c r="D140" i="21"/>
  <c r="N116" i="21"/>
  <c r="T13" i="20"/>
  <c r="F115" i="21"/>
  <c r="R13" i="20"/>
  <c r="F114" i="79"/>
  <c r="L13" i="20"/>
  <c r="T12" i="20"/>
  <c r="N82" i="21" s="1"/>
  <c r="R12" i="20"/>
  <c r="N81" i="79"/>
  <c r="L12" i="20"/>
  <c r="R11" i="20"/>
  <c r="F81" i="21" s="1"/>
  <c r="D9" i="20"/>
  <c r="N15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P28" i="77"/>
  <c r="N11" i="20" s="1"/>
  <c r="P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O8" i="20" s="1"/>
  <c r="P8" i="20" s="1"/>
  <c r="P229" i="76"/>
  <c r="O229" i="76"/>
  <c r="N229" i="76"/>
  <c r="M229" i="76"/>
  <c r="L229" i="76"/>
  <c r="K229" i="76"/>
  <c r="J229" i="76"/>
  <c r="L8" i="20"/>
  <c r="I229" i="76"/>
  <c r="K8" i="20"/>
  <c r="H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19" i="76" s="1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T7" i="20" s="1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 s="1"/>
  <c r="H37" i="5" s="1"/>
  <c r="H25" i="76"/>
  <c r="H30" i="20"/>
  <c r="P9" i="63"/>
  <c r="F46" i="64" s="1"/>
  <c r="P13" i="63"/>
  <c r="D140" i="64"/>
  <c r="H30" i="63"/>
  <c r="P15" i="63"/>
  <c r="F145" i="64"/>
  <c r="T15" i="63"/>
  <c r="F148" i="64" s="1"/>
  <c r="F14" i="21"/>
  <c r="N16" i="21"/>
  <c r="T8" i="63"/>
  <c r="H109" i="64"/>
  <c r="V15" i="63"/>
  <c r="F149" i="64" s="1"/>
  <c r="F23" i="63"/>
  <c r="N38" i="5" s="1"/>
  <c r="H24" i="63"/>
  <c r="F30" i="63"/>
  <c r="F157" i="64"/>
  <c r="J36" i="64"/>
  <c r="G7" i="63"/>
  <c r="V8" i="63"/>
  <c r="N17" i="64"/>
  <c r="T12" i="63"/>
  <c r="N82" i="64"/>
  <c r="T14" i="63"/>
  <c r="N115" i="64"/>
  <c r="P116" i="64" s="1"/>
  <c r="T16" i="63"/>
  <c r="H23" i="63"/>
  <c r="H27" i="63"/>
  <c r="N91" i="64"/>
  <c r="H31" i="63"/>
  <c r="M42" i="63"/>
  <c r="L8" i="64"/>
  <c r="P10" i="64"/>
  <c r="V12" i="63"/>
  <c r="N83" i="64" s="1"/>
  <c r="R13" i="63"/>
  <c r="F114" i="64"/>
  <c r="P109" i="64"/>
  <c r="P127" i="64" s="1"/>
  <c r="V14" i="63"/>
  <c r="N116" i="64"/>
  <c r="R15" i="63"/>
  <c r="F147" i="64" s="1"/>
  <c r="V16" i="63"/>
  <c r="F28" i="63"/>
  <c r="F29" i="63"/>
  <c r="N124" i="64" s="1"/>
  <c r="B63" i="63"/>
  <c r="H67" i="63"/>
  <c r="L74" i="64"/>
  <c r="H76" i="64"/>
  <c r="A18" i="5"/>
  <c r="B22" i="63"/>
  <c r="B56" i="63" s="1"/>
  <c r="N80" i="21"/>
  <c r="F19" i="64"/>
  <c r="X11" i="20"/>
  <c r="D26" i="20" s="1"/>
  <c r="T15" i="20"/>
  <c r="F148" i="21"/>
  <c r="V16" i="20"/>
  <c r="V18" i="20" s="1"/>
  <c r="M35" i="20"/>
  <c r="M43" i="20"/>
  <c r="B59" i="20"/>
  <c r="R16" i="20"/>
  <c r="H29" i="20"/>
  <c r="F31" i="20"/>
  <c r="M36" i="20"/>
  <c r="M39" i="20"/>
  <c r="M41" i="20"/>
  <c r="E9" i="20"/>
  <c r="F24" i="20" s="1"/>
  <c r="N112" i="21"/>
  <c r="N115" i="21"/>
  <c r="V15" i="20"/>
  <c r="F149" i="21" s="1"/>
  <c r="P16" i="20"/>
  <c r="T16" i="20"/>
  <c r="D18" i="20"/>
  <c r="F29" i="20"/>
  <c r="F30" i="20"/>
  <c r="F157" i="21" s="1"/>
  <c r="H159" i="21" s="1"/>
  <c r="A37" i="20"/>
  <c r="M40" i="20"/>
  <c r="M42" i="20"/>
  <c r="M44" i="20"/>
  <c r="B63" i="20"/>
  <c r="L107" i="21"/>
  <c r="B34" i="5"/>
  <c r="B36" i="5" s="1"/>
  <c r="D7" i="64"/>
  <c r="F88" i="64"/>
  <c r="N85" i="64"/>
  <c r="F121" i="64"/>
  <c r="F154" i="64"/>
  <c r="N58" i="79"/>
  <c r="P60" i="79" s="1"/>
  <c r="F83" i="21"/>
  <c r="P13" i="20"/>
  <c r="F112" i="79"/>
  <c r="H116" i="79" s="1"/>
  <c r="F113" i="21"/>
  <c r="F124" i="21"/>
  <c r="N83" i="21"/>
  <c r="N25" i="21"/>
  <c r="M35" i="63"/>
  <c r="B135" i="64"/>
  <c r="J33" i="63"/>
  <c r="L33" i="63"/>
  <c r="F118" i="64"/>
  <c r="F151" i="64"/>
  <c r="R29" i="5"/>
  <c r="N52" i="64"/>
  <c r="F120" i="64"/>
  <c r="F80" i="21"/>
  <c r="H39" i="5"/>
  <c r="T29" i="5"/>
  <c r="R26" i="20"/>
  <c r="G22" i="5" s="1"/>
  <c r="F44" i="5"/>
  <c r="P7" i="20"/>
  <c r="P159" i="21"/>
  <c r="P159" i="64"/>
  <c r="P160" i="64" s="1"/>
  <c r="G41" i="5"/>
  <c r="D44" i="5"/>
  <c r="P149" i="21"/>
  <c r="P160" i="21" s="1"/>
  <c r="F16" i="21"/>
  <c r="B25" i="63"/>
  <c r="L40" i="64"/>
  <c r="M41" i="5"/>
  <c r="M44" i="5" s="1"/>
  <c r="N19" i="64"/>
  <c r="F52" i="64"/>
  <c r="F85" i="64"/>
  <c r="N87" i="64"/>
  <c r="N121" i="64"/>
  <c r="N118" i="64"/>
  <c r="F91" i="21"/>
  <c r="N48" i="21"/>
  <c r="N58" i="21"/>
  <c r="F25" i="21"/>
  <c r="H27" i="21"/>
  <c r="F114" i="21"/>
  <c r="N81" i="21"/>
  <c r="L29" i="5"/>
  <c r="P93" i="79"/>
  <c r="H126" i="79"/>
  <c r="P27" i="79"/>
  <c r="M29" i="5"/>
  <c r="M31" i="5" s="1"/>
  <c r="N23" i="5"/>
  <c r="N29" i="5"/>
  <c r="F153" i="64"/>
  <c r="H10" i="64"/>
  <c r="X12" i="63"/>
  <c r="D27" i="63" s="1"/>
  <c r="P27" i="63" s="1"/>
  <c r="S40" i="63" s="1"/>
  <c r="F112" i="64"/>
  <c r="L38" i="5"/>
  <c r="F112" i="21"/>
  <c r="H116" i="21" s="1"/>
  <c r="X13" i="20"/>
  <c r="D28" i="20"/>
  <c r="P28" i="20" s="1"/>
  <c r="N13" i="21"/>
  <c r="P17" i="21" s="1"/>
  <c r="H24" i="20"/>
  <c r="H33" i="20" s="1"/>
  <c r="E18" i="20"/>
  <c r="N14" i="21"/>
  <c r="F17" i="21"/>
  <c r="P37" i="5"/>
  <c r="X8" i="20"/>
  <c r="D23" i="20" s="1"/>
  <c r="P23" i="20" s="1"/>
  <c r="N57" i="20" s="1"/>
  <c r="P126" i="64"/>
  <c r="H159" i="64"/>
  <c r="P38" i="5"/>
  <c r="N17" i="21"/>
  <c r="A37" i="63"/>
  <c r="B59" i="63"/>
  <c r="M38" i="63"/>
  <c r="H60" i="79"/>
  <c r="F50" i="21"/>
  <c r="P126" i="79"/>
  <c r="R23" i="20"/>
  <c r="G19" i="5" s="1"/>
  <c r="N46" i="21"/>
  <c r="H149" i="79"/>
  <c r="H160" i="79" s="1"/>
  <c r="T160" i="79"/>
  <c r="P159" i="79"/>
  <c r="P149" i="79"/>
  <c r="P160" i="79" s="1"/>
  <c r="V160" i="79"/>
  <c r="X14" i="20"/>
  <c r="D29" i="20" s="1"/>
  <c r="P29" i="20" s="1"/>
  <c r="F146" i="21"/>
  <c r="S42" i="20"/>
  <c r="P109" i="21"/>
  <c r="S41" i="20"/>
  <c r="I62" i="20"/>
  <c r="N62" i="20" s="1"/>
  <c r="H127" i="79"/>
  <c r="T127" i="79" s="1"/>
  <c r="H18" i="20"/>
  <c r="N47" i="79"/>
  <c r="R25" i="20"/>
  <c r="G21" i="5" s="1"/>
  <c r="I60" i="20" l="1"/>
  <c r="N60" i="20" s="1"/>
  <c r="P26" i="20"/>
  <c r="S39" i="20" s="1"/>
  <c r="D61" i="63"/>
  <c r="J63" i="63"/>
  <c r="P29" i="63"/>
  <c r="S36" i="20"/>
  <c r="I63" i="20"/>
  <c r="N63" i="20" s="1"/>
  <c r="J61" i="63"/>
  <c r="O61" i="63" s="1"/>
  <c r="R29" i="63"/>
  <c r="H25" i="5" s="1"/>
  <c r="F13" i="21"/>
  <c r="H17" i="21" s="1"/>
  <c r="H28" i="21" s="1"/>
  <c r="X7" i="20"/>
  <c r="R22" i="20"/>
  <c r="G18" i="5" s="1"/>
  <c r="F46" i="79"/>
  <c r="F79" i="21"/>
  <c r="H83" i="21" s="1"/>
  <c r="H94" i="21" s="1"/>
  <c r="T94" i="21" s="1"/>
  <c r="P60" i="21"/>
  <c r="R7" i="63"/>
  <c r="H22" i="63"/>
  <c r="P7" i="63"/>
  <c r="T7" i="63"/>
  <c r="D8" i="64"/>
  <c r="V7" i="63"/>
  <c r="F22" i="63"/>
  <c r="L34" i="5"/>
  <c r="L36" i="5" s="1"/>
  <c r="F50" i="64"/>
  <c r="H27" i="79"/>
  <c r="K38" i="5"/>
  <c r="N16" i="64"/>
  <c r="H142" i="21"/>
  <c r="I57" i="20"/>
  <c r="R30" i="20"/>
  <c r="G26" i="5" s="1"/>
  <c r="I26" i="5" s="1"/>
  <c r="N13" i="64"/>
  <c r="I38" i="5"/>
  <c r="G34" i="5"/>
  <c r="G36" i="5" s="1"/>
  <c r="I18" i="63"/>
  <c r="P11" i="63"/>
  <c r="T11" i="63"/>
  <c r="F82" i="64" s="1"/>
  <c r="R11" i="63"/>
  <c r="F81" i="64" s="1"/>
  <c r="D74" i="64"/>
  <c r="V11" i="63"/>
  <c r="F83" i="64" s="1"/>
  <c r="N81" i="64"/>
  <c r="R27" i="63"/>
  <c r="H23" i="5" s="1"/>
  <c r="H142" i="64"/>
  <c r="R30" i="63"/>
  <c r="H26" i="5" s="1"/>
  <c r="X15" i="63"/>
  <c r="D30" i="63" s="1"/>
  <c r="F33" i="20"/>
  <c r="F58" i="21"/>
  <c r="H60" i="21" s="1"/>
  <c r="F124" i="64"/>
  <c r="H126" i="64" s="1"/>
  <c r="F26" i="63"/>
  <c r="F91" i="64" s="1"/>
  <c r="H93" i="64" s="1"/>
  <c r="R31" i="20"/>
  <c r="G27" i="5" s="1"/>
  <c r="X16" i="20"/>
  <c r="D31" i="20" s="1"/>
  <c r="B36" i="64"/>
  <c r="J135" i="64"/>
  <c r="J69" i="64"/>
  <c r="H149" i="64"/>
  <c r="N14" i="64"/>
  <c r="H18" i="63"/>
  <c r="S18" i="5"/>
  <c r="F23" i="64"/>
  <c r="G18" i="20"/>
  <c r="R29" i="20"/>
  <c r="G25" i="5" s="1"/>
  <c r="B3" i="64"/>
  <c r="O29" i="5"/>
  <c r="O31" i="5" s="1"/>
  <c r="B58" i="20"/>
  <c r="N124" i="21"/>
  <c r="P126" i="21" s="1"/>
  <c r="B37" i="5"/>
  <c r="H93" i="21"/>
  <c r="H126" i="21"/>
  <c r="H127" i="21" s="1"/>
  <c r="T127" i="21" s="1"/>
  <c r="P34" i="5"/>
  <c r="P36" i="5" s="1"/>
  <c r="M44" i="63"/>
  <c r="B65" i="63"/>
  <c r="A11" i="5"/>
  <c r="J102" i="64"/>
  <c r="B69" i="64"/>
  <c r="P29" i="5"/>
  <c r="F47" i="21"/>
  <c r="N14" i="79"/>
  <c r="H34" i="5"/>
  <c r="H36" i="5" s="1"/>
  <c r="P10" i="79"/>
  <c r="H43" i="21"/>
  <c r="B102" i="64"/>
  <c r="P93" i="64"/>
  <c r="L8" i="79"/>
  <c r="D41" i="21"/>
  <c r="N88" i="64"/>
  <c r="P9" i="20"/>
  <c r="R24" i="20" s="1"/>
  <c r="G20" i="5" s="1"/>
  <c r="H38" i="5"/>
  <c r="H41" i="5" s="1"/>
  <c r="H44" i="5" s="1"/>
  <c r="F80" i="79"/>
  <c r="H83" i="79" s="1"/>
  <c r="H94" i="79" s="1"/>
  <c r="T94" i="79" s="1"/>
  <c r="P10" i="21"/>
  <c r="P28" i="21" s="1"/>
  <c r="D40" i="21"/>
  <c r="D37" i="20"/>
  <c r="T9" i="63"/>
  <c r="F49" i="64" s="1"/>
  <c r="R9" i="63"/>
  <c r="D41" i="64"/>
  <c r="F24" i="63"/>
  <c r="F58" i="64" s="1"/>
  <c r="H60" i="64" s="1"/>
  <c r="E10" i="63"/>
  <c r="E18" i="63" s="1"/>
  <c r="G10" i="63"/>
  <c r="D18" i="63"/>
  <c r="B57" i="63"/>
  <c r="M36" i="63"/>
  <c r="B62" i="63"/>
  <c r="M41" i="63"/>
  <c r="S21" i="5"/>
  <c r="N56" i="64"/>
  <c r="P83" i="64"/>
  <c r="A20" i="5"/>
  <c r="B24" i="63"/>
  <c r="U29" i="5"/>
  <c r="K29" i="5"/>
  <c r="K31" i="5" s="1"/>
  <c r="Q18" i="5"/>
  <c r="Q29" i="5" s="1"/>
  <c r="O33" i="63"/>
  <c r="F22" i="64"/>
  <c r="R28" i="20"/>
  <c r="G24" i="5" s="1"/>
  <c r="P12" i="20"/>
  <c r="T9" i="20"/>
  <c r="R9" i="20"/>
  <c r="R8" i="63"/>
  <c r="F31" i="63"/>
  <c r="R16" i="63"/>
  <c r="P16" i="63"/>
  <c r="M43" i="63"/>
  <c r="P43" i="79"/>
  <c r="P43" i="21"/>
  <c r="X10" i="20"/>
  <c r="D25" i="20" s="1"/>
  <c r="N25" i="64"/>
  <c r="P27" i="64" s="1"/>
  <c r="H28" i="63"/>
  <c r="T13" i="63"/>
  <c r="D107" i="64"/>
  <c r="V13" i="63"/>
  <c r="F116" i="64" s="1"/>
  <c r="N113" i="79"/>
  <c r="P116" i="79" s="1"/>
  <c r="P127" i="79" s="1"/>
  <c r="V127" i="79" s="1"/>
  <c r="N113" i="21"/>
  <c r="P116" i="21" s="1"/>
  <c r="P127" i="21" s="1"/>
  <c r="V127" i="21" s="1"/>
  <c r="O38" i="20"/>
  <c r="R15" i="20"/>
  <c r="M40" i="63"/>
  <c r="X13" i="63" l="1"/>
  <c r="D28" i="63" s="1"/>
  <c r="R28" i="63"/>
  <c r="H24" i="5" s="1"/>
  <c r="I24" i="5" s="1"/>
  <c r="F115" i="64"/>
  <c r="H116" i="64" s="1"/>
  <c r="H127" i="64" s="1"/>
  <c r="D37" i="63"/>
  <c r="D40" i="64"/>
  <c r="M37" i="63"/>
  <c r="B58" i="63"/>
  <c r="S29" i="5"/>
  <c r="F16" i="64"/>
  <c r="N79" i="79"/>
  <c r="P83" i="79" s="1"/>
  <c r="P94" i="79" s="1"/>
  <c r="V94" i="79" s="1"/>
  <c r="N79" i="21"/>
  <c r="P83" i="21" s="1"/>
  <c r="P94" i="21" s="1"/>
  <c r="X12" i="20"/>
  <c r="D27" i="20" s="1"/>
  <c r="R27" i="20"/>
  <c r="G23" i="5" s="1"/>
  <c r="I23" i="5" s="1"/>
  <c r="I25" i="5"/>
  <c r="F13" i="64"/>
  <c r="X7" i="63"/>
  <c r="F15" i="79"/>
  <c r="H17" i="79" s="1"/>
  <c r="H28" i="79" s="1"/>
  <c r="T28" i="79" s="1"/>
  <c r="F147" i="21"/>
  <c r="H149" i="21" s="1"/>
  <c r="N15" i="64"/>
  <c r="P17" i="64" s="1"/>
  <c r="P28" i="64" s="1"/>
  <c r="J38" i="5"/>
  <c r="R23" i="63"/>
  <c r="H19" i="5" s="1"/>
  <c r="I19" i="5" s="1"/>
  <c r="P94" i="64"/>
  <c r="V94" i="64" s="1"/>
  <c r="P43" i="64"/>
  <c r="B39" i="5"/>
  <c r="B41" i="5" s="1"/>
  <c r="B44" i="5" s="1"/>
  <c r="G18" i="63"/>
  <c r="F48" i="64"/>
  <c r="H50" i="64" s="1"/>
  <c r="H61" i="64" s="1"/>
  <c r="X9" i="63"/>
  <c r="D24" i="63" s="1"/>
  <c r="R24" i="63"/>
  <c r="H20" i="5" s="1"/>
  <c r="I20" i="5" s="1"/>
  <c r="V28" i="21"/>
  <c r="K37" i="5"/>
  <c r="P30" i="63"/>
  <c r="J64" i="63"/>
  <c r="H160" i="21"/>
  <c r="F25" i="64"/>
  <c r="H27" i="64" s="1"/>
  <c r="N34" i="5"/>
  <c r="N36" i="5" s="1"/>
  <c r="P61" i="21"/>
  <c r="F48" i="79"/>
  <c r="H50" i="79" s="1"/>
  <c r="H61" i="79" s="1"/>
  <c r="T61" i="79" s="1"/>
  <c r="K34" i="5"/>
  <c r="K36" i="5" s="1"/>
  <c r="F49" i="21"/>
  <c r="T18" i="20"/>
  <c r="X9" i="20"/>
  <c r="D24" i="20" s="1"/>
  <c r="P31" i="20"/>
  <c r="S44" i="20" s="1"/>
  <c r="V160" i="21" s="1"/>
  <c r="I65" i="20"/>
  <c r="N65" i="20" s="1"/>
  <c r="H160" i="64"/>
  <c r="N37" i="5"/>
  <c r="D63" i="63"/>
  <c r="S42" i="63"/>
  <c r="V127" i="64" s="1"/>
  <c r="Q31" i="5"/>
  <c r="L54" i="5"/>
  <c r="L56" i="5" s="1"/>
  <c r="F46" i="21"/>
  <c r="I34" i="5"/>
  <c r="N13" i="79"/>
  <c r="P18" i="20"/>
  <c r="F17" i="64"/>
  <c r="L37" i="5"/>
  <c r="D22" i="20"/>
  <c r="R38" i="20"/>
  <c r="N50" i="79" s="1"/>
  <c r="P50" i="79" s="1"/>
  <c r="P61" i="79" s="1"/>
  <c r="V61" i="79" s="1"/>
  <c r="J59" i="20"/>
  <c r="M59" i="20" s="1"/>
  <c r="P39" i="5"/>
  <c r="P41" i="5" s="1"/>
  <c r="P44" i="5" s="1"/>
  <c r="L51" i="5" s="1"/>
  <c r="N50" i="21"/>
  <c r="P50" i="21" s="1"/>
  <c r="P25" i="20"/>
  <c r="I59" i="20"/>
  <c r="R31" i="63"/>
  <c r="H27" i="5" s="1"/>
  <c r="I27" i="5" s="1"/>
  <c r="N15" i="79"/>
  <c r="J34" i="5"/>
  <c r="J36" i="5" s="1"/>
  <c r="R18" i="20"/>
  <c r="F48" i="21"/>
  <c r="R10" i="63"/>
  <c r="R18" i="63" s="1"/>
  <c r="L41" i="64"/>
  <c r="T10" i="63"/>
  <c r="F25" i="63"/>
  <c r="V10" i="63"/>
  <c r="P10" i="63"/>
  <c r="X10" i="63" s="1"/>
  <c r="D25" i="63" s="1"/>
  <c r="H25" i="63"/>
  <c r="H33" i="63" s="1"/>
  <c r="X8" i="63"/>
  <c r="D23" i="63" s="1"/>
  <c r="R22" i="63"/>
  <c r="H18" i="5" s="1"/>
  <c r="F79" i="64"/>
  <c r="H83" i="64" s="1"/>
  <c r="H94" i="64" s="1"/>
  <c r="X11" i="63"/>
  <c r="D26" i="63" s="1"/>
  <c r="R26" i="63"/>
  <c r="H22" i="5" s="1"/>
  <c r="I22" i="5" s="1"/>
  <c r="X15" i="20"/>
  <c r="D30" i="20" s="1"/>
  <c r="F15" i="64"/>
  <c r="J37" i="5"/>
  <c r="I37" i="5"/>
  <c r="X16" i="63"/>
  <c r="D31" i="63" s="1"/>
  <c r="J59" i="63" l="1"/>
  <c r="O59" i="63" s="1"/>
  <c r="P25" i="63"/>
  <c r="M51" i="5"/>
  <c r="N51" i="5" s="1"/>
  <c r="P31" i="63"/>
  <c r="J65" i="63"/>
  <c r="P26" i="63"/>
  <c r="J60" i="63"/>
  <c r="O60" i="63" s="1"/>
  <c r="N49" i="64"/>
  <c r="K39" i="5"/>
  <c r="S43" i="63"/>
  <c r="T160" i="64" s="1"/>
  <c r="D64" i="63"/>
  <c r="T18" i="63"/>
  <c r="J57" i="63"/>
  <c r="O57" i="63" s="1"/>
  <c r="P23" i="63"/>
  <c r="N58" i="64"/>
  <c r="P60" i="64" s="1"/>
  <c r="N39" i="5"/>
  <c r="N41" i="5" s="1"/>
  <c r="N44" i="5" s="1"/>
  <c r="X18" i="20"/>
  <c r="H50" i="21"/>
  <c r="H61" i="21" s="1"/>
  <c r="D22" i="63"/>
  <c r="X18" i="63"/>
  <c r="P22" i="20"/>
  <c r="D33" i="20"/>
  <c r="I56" i="20"/>
  <c r="H17" i="64"/>
  <c r="H28" i="64" s="1"/>
  <c r="P30" i="20"/>
  <c r="I64" i="20"/>
  <c r="N46" i="64"/>
  <c r="I39" i="5"/>
  <c r="I41" i="5" s="1"/>
  <c r="I44" i="5" s="1"/>
  <c r="P17" i="79"/>
  <c r="P28" i="79" s="1"/>
  <c r="V28" i="79" s="1"/>
  <c r="K41" i="5"/>
  <c r="K44" i="5" s="1"/>
  <c r="P24" i="63"/>
  <c r="J58" i="63"/>
  <c r="O58" i="63" s="1"/>
  <c r="P18" i="63"/>
  <c r="G29" i="5"/>
  <c r="J62" i="63"/>
  <c r="P28" i="63"/>
  <c r="R25" i="63"/>
  <c r="H21" i="5" s="1"/>
  <c r="I21" i="5" s="1"/>
  <c r="H29" i="5"/>
  <c r="N50" i="64"/>
  <c r="L39" i="5"/>
  <c r="L41" i="5" s="1"/>
  <c r="L44" i="5" s="1"/>
  <c r="N48" i="64"/>
  <c r="J39" i="5"/>
  <c r="J41" i="5" s="1"/>
  <c r="S38" i="20"/>
  <c r="V61" i="21" s="1"/>
  <c r="N59" i="20"/>
  <c r="V18" i="63"/>
  <c r="I36" i="5"/>
  <c r="L52" i="5"/>
  <c r="F33" i="63"/>
  <c r="I58" i="20"/>
  <c r="P24" i="20"/>
  <c r="I61" i="20"/>
  <c r="N61" i="20" s="1"/>
  <c r="P27" i="20"/>
  <c r="S40" i="20" s="1"/>
  <c r="V94" i="21" s="1"/>
  <c r="I18" i="5"/>
  <c r="J44" i="5" l="1"/>
  <c r="L50" i="5"/>
  <c r="Q44" i="5"/>
  <c r="N58" i="20"/>
  <c r="S37" i="20"/>
  <c r="S43" i="20"/>
  <c r="T160" i="21" s="1"/>
  <c r="N64" i="20"/>
  <c r="D57" i="63"/>
  <c r="S36" i="63"/>
  <c r="V28" i="64" s="1"/>
  <c r="I29" i="5"/>
  <c r="M48" i="5" s="1"/>
  <c r="P50" i="64"/>
  <c r="P61" i="64" s="1"/>
  <c r="S35" i="20"/>
  <c r="P33" i="20"/>
  <c r="N56" i="20"/>
  <c r="N67" i="20" s="1"/>
  <c r="J56" i="63"/>
  <c r="D33" i="63"/>
  <c r="P22" i="63"/>
  <c r="D65" i="63"/>
  <c r="S44" i="63"/>
  <c r="V160" i="64" s="1"/>
  <c r="S37" i="63"/>
  <c r="T61" i="64" s="1"/>
  <c r="D58" i="63"/>
  <c r="I67" i="20"/>
  <c r="S38" i="63"/>
  <c r="D59" i="63"/>
  <c r="S41" i="63"/>
  <c r="T127" i="64" s="1"/>
  <c r="D62" i="63"/>
  <c r="T61" i="21"/>
  <c r="D60" i="63"/>
  <c r="S39" i="63"/>
  <c r="T94" i="64" s="1"/>
  <c r="S46" i="20" l="1"/>
  <c r="T28" i="21"/>
  <c r="O56" i="63"/>
  <c r="O67" i="63" s="1"/>
  <c r="J67" i="63"/>
  <c r="V61" i="64"/>
  <c r="S35" i="63"/>
  <c r="T28" i="64" s="1"/>
  <c r="D56" i="63"/>
  <c r="D67" i="63" s="1"/>
  <c r="P33" i="63"/>
  <c r="P46" i="63" s="1"/>
  <c r="M50" i="5"/>
  <c r="L49" i="5"/>
  <c r="N50" i="5"/>
  <c r="N49" i="5" l="1"/>
  <c r="M49" i="5"/>
  <c r="M52" i="5" s="1"/>
  <c r="N52" i="5" s="1"/>
  <c r="L48" i="5"/>
  <c r="N4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<sst xmlns="http://schemas.openxmlformats.org/spreadsheetml/2006/main" count="2097" uniqueCount="311">
  <si>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</si>
  <si>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</si>
  <si>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</si>
  <si>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</si>
  <si>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</si>
  <si>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</si>
  <si>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</si>
  <si>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</si>
  <si>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</si>
  <si>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</si>
  <si>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</si>
  <si>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</si>
  <si>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</si>
  <si>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</si>
  <si>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</si>
  <si>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</si>
  <si>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</si>
  <si>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</si>
  <si>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</si>
  <si>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</si>
  <si>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</si>
  <si>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</si>
  <si>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</si>
  <si>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</si>
  <si>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</si>
  <si>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</si>
  <si>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</si>
  <si>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</si>
  <si>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</si>
  <si>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</si>
  <si>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</si>
  <si>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</si>
  <si>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</si>
  <si>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</si>
  <si>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</si>
  <si>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</si>
  <si>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</si>
  <si>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</si>
  <si>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</si>
  <si>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</si>
  <si>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</si>
  <si>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</si>
  <si>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</si>
  <si>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</si>
  <si>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</si>
  <si>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</si>
  <si>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</si>
  <si>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</si>
  <si>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</si>
  <si>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</si>
  <si>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</si>
  <si>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</si>
  <si>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</si>
  <si>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</si>
  <si>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</si>
  <si>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</si>
  <si>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</si>
  <si>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</si>
  <si>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</si>
  <si>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</si>
  <si>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</si>
  <si>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</si>
  <si>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</si>
  <si>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</si>
  <si>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</si>
  <si>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</si>
  <si>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</si>
  <si>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</si>
  <si>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</si>
  <si>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</si>
  <si>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</si>
  <si>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</si>
  <si>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</si>
  <si>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</si>
  <si>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</si>
  <si>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</si>
  <si>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</si>
  <si>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</si>
  <si>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</si>
  <si>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</si>
  <si>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</si>
  <si>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</si>
  <si>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</si>
  <si>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</si>
  <si>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</si>
  <si>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</si>
  <si>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</si>
  <si>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</si>
  <si>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</si>
  <si>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</si>
  <si>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</si>
  <si>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</si>
  <si>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</si>
  <si>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</si>
  <si>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</si>
  <si>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</si>
  <si>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</si>
  <si>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</si>
  <si>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</si>
  <si>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</si>
  <si>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</si>
  <si>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</si>
  <si>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</si>
  <si>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</si>
  <si>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</si>
  <si>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</si>
  <si>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</si>
  <si>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</si>
  <si>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</si>
  <si>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</si>
  <si>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</si>
  <si>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</si>
  <si>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</si>
  <si>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</si>
  <si>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</si>
  <si>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</si>
  <si>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</si>
  <si>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</si>
  <si>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</si>
  <si>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</si>
  <si>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</si>
  <si>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</si>
  <si>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</si>
  <si>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</si>
  <si>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</si>
  <si>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</si>
  <si>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</si>
  <si>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</si>
  <si>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</si>
  <si>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</si>
  <si>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</si>
  <si>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</si>
  <si>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</si>
  <si>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</si>
  <si>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</si>
  <si>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</si>
  <si>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</si>
  <si>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</si>
  <si>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</si>
  <si>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</si>
  <si>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</si>
  <si>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</si>
  <si>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</si>
  <si>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</si>
  <si>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</si>
  <si>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</si>
  <si>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</si>
  <si>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</si>
  <si>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</si>
  <si>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</si>
  <si>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</si>
  <si>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</si>
  <si>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</si>
  <si>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</si>
  <si>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</si>
  <si>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</si>
  <si>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</si>
  <si>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</si>
  <si>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</si>
  <si>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</si>
  <si>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</si>
  <si>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</si>
  <si>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</si>
  <si>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</si>
  <si>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</si>
  <si>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</si>
  <si>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</si>
  <si>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</si>
  <si>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</si>
  <si>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</si>
  <si>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</si>
  <si>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</si>
  <si>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</si>
  <si>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</si>
  <si>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</si>
  <si>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</si>
  <si>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</si>
  <si>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</si>
  <si>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</si>
  <si>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</si>
  <si>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</si>
  <si>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</si>
  <si>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</si>
  <si>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</si>
  <si>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</si>
  <si>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</si>
  <si>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</si>
  <si>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</si>
  <si>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</si>
  <si>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</si>
  <si>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</si>
  <si>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</si>
  <si>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</si>
  <si>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</si>
  <si>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</si>
  <si>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</si>
  <si>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</si>
  <si>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</si>
  <si>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</si>
  <si>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</si>
  <si>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</si>
  <si>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</si>
  <si>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</si>
  <si>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</si>
  <si>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</si>
  <si>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</si>
  <si>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</si>
  <si>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</si>
  <si>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</si>
  <si>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</si>
  <si>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</si>
  <si>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</si>
  <si>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</si>
  <si>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</si>
  <si>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</si>
  <si>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</si>
  <si>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</si>
  <si>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</si>
  <si>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</si>
  <si>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</si>
  <si>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</si>
  <si>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</si>
  <si>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</si>
  <si>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</si>
  <si>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</si>
  <si>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</si>
  <si>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</si>
  <si>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</si>
  <si>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</si>
  <si>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</si>
  <si>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</si>
  <si>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</si>
  <si>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</si>
  <si>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</si>
  <si>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</si>
  <si>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</si>
  <si>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</si>
  <si>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</si>
  <si>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</si>
  <si>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</si>
  <si>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</si>
  <si>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</si>
  <si>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</si>
  <si>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</si>
  <si>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</si>
  <si>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</si>
  <si>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</si>
  <si>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</si>
  <si>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</si>
  <si>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</si>
  <si>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</si>
  <si>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</si>
  <si>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</si>
  <si>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</si>
  <si>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</si>
  <si>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</si>
  <si>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</si>
  <si>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</si>
  <si>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</si>
  <si>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</si>
  <si>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</si>
  <si>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</si>
  <si>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</si>
  <si>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</si>
  <si>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</si>
  <si>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</si>
  <si>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</si>
  <si>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</si>
  <si>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</si>
  <si>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</si>
  <si>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</si>
  <si>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</si>
  <si>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</si>
  <si>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</si>
  <si>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</si>
  <si>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</si>
  <si>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</si>
  <si>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</si>
  <si>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</si>
  <si>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</si>
  <si>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</si>
  <si>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</si>
  <si>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</si>
  <si>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</si>
  <si>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</si>
  <si>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</si>
  <si>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</si>
  <si>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</si>
  <si>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</si>
  <si>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</si>
  <si>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</si>
  <si>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</si>
  <si>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</si>
  <si>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</si>
  <si>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</si>
  <si>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</si>
  <si>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</si>
  <si>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</si>
  <si>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</si>
  <si>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</si>
  <si>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</si>
  <si>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</si>
  <si>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APE 3 of 4</t>
  </si>
  <si>
    <t>Hayagan, Ruel</t>
  </si>
  <si>
    <t>Labadan, Eric</t>
  </si>
  <si>
    <t>Waiter</t>
  </si>
  <si>
    <t>PRO-RATED</t>
  </si>
  <si>
    <t>NO. OF DAYS</t>
  </si>
  <si>
    <t>Nov.23-28,2020</t>
  </si>
  <si>
    <t>BL</t>
  </si>
  <si>
    <t>Period Covered:Dec 28-Jan 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</si>
</sst>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1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1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2" fontId="56" fillId="6" borderId="84" xfId="2" applyNumberFormat="1" applyFont="1" applyFill="1" applyBorder="1" applyAlignment="1">
      <alignment horizontal="center" vertical="center" wrapText="1"/>
    </xf>
    <xf numFmtId="172" fontId="56" fillId="6" borderId="85" xfId="2" applyNumberFormat="1" applyFont="1" applyFill="1" applyBorder="1" applyAlignment="1">
      <alignment horizontal="center" vertical="center" wrapText="1"/>
    </xf>
    <xf numFmtId="172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5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17" fillId="16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7" fillId="6" borderId="86" xfId="2" applyNumberFormat="1" applyFont="1" applyFill="1" applyBorder="1" applyAlignment="1">
      <alignment horizontal="center" vertical="center" wrapText="1"/>
    </xf>
    <xf numFmtId="172" fontId="57" fillId="6" borderId="87" xfId="2" applyNumberFormat="1" applyFont="1" applyFill="1" applyBorder="1" applyAlignment="1">
      <alignment horizontal="center" vertical="center" wrapText="1"/>
    </xf>
    <xf numFmtId="172" fontId="72" fillId="6" borderId="88" xfId="2" applyNumberFormat="1" applyFont="1" applyFill="1" applyBorder="1" applyAlignment="1">
      <alignment horizontal="center" vertical="center" wrapText="1"/>
    </xf>
    <xf numFmtId="172" fontId="72" fillId="6" borderId="89" xfId="2" applyNumberFormat="1" applyFont="1" applyFill="1" applyBorder="1" applyAlignment="1">
      <alignment horizontal="center" vertical="center" wrapText="1"/>
    </xf>
    <xf numFmtId="172" fontId="57" fillId="6" borderId="90" xfId="2" applyNumberFormat="1" applyFont="1" applyFill="1" applyBorder="1" applyAlignment="1">
      <alignment horizontal="center" vertical="center" wrapText="1"/>
    </xf>
    <xf numFmtId="172" fontId="57" fillId="6" borderId="91" xfId="2" applyNumberFormat="1" applyFont="1" applyFill="1" applyBorder="1" applyAlignment="1">
      <alignment horizontal="center" vertical="center" wrapText="1"/>
    </xf>
    <xf numFmtId="172" fontId="57" fillId="6" borderId="92" xfId="2" applyNumberFormat="1" applyFont="1" applyFill="1" applyBorder="1" applyAlignment="1">
      <alignment horizontal="center" vertical="center" wrapText="1"/>
    </xf>
    <xf numFmtId="172" fontId="57" fillId="6" borderId="93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quotePrefix="1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72" fontId="73" fillId="6" borderId="92" xfId="2" applyNumberFormat="1" applyFont="1" applyFill="1" applyBorder="1" applyAlignment="1">
      <alignment horizontal="center" vertical="center" wrapText="1"/>
    </xf>
    <xf numFmtId="172" fontId="73" fillId="6" borderId="93" xfId="2" applyNumberFormat="1" applyFont="1" applyFill="1" applyBorder="1" applyAlignment="1">
      <alignment horizontal="center" vertical="center" wrapText="1"/>
    </xf>
    <xf numFmtId="172" fontId="73" fillId="6" borderId="85" xfId="2" applyNumberFormat="1" applyFont="1" applyFill="1" applyBorder="1" applyAlignment="1">
      <alignment horizontal="center" vertical="center" wrapText="1"/>
    </xf>
    <xf numFmtId="0" fontId="74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43" fontId="10" fillId="8" borderId="6" xfId="59" applyNumberFormat="1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P7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83" t="s">
        <v>152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4" t="s">
        <v>174</v>
      </c>
      <c r="G11" s="364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7" t="s">
        <v>221</v>
      </c>
      <c r="G12" s="36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7" t="s">
        <v>224</v>
      </c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4" t="s">
        <v>224</v>
      </c>
      <c r="G15" s="364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4" t="s">
        <v>173</v>
      </c>
      <c r="G19" s="364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7" t="s">
        <v>235</v>
      </c>
      <c r="G22" s="36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4" t="s">
        <v>235</v>
      </c>
      <c r="G23" s="364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7" t="s">
        <v>235</v>
      </c>
      <c r="G24" s="36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73" t="s">
        <v>90</v>
      </c>
      <c r="M27" s="369" t="s">
        <v>157</v>
      </c>
      <c r="N27" s="369" t="s">
        <v>158</v>
      </c>
      <c r="O27" s="375" t="s">
        <v>159</v>
      </c>
      <c r="P27" s="376"/>
      <c r="Q27" s="377"/>
      <c r="R27" s="369" t="s">
        <v>160</v>
      </c>
      <c r="S27" s="375" t="s">
        <v>19</v>
      </c>
      <c r="T27" s="376"/>
      <c r="U27" s="377"/>
      <c r="V27" s="369" t="s">
        <v>124</v>
      </c>
      <c r="W27" s="369" t="s">
        <v>125</v>
      </c>
      <c r="X27" s="371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4"/>
      <c r="M28" s="370"/>
      <c r="N28" s="370"/>
      <c r="O28" s="284" t="s">
        <v>167</v>
      </c>
      <c r="P28" s="284" t="s">
        <v>168</v>
      </c>
      <c r="Q28" s="315" t="s">
        <v>125</v>
      </c>
      <c r="R28" s="370"/>
      <c r="S28" s="284" t="s">
        <v>167</v>
      </c>
      <c r="T28" s="284" t="s">
        <v>168</v>
      </c>
      <c r="U28" s="315" t="s">
        <v>125</v>
      </c>
      <c r="V28" s="370"/>
      <c r="W28" s="370"/>
      <c r="X28" s="372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4" t="s">
        <v>173</v>
      </c>
      <c r="G33" s="364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7" t="s">
        <v>173</v>
      </c>
      <c r="G34" s="36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4" t="s">
        <v>224</v>
      </c>
      <c r="G37" s="364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7" t="s">
        <v>224</v>
      </c>
      <c r="G38" s="36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4" t="s">
        <v>173</v>
      </c>
      <c r="G43" s="364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7" t="s">
        <v>173</v>
      </c>
      <c r="G44" s="36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68" t="s">
        <v>238</v>
      </c>
      <c r="G47" s="368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7" t="s">
        <v>239</v>
      </c>
      <c r="G48" s="36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4" t="s">
        <v>239</v>
      </c>
      <c r="G49" s="364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7" t="s">
        <v>239</v>
      </c>
      <c r="G50" s="36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73" t="s">
        <v>90</v>
      </c>
      <c r="M53" s="369" t="s">
        <v>157</v>
      </c>
      <c r="N53" s="369" t="s">
        <v>158</v>
      </c>
      <c r="O53" s="375" t="s">
        <v>159</v>
      </c>
      <c r="P53" s="376"/>
      <c r="Q53" s="377"/>
      <c r="R53" s="369" t="s">
        <v>160</v>
      </c>
      <c r="S53" s="375" t="s">
        <v>19</v>
      </c>
      <c r="T53" s="376"/>
      <c r="U53" s="377"/>
      <c r="V53" s="369" t="s">
        <v>124</v>
      </c>
      <c r="W53" s="369" t="s">
        <v>125</v>
      </c>
      <c r="X53" s="371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4"/>
      <c r="M54" s="370"/>
      <c r="N54" s="370"/>
      <c r="O54" s="284" t="s">
        <v>167</v>
      </c>
      <c r="P54" s="284" t="s">
        <v>168</v>
      </c>
      <c r="Q54" s="315" t="s">
        <v>125</v>
      </c>
      <c r="R54" s="370"/>
      <c r="S54" s="284" t="s">
        <v>167</v>
      </c>
      <c r="T54" s="284" t="s">
        <v>168</v>
      </c>
      <c r="U54" s="315" t="s">
        <v>125</v>
      </c>
      <c r="V54" s="370"/>
      <c r="W54" s="370"/>
      <c r="X54" s="372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79" t="s">
        <v>177</v>
      </c>
      <c r="G56" s="36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4" t="s">
        <v>173</v>
      </c>
      <c r="G57" s="364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7" t="s">
        <v>224</v>
      </c>
      <c r="G60" s="36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4" t="s">
        <v>224</v>
      </c>
      <c r="G61" s="364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7" t="s">
        <v>174</v>
      </c>
      <c r="G64" s="36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4" t="s">
        <v>173</v>
      </c>
      <c r="G65" s="364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4" t="s">
        <v>165</v>
      </c>
      <c r="G67" s="364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7" t="s">
        <v>244</v>
      </c>
      <c r="G68" s="36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4" t="s">
        <v>244</v>
      </c>
      <c r="G69" s="364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7" t="s">
        <v>244</v>
      </c>
      <c r="G70" s="36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73" t="s">
        <v>90</v>
      </c>
      <c r="M73" s="369" t="s">
        <v>157</v>
      </c>
      <c r="N73" s="369" t="s">
        <v>158</v>
      </c>
      <c r="O73" s="375" t="s">
        <v>159</v>
      </c>
      <c r="P73" s="376"/>
      <c r="Q73" s="377"/>
      <c r="R73" s="369" t="s">
        <v>160</v>
      </c>
      <c r="S73" s="375" t="s">
        <v>19</v>
      </c>
      <c r="T73" s="376"/>
      <c r="U73" s="377"/>
      <c r="V73" s="369" t="s">
        <v>124</v>
      </c>
      <c r="W73" s="369" t="s">
        <v>125</v>
      </c>
      <c r="X73" s="371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4"/>
      <c r="M74" s="370"/>
      <c r="N74" s="370"/>
      <c r="O74" s="284" t="s">
        <v>167</v>
      </c>
      <c r="P74" s="284" t="s">
        <v>168</v>
      </c>
      <c r="Q74" s="315" t="s">
        <v>125</v>
      </c>
      <c r="R74" s="370"/>
      <c r="S74" s="284" t="s">
        <v>167</v>
      </c>
      <c r="T74" s="284" t="s">
        <v>168</v>
      </c>
      <c r="U74" s="315" t="s">
        <v>125</v>
      </c>
      <c r="V74" s="370"/>
      <c r="W74" s="370"/>
      <c r="X74" s="372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4" t="s">
        <v>173</v>
      </c>
      <c r="G79" s="364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7" t="s">
        <v>173</v>
      </c>
      <c r="G80" s="36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4" t="s">
        <v>224</v>
      </c>
      <c r="G83" s="364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7" t="s">
        <v>224</v>
      </c>
      <c r="G84" s="36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4"/>
      <c r="G91" s="364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4" t="s">
        <v>239</v>
      </c>
      <c r="G95" s="364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4" t="s">
        <v>239</v>
      </c>
      <c r="G96" s="364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4" t="s">
        <v>239</v>
      </c>
      <c r="G97" s="364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73" t="s">
        <v>90</v>
      </c>
      <c r="M100" s="369" t="s">
        <v>157</v>
      </c>
      <c r="N100" s="369" t="s">
        <v>158</v>
      </c>
      <c r="O100" s="375" t="s">
        <v>159</v>
      </c>
      <c r="P100" s="376"/>
      <c r="Q100" s="377"/>
      <c r="R100" s="369" t="s">
        <v>160</v>
      </c>
      <c r="S100" s="375" t="s">
        <v>19</v>
      </c>
      <c r="T100" s="376"/>
      <c r="U100" s="377"/>
      <c r="V100" s="369" t="s">
        <v>124</v>
      </c>
      <c r="W100" s="369" t="s">
        <v>125</v>
      </c>
      <c r="X100" s="371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4"/>
      <c r="M101" s="370"/>
      <c r="N101" s="370"/>
      <c r="O101" s="284" t="s">
        <v>167</v>
      </c>
      <c r="P101" s="284" t="s">
        <v>168</v>
      </c>
      <c r="Q101" s="315" t="s">
        <v>125</v>
      </c>
      <c r="R101" s="370"/>
      <c r="S101" s="284" t="s">
        <v>167</v>
      </c>
      <c r="T101" s="284" t="s">
        <v>168</v>
      </c>
      <c r="U101" s="315" t="s">
        <v>125</v>
      </c>
      <c r="V101" s="370"/>
      <c r="W101" s="370"/>
      <c r="X101" s="372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7" t="s">
        <v>173</v>
      </c>
      <c r="G105" s="36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4" t="s">
        <v>173</v>
      </c>
      <c r="G106" s="364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4" t="s">
        <v>224</v>
      </c>
      <c r="G108" s="364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7" t="s">
        <v>224</v>
      </c>
      <c r="G109" s="36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4" t="s">
        <v>173</v>
      </c>
      <c r="G112" s="364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7" t="s">
        <v>173</v>
      </c>
      <c r="G113" s="36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66" t="s">
        <v>235</v>
      </c>
      <c r="G115" s="366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4" t="s">
        <v>248</v>
      </c>
      <c r="G116" s="364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66" t="s">
        <v>235</v>
      </c>
      <c r="G117" s="366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4" t="s">
        <v>248</v>
      </c>
      <c r="G118" s="364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73" t="s">
        <v>90</v>
      </c>
      <c r="M121" s="369" t="s">
        <v>157</v>
      </c>
      <c r="N121" s="369" t="s">
        <v>158</v>
      </c>
      <c r="O121" s="375" t="s">
        <v>159</v>
      </c>
      <c r="P121" s="376"/>
      <c r="Q121" s="377"/>
      <c r="R121" s="369" t="s">
        <v>160</v>
      </c>
      <c r="S121" s="375" t="s">
        <v>19</v>
      </c>
      <c r="T121" s="376"/>
      <c r="U121" s="377"/>
      <c r="V121" s="369" t="s">
        <v>124</v>
      </c>
      <c r="W121" s="369" t="s">
        <v>125</v>
      </c>
      <c r="X121" s="371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4"/>
      <c r="M122" s="370"/>
      <c r="N122" s="370"/>
      <c r="O122" s="284" t="s">
        <v>167</v>
      </c>
      <c r="P122" s="284" t="s">
        <v>168</v>
      </c>
      <c r="Q122" s="315" t="s">
        <v>125</v>
      </c>
      <c r="R122" s="370"/>
      <c r="S122" s="284" t="s">
        <v>167</v>
      </c>
      <c r="T122" s="284" t="s">
        <v>168</v>
      </c>
      <c r="U122" s="315" t="s">
        <v>125</v>
      </c>
      <c r="V122" s="370"/>
      <c r="W122" s="370"/>
      <c r="X122" s="372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4" t="s">
        <v>173</v>
      </c>
      <c r="G129" s="364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4" t="s">
        <v>224</v>
      </c>
      <c r="G132" s="364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7" t="s">
        <v>224</v>
      </c>
      <c r="G133" s="36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7" t="s">
        <v>173</v>
      </c>
      <c r="G138" s="36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4" t="s">
        <v>173</v>
      </c>
      <c r="G139" s="364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7" t="s">
        <v>239</v>
      </c>
      <c r="G142" s="36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4" t="s">
        <v>249</v>
      </c>
      <c r="G143" s="364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7" t="s">
        <v>239</v>
      </c>
      <c r="G144" s="36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4" t="s">
        <v>249</v>
      </c>
      <c r="G145" s="364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73" t="s">
        <v>90</v>
      </c>
      <c r="M148" s="369" t="s">
        <v>157</v>
      </c>
      <c r="N148" s="369" t="s">
        <v>158</v>
      </c>
      <c r="O148" s="375" t="s">
        <v>159</v>
      </c>
      <c r="P148" s="376"/>
      <c r="Q148" s="377"/>
      <c r="R148" s="369" t="s">
        <v>160</v>
      </c>
      <c r="S148" s="375" t="s">
        <v>19</v>
      </c>
      <c r="T148" s="376"/>
      <c r="U148" s="377"/>
      <c r="V148" s="369" t="s">
        <v>124</v>
      </c>
      <c r="W148" s="369" t="s">
        <v>125</v>
      </c>
      <c r="X148" s="371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4"/>
      <c r="M149" s="370"/>
      <c r="N149" s="370"/>
      <c r="O149" s="284" t="s">
        <v>167</v>
      </c>
      <c r="P149" s="284" t="s">
        <v>168</v>
      </c>
      <c r="Q149" s="315" t="s">
        <v>125</v>
      </c>
      <c r="R149" s="370"/>
      <c r="S149" s="284" t="s">
        <v>167</v>
      </c>
      <c r="T149" s="284" t="s">
        <v>168</v>
      </c>
      <c r="U149" s="315" t="s">
        <v>125</v>
      </c>
      <c r="V149" s="370"/>
      <c r="W149" s="370"/>
      <c r="X149" s="372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7" t="s">
        <v>173</v>
      </c>
      <c r="G157" s="36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4" t="s">
        <v>224</v>
      </c>
      <c r="G160" s="364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7" t="s">
        <v>224</v>
      </c>
      <c r="G161" s="36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4" t="s">
        <v>22</v>
      </c>
      <c r="G164" s="364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7" t="s">
        <v>173</v>
      </c>
      <c r="G165" s="36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4" t="s">
        <v>173</v>
      </c>
      <c r="G166" s="364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66" t="s">
        <v>239</v>
      </c>
      <c r="G169" s="366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4" t="s">
        <v>239</v>
      </c>
      <c r="G170" s="364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66" t="s">
        <v>239</v>
      </c>
      <c r="G171" s="366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4" t="s">
        <v>239</v>
      </c>
      <c r="G172" s="364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73" t="s">
        <v>90</v>
      </c>
      <c r="M175" s="369" t="s">
        <v>157</v>
      </c>
      <c r="N175" s="369" t="s">
        <v>158</v>
      </c>
      <c r="O175" s="375" t="s">
        <v>159</v>
      </c>
      <c r="P175" s="376"/>
      <c r="Q175" s="377"/>
      <c r="R175" s="369" t="s">
        <v>160</v>
      </c>
      <c r="S175" s="375" t="s">
        <v>19</v>
      </c>
      <c r="T175" s="376"/>
      <c r="U175" s="377"/>
      <c r="V175" s="369" t="s">
        <v>124</v>
      </c>
      <c r="W175" s="369" t="s">
        <v>125</v>
      </c>
      <c r="X175" s="371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4"/>
      <c r="M176" s="370"/>
      <c r="N176" s="370"/>
      <c r="O176" s="284" t="s">
        <v>167</v>
      </c>
      <c r="P176" s="284" t="s">
        <v>168</v>
      </c>
      <c r="Q176" s="315" t="s">
        <v>125</v>
      </c>
      <c r="R176" s="370"/>
      <c r="S176" s="284" t="s">
        <v>167</v>
      </c>
      <c r="T176" s="284" t="s">
        <v>168</v>
      </c>
      <c r="U176" s="315" t="s">
        <v>125</v>
      </c>
      <c r="V176" s="370"/>
      <c r="W176" s="370"/>
      <c r="X176" s="372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7" t="s">
        <v>173</v>
      </c>
      <c r="G182" s="36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4" t="s">
        <v>224</v>
      </c>
      <c r="G185" s="364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7" t="s">
        <v>224</v>
      </c>
      <c r="G186" s="36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4" t="s">
        <v>173</v>
      </c>
      <c r="G193" s="364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68"/>
      <c r="G196" s="368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65" t="s">
        <v>251</v>
      </c>
      <c r="G197" s="366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79" t="s">
        <v>251</v>
      </c>
      <c r="G198" s="36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63" t="s">
        <v>251</v>
      </c>
      <c r="G199" s="364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79" t="s">
        <v>251</v>
      </c>
      <c r="G200" s="36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73" t="s">
        <v>90</v>
      </c>
      <c r="M203" s="369" t="s">
        <v>157</v>
      </c>
      <c r="N203" s="369" t="s">
        <v>158</v>
      </c>
      <c r="O203" s="375" t="s">
        <v>159</v>
      </c>
      <c r="P203" s="376"/>
      <c r="Q203" s="377"/>
      <c r="R203" s="369" t="s">
        <v>160</v>
      </c>
      <c r="S203" s="375" t="s">
        <v>19</v>
      </c>
      <c r="T203" s="376"/>
      <c r="U203" s="377"/>
      <c r="V203" s="369" t="s">
        <v>124</v>
      </c>
      <c r="W203" s="369" t="s">
        <v>125</v>
      </c>
      <c r="X203" s="371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4"/>
      <c r="M204" s="370"/>
      <c r="N204" s="370"/>
      <c r="O204" s="284" t="s">
        <v>167</v>
      </c>
      <c r="P204" s="284" t="s">
        <v>168</v>
      </c>
      <c r="Q204" s="315" t="s">
        <v>125</v>
      </c>
      <c r="R204" s="370"/>
      <c r="S204" s="284" t="s">
        <v>167</v>
      </c>
      <c r="T204" s="284" t="s">
        <v>168</v>
      </c>
      <c r="U204" s="315" t="s">
        <v>125</v>
      </c>
      <c r="V204" s="370"/>
      <c r="W204" s="370"/>
      <c r="X204" s="372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7" t="s">
        <v>173</v>
      </c>
      <c r="G210" s="36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4" t="s">
        <v>224</v>
      </c>
      <c r="G213" s="364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7" t="s">
        <v>224</v>
      </c>
      <c r="G214" s="36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4" t="s">
        <v>173</v>
      </c>
      <c r="G221" s="364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68"/>
      <c r="G224" s="368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65" t="s">
        <v>177</v>
      </c>
      <c r="G225" s="366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79" t="s">
        <v>177</v>
      </c>
      <c r="G226" s="36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63" t="s">
        <v>177</v>
      </c>
      <c r="G227" s="364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79" t="s">
        <v>177</v>
      </c>
      <c r="G228" s="36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73" t="s">
        <v>90</v>
      </c>
      <c r="M231" s="369" t="s">
        <v>157</v>
      </c>
      <c r="N231" s="369" t="s">
        <v>158</v>
      </c>
      <c r="O231" s="375" t="s">
        <v>159</v>
      </c>
      <c r="P231" s="376"/>
      <c r="Q231" s="377"/>
      <c r="R231" s="369" t="s">
        <v>160</v>
      </c>
      <c r="S231" s="375" t="s">
        <v>19</v>
      </c>
      <c r="T231" s="376"/>
      <c r="U231" s="377"/>
      <c r="V231" s="369" t="s">
        <v>124</v>
      </c>
      <c r="W231" s="369" t="s">
        <v>125</v>
      </c>
      <c r="X231" s="371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4"/>
      <c r="M232" s="370"/>
      <c r="N232" s="370"/>
      <c r="O232" s="284" t="s">
        <v>167</v>
      </c>
      <c r="P232" s="284" t="s">
        <v>168</v>
      </c>
      <c r="Q232" s="315" t="s">
        <v>125</v>
      </c>
      <c r="R232" s="370"/>
      <c r="S232" s="284" t="s">
        <v>167</v>
      </c>
      <c r="T232" s="284" t="s">
        <v>168</v>
      </c>
      <c r="U232" s="315" t="s">
        <v>125</v>
      </c>
      <c r="V232" s="370"/>
      <c r="W232" s="370"/>
      <c r="X232" s="372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4" t="s">
        <v>173</v>
      </c>
      <c r="G237" s="364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4" t="s">
        <v>224</v>
      </c>
      <c r="G239" s="364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7" t="s">
        <v>224</v>
      </c>
      <c r="G240" s="36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4" t="s">
        <v>165</v>
      </c>
      <c r="G241" s="364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4" t="s">
        <v>174</v>
      </c>
      <c r="G243" s="364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7" t="s">
        <v>173</v>
      </c>
      <c r="G244" s="36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68" t="s">
        <v>255</v>
      </c>
      <c r="G245" s="368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66" t="s">
        <v>255</v>
      </c>
      <c r="G246" s="366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68" t="s">
        <v>255</v>
      </c>
      <c r="G247" s="368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66" t="s">
        <v>255</v>
      </c>
      <c r="G248" s="366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68" t="s">
        <v>255</v>
      </c>
      <c r="G249" s="368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73" t="s">
        <v>90</v>
      </c>
      <c r="M252" s="369" t="s">
        <v>157</v>
      </c>
      <c r="N252" s="369" t="s">
        <v>158</v>
      </c>
      <c r="O252" s="375" t="s">
        <v>159</v>
      </c>
      <c r="P252" s="376"/>
      <c r="Q252" s="377"/>
      <c r="R252" s="369" t="s">
        <v>160</v>
      </c>
      <c r="S252" s="375" t="s">
        <v>19</v>
      </c>
      <c r="T252" s="376"/>
      <c r="U252" s="377"/>
      <c r="V252" s="369" t="s">
        <v>124</v>
      </c>
      <c r="W252" s="369" t="s">
        <v>125</v>
      </c>
      <c r="X252" s="371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4"/>
      <c r="M253" s="370"/>
      <c r="N253" s="370"/>
      <c r="O253" s="284" t="s">
        <v>167</v>
      </c>
      <c r="P253" s="284" t="s">
        <v>168</v>
      </c>
      <c r="Q253" s="315" t="s">
        <v>125</v>
      </c>
      <c r="R253" s="370"/>
      <c r="S253" s="284" t="s">
        <v>167</v>
      </c>
      <c r="T253" s="284" t="s">
        <v>168</v>
      </c>
      <c r="U253" s="315" t="s">
        <v>125</v>
      </c>
      <c r="V253" s="370"/>
      <c r="W253" s="370"/>
      <c r="X253" s="372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4" t="s">
        <v>173</v>
      </c>
      <c r="G258" s="364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7" t="s">
        <v>173</v>
      </c>
      <c r="G259" s="36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4" t="s">
        <v>224</v>
      </c>
      <c r="G262" s="364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7" t="s">
        <v>224</v>
      </c>
      <c r="G263" s="36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4" t="s">
        <v>173</v>
      </c>
      <c r="G268" s="364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7" t="s">
        <v>173</v>
      </c>
      <c r="G269" s="36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66"/>
      <c r="G272" s="366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78" t="s">
        <v>177</v>
      </c>
      <c r="G273" s="368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63" t="s">
        <v>177</v>
      </c>
      <c r="G274" s="364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79" t="s">
        <v>177</v>
      </c>
      <c r="G275" s="36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63" t="s">
        <v>177</v>
      </c>
      <c r="G276" s="364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73" t="s">
        <v>90</v>
      </c>
      <c r="M279" s="369" t="s">
        <v>157</v>
      </c>
      <c r="N279" s="369" t="s">
        <v>158</v>
      </c>
      <c r="O279" s="375" t="s">
        <v>159</v>
      </c>
      <c r="P279" s="376"/>
      <c r="Q279" s="377"/>
      <c r="R279" s="369" t="s">
        <v>160</v>
      </c>
      <c r="S279" s="375" t="s">
        <v>19</v>
      </c>
      <c r="T279" s="376"/>
      <c r="U279" s="377"/>
      <c r="V279" s="369" t="s">
        <v>124</v>
      </c>
      <c r="W279" s="369" t="s">
        <v>125</v>
      </c>
      <c r="X279" s="371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4"/>
      <c r="M280" s="370"/>
      <c r="N280" s="370"/>
      <c r="O280" s="284" t="s">
        <v>167</v>
      </c>
      <c r="P280" s="284" t="s">
        <v>168</v>
      </c>
      <c r="Q280" s="315" t="s">
        <v>125</v>
      </c>
      <c r="R280" s="370"/>
      <c r="S280" s="284" t="s">
        <v>167</v>
      </c>
      <c r="T280" s="284" t="s">
        <v>168</v>
      </c>
      <c r="U280" s="315" t="s">
        <v>125</v>
      </c>
      <c r="V280" s="370"/>
      <c r="W280" s="370"/>
      <c r="X280" s="372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7" t="s">
        <v>173</v>
      </c>
      <c r="G284" s="36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4" t="s">
        <v>173</v>
      </c>
      <c r="G285" s="364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68"/>
      <c r="G288" s="368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4" t="s">
        <v>224</v>
      </c>
      <c r="G289" s="364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7" t="s">
        <v>224</v>
      </c>
      <c r="G290" s="36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4" t="s">
        <v>173</v>
      </c>
      <c r="G297" s="364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68"/>
      <c r="G298" s="368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65" t="s">
        <v>257</v>
      </c>
      <c r="G299" s="366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65" t="s">
        <v>257</v>
      </c>
      <c r="G300" s="366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63" t="s">
        <v>257</v>
      </c>
      <c r="G301" s="364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65" t="s">
        <v>257</v>
      </c>
      <c r="G302" s="366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63" t="s">
        <v>257</v>
      </c>
      <c r="G303" s="364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83" t="s">
        <v>258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</row>
    <row r="2" spans="1:27" s="276" customFormat="1" ht="26.25" x14ac:dyDescent="0.2">
      <c r="A2" s="383" t="s">
        <v>214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  <c r="N2" s="383"/>
      <c r="O2" s="383"/>
      <c r="P2" s="383"/>
      <c r="Q2" s="383"/>
      <c r="R2" s="383"/>
      <c r="S2" s="383"/>
      <c r="T2" s="383"/>
      <c r="U2" s="383"/>
      <c r="V2" s="383"/>
      <c r="W2" s="383"/>
      <c r="X2" s="383"/>
      <c r="Y2" s="383"/>
      <c r="Z2" s="383"/>
      <c r="AA2" s="383"/>
    </row>
    <row r="3" spans="1:27" s="276" customFormat="1" ht="26.25" x14ac:dyDescent="0.2">
      <c r="A3" s="383" t="s">
        <v>215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84" t="s">
        <v>153</v>
      </c>
      <c r="I4" s="384"/>
      <c r="J4" s="384"/>
      <c r="K4" s="384"/>
      <c r="L4" s="384"/>
      <c r="M4" s="384"/>
      <c r="N4" s="384"/>
      <c r="O4" s="384"/>
      <c r="P4" s="384"/>
      <c r="Q4" s="384"/>
      <c r="R4" s="384"/>
      <c r="S4" s="384"/>
      <c r="T4" s="384"/>
      <c r="U4" s="384"/>
      <c r="V4" s="384"/>
      <c r="W4" s="384"/>
      <c r="X4" s="384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73" t="s">
        <v>90</v>
      </c>
      <c r="M5" s="369" t="s">
        <v>157</v>
      </c>
      <c r="N5" s="369" t="s">
        <v>158</v>
      </c>
      <c r="O5" s="375" t="s">
        <v>159</v>
      </c>
      <c r="P5" s="376"/>
      <c r="Q5" s="377"/>
      <c r="R5" s="369" t="s">
        <v>160</v>
      </c>
      <c r="S5" s="375" t="s">
        <v>19</v>
      </c>
      <c r="T5" s="376"/>
      <c r="U5" s="377"/>
      <c r="V5" s="369" t="s">
        <v>124</v>
      </c>
      <c r="W5" s="369" t="s">
        <v>125</v>
      </c>
      <c r="X5" s="371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4"/>
      <c r="M6" s="370"/>
      <c r="N6" s="370"/>
      <c r="O6" s="284" t="s">
        <v>167</v>
      </c>
      <c r="P6" s="284" t="s">
        <v>168</v>
      </c>
      <c r="Q6" s="315" t="s">
        <v>125</v>
      </c>
      <c r="R6" s="370"/>
      <c r="S6" s="284" t="s">
        <v>167</v>
      </c>
      <c r="T6" s="284" t="s">
        <v>168</v>
      </c>
      <c r="U6" s="315" t="s">
        <v>125</v>
      </c>
      <c r="V6" s="370"/>
      <c r="W6" s="370"/>
      <c r="X6" s="372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7"/>
      <c r="G14" s="36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7" t="s">
        <v>224</v>
      </c>
      <c r="G16" s="36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4" t="s">
        <v>224</v>
      </c>
      <c r="G17" s="364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7" t="s">
        <v>173</v>
      </c>
      <c r="G22" s="36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4" t="s">
        <v>235</v>
      </c>
      <c r="G25" s="364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7" t="s">
        <v>235</v>
      </c>
      <c r="G26" s="36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4" t="s">
        <v>235</v>
      </c>
      <c r="G27" s="364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73" t="s">
        <v>90</v>
      </c>
      <c r="M30" s="369" t="s">
        <v>157</v>
      </c>
      <c r="N30" s="369" t="s">
        <v>158</v>
      </c>
      <c r="O30" s="375" t="s">
        <v>159</v>
      </c>
      <c r="P30" s="376"/>
      <c r="Q30" s="377"/>
      <c r="R30" s="369" t="s">
        <v>160</v>
      </c>
      <c r="S30" s="375" t="s">
        <v>19</v>
      </c>
      <c r="T30" s="376"/>
      <c r="U30" s="377"/>
      <c r="V30" s="369" t="s">
        <v>124</v>
      </c>
      <c r="W30" s="369" t="s">
        <v>125</v>
      </c>
      <c r="X30" s="371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4"/>
      <c r="M31" s="370"/>
      <c r="N31" s="370"/>
      <c r="O31" s="284" t="s">
        <v>167</v>
      </c>
      <c r="P31" s="284" t="s">
        <v>168</v>
      </c>
      <c r="Q31" s="315" t="s">
        <v>125</v>
      </c>
      <c r="R31" s="370"/>
      <c r="S31" s="284" t="s">
        <v>167</v>
      </c>
      <c r="T31" s="284" t="s">
        <v>168</v>
      </c>
      <c r="U31" s="315" t="s">
        <v>125</v>
      </c>
      <c r="V31" s="370"/>
      <c r="W31" s="370"/>
      <c r="X31" s="372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4" t="s">
        <v>263</v>
      </c>
      <c r="G32" s="364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79" t="s">
        <v>207</v>
      </c>
      <c r="G33" s="379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4" t="s">
        <v>173</v>
      </c>
      <c r="G34" s="364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7" t="s">
        <v>173</v>
      </c>
      <c r="G35" s="36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63" t="s">
        <v>201</v>
      </c>
      <c r="G36" s="364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7" t="s">
        <v>224</v>
      </c>
      <c r="G37" s="36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7" t="s">
        <v>224</v>
      </c>
      <c r="G38" s="36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79" t="s">
        <v>201</v>
      </c>
      <c r="G39" s="36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63" t="s">
        <v>201</v>
      </c>
      <c r="G40" s="364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7" t="s">
        <v>173</v>
      </c>
      <c r="G41" s="36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4" t="s">
        <v>173</v>
      </c>
      <c r="G42" s="364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79" t="s">
        <v>201</v>
      </c>
      <c r="G43" s="36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63" t="s">
        <v>201</v>
      </c>
      <c r="G44" s="364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79" t="s">
        <v>201</v>
      </c>
      <c r="G45" s="36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63" t="s">
        <v>201</v>
      </c>
      <c r="G46" s="364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79" t="s">
        <v>201</v>
      </c>
      <c r="G47" s="36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73" t="s">
        <v>90</v>
      </c>
      <c r="M50" s="369" t="s">
        <v>157</v>
      </c>
      <c r="N50" s="369" t="s">
        <v>158</v>
      </c>
      <c r="O50" s="375" t="s">
        <v>159</v>
      </c>
      <c r="P50" s="376"/>
      <c r="Q50" s="377"/>
      <c r="R50" s="369" t="s">
        <v>160</v>
      </c>
      <c r="S50" s="375" t="s">
        <v>19</v>
      </c>
      <c r="T50" s="376"/>
      <c r="U50" s="377"/>
      <c r="V50" s="369" t="s">
        <v>124</v>
      </c>
      <c r="W50" s="369" t="s">
        <v>125</v>
      </c>
      <c r="X50" s="371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4"/>
      <c r="M51" s="370"/>
      <c r="N51" s="370"/>
      <c r="O51" s="284" t="s">
        <v>167</v>
      </c>
      <c r="P51" s="284" t="s">
        <v>168</v>
      </c>
      <c r="Q51" s="315" t="s">
        <v>125</v>
      </c>
      <c r="R51" s="370"/>
      <c r="S51" s="284" t="s">
        <v>167</v>
      </c>
      <c r="T51" s="284" t="s">
        <v>168</v>
      </c>
      <c r="U51" s="315" t="s">
        <v>125</v>
      </c>
      <c r="V51" s="370"/>
      <c r="W51" s="370"/>
      <c r="X51" s="372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63" t="s">
        <v>201</v>
      </c>
      <c r="G52" s="364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79" t="s">
        <v>201</v>
      </c>
      <c r="G53" s="379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4" t="s">
        <v>173</v>
      </c>
      <c r="G54" s="364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7" t="s">
        <v>173</v>
      </c>
      <c r="G55" s="36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63" t="s">
        <v>201</v>
      </c>
      <c r="G56" s="364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7" t="s">
        <v>224</v>
      </c>
      <c r="G57" s="36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4" t="s">
        <v>224</v>
      </c>
      <c r="G58" s="364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79" t="s">
        <v>201</v>
      </c>
      <c r="G59" s="36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63" t="s">
        <v>201</v>
      </c>
      <c r="G60" s="364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7" t="s">
        <v>173</v>
      </c>
      <c r="G61" s="36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4" t="s">
        <v>173</v>
      </c>
      <c r="G62" s="364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79" t="s">
        <v>201</v>
      </c>
      <c r="G63" s="36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63" t="s">
        <v>201</v>
      </c>
      <c r="G64" s="364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79" t="s">
        <v>201</v>
      </c>
      <c r="G65" s="36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63" t="s">
        <v>201</v>
      </c>
      <c r="G66" s="364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79" t="s">
        <v>201</v>
      </c>
      <c r="G67" s="36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  <mergeCell ref="F14:G14"/>
    <mergeCell ref="F16:G16"/>
    <mergeCell ref="S5:U5"/>
    <mergeCell ref="V5:V6"/>
    <mergeCell ref="W5:W6"/>
    <mergeCell ref="F17:G17"/>
    <mergeCell ref="F22:G22"/>
    <mergeCell ref="F25:G25"/>
    <mergeCell ref="F26:G26"/>
    <mergeCell ref="F27:G27"/>
    <mergeCell ref="F34:G34"/>
    <mergeCell ref="L30:L31"/>
    <mergeCell ref="M30:M31"/>
    <mergeCell ref="N30:N31"/>
    <mergeCell ref="O30:Q30"/>
    <mergeCell ref="H30:K30"/>
    <mergeCell ref="V30:V31"/>
    <mergeCell ref="W30:W31"/>
    <mergeCell ref="X30:X31"/>
    <mergeCell ref="F32:G32"/>
    <mergeCell ref="F33:G33"/>
    <mergeCell ref="R30:R31"/>
    <mergeCell ref="S30:U3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X50:X51"/>
    <mergeCell ref="F52:G52"/>
    <mergeCell ref="F47:G47"/>
    <mergeCell ref="H50:K50"/>
    <mergeCell ref="L50:L51"/>
    <mergeCell ref="M50:M51"/>
    <mergeCell ref="N50:N51"/>
    <mergeCell ref="O50:Q50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opLeftCell="A16" zoomScaleNormal="100" workbookViewId="0">
      <selection activeCell="P44" sqref="P4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310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/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300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>
        <v>0</v>
      </c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/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>
        <v>0</v>
      </c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41">
        <f>E10*F10</f>
        <v>3162</v>
      </c>
      <c r="H10" s="20">
        <f t="shared" si="2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v>0</v>
      </c>
      <c r="P10" s="233">
        <f t="shared" si="3"/>
        <v>0</v>
      </c>
      <c r="Q10" s="73">
        <v>0</v>
      </c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>+G10+H10+P10+R10+T10+V10+W10+I10</f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v>0</v>
      </c>
      <c r="P11" s="233">
        <f t="shared" si="3"/>
        <v>0</v>
      </c>
      <c r="Q11" s="73">
        <v>0</v>
      </c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4</v>
      </c>
      <c r="G12" s="141">
        <f t="shared" ref="G12:G15" si="6">E12*F12</f>
        <v>2108</v>
      </c>
      <c r="H12" s="20">
        <f t="shared" ref="H12" si="7">(F12+Q12)*10</f>
        <v>40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>
        <v>0</v>
      </c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2148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4</v>
      </c>
      <c r="G13" s="141">
        <f>E13*F13</f>
        <v>2108</v>
      </c>
      <c r="H13" s="20">
        <f>(F13+Q13)*10</f>
        <v>40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>
        <v>0</v>
      </c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2148</v>
      </c>
    </row>
    <row r="14" spans="1:26" s="138" customFormat="1" ht="12" customHeight="1" x14ac:dyDescent="0.2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2">
        <v>4</v>
      </c>
      <c r="G14" s="141">
        <f t="shared" si="6"/>
        <v>2108</v>
      </c>
      <c r="H14" s="20">
        <f t="shared" si="2"/>
        <v>40</v>
      </c>
      <c r="I14" s="1"/>
      <c r="J14" s="73">
        <v>0</v>
      </c>
      <c r="K14" s="73"/>
      <c r="L14" s="73"/>
      <c r="M14" s="73">
        <v>0</v>
      </c>
      <c r="N14" s="73"/>
      <c r="O14" s="73">
        <v>0</v>
      </c>
      <c r="P14" s="233">
        <f t="shared" si="3"/>
        <v>0</v>
      </c>
      <c r="Q14" s="73">
        <v>0</v>
      </c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2148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f t="shared" ref="E15:E16" si="9">+D15/13</f>
        <v>527</v>
      </c>
      <c r="F15" s="352">
        <v>0</v>
      </c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>
        <v>0</v>
      </c>
      <c r="P15" s="233">
        <f t="shared" si="3"/>
        <v>0</v>
      </c>
      <c r="Q15" s="73">
        <v>0</v>
      </c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17389.384615384617</v>
      </c>
      <c r="H18" s="3">
        <f>SUM(H7:H16)</f>
        <v>300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17689.384615384617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3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32"/>
      <c r="H21" s="403"/>
      <c r="I21" s="426"/>
      <c r="J21" s="413"/>
      <c r="K21" s="415"/>
      <c r="L21" s="403"/>
      <c r="M21" s="403"/>
      <c r="N21" s="419"/>
      <c r="O21" s="403"/>
      <c r="P21" s="408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3222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3222</v>
      </c>
      <c r="R25" s="71">
        <f t="shared" si="15"/>
        <v>3222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2148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2148</v>
      </c>
      <c r="R27" s="71">
        <f>G12+H12+P12+R12+T12+V12+W12-F27-H27</f>
        <v>2148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2148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2148</v>
      </c>
      <c r="R28" s="71">
        <f t="shared" si="15"/>
        <v>2148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2148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2148</v>
      </c>
      <c r="R29" s="71">
        <f t="shared" si="15"/>
        <v>2148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0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5"/>
        <v>0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17689.384615384617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17689.384615384617</v>
      </c>
      <c r="R33" s="51"/>
      <c r="S33" s="249" t="s">
        <v>102</v>
      </c>
      <c r="T33" s="163"/>
    </row>
    <row r="34" spans="1:25" x14ac:dyDescent="0.2">
      <c r="O34" s="19" t="s">
        <v>306</v>
      </c>
      <c r="P34" s="19" t="s">
        <v>115</v>
      </c>
      <c r="Q34" s="19" t="s">
        <v>307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v>0</v>
      </c>
      <c r="P35" s="16">
        <v>0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ref="O37:O38" si="27">P37/13</f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7"/>
        <v>79.538461538461533</v>
      </c>
      <c r="P38" s="16">
        <f>1034</f>
        <v>1034</v>
      </c>
      <c r="Q38" s="16">
        <v>6</v>
      </c>
      <c r="R38" s="362">
        <f t="shared" si="26"/>
        <v>477.23076923076917</v>
      </c>
      <c r="S38" s="166">
        <f t="shared" si="24"/>
        <v>3699.2307692307691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2148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2148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2148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/>
      <c r="R43" s="126">
        <f t="shared" si="26"/>
        <v>0</v>
      </c>
      <c r="S43" s="166">
        <f>+P30+R43+O43+P43</f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19228.153846153844</v>
      </c>
    </row>
    <row r="53" spans="1:16" ht="13.5" thickBot="1" x14ac:dyDescent="0.25"/>
    <row r="54" spans="1:16" ht="13.5" thickBot="1" x14ac:dyDescent="0.25">
      <c r="A54" s="397"/>
      <c r="B54" s="399" t="s">
        <v>0</v>
      </c>
      <c r="C54" s="401" t="s">
        <v>1</v>
      </c>
      <c r="D54" s="387" t="s">
        <v>45</v>
      </c>
      <c r="E54" s="385" t="s">
        <v>151</v>
      </c>
      <c r="F54" s="405" t="s">
        <v>151</v>
      </c>
      <c r="G54" s="406"/>
      <c r="H54" s="410"/>
      <c r="I54" s="407" t="s">
        <v>3</v>
      </c>
      <c r="J54" s="409" t="s">
        <v>114</v>
      </c>
      <c r="K54" s="404" t="s">
        <v>115</v>
      </c>
      <c r="L54" s="404" t="s">
        <v>307</v>
      </c>
      <c r="M54" s="404" t="s">
        <v>3</v>
      </c>
      <c r="N54" s="418" t="s">
        <v>102</v>
      </c>
    </row>
    <row r="55" spans="1:16" ht="13.5" thickBot="1" x14ac:dyDescent="0.25">
      <c r="A55" s="398"/>
      <c r="B55" s="400"/>
      <c r="C55" s="402"/>
      <c r="D55" s="388"/>
      <c r="E55" s="386"/>
      <c r="F55" s="245" t="s">
        <v>117</v>
      </c>
      <c r="G55" s="246" t="s">
        <v>302</v>
      </c>
      <c r="H55" s="411"/>
      <c r="I55" s="408"/>
      <c r="J55" s="409"/>
      <c r="K55" s="404"/>
      <c r="L55" s="404"/>
      <c r="M55" s="404"/>
      <c r="N55" s="418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0</v>
      </c>
      <c r="J56" s="273">
        <f>+O35</f>
        <v>0</v>
      </c>
      <c r="K56" s="273">
        <f t="shared" ref="K56:L60" si="30">+P35</f>
        <v>0</v>
      </c>
      <c r="L56" s="273">
        <v>0</v>
      </c>
      <c r="M56" s="362">
        <f t="shared" ref="M56:M59" si="31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30"/>
        <v>1000</v>
      </c>
      <c r="L57" s="273">
        <f t="shared" si="30"/>
        <v>6</v>
      </c>
      <c r="M57" s="362">
        <f t="shared" si="31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4801.3846153846152</v>
      </c>
      <c r="J58" s="273">
        <f>+O37</f>
        <v>100</v>
      </c>
      <c r="K58" s="273">
        <f t="shared" si="30"/>
        <v>1300</v>
      </c>
      <c r="L58" s="273">
        <f t="shared" si="30"/>
        <v>6</v>
      </c>
      <c r="M58" s="362">
        <f t="shared" si="31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3222</v>
      </c>
      <c r="J59" s="273">
        <f>+O38</f>
        <v>79.538461538461533</v>
      </c>
      <c r="K59" s="273">
        <f t="shared" si="30"/>
        <v>1034</v>
      </c>
      <c r="L59" s="273">
        <v>6</v>
      </c>
      <c r="M59" s="362">
        <f t="shared" si="31"/>
        <v>477.23076923076917</v>
      </c>
      <c r="N59" s="165">
        <f>P25+M59</f>
        <v>3699.2307692307691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0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2148</v>
      </c>
      <c r="N61" s="165">
        <f t="shared" si="32"/>
        <v>2148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2148</v>
      </c>
      <c r="N62" s="165">
        <f t="shared" si="32"/>
        <v>2148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2148</v>
      </c>
      <c r="N63" s="165">
        <f t="shared" si="32"/>
        <v>2148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0</v>
      </c>
      <c r="J64" s="273">
        <v>150</v>
      </c>
      <c r="K64" s="273">
        <v>0</v>
      </c>
      <c r="L64" s="273">
        <f t="shared" ref="L64" si="34">+Q43</f>
        <v>0</v>
      </c>
      <c r="M64" s="126">
        <f t="shared" ref="M64" si="35">J64*L64</f>
        <v>0</v>
      </c>
      <c r="N64" s="165">
        <f>P30+M64+J64</f>
        <v>150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17689.384615384617</v>
      </c>
      <c r="N67" s="361">
        <f>SUM(N56:N66)</f>
        <v>19378.153846153844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G5:G6"/>
    <mergeCell ref="L20:L21"/>
    <mergeCell ref="F5:F6"/>
    <mergeCell ref="K54:K55"/>
    <mergeCell ref="F54:G54"/>
    <mergeCell ref="I54:I55"/>
    <mergeCell ref="J54:J55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</mergeCells>
  <printOptions horizontalCentered="1"/>
  <pageMargins left="0" right="0.5" top="0.27" bottom="0.37" header="0.5" footer="0.5"/>
  <pageSetup paperSize="5" scale="7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'26-10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'26-10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'26-10 payroll'!D2</f>
        <v>VALERO</v>
      </c>
      <c r="C3" s="440"/>
      <c r="D3" s="440"/>
      <c r="E3" s="440"/>
      <c r="F3" s="440"/>
      <c r="G3" s="440"/>
      <c r="H3" s="441"/>
      <c r="I3" s="178"/>
      <c r="J3" s="439" t="str">
        <f>'26-10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'26-10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'26-10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'26-10 payroll'!E7</f>
        <v>527</v>
      </c>
      <c r="E8" s="446"/>
      <c r="F8" s="446"/>
      <c r="G8" s="55"/>
      <c r="H8" s="196"/>
      <c r="I8" s="195"/>
      <c r="J8" s="192" t="s">
        <v>28</v>
      </c>
      <c r="K8" s="193" t="s">
        <v>27</v>
      </c>
      <c r="L8" s="446">
        <f>'26-10 payroll'!E8</f>
        <v>527</v>
      </c>
      <c r="M8" s="446"/>
      <c r="N8" s="446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7">
        <f>'26-10 payroll'!D3</f>
        <v>0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>
        <f>'26-10 payroll'!D3</f>
        <v>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0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'26-10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'26-10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'26-10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'26-10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'26-10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'26-10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'26-10 payroll'!E9</f>
        <v>790.23076923076928</v>
      </c>
      <c r="E41" s="446"/>
      <c r="F41" s="446"/>
      <c r="G41" s="55"/>
      <c r="H41" s="196"/>
      <c r="I41" s="195"/>
      <c r="J41" s="192" t="s">
        <v>28</v>
      </c>
      <c r="K41" s="193" t="s">
        <v>27</v>
      </c>
      <c r="L41" s="446">
        <f>'26-10 payroll'!E10</f>
        <v>527</v>
      </c>
      <c r="M41" s="446"/>
      <c r="N41" s="446"/>
      <c r="O41" s="9"/>
      <c r="P41" s="196"/>
    </row>
    <row r="42" spans="2:17" x14ac:dyDescent="0.2">
      <c r="B42" s="192" t="s">
        <v>29</v>
      </c>
      <c r="C42" s="193" t="s">
        <v>27</v>
      </c>
      <c r="D42" s="447">
        <f>'26-10 payroll'!D3</f>
        <v>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>
        <f>'26-10 payroll'!D3</f>
        <v>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1119.5384615384614</v>
      </c>
      <c r="O50" s="9"/>
      <c r="P50" s="10">
        <f>SUM(N46:N50)</f>
        <v>1179.5384615384614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4341.538461538461</v>
      </c>
      <c r="Q61" s="174"/>
      <c r="T61" s="216">
        <f>+H61-'26-10 payroll'!S37</f>
        <v>806</v>
      </c>
      <c r="V61" s="237">
        <f>+P61-'26-10 payroll'!S38</f>
        <v>642.30769230769192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'26-10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'26-10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'26-10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'26-10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payroll'!B11</f>
        <v>Briones, Christian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'26-10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'26-10 payroll'!E11</f>
        <v>527</v>
      </c>
      <c r="E74" s="446"/>
      <c r="F74" s="446"/>
      <c r="G74" s="55"/>
      <c r="H74" s="196"/>
      <c r="I74" s="195"/>
      <c r="J74" s="192" t="s">
        <v>28</v>
      </c>
      <c r="K74" s="193" t="s">
        <v>27</v>
      </c>
      <c r="L74" s="446">
        <f>'26-10 payroll'!E12</f>
        <v>527</v>
      </c>
      <c r="M74" s="446"/>
      <c r="N74" s="446"/>
      <c r="O74" s="9"/>
      <c r="P74" s="196"/>
    </row>
    <row r="75" spans="2:17" x14ac:dyDescent="0.2">
      <c r="B75" s="192" t="s">
        <v>29</v>
      </c>
      <c r="C75" s="193" t="s">
        <v>27</v>
      </c>
      <c r="D75" s="447">
        <f>'26-10 payroll'!D3</f>
        <v>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2108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4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40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40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2148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'26-10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'26-10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'26-10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'26-10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'26-10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payroll'!B29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'26-10 payroll'!E13</f>
        <v>527</v>
      </c>
      <c r="E107" s="446"/>
      <c r="F107" s="446"/>
      <c r="G107" s="55"/>
      <c r="H107" s="196"/>
      <c r="I107" s="195"/>
      <c r="J107" s="192" t="s">
        <v>28</v>
      </c>
      <c r="K107" s="193" t="s">
        <v>27</v>
      </c>
      <c r="L107" s="446">
        <f>'26-10 payroll'!E14</f>
        <v>527</v>
      </c>
      <c r="M107" s="446"/>
      <c r="N107" s="446"/>
      <c r="O107" s="9"/>
      <c r="P107" s="19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2108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40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40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2148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2148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'26-10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'26-10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'26-10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'26-10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tr">
        <f>'26-10 payroll'!B15</f>
        <v>Labadan, Eric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'26-10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'26-10 payroll'!E15</f>
        <v>527</v>
      </c>
      <c r="E140" s="446"/>
      <c r="F140" s="446"/>
      <c r="G140" s="55"/>
      <c r="H140" s="196"/>
      <c r="I140" s="195"/>
      <c r="J140" s="192" t="s">
        <v>28</v>
      </c>
      <c r="K140" s="193" t="s">
        <v>27</v>
      </c>
      <c r="L140" s="446">
        <f>'26-10 payroll'!E112</f>
        <v>0</v>
      </c>
      <c r="M140" s="446"/>
      <c r="N140" s="446"/>
      <c r="O140" s="9"/>
      <c r="P140" s="196"/>
    </row>
    <row r="141" spans="2:17" x14ac:dyDescent="0.2">
      <c r="B141" s="192" t="s">
        <v>29</v>
      </c>
      <c r="C141" s="193" t="s">
        <v>27</v>
      </c>
      <c r="D141" s="447">
        <f>'26-10 payroll'!D3</f>
        <v>0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'26-10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389"/>
      <c r="B5" s="391" t="s">
        <v>0</v>
      </c>
      <c r="C5" s="393" t="s">
        <v>1</v>
      </c>
      <c r="D5" s="394" t="s">
        <v>13</v>
      </c>
      <c r="E5" s="393" t="s">
        <v>14</v>
      </c>
      <c r="F5" s="394" t="s">
        <v>15</v>
      </c>
      <c r="G5" s="393" t="s">
        <v>16</v>
      </c>
      <c r="H5" s="394" t="s">
        <v>44</v>
      </c>
      <c r="I5" s="427" t="s">
        <v>118</v>
      </c>
      <c r="J5" s="433" t="s">
        <v>91</v>
      </c>
      <c r="K5" s="434"/>
      <c r="L5" s="435"/>
      <c r="M5" s="416" t="s">
        <v>108</v>
      </c>
      <c r="N5" s="417"/>
      <c r="O5" s="417"/>
      <c r="P5" s="393" t="s">
        <v>2</v>
      </c>
      <c r="Q5" s="394" t="s">
        <v>17</v>
      </c>
      <c r="R5" s="393" t="s">
        <v>2</v>
      </c>
      <c r="S5" s="394" t="s">
        <v>18</v>
      </c>
      <c r="T5" s="393" t="s">
        <v>2</v>
      </c>
      <c r="U5" s="394" t="s">
        <v>19</v>
      </c>
      <c r="V5" s="393" t="s">
        <v>2</v>
      </c>
      <c r="W5" s="394" t="s">
        <v>20</v>
      </c>
      <c r="X5" s="421" t="s">
        <v>3</v>
      </c>
    </row>
    <row r="6" spans="1:26" s="138" customFormat="1" ht="27" customHeight="1" thickBot="1" x14ac:dyDescent="0.25">
      <c r="A6" s="390"/>
      <c r="B6" s="392"/>
      <c r="C6" s="392"/>
      <c r="D6" s="395"/>
      <c r="E6" s="396"/>
      <c r="F6" s="395"/>
      <c r="G6" s="396"/>
      <c r="H6" s="420"/>
      <c r="I6" s="428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392"/>
      <c r="Q6" s="395"/>
      <c r="R6" s="392"/>
      <c r="S6" s="395"/>
      <c r="T6" s="392"/>
      <c r="U6" s="395"/>
      <c r="V6" s="392"/>
      <c r="W6" s="420"/>
      <c r="X6" s="422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7"/>
      <c r="B20" s="399" t="s">
        <v>0</v>
      </c>
      <c r="C20" s="401" t="s">
        <v>1</v>
      </c>
      <c r="D20" s="387" t="s">
        <v>3</v>
      </c>
      <c r="E20" s="423" t="s">
        <v>22</v>
      </c>
      <c r="F20" s="429" t="s">
        <v>2</v>
      </c>
      <c r="G20" s="401" t="s">
        <v>21</v>
      </c>
      <c r="H20" s="387" t="s">
        <v>2</v>
      </c>
      <c r="I20" s="425" t="s">
        <v>126</v>
      </c>
      <c r="J20" s="412" t="s">
        <v>4</v>
      </c>
      <c r="K20" s="414" t="s">
        <v>23</v>
      </c>
      <c r="L20" s="387" t="s">
        <v>5</v>
      </c>
      <c r="M20" s="387" t="s">
        <v>6</v>
      </c>
      <c r="N20" s="387" t="s">
        <v>24</v>
      </c>
      <c r="O20" s="387" t="s">
        <v>7</v>
      </c>
      <c r="P20" s="40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8"/>
      <c r="B21" s="400"/>
      <c r="C21" s="402"/>
      <c r="D21" s="419"/>
      <c r="E21" s="424"/>
      <c r="F21" s="430"/>
      <c r="G21" s="449"/>
      <c r="H21" s="403"/>
      <c r="I21" s="426"/>
      <c r="J21" s="413"/>
      <c r="K21" s="415"/>
      <c r="L21" s="403"/>
      <c r="M21" s="403"/>
      <c r="N21" s="419"/>
      <c r="O21" s="403"/>
      <c r="P21" s="40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7"/>
      <c r="B54" s="399" t="s">
        <v>0</v>
      </c>
      <c r="C54" s="401" t="s">
        <v>1</v>
      </c>
      <c r="D54" s="387" t="s">
        <v>3</v>
      </c>
      <c r="E54" s="387" t="s">
        <v>45</v>
      </c>
      <c r="F54" s="385" t="s">
        <v>151</v>
      </c>
      <c r="G54" s="405" t="s">
        <v>112</v>
      </c>
      <c r="H54" s="406"/>
      <c r="I54" s="410"/>
      <c r="J54" s="407" t="s">
        <v>3</v>
      </c>
      <c r="K54" s="409" t="s">
        <v>114</v>
      </c>
      <c r="L54" s="404" t="s">
        <v>115</v>
      </c>
      <c r="M54" s="404" t="s">
        <v>116</v>
      </c>
      <c r="O54" s="418" t="s">
        <v>102</v>
      </c>
    </row>
    <row r="55" spans="1:15" ht="13.5" thickBot="1" x14ac:dyDescent="0.25">
      <c r="A55" s="398"/>
      <c r="B55" s="400"/>
      <c r="C55" s="402"/>
      <c r="D55" s="419"/>
      <c r="E55" s="388"/>
      <c r="F55" s="386"/>
      <c r="G55" s="245" t="s">
        <v>113</v>
      </c>
      <c r="H55" s="246" t="s">
        <v>148</v>
      </c>
      <c r="I55" s="411"/>
      <c r="J55" s="408"/>
      <c r="K55" s="409"/>
      <c r="L55" s="404"/>
      <c r="M55" s="404"/>
      <c r="O55" s="418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  <mergeCell ref="K20:K21"/>
    <mergeCell ref="L20:L21"/>
    <mergeCell ref="P20:P21"/>
    <mergeCell ref="T5:T6"/>
    <mergeCell ref="Q5:Q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5" t="str">
        <f>'11-25 payroll'!B7</f>
        <v>Biarcal, Ronald Glenn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5" t="str">
        <f>'11-25 payroll'!B8</f>
        <v>Sanchez, Angelo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f>'11-25 payroll'!E7</f>
        <v>502</v>
      </c>
      <c r="E8" s="446"/>
      <c r="F8" s="446"/>
      <c r="G8" s="55"/>
      <c r="H8" s="235"/>
      <c r="I8" s="195"/>
      <c r="J8" s="192" t="s">
        <v>28</v>
      </c>
      <c r="K8" s="193" t="s">
        <v>27</v>
      </c>
      <c r="L8" s="446">
        <f>'11-25 payroll'!E8</f>
        <v>502</v>
      </c>
      <c r="M8" s="446"/>
      <c r="N8" s="446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7" t="str">
        <f>'11-25 payroll'!D3</f>
        <v>August 11-25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'11-25 payroll'!D3</f>
        <v>August 11-25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5" t="str">
        <f>'11-25 payroll'!B24</f>
        <v>Dino, Joyce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'11-25 payroll'!E9</f>
        <v>790.23076923076928</v>
      </c>
      <c r="E41" s="446"/>
      <c r="F41" s="446"/>
      <c r="G41" s="55"/>
      <c r="H41" s="235"/>
      <c r="I41" s="195"/>
      <c r="J41" s="192" t="s">
        <v>28</v>
      </c>
      <c r="K41" s="193" t="s">
        <v>27</v>
      </c>
      <c r="L41" s="446">
        <f>'11-25 payroll'!E10</f>
        <v>502</v>
      </c>
      <c r="M41" s="446"/>
      <c r="N41" s="446"/>
      <c r="O41" s="9"/>
      <c r="P41" s="235"/>
    </row>
    <row r="42" spans="2:17" x14ac:dyDescent="0.2">
      <c r="B42" s="192" t="s">
        <v>29</v>
      </c>
      <c r="C42" s="193" t="s">
        <v>27</v>
      </c>
      <c r="D42" s="447" t="str">
        <f>'11-25 payroll'!D3</f>
        <v>August 11-25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'11-25 payroll'!D3</f>
        <v>August 11-25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'11-25 payroll'!B11</f>
        <v>Briones, Christain Joy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>
        <f>'11-25 payroll'!B12</f>
        <v>0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f>'11-25 payroll'!E11</f>
        <v>502</v>
      </c>
      <c r="E74" s="446"/>
      <c r="F74" s="446"/>
      <c r="G74" s="55"/>
      <c r="H74" s="235"/>
      <c r="I74" s="195"/>
      <c r="J74" s="192" t="s">
        <v>28</v>
      </c>
      <c r="K74" s="193" t="s">
        <v>27</v>
      </c>
      <c r="L74" s="446">
        <f>'11-25 payroll'!E12</f>
        <v>0</v>
      </c>
      <c r="M74" s="446"/>
      <c r="N74" s="446"/>
      <c r="O74" s="9"/>
      <c r="P74" s="235"/>
    </row>
    <row r="75" spans="2:17" x14ac:dyDescent="0.2">
      <c r="B75" s="192" t="s">
        <v>29</v>
      </c>
      <c r="C75" s="193" t="s">
        <v>27</v>
      </c>
      <c r="D75" s="447" t="str">
        <f>'11-25 payroll'!D3</f>
        <v>August 11-25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 t="str">
        <f>'11-25 payroll'!D3</f>
        <v>August 11-25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>
        <f>'11-25 payroll'!B13</f>
        <v>0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>
        <f>'11-25 payroll'!B29</f>
        <v>0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f>'11-25 payroll'!E13</f>
        <v>0</v>
      </c>
      <c r="E107" s="446"/>
      <c r="F107" s="446"/>
      <c r="G107" s="55"/>
      <c r="H107" s="235"/>
      <c r="I107" s="195"/>
      <c r="J107" s="192" t="s">
        <v>28</v>
      </c>
      <c r="K107" s="193" t="s">
        <v>27</v>
      </c>
      <c r="L107" s="446">
        <f>'11-25 payroll'!E14</f>
        <v>0</v>
      </c>
      <c r="M107" s="446"/>
      <c r="N107" s="446"/>
      <c r="O107" s="9"/>
      <c r="P107" s="235"/>
    </row>
    <row r="108" spans="2:17" x14ac:dyDescent="0.2">
      <c r="B108" s="192" t="s">
        <v>29</v>
      </c>
      <c r="C108" s="193" t="s">
        <v>27</v>
      </c>
      <c r="D108" s="447" t="str">
        <f>'11-25 payroll'!D3</f>
        <v>August 11-25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 t="str">
        <f>'11-25 payroll'!D3</f>
        <v>August 11-25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tr">
        <f>'11-25 payroll'!A1</f>
        <v>THE OLD SPAGHETTI HOUSE</v>
      </c>
      <c r="C134" s="437"/>
      <c r="D134" s="437"/>
      <c r="E134" s="437"/>
      <c r="F134" s="437"/>
      <c r="G134" s="437"/>
      <c r="H134" s="438"/>
      <c r="I134" s="178"/>
      <c r="J134" s="436" t="str">
        <f>'11-25 payroll'!A1</f>
        <v>THE OLD SPAGHETTI HOUSE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>
        <f>'11-25 payroll'!B15</f>
        <v>0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>
        <f>'11-25 payroll'!C112</f>
        <v>0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f>'11-25 payroll'!E15</f>
        <v>0</v>
      </c>
      <c r="E140" s="446"/>
      <c r="F140" s="446"/>
      <c r="G140" s="55"/>
      <c r="H140" s="235"/>
      <c r="I140" s="195"/>
      <c r="J140" s="192" t="s">
        <v>28</v>
      </c>
      <c r="K140" s="193" t="s">
        <v>27</v>
      </c>
      <c r="L140" s="446">
        <f>'11-25 payroll'!E112</f>
        <v>0</v>
      </c>
      <c r="M140" s="446"/>
      <c r="N140" s="446"/>
      <c r="O140" s="9"/>
      <c r="P140" s="235"/>
    </row>
    <row r="141" spans="2:17" x14ac:dyDescent="0.2">
      <c r="B141" s="192" t="s">
        <v>29</v>
      </c>
      <c r="C141" s="193" t="s">
        <v>27</v>
      </c>
      <c r="D141" s="447" t="str">
        <f>'11-25 payroll'!D3</f>
        <v>August 11-25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>
        <f>'11-25 payroll'!D105</f>
        <v>0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abSelected="1" topLeftCell="A11" zoomScale="85" workbookViewId="0">
      <selection activeCell="O29" sqref="O29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2148</v>
      </c>
      <c r="H23" s="80">
        <f>'11-25 payroll'!R27</f>
        <v>0</v>
      </c>
      <c r="I23" s="93">
        <f t="shared" si="0"/>
        <v>2148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2148</v>
      </c>
      <c r="H24" s="80">
        <f>'11-25 payroll'!R28</f>
        <v>0</v>
      </c>
      <c r="I24" s="81">
        <f t="shared" si="0"/>
        <v>2148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2148</v>
      </c>
      <c r="H25" s="80">
        <f>'11-25 payroll'!R29</f>
        <v>0</v>
      </c>
      <c r="I25" s="81">
        <f t="shared" si="0"/>
        <v>2148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17689.384615384617</v>
      </c>
      <c r="H29" s="103">
        <f t="shared" ref="H29:O29" si="3">SUM(H18:H27)</f>
        <v>36377</v>
      </c>
      <c r="I29" s="103">
        <f t="shared" si="3"/>
        <v>54066.384615384617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2153.5384615384614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25902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4770.461538461539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40916.384615384617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7426.461538461539</v>
      </c>
      <c r="Q44" s="263">
        <f>SUM(B44:P44)</f>
        <v>48522.846153846156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49195.146153846152</v>
      </c>
      <c r="M48" s="263">
        <f>+I29+P36+P41-(O36+O41)+G36</f>
        <v>61542.846153846156</v>
      </c>
      <c r="N48" s="109">
        <f>+L48-M48</f>
        <v>-12347.700000000004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24016.9</v>
      </c>
      <c r="M49" s="263">
        <f>+L49</f>
        <v>24016.9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10895.16153846154</v>
      </c>
      <c r="M51" s="263">
        <f>+L51</f>
        <v>10895.16153846154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V165"/>
  <sheetViews>
    <sheetView workbookViewId="0">
      <selection activeCell="B1" sqref="B1:P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36" t="str">
        <f>'[2]11-25 payroll'!A1</f>
        <v>THE OLD SPAGHETTI HOUSE</v>
      </c>
      <c r="C2" s="437"/>
      <c r="D2" s="437"/>
      <c r="E2" s="437"/>
      <c r="F2" s="437"/>
      <c r="G2" s="437"/>
      <c r="H2" s="438"/>
      <c r="I2" s="178"/>
      <c r="J2" s="436" t="str">
        <f>'[2]11-25 payroll'!A1</f>
        <v>THE OLD SPAGHETTI HOUSE</v>
      </c>
      <c r="K2" s="437"/>
      <c r="L2" s="437"/>
      <c r="M2" s="437"/>
      <c r="N2" s="437"/>
      <c r="O2" s="437"/>
      <c r="P2" s="438"/>
    </row>
    <row r="3" spans="1:22" s="179" customFormat="1" x14ac:dyDescent="0.2">
      <c r="A3" s="170"/>
      <c r="B3" s="439" t="str">
        <f>'[2]11-25 payroll'!D2</f>
        <v>VALERO</v>
      </c>
      <c r="C3" s="440"/>
      <c r="D3" s="440"/>
      <c r="E3" s="440"/>
      <c r="F3" s="440"/>
      <c r="G3" s="440"/>
      <c r="H3" s="441"/>
      <c r="I3" s="178"/>
      <c r="J3" s="439" t="str">
        <f>'[2]11-25 payroll'!D2</f>
        <v>VALERO</v>
      </c>
      <c r="K3" s="440"/>
      <c r="L3" s="440"/>
      <c r="M3" s="440"/>
      <c r="N3" s="440"/>
      <c r="O3" s="440"/>
      <c r="P3" s="441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2" t="s">
        <v>25</v>
      </c>
      <c r="C5" s="443"/>
      <c r="D5" s="443"/>
      <c r="E5" s="443"/>
      <c r="F5" s="443"/>
      <c r="G5" s="443"/>
      <c r="H5" s="444"/>
      <c r="I5" s="178"/>
      <c r="J5" s="442" t="s">
        <v>25</v>
      </c>
      <c r="K5" s="443"/>
      <c r="L5" s="443"/>
      <c r="M5" s="443"/>
      <c r="N5" s="443"/>
      <c r="O5" s="443"/>
      <c r="P5" s="444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48" t="str">
        <f>'26-10 payroll'!B64</f>
        <v>Labadan, Eric</v>
      </c>
      <c r="E7" s="445"/>
      <c r="F7" s="445"/>
      <c r="G7" s="55"/>
      <c r="H7" s="194"/>
      <c r="I7" s="195"/>
      <c r="J7" s="192" t="s">
        <v>26</v>
      </c>
      <c r="K7" s="193" t="s">
        <v>27</v>
      </c>
      <c r="L7" s="448" t="str">
        <f>'26-10 payroll'!B9</f>
        <v>Dino, Joyce</v>
      </c>
      <c r="M7" s="445"/>
      <c r="N7" s="445"/>
      <c r="O7" s="9"/>
      <c r="P7" s="194"/>
    </row>
    <row r="8" spans="1:22" x14ac:dyDescent="0.2">
      <c r="B8" s="192" t="s">
        <v>28</v>
      </c>
      <c r="C8" s="193" t="s">
        <v>27</v>
      </c>
      <c r="D8" s="446">
        <v>527</v>
      </c>
      <c r="E8" s="446"/>
      <c r="F8" s="446"/>
      <c r="G8" s="55"/>
      <c r="H8" s="356"/>
      <c r="I8" s="195"/>
      <c r="J8" s="192" t="s">
        <v>28</v>
      </c>
      <c r="K8" s="193" t="s">
        <v>27</v>
      </c>
      <c r="L8" s="446">
        <f>'26-10 payroll'!E9</f>
        <v>790.23076923076928</v>
      </c>
      <c r="M8" s="446"/>
      <c r="N8" s="446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7" t="s">
        <v>308</v>
      </c>
      <c r="E9" s="447"/>
      <c r="F9" s="447"/>
      <c r="G9" s="55"/>
      <c r="H9" s="194"/>
      <c r="I9" s="195"/>
      <c r="J9" s="192" t="s">
        <v>29</v>
      </c>
      <c r="K9" s="193" t="s">
        <v>27</v>
      </c>
      <c r="L9" s="447" t="str">
        <f>D9</f>
        <v>Nov.23-28,2020</v>
      </c>
      <c r="M9" s="447"/>
      <c r="N9" s="447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payroll'!G9</f>
        <v>4741.3846153846152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payroll'!F15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payroll'!F9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payroll'!P9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payroll'!H15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payroll'!H9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payroll'!R15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payroll'!R9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309</v>
      </c>
      <c r="M16" s="205"/>
      <c r="N16" s="9"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v>150</v>
      </c>
      <c r="G17" s="55"/>
      <c r="H17" s="56">
        <f>SUM(F13:F17)</f>
        <v>150</v>
      </c>
      <c r="I17" s="195"/>
      <c r="J17" s="192"/>
      <c r="K17" s="193"/>
      <c r="L17" s="204" t="s">
        <v>99</v>
      </c>
      <c r="M17" s="205"/>
      <c r="N17" s="11">
        <f>'26-10 payroll'!M58</f>
        <v>600</v>
      </c>
      <c r="O17" s="9"/>
      <c r="P17" s="10">
        <f>SUM(N13:N17)</f>
        <v>660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150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5401.3846153846152</v>
      </c>
      <c r="R28" s="215"/>
      <c r="T28" s="216">
        <f>+H28-'[2]11-25 payroll'!S35</f>
        <v>-5617.605140624999</v>
      </c>
      <c r="U28" s="217"/>
      <c r="V28" s="218">
        <f>+P28-'[2]11-25 payroll'!S36</f>
        <v>-1112.1133377403848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36" t="str">
        <f>'[2]11-25 payroll'!A1</f>
        <v>THE OLD SPAGHETTI HOUSE</v>
      </c>
      <c r="C35" s="437"/>
      <c r="D35" s="437"/>
      <c r="E35" s="437"/>
      <c r="F35" s="437"/>
      <c r="G35" s="437"/>
      <c r="H35" s="438"/>
      <c r="I35" s="178"/>
      <c r="J35" s="436" t="str">
        <f>'[2]11-25 payroll'!A1</f>
        <v>THE OLD SPAGHETTI HOUSE</v>
      </c>
      <c r="K35" s="437"/>
      <c r="L35" s="437"/>
      <c r="M35" s="437"/>
      <c r="N35" s="437"/>
      <c r="O35" s="437"/>
      <c r="P35" s="438"/>
    </row>
    <row r="36" spans="2:17" x14ac:dyDescent="0.2">
      <c r="B36" s="439" t="str">
        <f>'[2]11-25 payroll'!D2</f>
        <v>VALERO</v>
      </c>
      <c r="C36" s="440"/>
      <c r="D36" s="440"/>
      <c r="E36" s="440"/>
      <c r="F36" s="440"/>
      <c r="G36" s="440"/>
      <c r="H36" s="441"/>
      <c r="I36" s="178"/>
      <c r="J36" s="439" t="str">
        <f>'[2]11-25 payroll'!D2</f>
        <v>VALERO</v>
      </c>
      <c r="K36" s="440"/>
      <c r="L36" s="440"/>
      <c r="M36" s="440"/>
      <c r="N36" s="440"/>
      <c r="O36" s="440"/>
      <c r="P36" s="441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2" t="s">
        <v>25</v>
      </c>
      <c r="C38" s="443"/>
      <c r="D38" s="443"/>
      <c r="E38" s="443"/>
      <c r="F38" s="443"/>
      <c r="G38" s="443"/>
      <c r="H38" s="444"/>
      <c r="I38" s="178"/>
      <c r="J38" s="442" t="s">
        <v>25</v>
      </c>
      <c r="K38" s="443"/>
      <c r="L38" s="443"/>
      <c r="M38" s="443"/>
      <c r="N38" s="443"/>
      <c r="O38" s="443"/>
      <c r="P38" s="444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48" t="str">
        <f>'26-10 payroll'!B60</f>
        <v>Briones, Christian Joy</v>
      </c>
      <c r="E40" s="445"/>
      <c r="F40" s="445"/>
      <c r="G40" s="55"/>
      <c r="H40" s="194"/>
      <c r="I40" s="195"/>
      <c r="J40" s="192" t="s">
        <v>26</v>
      </c>
      <c r="K40" s="193" t="s">
        <v>27</v>
      </c>
      <c r="L40" s="448" t="str">
        <f>'[2]11-25 payroll'!B10</f>
        <v xml:space="preserve">Sosa, Anna Marie </v>
      </c>
      <c r="M40" s="445"/>
      <c r="N40" s="445"/>
      <c r="O40" s="9"/>
      <c r="P40" s="194"/>
    </row>
    <row r="41" spans="2:17" x14ac:dyDescent="0.2">
      <c r="B41" s="192" t="s">
        <v>28</v>
      </c>
      <c r="C41" s="193" t="s">
        <v>27</v>
      </c>
      <c r="D41" s="446">
        <f>L41</f>
        <v>527</v>
      </c>
      <c r="E41" s="446"/>
      <c r="F41" s="446"/>
      <c r="G41" s="55"/>
      <c r="H41" s="356"/>
      <c r="I41" s="195"/>
      <c r="J41" s="192" t="s">
        <v>28</v>
      </c>
      <c r="K41" s="193" t="s">
        <v>27</v>
      </c>
      <c r="L41" s="446">
        <v>527</v>
      </c>
      <c r="M41" s="446"/>
      <c r="N41" s="446"/>
      <c r="O41" s="9"/>
      <c r="P41" s="356"/>
    </row>
    <row r="42" spans="2:17" x14ac:dyDescent="0.2">
      <c r="B42" s="192" t="s">
        <v>29</v>
      </c>
      <c r="C42" s="193" t="s">
        <v>27</v>
      </c>
      <c r="D42" s="447" t="str">
        <f>D9</f>
        <v>Nov.23-28,2020</v>
      </c>
      <c r="E42" s="447"/>
      <c r="F42" s="447"/>
      <c r="G42" s="55"/>
      <c r="H42" s="194"/>
      <c r="I42" s="195"/>
      <c r="J42" s="192" t="s">
        <v>29</v>
      </c>
      <c r="K42" s="193" t="s">
        <v>27</v>
      </c>
      <c r="L42" s="447" t="str">
        <f>D42</f>
        <v>Nov.23-28,2020</v>
      </c>
      <c r="M42" s="447"/>
      <c r="N42" s="447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D41*E44</f>
        <v>1581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v>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payroll'!P11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payroll'!H11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payroll'!R38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1581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+H61-'[2]11-25 payroll'!S37</f>
        <v>-7226.3906937499996</v>
      </c>
      <c r="V61" s="237">
        <f>+P61-'[2]11-25 payroll'!S38</f>
        <v>-2153.3527318108977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36" t="str">
        <f>'[2]11-25 payroll'!A1</f>
        <v>THE OLD SPAGHETTI HOUSE</v>
      </c>
      <c r="C68" s="437"/>
      <c r="D68" s="437"/>
      <c r="E68" s="437"/>
      <c r="F68" s="437"/>
      <c r="G68" s="437"/>
      <c r="H68" s="438"/>
      <c r="I68" s="178"/>
      <c r="J68" s="436" t="str">
        <f>'[2]11-25 payroll'!A1</f>
        <v>THE OLD SPAGHETTI HOUSE</v>
      </c>
      <c r="K68" s="437"/>
      <c r="L68" s="437"/>
      <c r="M68" s="437"/>
      <c r="N68" s="437"/>
      <c r="O68" s="437"/>
      <c r="P68" s="438"/>
    </row>
    <row r="69" spans="2:17" x14ac:dyDescent="0.2">
      <c r="B69" s="439" t="str">
        <f>'[2]11-25 payroll'!D2</f>
        <v>VALERO</v>
      </c>
      <c r="C69" s="440"/>
      <c r="D69" s="440"/>
      <c r="E69" s="440"/>
      <c r="F69" s="440"/>
      <c r="G69" s="440"/>
      <c r="H69" s="441"/>
      <c r="I69" s="178"/>
      <c r="J69" s="439" t="str">
        <f>'[2]11-25 payroll'!D2</f>
        <v>VALERO</v>
      </c>
      <c r="K69" s="440"/>
      <c r="L69" s="440"/>
      <c r="M69" s="440"/>
      <c r="N69" s="440"/>
      <c r="O69" s="440"/>
      <c r="P69" s="441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2" t="s">
        <v>25</v>
      </c>
      <c r="C71" s="443"/>
      <c r="D71" s="443"/>
      <c r="E71" s="443"/>
      <c r="F71" s="443"/>
      <c r="G71" s="443"/>
      <c r="H71" s="444"/>
      <c r="I71" s="178"/>
      <c r="J71" s="442" t="s">
        <v>25</v>
      </c>
      <c r="K71" s="443"/>
      <c r="L71" s="443"/>
      <c r="M71" s="443"/>
      <c r="N71" s="443"/>
      <c r="O71" s="443"/>
      <c r="P71" s="444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48" t="str">
        <f>'26-10 payroll'!B8</f>
        <v>Sanchez, Angelo</v>
      </c>
      <c r="E73" s="445"/>
      <c r="F73" s="445"/>
      <c r="G73" s="55"/>
      <c r="H73" s="194"/>
      <c r="I73" s="195"/>
      <c r="J73" s="192" t="s">
        <v>26</v>
      </c>
      <c r="K73" s="193" t="s">
        <v>27</v>
      </c>
      <c r="L73" s="448" t="str">
        <f>'[2]11-25 payroll'!B12</f>
        <v>Cahilig,Benzen</v>
      </c>
      <c r="M73" s="445"/>
      <c r="N73" s="445"/>
      <c r="O73" s="9"/>
      <c r="P73" s="194"/>
    </row>
    <row r="74" spans="2:17" x14ac:dyDescent="0.2">
      <c r="B74" s="192" t="s">
        <v>28</v>
      </c>
      <c r="C74" s="193" t="s">
        <v>27</v>
      </c>
      <c r="D74" s="446">
        <v>527</v>
      </c>
      <c r="E74" s="446"/>
      <c r="F74" s="446"/>
      <c r="G74" s="55"/>
      <c r="H74" s="356"/>
      <c r="I74" s="195"/>
      <c r="J74" s="192" t="s">
        <v>28</v>
      </c>
      <c r="K74" s="193" t="s">
        <v>27</v>
      </c>
      <c r="L74" s="446">
        <v>527</v>
      </c>
      <c r="M74" s="446"/>
      <c r="N74" s="446"/>
      <c r="O74" s="9"/>
      <c r="P74" s="356"/>
    </row>
    <row r="75" spans="2:17" x14ac:dyDescent="0.2">
      <c r="B75" s="192" t="s">
        <v>29</v>
      </c>
      <c r="C75" s="193" t="s">
        <v>27</v>
      </c>
      <c r="D75" s="447" t="str">
        <f>D42</f>
        <v>Nov.23-28,2020</v>
      </c>
      <c r="E75" s="447"/>
      <c r="F75" s="447"/>
      <c r="G75" s="55"/>
      <c r="H75" s="194"/>
      <c r="I75" s="195"/>
      <c r="J75" s="192" t="s">
        <v>29</v>
      </c>
      <c r="K75" s="193" t="s">
        <v>27</v>
      </c>
      <c r="L75" s="447">
        <f>'26-10 payroll'!D3</f>
        <v>0</v>
      </c>
      <c r="M75" s="447"/>
      <c r="N75" s="447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2108</v>
      </c>
      <c r="Q76" s="174"/>
    </row>
    <row r="77" spans="2:17" x14ac:dyDescent="0.2">
      <c r="B77" s="192"/>
      <c r="C77" s="198"/>
      <c r="D77" s="200" t="s">
        <v>31</v>
      </c>
      <c r="E77" s="202">
        <f>'26-10 payroll'!F8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4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payroll'!P8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payroll'!H8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40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payroll'!R8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payroll'!R36</f>
        <v>461.53846153846155</v>
      </c>
      <c r="G83" s="55"/>
      <c r="H83" s="56">
        <f>SUM(F79:F83)</f>
        <v>521.53846153846155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40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3683.5384615384614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2148</v>
      </c>
      <c r="Q94" s="174"/>
      <c r="T94" s="216">
        <f>+H94-'[2]11-25 payroll'!S39</f>
        <v>-826.35978273237151</v>
      </c>
      <c r="V94" s="237">
        <f>+P94-'[2]11-25 payroll'!S40</f>
        <v>-2678.2099999999991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36" t="str">
        <f>'[2]11-25 payroll'!A1</f>
        <v>THE OLD SPAGHETTI HOUSE</v>
      </c>
      <c r="C101" s="437"/>
      <c r="D101" s="437"/>
      <c r="E101" s="437"/>
      <c r="F101" s="437"/>
      <c r="G101" s="437"/>
      <c r="H101" s="438"/>
      <c r="I101" s="178"/>
      <c r="J101" s="436" t="str">
        <f>'[2]11-25 payroll'!A1</f>
        <v>THE OLD SPAGHETTI HOUSE</v>
      </c>
      <c r="K101" s="437"/>
      <c r="L101" s="437"/>
      <c r="M101" s="437"/>
      <c r="N101" s="437"/>
      <c r="O101" s="437"/>
      <c r="P101" s="438"/>
    </row>
    <row r="102" spans="2:17" x14ac:dyDescent="0.2">
      <c r="B102" s="439" t="str">
        <f>'[2]11-25 payroll'!D2</f>
        <v>VALERO</v>
      </c>
      <c r="C102" s="440"/>
      <c r="D102" s="440"/>
      <c r="E102" s="440"/>
      <c r="F102" s="440"/>
      <c r="G102" s="440"/>
      <c r="H102" s="441"/>
      <c r="I102" s="178"/>
      <c r="J102" s="439" t="str">
        <f>'[2]11-25 payroll'!D2</f>
        <v>VALERO</v>
      </c>
      <c r="K102" s="440"/>
      <c r="L102" s="440"/>
      <c r="M102" s="440"/>
      <c r="N102" s="440"/>
      <c r="O102" s="440"/>
      <c r="P102" s="441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2" t="s">
        <v>25</v>
      </c>
      <c r="C104" s="443"/>
      <c r="D104" s="443"/>
      <c r="E104" s="443"/>
      <c r="F104" s="443"/>
      <c r="G104" s="443"/>
      <c r="H104" s="444"/>
      <c r="I104" s="178"/>
      <c r="J104" s="442" t="s">
        <v>25</v>
      </c>
      <c r="K104" s="443"/>
      <c r="L104" s="443"/>
      <c r="M104" s="443"/>
      <c r="N104" s="443"/>
      <c r="O104" s="443"/>
      <c r="P104" s="444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48" t="str">
        <f>'[2]11-25 payroll'!B13</f>
        <v>Pantoja,Nancy</v>
      </c>
      <c r="E106" s="445"/>
      <c r="F106" s="445"/>
      <c r="G106" s="55"/>
      <c r="H106" s="194"/>
      <c r="I106" s="195"/>
      <c r="J106" s="192" t="s">
        <v>26</v>
      </c>
      <c r="K106" s="193" t="s">
        <v>27</v>
      </c>
      <c r="L106" s="448" t="str">
        <f>'26-10 payroll'!B14</f>
        <v>Hayagan, Ruel</v>
      </c>
      <c r="M106" s="445"/>
      <c r="N106" s="445"/>
      <c r="O106" s="9"/>
      <c r="P106" s="194"/>
    </row>
    <row r="107" spans="2:17" x14ac:dyDescent="0.2">
      <c r="B107" s="192" t="s">
        <v>28</v>
      </c>
      <c r="C107" s="193" t="s">
        <v>27</v>
      </c>
      <c r="D107" s="446">
        <v>527</v>
      </c>
      <c r="E107" s="446"/>
      <c r="F107" s="446"/>
      <c r="G107" s="55"/>
      <c r="H107" s="356"/>
      <c r="I107" s="195"/>
      <c r="J107" s="192" t="s">
        <v>28</v>
      </c>
      <c r="K107" s="193" t="s">
        <v>27</v>
      </c>
      <c r="L107" s="446">
        <v>527</v>
      </c>
      <c r="M107" s="446"/>
      <c r="N107" s="446"/>
      <c r="O107" s="9"/>
      <c r="P107" s="356"/>
    </row>
    <row r="108" spans="2:17" x14ac:dyDescent="0.2">
      <c r="B108" s="192" t="s">
        <v>29</v>
      </c>
      <c r="C108" s="193" t="s">
        <v>27</v>
      </c>
      <c r="D108" s="447">
        <f>'26-10 payroll'!D3</f>
        <v>0</v>
      </c>
      <c r="E108" s="447"/>
      <c r="F108" s="447"/>
      <c r="G108" s="55"/>
      <c r="H108" s="194"/>
      <c r="I108" s="195"/>
      <c r="J108" s="192" t="s">
        <v>29</v>
      </c>
      <c r="K108" s="193" t="s">
        <v>27</v>
      </c>
      <c r="L108" s="447">
        <f>'26-10 payroll'!D3</f>
        <v>0</v>
      </c>
      <c r="M108" s="447"/>
      <c r="N108" s="447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2108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4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4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40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40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2148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2148</v>
      </c>
      <c r="Q127" s="174"/>
      <c r="T127" s="216">
        <f>+H127-'[2]11-25 payroll'!S41</f>
        <v>-2924.4799999999996</v>
      </c>
      <c r="V127" s="237">
        <f>+P127-'[2]11-25 payroll'!S42</f>
        <v>2148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36" t="s">
        <v>296</v>
      </c>
      <c r="C134" s="437"/>
      <c r="D134" s="437"/>
      <c r="E134" s="437"/>
      <c r="F134" s="437"/>
      <c r="G134" s="437"/>
      <c r="H134" s="438"/>
      <c r="I134" s="178"/>
      <c r="J134" s="436" t="s">
        <v>296</v>
      </c>
      <c r="K134" s="437"/>
      <c r="L134" s="437"/>
      <c r="M134" s="437"/>
      <c r="N134" s="437"/>
      <c r="O134" s="437"/>
      <c r="P134" s="438"/>
    </row>
    <row r="135" spans="2:17" x14ac:dyDescent="0.2">
      <c r="B135" s="439" t="str">
        <f>'[2]11-25 payroll'!D2</f>
        <v>VALERO</v>
      </c>
      <c r="C135" s="440"/>
      <c r="D135" s="440"/>
      <c r="E135" s="440"/>
      <c r="F135" s="440"/>
      <c r="G135" s="440"/>
      <c r="H135" s="441"/>
      <c r="I135" s="178"/>
      <c r="J135" s="439" t="str">
        <f>'[2]11-25 payroll'!D2</f>
        <v>VALERO</v>
      </c>
      <c r="K135" s="440"/>
      <c r="L135" s="440"/>
      <c r="M135" s="440"/>
      <c r="N135" s="440"/>
      <c r="O135" s="440"/>
      <c r="P135" s="441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2" t="s">
        <v>25</v>
      </c>
      <c r="C137" s="443"/>
      <c r="D137" s="443"/>
      <c r="E137" s="443"/>
      <c r="F137" s="443"/>
      <c r="G137" s="443"/>
      <c r="H137" s="444"/>
      <c r="I137" s="178"/>
      <c r="J137" s="442" t="s">
        <v>25</v>
      </c>
      <c r="K137" s="443"/>
      <c r="L137" s="443"/>
      <c r="M137" s="443"/>
      <c r="N137" s="443"/>
      <c r="O137" s="443"/>
      <c r="P137" s="444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48" t="s">
        <v>294</v>
      </c>
      <c r="E139" s="445"/>
      <c r="F139" s="445"/>
      <c r="G139" s="55"/>
      <c r="H139" s="194"/>
      <c r="I139" s="195"/>
      <c r="J139" s="192" t="s">
        <v>26</v>
      </c>
      <c r="K139" s="193" t="s">
        <v>27</v>
      </c>
      <c r="L139" s="445" t="s">
        <v>294</v>
      </c>
      <c r="M139" s="445"/>
      <c r="N139" s="445"/>
      <c r="O139" s="9"/>
      <c r="P139" s="194"/>
    </row>
    <row r="140" spans="2:17" x14ac:dyDescent="0.2">
      <c r="B140" s="192" t="s">
        <v>28</v>
      </c>
      <c r="C140" s="193" t="s">
        <v>27</v>
      </c>
      <c r="D140" s="446">
        <v>527</v>
      </c>
      <c r="E140" s="446"/>
      <c r="F140" s="446"/>
      <c r="G140" s="55"/>
      <c r="H140" s="356"/>
      <c r="I140" s="195"/>
      <c r="J140" s="192" t="s">
        <v>28</v>
      </c>
      <c r="K140" s="193" t="s">
        <v>27</v>
      </c>
      <c r="L140" s="446">
        <v>527</v>
      </c>
      <c r="M140" s="446"/>
      <c r="N140" s="446"/>
      <c r="O140" s="9"/>
      <c r="P140" s="356"/>
    </row>
    <row r="141" spans="2:17" x14ac:dyDescent="0.2">
      <c r="B141" s="192" t="s">
        <v>29</v>
      </c>
      <c r="C141" s="193" t="s">
        <v>27</v>
      </c>
      <c r="D141" s="447" t="s">
        <v>291</v>
      </c>
      <c r="E141" s="447"/>
      <c r="F141" s="447"/>
      <c r="G141" s="55"/>
      <c r="H141" s="194"/>
      <c r="I141" s="195"/>
      <c r="J141" s="192" t="s">
        <v>29</v>
      </c>
      <c r="K141" s="193" t="s">
        <v>27</v>
      </c>
      <c r="L141" s="447" t="s">
        <v>295</v>
      </c>
      <c r="M141" s="447"/>
      <c r="N141" s="447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D139:F139"/>
    <mergeCell ref="L139:N139"/>
    <mergeCell ref="D140:F140"/>
    <mergeCell ref="L140:N140"/>
    <mergeCell ref="D141:F141"/>
    <mergeCell ref="L141:N141"/>
    <mergeCell ref="B134:H134"/>
    <mergeCell ref="J134:P134"/>
    <mergeCell ref="B135:H135"/>
    <mergeCell ref="J135:P135"/>
    <mergeCell ref="B137:H137"/>
    <mergeCell ref="J137:P137"/>
    <mergeCell ref="D106:F106"/>
    <mergeCell ref="L106:N106"/>
    <mergeCell ref="D107:F107"/>
    <mergeCell ref="L107:N107"/>
    <mergeCell ref="D108:F108"/>
    <mergeCell ref="L108:N108"/>
    <mergeCell ref="B101:H101"/>
    <mergeCell ref="J101:P101"/>
    <mergeCell ref="B102:H102"/>
    <mergeCell ref="J102:P102"/>
    <mergeCell ref="B104:H104"/>
    <mergeCell ref="J104:P104"/>
    <mergeCell ref="D73:F73"/>
    <mergeCell ref="L73:N73"/>
    <mergeCell ref="D74:F74"/>
    <mergeCell ref="L74:N74"/>
    <mergeCell ref="D75:F75"/>
    <mergeCell ref="L75:N75"/>
    <mergeCell ref="B68:H68"/>
    <mergeCell ref="J68:P68"/>
    <mergeCell ref="B69:H69"/>
    <mergeCell ref="J69:P69"/>
    <mergeCell ref="B71:H71"/>
    <mergeCell ref="J71:P71"/>
    <mergeCell ref="D40:F40"/>
    <mergeCell ref="L40:N40"/>
    <mergeCell ref="D41:F41"/>
    <mergeCell ref="L41:N41"/>
    <mergeCell ref="D42:F42"/>
    <mergeCell ref="L42:N42"/>
    <mergeCell ref="B35:H35"/>
    <mergeCell ref="J35:P35"/>
    <mergeCell ref="B36:H36"/>
    <mergeCell ref="J36:P36"/>
    <mergeCell ref="B38:H38"/>
    <mergeCell ref="J38:P38"/>
    <mergeCell ref="D7:F7"/>
    <mergeCell ref="L7:N7"/>
    <mergeCell ref="D8:F8"/>
    <mergeCell ref="L8:N8"/>
    <mergeCell ref="D9:F9"/>
    <mergeCell ref="L9:N9"/>
    <mergeCell ref="B2:H2"/>
    <mergeCell ref="J2:P2"/>
    <mergeCell ref="B3:H3"/>
    <mergeCell ref="J3:P3"/>
    <mergeCell ref="B5:H5"/>
    <mergeCell ref="J5:P5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2009-12-31T17:37:24Z</cp:lastPrinted>
  <dcterms:created xsi:type="dcterms:W3CDTF">2010-01-04T12:18:59Z</dcterms:created>
  <dcterms:modified xsi:type="dcterms:W3CDTF">2021-04-10T03:25:12Z</dcterms:modified>
</cp:coreProperties>
</file>