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1520" yWindow="-12" windowWidth="11556" windowHeight="9096" activeTab="8"/>
  </bookViews>
  <sheets>
    <sheet name="CD" sheetId="1" r:id="rId1"/>
    <sheet name="AP" sheetId="4" r:id="rId2"/>
    <sheet name="GJ-PCF" sheetId="5" r:id="rId3"/>
    <sheet name="WTB" sheetId="2" r:id="rId4"/>
    <sheet name="VAT" sheetId="7" r:id="rId5"/>
    <sheet name="ePay" sheetId="6" r:id="rId6"/>
    <sheet name="2Q IS" sheetId="8" r:id="rId7"/>
    <sheet name="ITR" sheetId="9" r:id="rId8"/>
    <sheet name="EWT" sheetId="10" r:id="rId9"/>
  </sheets>
  <externalReferences>
    <externalReference r:id="rId10"/>
    <externalReference r:id="rId11"/>
  </externalReferences>
  <definedNames>
    <definedName name="\q">#REF!</definedName>
    <definedName name="_001_0_000413_7_0001">#REF!</definedName>
    <definedName name="_001_1_840600_3_3071">#REF!</definedName>
    <definedName name="_1001PATTAYA">#REF!</definedName>
    <definedName name="_1023CHIENGINN">#REF!</definedName>
    <definedName name="_1024CHONBURI">#REF!</definedName>
    <definedName name="_1032HADYAI">#REF!</definedName>
    <definedName name="_1037PITSANULOK">#REF!</definedName>
    <definedName name="_1039LOTUS_PATTAYA">#REF!</definedName>
    <definedName name="_1040KHONKAEN">#REF!</definedName>
    <definedName name="_1041UDON">#REF!</definedName>
    <definedName name="_1042SARABURI">#REF!</definedName>
    <definedName name="_1043RAYONG">#REF!</definedName>
    <definedName name="_1045SRIRACHA">#REF!</definedName>
    <definedName name="_1046PHUKET">#REF!</definedName>
    <definedName name="_1047LUMPANG">#REF!</definedName>
    <definedName name="_1048NAKHONSAWAN">#REF!</definedName>
    <definedName name="_1051NAKORNPATHOM">#REF!</definedName>
    <definedName name="_1052JOMSURANG">#REF!</definedName>
    <definedName name="_1053CHIENGRAI">#REF!</definedName>
    <definedName name="_1054UBON">#REF!</definedName>
    <definedName name="_30302307100.531020">#REF!</definedName>
    <definedName name="_30302307100_531020">#REF!</definedName>
    <definedName name="_a2">#REF!</definedName>
    <definedName name="_b2" localSheetId="4">{"'Summary'!$A$5:$H$42"}</definedName>
    <definedName name="_b2">{"'Summary'!$A$5:$H$42"}</definedName>
    <definedName name="_b6" localSheetId="4">{"'Summary'!$A$5:$H$42"}</definedName>
    <definedName name="_b6">{"'Summary'!$A$5:$H$42"}</definedName>
    <definedName name="_bud1">#REF!</definedName>
    <definedName name="_CPR2">#REF!</definedName>
    <definedName name="_Fill">#N/A</definedName>
    <definedName name="_xlnm._FilterDatabase">#REF!</definedName>
    <definedName name="_Key1">#REF!</definedName>
    <definedName name="_KNB1">#REF!</definedName>
    <definedName name="_Mob1">#REF!</definedName>
    <definedName name="_Mob2">#REF!</definedName>
    <definedName name="_Mob3">#REF!</definedName>
    <definedName name="_Mob4">#REF!</definedName>
    <definedName name="_Mob5">#REF!</definedName>
    <definedName name="_Mob6">#REF!</definedName>
    <definedName name="_Mob7">#REF!</definedName>
    <definedName name="_Order1">255</definedName>
    <definedName name="_Order2">255</definedName>
    <definedName name="_PP1005">#REF!</definedName>
    <definedName name="_PR333">#REF!</definedName>
    <definedName name="_PZ1">#REF!</definedName>
    <definedName name="_PZ123">#REF!</definedName>
    <definedName name="_PZ333">#REF!</definedName>
    <definedName name="_Sort">#REF!</definedName>
    <definedName name="_TB0107">#REF!</definedName>
    <definedName name="_TB0207">#REF!</definedName>
    <definedName name="_TB0307">#REF!</definedName>
    <definedName name="_TB0406">#REF!</definedName>
    <definedName name="_TB0407">#REF!</definedName>
    <definedName name="_TB0506">#REF!</definedName>
    <definedName name="_TB0507">#REF!</definedName>
    <definedName name="_TB0606">#REF!</definedName>
    <definedName name="_TB0607">#REF!</definedName>
    <definedName name="_TB0706">#REF!</definedName>
    <definedName name="_TB0806">#REF!</definedName>
    <definedName name="_TB0906">#REF!</definedName>
    <definedName name="_TB1006">#REF!</definedName>
    <definedName name="_TB1106">#REF!</definedName>
    <definedName name="_TB1206">#REF!</definedName>
    <definedName name="_TB1207">#REF!</definedName>
    <definedName name="_WO0805">#REF!</definedName>
    <definedName name="_wo09">#REF!</definedName>
    <definedName name="_wo0905">#REF!</definedName>
    <definedName name="_WO1005">#REF!</definedName>
    <definedName name="_wo1105">#REF!</definedName>
    <definedName name="AA">#REF!</definedName>
    <definedName name="aaa">#REF!</definedName>
    <definedName name="ABC_Graphs">#REF!</definedName>
    <definedName name="ABC_Graphs2">#REF!</definedName>
    <definedName name="ABC_Worksheet">#REF!</definedName>
    <definedName name="ACCFB">#REF!</definedName>
    <definedName name="ACCJAN">#REF!</definedName>
    <definedName name="accode">#REF!</definedName>
    <definedName name="ACCRU">#REF!</definedName>
    <definedName name="AcqType">#REF!</definedName>
    <definedName name="Add_Capital">#REF!</definedName>
    <definedName name="AllaFalseIShipTo">#REF!</definedName>
    <definedName name="AMEXS">#REF!</definedName>
    <definedName name="AnalDate">#REF!</definedName>
    <definedName name="AREA">#REF!</definedName>
    <definedName name="AUG">#REF!</definedName>
    <definedName name="bbb">#REF!</definedName>
    <definedName name="BBR">#REF!</definedName>
    <definedName name="beau" localSheetId="4">{"'Summary'!$A$5:$H$42"}</definedName>
    <definedName name="beau">{"'Summary'!$A$5:$H$42"}</definedName>
    <definedName name="beau1" localSheetId="4">{"'Summary'!$A$5:$H$42"}</definedName>
    <definedName name="beau1">{"'Summary'!$A$5:$H$42"}</definedName>
    <definedName name="beau2" localSheetId="4">{"'Summary'!$A$5:$H$42"}</definedName>
    <definedName name="beau2">{"'Summary'!$A$5:$H$42"}</definedName>
    <definedName name="beau3" localSheetId="4">{"'Summary'!$A$5:$H$42"}</definedName>
    <definedName name="beau3">{"'Summary'!$A$5:$H$42"}</definedName>
    <definedName name="beau4" localSheetId="4">{"'Summary'!$A$5:$H$42"}</definedName>
    <definedName name="beau4">{"'Summary'!$A$5:$H$42"}</definedName>
    <definedName name="BFTAX">#REF!</definedName>
    <definedName name="BR">#REF!</definedName>
    <definedName name="BRA">#REF!</definedName>
    <definedName name="bran">#REF!</definedName>
    <definedName name="BTWACC">#REF!</definedName>
    <definedName name="bud">#REF!</definedName>
    <definedName name="BuiltIn_AutoFilter___1">#REF!</definedName>
    <definedName name="BuiltIn_AutoFilter___10">#REF!</definedName>
    <definedName name="BuiltIn_AutoFilter___11">#REF!</definedName>
    <definedName name="BuiltIn_AutoFilter___12">#REF!</definedName>
    <definedName name="BuiltIn_AutoFilter___13">#REF!</definedName>
    <definedName name="BuiltIn_AutoFilter___6">#REF!</definedName>
    <definedName name="BuiltIn_AutoFilter___9">#REF!</definedName>
    <definedName name="BuiltIn_Print_Titles___0">#REF!</definedName>
    <definedName name="Capital">#REF!</definedName>
    <definedName name="Capital_Summary">#REF!</definedName>
    <definedName name="CAPRISK">#REF!</definedName>
    <definedName name="card">#REF!</definedName>
    <definedName name="ccc">#REF!</definedName>
    <definedName name="CCCC">#REF!</definedName>
    <definedName name="Choices_Wrapper" localSheetId="4">VAT!Choices_Wrapper</definedName>
    <definedName name="Choices_Wrapper">VAT!Choices_Wrapper</definedName>
    <definedName name="CODE" localSheetId="4">#REF!</definedName>
    <definedName name="CODE">#REF!</definedName>
    <definedName name="Company" localSheetId="4">#REF!</definedName>
    <definedName name="Company">#REF!</definedName>
    <definedName name="CORP">#REF!</definedName>
    <definedName name="cr_minorfood_grosssales_01_2003_sheet1">#REF!</definedName>
    <definedName name="CSC">#REF!</definedName>
    <definedName name="cscamex">#REF!</definedName>
    <definedName name="Cuminfla1">#REF!</definedName>
    <definedName name="Cuminfla2">#REF!</definedName>
    <definedName name="Cuminfla3">#REF!</definedName>
    <definedName name="Cuminfla4">#REF!</definedName>
    <definedName name="Cumsalary1">#REF!</definedName>
    <definedName name="Cumsalary2">#REF!</definedName>
    <definedName name="Cumsalary3">#REF!</definedName>
    <definedName name="Cumsalary4">#REF!</definedName>
    <definedName name="_xlnm.Database">#REF!</definedName>
    <definedName name="DAY_OF_PERIOD">#REF!</definedName>
    <definedName name="DD">#REF!</definedName>
    <definedName name="DED">#REF!</definedName>
    <definedName name="Dep_Schedule">#REF!</definedName>
    <definedName name="des">#REF!</definedName>
    <definedName name="DOCKET">#REF!</definedName>
    <definedName name="ds">#REF!</definedName>
    <definedName name="EngAddress">#REF!</definedName>
    <definedName name="ExRate">#REF!</definedName>
    <definedName name="F1aaa">#REF!</definedName>
    <definedName name="FADE">#REF!</definedName>
    <definedName name="FBTAX">#REF!</definedName>
    <definedName name="fd">#REF!</definedName>
    <definedName name="FFB">#REF!</definedName>
    <definedName name="ffff">#REF!</definedName>
    <definedName name="Final">#REF!</definedName>
    <definedName name="FirstTime">#REF!</definedName>
    <definedName name="FixedTerm">#REF!</definedName>
    <definedName name="FOOD1205">#REF!</definedName>
    <definedName name="fsamex">#REF!</definedName>
    <definedName name="FSBR1">#REF!</definedName>
    <definedName name="G4S">#REF!</definedName>
    <definedName name="G4t">#REF!</definedName>
    <definedName name="General_Information">#REF!</definedName>
    <definedName name="hfd">#REF!</definedName>
    <definedName name="hhh">#REF!</definedName>
    <definedName name="HHV">#REF!</definedName>
    <definedName name="hhv.">#REF!</definedName>
    <definedName name="HOUSE">#REF!</definedName>
    <definedName name="housing">#REF!</definedName>
    <definedName name="housing2005">#REF!</definedName>
    <definedName name="HTML_CodePage">874</definedName>
    <definedName name="HTML_Control" localSheetId="4">{"'Summary'!$A$5:$H$42"}</definedName>
    <definedName name="HTML_Control">{"'Summary'!$A$5:$H$42"}</definedName>
    <definedName name="HTML_Description">""</definedName>
    <definedName name="HTML_Email">""</definedName>
    <definedName name="HTML_Header">"Summary"</definedName>
    <definedName name="HTML_LastUpdate">"2/7/2002"</definedName>
    <definedName name="HTML_LineAfter">0</definedName>
    <definedName name="HTML_LineBefore">0</definedName>
    <definedName name="HTML_Name">"suwichai saetang"</definedName>
    <definedName name="HTML_OBDlg2">1</definedName>
    <definedName name="HTML_OBDlg4">1</definedName>
    <definedName name="HTML_OS">0</definedName>
    <definedName name="HTML_PathFile">"C:\Swensen\Monthly.htm"</definedName>
    <definedName name="HTML_Title">"Book2"</definedName>
    <definedName name="infla1">#REF!</definedName>
    <definedName name="infla2">#REF!</definedName>
    <definedName name="infla3">#REF!</definedName>
    <definedName name="infla4">#REF!</definedName>
    <definedName name="InfRate">#REF!</definedName>
    <definedName name="InTrm">#REF!</definedName>
    <definedName name="InvAdv">#REF!</definedName>
    <definedName name="IRR">#REF!</definedName>
    <definedName name="irr_table">#REF!</definedName>
    <definedName name="JJJ">#REF!</definedName>
    <definedName name="jjjj">#REF!</definedName>
    <definedName name="JULY">#REF!</definedName>
    <definedName name="JUNE">#REF!</definedName>
    <definedName name="jvbranch">#REF!</definedName>
    <definedName name="JVFB0805">#REF!</definedName>
    <definedName name="kidamex">#REF!</definedName>
    <definedName name="KNVK">#REF!</definedName>
    <definedName name="KNVV">#REF!</definedName>
    <definedName name="Lease">#REF!</definedName>
    <definedName name="license">#REF!</definedName>
    <definedName name="Life">#REF!</definedName>
    <definedName name="LOC">#REF!</definedName>
    <definedName name="Logistics">#REF!</definedName>
    <definedName name="MASTER">#REF!</definedName>
    <definedName name="MAY">#REF!</definedName>
    <definedName name="mgt_fee">#REF!</definedName>
    <definedName name="MKTYIELD">#REF!</definedName>
    <definedName name="MobEq">#REF!</definedName>
    <definedName name="Monthly_Sales_for_Acct">#REF!</definedName>
    <definedName name="MTD">#REF!</definedName>
    <definedName name="name">#REF!</definedName>
    <definedName name="NAME1">#REF!</definedName>
    <definedName name="NAPAPORN">#REF!</definedName>
    <definedName name="Newest">#REF!</definedName>
    <definedName name="nittaya_su" localSheetId="4">{"'Summary'!$A$5:$H$42"}</definedName>
    <definedName name="nittaya_su">{"'Summary'!$A$5:$H$42"}</definedName>
    <definedName name="NoWeeks">52</definedName>
    <definedName name="NUM">#REF!</definedName>
    <definedName name="OOO">#REF!</definedName>
    <definedName name="OpenforUser2" localSheetId="4">VAT!OpenforUser2</definedName>
    <definedName name="OpenforUser2">VAT!OpenforUser2</definedName>
    <definedName name="OpenForUser3" localSheetId="4">VAT!OpenForUser3</definedName>
    <definedName name="OpenForUser3">VAT!OpenForUser3</definedName>
    <definedName name="OpenForUser4" localSheetId="4">VAT!OpenForUser4</definedName>
    <definedName name="OpenForUser4">VAT!OpenForUser4</definedName>
    <definedName name="OptTrm" localSheetId="4">#REF!</definedName>
    <definedName name="OptTrm">#REF!</definedName>
    <definedName name="OPTYN" localSheetId="4">#REF!</definedName>
    <definedName name="OPTYN">#REF!</definedName>
    <definedName name="OUTSA">#REF!</definedName>
    <definedName name="page1">#REF!</definedName>
    <definedName name="Payback">#REF!</definedName>
    <definedName name="PayerEngAddress">#REF!</definedName>
    <definedName name="PayerSoldTo">#REF!</definedName>
    <definedName name="PL">#REF!</definedName>
    <definedName name="PLT">#REF!</definedName>
    <definedName name="POD">#REF!</definedName>
    <definedName name="ppp">#REF!</definedName>
    <definedName name="PPWO">#REF!</definedName>
    <definedName name="PRE">#REF!</definedName>
    <definedName name="PrepBy">#REF!</definedName>
    <definedName name="Pricing">#REF!</definedName>
    <definedName name="_xlnm.Print_Area">#REF!</definedName>
    <definedName name="_xlnm.Print_Titles">#REF!</definedName>
    <definedName name="Print_Titles_MI">#REF!</definedName>
    <definedName name="PROPRISK">#REF!</definedName>
    <definedName name="PROPUP">#REF!</definedName>
    <definedName name="pv">#REF!</definedName>
    <definedName name="PZAMEX">#REF!</definedName>
    <definedName name="RBD_UPC">#REF!</definedName>
    <definedName name="RECELEC">#REF!</definedName>
    <definedName name="RepCur">#REF!</definedName>
    <definedName name="ReqIrr">#REF!</definedName>
    <definedName name="ReqPayback">#REF!</definedName>
    <definedName name="ReqROSHF">#REF!</definedName>
    <definedName name="ROA">#REF!</definedName>
    <definedName name="ROSHF">#REF!</definedName>
    <definedName name="SALES">#REF!</definedName>
    <definedName name="SAUDI">#REF!</definedName>
    <definedName name="SCASH">#REF!</definedName>
    <definedName name="Scen">#REF!</definedName>
    <definedName name="sdfrserfe">#REF!</definedName>
    <definedName name="sep">#REF!</definedName>
    <definedName name="ShipTo">#REF!</definedName>
    <definedName name="ShipToSoldTo">#REF!</definedName>
    <definedName name="Sign">#REF!</definedName>
    <definedName name="SM">#REF!</definedName>
    <definedName name="SO">#REF!</definedName>
    <definedName name="SoldTo">#REF!</definedName>
    <definedName name="SoldToPayer">#REF!</definedName>
    <definedName name="SoldToShipTo">#REF!</definedName>
    <definedName name="SUB_TOTAL">#REF!</definedName>
    <definedName name="Sum_report_PZ_test2">#REF!</definedName>
    <definedName name="sw">#REF!</definedName>
    <definedName name="TB1206A">#REF!</definedName>
    <definedName name="TBMFG">#REF!</definedName>
    <definedName name="ten_yr_depre">#REF!</definedName>
    <definedName name="TermMethod">#REF!</definedName>
    <definedName name="tfb">#REF!</definedName>
    <definedName name="TFBV">#REF!</definedName>
    <definedName name="tsa">#REF!</definedName>
    <definedName name="tumbon">#REF!</definedName>
    <definedName name="two_yr_depre">#REF!</definedName>
    <definedName name="type">#REF!</definedName>
    <definedName name="Unit">#REF!</definedName>
    <definedName name="UnitMeasure">#REF!</definedName>
    <definedName name="UnitMeaure">#REF!</definedName>
    <definedName name="UUU">#REF!</definedName>
    <definedName name="vk">#REF!</definedName>
    <definedName name="WATER">#REF!</definedName>
    <definedName name="wflicense">#REF!</definedName>
    <definedName name="wfood">#REF!</definedName>
    <definedName name="WIRTE">#REF!</definedName>
    <definedName name="write">#REF!</definedName>
    <definedName name="wro">#REF!</definedName>
    <definedName name="wsignd">#REF!</definedName>
    <definedName name="x">#REF!</definedName>
    <definedName name="years">#REF!</definedName>
    <definedName name="YTD">#REF!</definedName>
    <definedName name="ฟ1">#REF!</definedName>
  </definedNames>
  <calcPr calcId="124519"/>
</workbook>
</file>

<file path=xl/calcChain.xml><?xml version="1.0" encoding="utf-8"?>
<calcChain xmlns="http://schemas.openxmlformats.org/spreadsheetml/2006/main">
  <c r="M24" i="7"/>
  <c r="M19" l="1"/>
  <c r="M18" l="1"/>
  <c r="L27" l="1"/>
  <c r="L23"/>
  <c r="L19"/>
  <c r="L26"/>
  <c r="L18"/>
  <c r="L28"/>
  <c r="L24"/>
  <c r="M7"/>
  <c r="M5"/>
  <c r="N10"/>
  <c r="M10"/>
  <c r="L10"/>
  <c r="N7"/>
  <c r="N6"/>
  <c r="M6"/>
  <c r="N5"/>
  <c r="N11" s="1"/>
  <c r="O4"/>
  <c r="O2"/>
  <c r="O10" s="1"/>
  <c r="K36" i="10"/>
  <c r="J36"/>
  <c r="I36"/>
  <c r="K35"/>
  <c r="J35"/>
  <c r="G35"/>
  <c r="K34"/>
  <c r="J34"/>
  <c r="G34"/>
  <c r="K33"/>
  <c r="I33"/>
  <c r="J33"/>
  <c r="G33"/>
  <c r="K32"/>
  <c r="J32"/>
  <c r="I32"/>
  <c r="K31"/>
  <c r="J31"/>
  <c r="I31"/>
  <c r="K29"/>
  <c r="J29"/>
  <c r="G29"/>
  <c r="I28"/>
  <c r="K28"/>
  <c r="J28"/>
  <c r="G28"/>
  <c r="G27"/>
  <c r="J27"/>
  <c r="I27"/>
  <c r="G26"/>
  <c r="E38"/>
  <c r="J26"/>
  <c r="I26"/>
  <c r="K25"/>
  <c r="G25"/>
  <c r="C38"/>
  <c r="L6" i="7" l="1"/>
  <c r="O6" s="1"/>
  <c r="L5"/>
  <c r="L7"/>
  <c r="O7" s="1"/>
  <c r="N13"/>
  <c r="M11"/>
  <c r="M13" s="1"/>
  <c r="M8"/>
  <c r="N8"/>
  <c r="L33" i="10"/>
  <c r="L31"/>
  <c r="L27"/>
  <c r="L28"/>
  <c r="L32"/>
  <c r="L36"/>
  <c r="G31"/>
  <c r="G32"/>
  <c r="G36"/>
  <c r="G38" s="1"/>
  <c r="K26"/>
  <c r="L26" s="1"/>
  <c r="I34"/>
  <c r="L34" s="1"/>
  <c r="K27"/>
  <c r="J25"/>
  <c r="J38" s="1"/>
  <c r="I25"/>
  <c r="I29"/>
  <c r="L29" s="1"/>
  <c r="I35"/>
  <c r="L35" s="1"/>
  <c r="D38"/>
  <c r="L11" i="7" l="1"/>
  <c r="L13" s="1"/>
  <c r="O14" s="1"/>
  <c r="L8"/>
  <c r="O5"/>
  <c r="O11" s="1"/>
  <c r="O13" s="1"/>
  <c r="K38" i="10"/>
  <c r="I38"/>
  <c r="L25"/>
  <c r="L38" s="1"/>
  <c r="O15" i="7" l="1"/>
  <c r="O8"/>
  <c r="O294" i="4"/>
  <c r="AG23" i="2" l="1"/>
  <c r="AC23"/>
  <c r="AB23"/>
  <c r="AF20"/>
  <c r="AE20"/>
  <c r="AF19"/>
  <c r="AE19"/>
  <c r="AF18"/>
  <c r="AE18"/>
  <c r="AF17"/>
  <c r="AE17"/>
  <c r="AF16"/>
  <c r="AE16"/>
  <c r="AF15"/>
  <c r="AE15"/>
  <c r="AF14"/>
  <c r="AE14"/>
  <c r="AF13"/>
  <c r="AE13"/>
  <c r="AF12"/>
  <c r="AE12"/>
  <c r="AF11"/>
  <c r="AE11"/>
  <c r="AF10"/>
  <c r="AE10"/>
  <c r="AF9"/>
  <c r="AE9"/>
  <c r="AD9"/>
  <c r="AF8"/>
  <c r="AE8"/>
  <c r="AE23" s="1"/>
  <c r="AD8"/>
  <c r="AY1238" i="4"/>
  <c r="AD11" i="2" s="1"/>
  <c r="AH11" s="1"/>
  <c r="AX1238" i="4"/>
  <c r="AW1238"/>
  <c r="AV1238"/>
  <c r="AU1238"/>
  <c r="AT1238"/>
  <c r="AS1238"/>
  <c r="AR1238"/>
  <c r="AQ1238"/>
  <c r="AP1238"/>
  <c r="AO1238"/>
  <c r="AN1238"/>
  <c r="AM1238"/>
  <c r="AL1238"/>
  <c r="AK1238"/>
  <c r="AJ1238"/>
  <c r="AI1238"/>
  <c r="AH1238"/>
  <c r="AG1238"/>
  <c r="AF1238"/>
  <c r="AE1238"/>
  <c r="AD1238"/>
  <c r="AC1238"/>
  <c r="AB1238"/>
  <c r="AD20" i="2" s="1"/>
  <c r="AH20" s="1"/>
  <c r="AA1238" i="4"/>
  <c r="AD19" i="2" s="1"/>
  <c r="AH19" s="1"/>
  <c r="Z1238" i="4"/>
  <c r="AD18" i="2" s="1"/>
  <c r="Y1238" i="4"/>
  <c r="AD17" i="2" s="1"/>
  <c r="X1238" i="4"/>
  <c r="AD16" i="2" s="1"/>
  <c r="AH16" s="1"/>
  <c r="W1238" i="4"/>
  <c r="AD15" i="2" s="1"/>
  <c r="AH15" s="1"/>
  <c r="V1238" i="4"/>
  <c r="AD12" i="2" s="1"/>
  <c r="AH12" s="1"/>
  <c r="U1238" i="4"/>
  <c r="AD13" i="2" s="1"/>
  <c r="T1238" i="4"/>
  <c r="AD10" i="2" s="1"/>
  <c r="AY283" i="4"/>
  <c r="AX283"/>
  <c r="AW283"/>
  <c r="AV283"/>
  <c r="AU283"/>
  <c r="AT283"/>
  <c r="AS283"/>
  <c r="AR283"/>
  <c r="AQ283"/>
  <c r="AP283"/>
  <c r="AO283"/>
  <c r="AN283"/>
  <c r="AM283"/>
  <c r="AL283"/>
  <c r="AK283"/>
  <c r="AJ283"/>
  <c r="AI283"/>
  <c r="AH283"/>
  <c r="AG283"/>
  <c r="AF283"/>
  <c r="AE283"/>
  <c r="AD283"/>
  <c r="AC283"/>
  <c r="AB283"/>
  <c r="V20" i="2" s="1"/>
  <c r="Z20" s="1"/>
  <c r="AA283" i="4"/>
  <c r="Z283"/>
  <c r="Y283"/>
  <c r="X283"/>
  <c r="V16" i="2" s="1"/>
  <c r="Z16" s="1"/>
  <c r="W283" i="4"/>
  <c r="V14" i="2" s="1"/>
  <c r="V283" i="4"/>
  <c r="U283"/>
  <c r="T283"/>
  <c r="V10" i="2" s="1"/>
  <c r="Y23"/>
  <c r="U23"/>
  <c r="T23"/>
  <c r="X20"/>
  <c r="W20"/>
  <c r="X19"/>
  <c r="W19"/>
  <c r="V19"/>
  <c r="Z19" s="1"/>
  <c r="X18"/>
  <c r="W18"/>
  <c r="V18"/>
  <c r="X17"/>
  <c r="W17"/>
  <c r="V17"/>
  <c r="X16"/>
  <c r="W16"/>
  <c r="X15"/>
  <c r="W15"/>
  <c r="V15"/>
  <c r="Z15" s="1"/>
  <c r="X14"/>
  <c r="W14"/>
  <c r="X13"/>
  <c r="W13"/>
  <c r="V13"/>
  <c r="X12"/>
  <c r="W12"/>
  <c r="V12"/>
  <c r="Z12" s="1"/>
  <c r="X11"/>
  <c r="W11"/>
  <c r="V11"/>
  <c r="Z11" s="1"/>
  <c r="X10"/>
  <c r="W10"/>
  <c r="X9"/>
  <c r="W9"/>
  <c r="V9"/>
  <c r="X8"/>
  <c r="W8"/>
  <c r="W23" s="1"/>
  <c r="V8"/>
  <c r="Q23"/>
  <c r="P23"/>
  <c r="O23"/>
  <c r="I23"/>
  <c r="H23"/>
  <c r="P14"/>
  <c r="O14"/>
  <c r="H14"/>
  <c r="G14"/>
  <c r="O295" i="4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AD14" i="2" l="1"/>
  <c r="AD23" s="1"/>
  <c r="AH9"/>
  <c r="AH13"/>
  <c r="AH17"/>
  <c r="AF23"/>
  <c r="AH10"/>
  <c r="AH18"/>
  <c r="AH8"/>
  <c r="Z9"/>
  <c r="V23"/>
  <c r="Z13"/>
  <c r="Z17"/>
  <c r="X23"/>
  <c r="Z10"/>
  <c r="Z14"/>
  <c r="Z18"/>
  <c r="Z8"/>
  <c r="I7" i="7"/>
  <c r="I6"/>
  <c r="I5"/>
  <c r="E4" i="10"/>
  <c r="E10"/>
  <c r="E5"/>
  <c r="AH14" i="2" l="1"/>
  <c r="AH23" s="1"/>
  <c r="Z23"/>
  <c r="E6" i="10"/>
  <c r="K14"/>
  <c r="K13"/>
  <c r="K12"/>
  <c r="K11"/>
  <c r="K10"/>
  <c r="K9"/>
  <c r="K7"/>
  <c r="K5"/>
  <c r="K4"/>
  <c r="K3"/>
  <c r="F6"/>
  <c r="K6" l="1"/>
  <c r="K16" s="1"/>
  <c r="K20" s="1"/>
  <c r="Q99" i="4"/>
  <c r="Q98"/>
  <c r="Q97"/>
  <c r="Q96"/>
  <c r="Q95"/>
  <c r="D14" i="10"/>
  <c r="J14" s="1"/>
  <c r="D13"/>
  <c r="J13" s="1"/>
  <c r="D12"/>
  <c r="J12" s="1"/>
  <c r="D11"/>
  <c r="J11" s="1"/>
  <c r="D7"/>
  <c r="D3"/>
  <c r="J3" s="1"/>
  <c r="C14"/>
  <c r="C13"/>
  <c r="I13" s="1"/>
  <c r="C12"/>
  <c r="C11"/>
  <c r="I11" s="1"/>
  <c r="C7"/>
  <c r="Q89" i="4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E16" i="10"/>
  <c r="I14"/>
  <c r="I12"/>
  <c r="G7" l="1"/>
  <c r="L11"/>
  <c r="L13"/>
  <c r="L12"/>
  <c r="L14"/>
  <c r="J7"/>
  <c r="G14"/>
  <c r="G11"/>
  <c r="G13"/>
  <c r="I7"/>
  <c r="G12"/>
  <c r="L7" l="1"/>
  <c r="H27" i="7"/>
  <c r="H26"/>
  <c r="H24"/>
  <c r="H6" s="1"/>
  <c r="H19"/>
  <c r="H18"/>
  <c r="H5" l="1"/>
  <c r="H7"/>
  <c r="M23" i="2"/>
  <c r="L23"/>
  <c r="P20"/>
  <c r="O20"/>
  <c r="P19"/>
  <c r="O19"/>
  <c r="P18"/>
  <c r="O18"/>
  <c r="P17"/>
  <c r="O17"/>
  <c r="P16"/>
  <c r="O16"/>
  <c r="P15"/>
  <c r="O15"/>
  <c r="P13"/>
  <c r="O13"/>
  <c r="P12"/>
  <c r="O12"/>
  <c r="P11"/>
  <c r="O11"/>
  <c r="P10"/>
  <c r="O10"/>
  <c r="P9"/>
  <c r="O9"/>
  <c r="N9"/>
  <c r="R9" s="1"/>
  <c r="P8"/>
  <c r="O8"/>
  <c r="N8"/>
  <c r="AW279" i="4"/>
  <c r="Y279"/>
  <c r="N17" i="2" s="1"/>
  <c r="R17" s="1"/>
  <c r="W279" i="4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O256"/>
  <c r="U256" s="1"/>
  <c r="O257"/>
  <c r="V257" s="1"/>
  <c r="O258"/>
  <c r="V258" s="1"/>
  <c r="O259"/>
  <c r="V259" s="1"/>
  <c r="O260"/>
  <c r="U260" s="1"/>
  <c r="O261"/>
  <c r="V261" s="1"/>
  <c r="O262"/>
  <c r="V262" s="1"/>
  <c r="O263"/>
  <c r="V263" s="1"/>
  <c r="O264"/>
  <c r="U264" s="1"/>
  <c r="O265"/>
  <c r="V265" s="1"/>
  <c r="O266"/>
  <c r="V266" s="1"/>
  <c r="O267"/>
  <c r="V267" s="1"/>
  <c r="O268"/>
  <c r="U268" s="1"/>
  <c r="O269"/>
  <c r="V269" s="1"/>
  <c r="O270"/>
  <c r="V270" s="1"/>
  <c r="O271"/>
  <c r="V271" s="1"/>
  <c r="O272"/>
  <c r="U272" s="1"/>
  <c r="O273"/>
  <c r="V273" s="1"/>
  <c r="O274"/>
  <c r="V274" s="1"/>
  <c r="O275"/>
  <c r="V275" s="1"/>
  <c r="O276"/>
  <c r="U276" s="1"/>
  <c r="O277"/>
  <c r="V277" s="1"/>
  <c r="O278"/>
  <c r="O281"/>
  <c r="N15" i="2" l="1"/>
  <c r="R15" s="1"/>
  <c r="N14"/>
  <c r="R14" s="1"/>
  <c r="U273" i="4"/>
  <c r="U257"/>
  <c r="U277"/>
  <c r="U261"/>
  <c r="U265"/>
  <c r="U269"/>
  <c r="R8" i="2"/>
  <c r="U275" i="4"/>
  <c r="U271"/>
  <c r="U267"/>
  <c r="U263"/>
  <c r="U259"/>
  <c r="V256"/>
  <c r="V260"/>
  <c r="V264"/>
  <c r="V268"/>
  <c r="V272"/>
  <c r="V276"/>
  <c r="U274"/>
  <c r="U270"/>
  <c r="U266"/>
  <c r="U262"/>
  <c r="U258"/>
  <c r="T255"/>
  <c r="O255"/>
  <c r="T254"/>
  <c r="O254"/>
  <c r="T253"/>
  <c r="O253"/>
  <c r="T252"/>
  <c r="O252"/>
  <c r="T251"/>
  <c r="O251"/>
  <c r="T250"/>
  <c r="O250"/>
  <c r="T249"/>
  <c r="O249"/>
  <c r="T248"/>
  <c r="O248"/>
  <c r="T247"/>
  <c r="O247"/>
  <c r="T246"/>
  <c r="O246"/>
  <c r="T245"/>
  <c r="O245"/>
  <c r="T244"/>
  <c r="O244"/>
  <c r="T243"/>
  <c r="O243"/>
  <c r="T242"/>
  <c r="O242"/>
  <c r="T241"/>
  <c r="O241"/>
  <c r="T240"/>
  <c r="O240"/>
  <c r="T239"/>
  <c r="O239"/>
  <c r="T238"/>
  <c r="O238"/>
  <c r="T237"/>
  <c r="O237"/>
  <c r="T236"/>
  <c r="O236"/>
  <c r="T235"/>
  <c r="O235"/>
  <c r="T234"/>
  <c r="O234"/>
  <c r="T233"/>
  <c r="O233"/>
  <c r="T232"/>
  <c r="O232"/>
  <c r="T231"/>
  <c r="O231"/>
  <c r="T230"/>
  <c r="O230"/>
  <c r="T229"/>
  <c r="O229"/>
  <c r="T228"/>
  <c r="O228"/>
  <c r="T227"/>
  <c r="O227"/>
  <c r="T226"/>
  <c r="O226"/>
  <c r="T225"/>
  <c r="O225"/>
  <c r="T224"/>
  <c r="O224"/>
  <c r="T223"/>
  <c r="O223"/>
  <c r="T222"/>
  <c r="O222"/>
  <c r="T221"/>
  <c r="O221"/>
  <c r="T220"/>
  <c r="O220"/>
  <c r="T219"/>
  <c r="O219"/>
  <c r="T218"/>
  <c r="O218"/>
  <c r="T217"/>
  <c r="O217"/>
  <c r="T216"/>
  <c r="O216"/>
  <c r="T215"/>
  <c r="O215"/>
  <c r="T214"/>
  <c r="O214"/>
  <c r="T213"/>
  <c r="O213"/>
  <c r="T212"/>
  <c r="O212"/>
  <c r="T211"/>
  <c r="O211"/>
  <c r="T210"/>
  <c r="O210"/>
  <c r="T209"/>
  <c r="O209"/>
  <c r="T208"/>
  <c r="O208"/>
  <c r="T207"/>
  <c r="O207"/>
  <c r="T206"/>
  <c r="O206"/>
  <c r="T205"/>
  <c r="O205"/>
  <c r="T204"/>
  <c r="O204"/>
  <c r="T203"/>
  <c r="O203"/>
  <c r="T202"/>
  <c r="O202"/>
  <c r="T201"/>
  <c r="O201"/>
  <c r="T200"/>
  <c r="O200"/>
  <c r="T199"/>
  <c r="O199"/>
  <c r="T198"/>
  <c r="O198"/>
  <c r="T197"/>
  <c r="O197"/>
  <c r="T196"/>
  <c r="O196"/>
  <c r="T195"/>
  <c r="O195"/>
  <c r="T194"/>
  <c r="O194"/>
  <c r="T193"/>
  <c r="O193"/>
  <c r="T192"/>
  <c r="O192"/>
  <c r="T191"/>
  <c r="O191"/>
  <c r="T190"/>
  <c r="O190"/>
  <c r="T189"/>
  <c r="O189"/>
  <c r="T188"/>
  <c r="O188"/>
  <c r="T187"/>
  <c r="O187"/>
  <c r="T186"/>
  <c r="O186"/>
  <c r="T185"/>
  <c r="O185"/>
  <c r="T184"/>
  <c r="O184"/>
  <c r="T183"/>
  <c r="O183"/>
  <c r="T182"/>
  <c r="O182"/>
  <c r="T181"/>
  <c r="O181"/>
  <c r="T180"/>
  <c r="O180"/>
  <c r="T179"/>
  <c r="O179"/>
  <c r="T178"/>
  <c r="O178"/>
  <c r="U179" l="1"/>
  <c r="AY179" s="1"/>
  <c r="V179"/>
  <c r="U178"/>
  <c r="V178"/>
  <c r="U180"/>
  <c r="AY180" s="1"/>
  <c r="V180"/>
  <c r="U182"/>
  <c r="V182"/>
  <c r="U184"/>
  <c r="AY184" s="1"/>
  <c r="V184"/>
  <c r="U186"/>
  <c r="V186"/>
  <c r="U188"/>
  <c r="AY188" s="1"/>
  <c r="V188"/>
  <c r="U190"/>
  <c r="V190"/>
  <c r="U192"/>
  <c r="AY192" s="1"/>
  <c r="V192"/>
  <c r="U194"/>
  <c r="V194"/>
  <c r="U196"/>
  <c r="AY196" s="1"/>
  <c r="V196"/>
  <c r="U198"/>
  <c r="V198"/>
  <c r="U200"/>
  <c r="AY200" s="1"/>
  <c r="V200"/>
  <c r="U202"/>
  <c r="V202"/>
  <c r="U204"/>
  <c r="AY204" s="1"/>
  <c r="V204"/>
  <c r="U206"/>
  <c r="V206"/>
  <c r="U208"/>
  <c r="AY208" s="1"/>
  <c r="V208"/>
  <c r="U210"/>
  <c r="V210"/>
  <c r="U212"/>
  <c r="AY212" s="1"/>
  <c r="V212"/>
  <c r="U214"/>
  <c r="V214"/>
  <c r="U216"/>
  <c r="AY216" s="1"/>
  <c r="V216"/>
  <c r="U218"/>
  <c r="V218"/>
  <c r="U220"/>
  <c r="AY220" s="1"/>
  <c r="V220"/>
  <c r="U222"/>
  <c r="V222"/>
  <c r="U224"/>
  <c r="AY224" s="1"/>
  <c r="V224"/>
  <c r="U226"/>
  <c r="V226"/>
  <c r="U228"/>
  <c r="AY228" s="1"/>
  <c r="V228"/>
  <c r="U230"/>
  <c r="V230"/>
  <c r="U232"/>
  <c r="AY232" s="1"/>
  <c r="V232"/>
  <c r="U234"/>
  <c r="V234"/>
  <c r="U236"/>
  <c r="AY236" s="1"/>
  <c r="V236"/>
  <c r="U238"/>
  <c r="V238"/>
  <c r="U240"/>
  <c r="AY240" s="1"/>
  <c r="V240"/>
  <c r="U181"/>
  <c r="V181"/>
  <c r="U183"/>
  <c r="AY183" s="1"/>
  <c r="V183"/>
  <c r="U185"/>
  <c r="V185"/>
  <c r="U187"/>
  <c r="AY187" s="1"/>
  <c r="V187"/>
  <c r="U189"/>
  <c r="V189"/>
  <c r="U191"/>
  <c r="AY191" s="1"/>
  <c r="V191"/>
  <c r="U193"/>
  <c r="V193"/>
  <c r="U195"/>
  <c r="AY195" s="1"/>
  <c r="V195"/>
  <c r="U197"/>
  <c r="V197"/>
  <c r="U199"/>
  <c r="AY199" s="1"/>
  <c r="V199"/>
  <c r="U201"/>
  <c r="V201"/>
  <c r="U203"/>
  <c r="AY203" s="1"/>
  <c r="V203"/>
  <c r="U205"/>
  <c r="V205"/>
  <c r="U207"/>
  <c r="AY207" s="1"/>
  <c r="V207"/>
  <c r="U209"/>
  <c r="V209"/>
  <c r="U211"/>
  <c r="AY211" s="1"/>
  <c r="V211"/>
  <c r="U213"/>
  <c r="V213"/>
  <c r="U215"/>
  <c r="AY215" s="1"/>
  <c r="V215"/>
  <c r="U217"/>
  <c r="V217"/>
  <c r="U219"/>
  <c r="AY219" s="1"/>
  <c r="V219"/>
  <c r="U221"/>
  <c r="V221"/>
  <c r="U223"/>
  <c r="AY223" s="1"/>
  <c r="V223"/>
  <c r="U225"/>
  <c r="V225"/>
  <c r="U227"/>
  <c r="AY227" s="1"/>
  <c r="V227"/>
  <c r="U229"/>
  <c r="V229"/>
  <c r="U231"/>
  <c r="AY231" s="1"/>
  <c r="V231"/>
  <c r="U233"/>
  <c r="V233"/>
  <c r="U235"/>
  <c r="AY235" s="1"/>
  <c r="V235"/>
  <c r="U237"/>
  <c r="V237"/>
  <c r="U239"/>
  <c r="AY239" s="1"/>
  <c r="V239"/>
  <c r="U241"/>
  <c r="V241"/>
  <c r="U243"/>
  <c r="V243"/>
  <c r="U245"/>
  <c r="AY245" s="1"/>
  <c r="V245"/>
  <c r="U247"/>
  <c r="V247"/>
  <c r="U249"/>
  <c r="AY249" s="1"/>
  <c r="V249"/>
  <c r="U251"/>
  <c r="V251"/>
  <c r="U253"/>
  <c r="AY253" s="1"/>
  <c r="V253"/>
  <c r="U255"/>
  <c r="V255"/>
  <c r="U242"/>
  <c r="V242"/>
  <c r="U244"/>
  <c r="V244"/>
  <c r="U246"/>
  <c r="V246"/>
  <c r="U248"/>
  <c r="V248"/>
  <c r="U250"/>
  <c r="V250"/>
  <c r="U252"/>
  <c r="V252"/>
  <c r="U254"/>
  <c r="V254"/>
  <c r="AY193" l="1"/>
  <c r="AY252"/>
  <c r="AY248"/>
  <c r="AY244"/>
  <c r="AY255"/>
  <c r="AY251"/>
  <c r="AY247"/>
  <c r="AY241"/>
  <c r="AY237"/>
  <c r="AY233"/>
  <c r="AY229"/>
  <c r="AY225"/>
  <c r="AY221"/>
  <c r="AY217"/>
  <c r="AY213"/>
  <c r="AY209"/>
  <c r="AY205"/>
  <c r="AY201"/>
  <c r="AY197"/>
  <c r="AY189"/>
  <c r="AY185"/>
  <c r="AY181"/>
  <c r="AY238"/>
  <c r="AY234"/>
  <c r="AY230"/>
  <c r="AY226"/>
  <c r="AY222"/>
  <c r="AY218"/>
  <c r="AY214"/>
  <c r="AY210"/>
  <c r="AY206"/>
  <c r="AY202"/>
  <c r="AY198"/>
  <c r="AY194"/>
  <c r="AY190"/>
  <c r="AY186"/>
  <c r="AY182"/>
  <c r="AY178"/>
  <c r="AY243"/>
  <c r="AY242"/>
  <c r="AY254"/>
  <c r="AY250"/>
  <c r="AY246"/>
  <c r="T177"/>
  <c r="O177"/>
  <c r="T176"/>
  <c r="O176"/>
  <c r="T175"/>
  <c r="O175"/>
  <c r="V175" s="1"/>
  <c r="T174"/>
  <c r="O174"/>
  <c r="T173"/>
  <c r="O173"/>
  <c r="T172"/>
  <c r="O172"/>
  <c r="T171"/>
  <c r="O171"/>
  <c r="V171" s="1"/>
  <c r="T170"/>
  <c r="O170"/>
  <c r="T169"/>
  <c r="O169"/>
  <c r="T168"/>
  <c r="O168"/>
  <c r="T167"/>
  <c r="O167"/>
  <c r="V167" s="1"/>
  <c r="T166"/>
  <c r="O166"/>
  <c r="T165"/>
  <c r="O165"/>
  <c r="V165" s="1"/>
  <c r="T164"/>
  <c r="O164"/>
  <c r="T163"/>
  <c r="O163"/>
  <c r="T162"/>
  <c r="O162"/>
  <c r="T161"/>
  <c r="O161"/>
  <c r="V161" s="1"/>
  <c r="T160"/>
  <c r="O160"/>
  <c r="T159"/>
  <c r="O159"/>
  <c r="V159" s="1"/>
  <c r="T158"/>
  <c r="O158"/>
  <c r="T157"/>
  <c r="O157"/>
  <c r="T156"/>
  <c r="O156"/>
  <c r="T155"/>
  <c r="O155"/>
  <c r="V155" s="1"/>
  <c r="T154"/>
  <c r="O154"/>
  <c r="T153"/>
  <c r="O153"/>
  <c r="T152"/>
  <c r="O152"/>
  <c r="T151"/>
  <c r="O151"/>
  <c r="V151" s="1"/>
  <c r="T150"/>
  <c r="O150"/>
  <c r="T149"/>
  <c r="O149"/>
  <c r="T148"/>
  <c r="O148"/>
  <c r="T147"/>
  <c r="O147"/>
  <c r="V147" s="1"/>
  <c r="T146"/>
  <c r="O146"/>
  <c r="T145"/>
  <c r="O145"/>
  <c r="T144"/>
  <c r="O144"/>
  <c r="T143"/>
  <c r="O143"/>
  <c r="V143" s="1"/>
  <c r="T142"/>
  <c r="O142"/>
  <c r="T141"/>
  <c r="O141"/>
  <c r="T140"/>
  <c r="O140"/>
  <c r="T139"/>
  <c r="O139"/>
  <c r="V139" s="1"/>
  <c r="T138"/>
  <c r="O138"/>
  <c r="T137"/>
  <c r="O137"/>
  <c r="T136"/>
  <c r="O136"/>
  <c r="T135"/>
  <c r="O135"/>
  <c r="V135" s="1"/>
  <c r="T134"/>
  <c r="O134"/>
  <c r="T133"/>
  <c r="O133"/>
  <c r="T132"/>
  <c r="O132"/>
  <c r="T131"/>
  <c r="O131"/>
  <c r="V131" s="1"/>
  <c r="T130"/>
  <c r="O130"/>
  <c r="T129"/>
  <c r="O129"/>
  <c r="T128"/>
  <c r="O128"/>
  <c r="T127"/>
  <c r="O127"/>
  <c r="T126"/>
  <c r="O126"/>
  <c r="V126" s="1"/>
  <c r="T125"/>
  <c r="O125"/>
  <c r="T124"/>
  <c r="O124"/>
  <c r="T123"/>
  <c r="O123"/>
  <c r="T122"/>
  <c r="O122"/>
  <c r="T121"/>
  <c r="O121"/>
  <c r="T120"/>
  <c r="O120"/>
  <c r="U119"/>
  <c r="AY119" s="1"/>
  <c r="T119"/>
  <c r="O119"/>
  <c r="V119" s="1"/>
  <c r="T118"/>
  <c r="O118"/>
  <c r="T117"/>
  <c r="O117"/>
  <c r="T116"/>
  <c r="O116"/>
  <c r="T115"/>
  <c r="O115"/>
  <c r="T114"/>
  <c r="O114"/>
  <c r="T113"/>
  <c r="O113"/>
  <c r="T112"/>
  <c r="O112"/>
  <c r="T111"/>
  <c r="O111"/>
  <c r="T110"/>
  <c r="O110"/>
  <c r="T109"/>
  <c r="O109"/>
  <c r="T108"/>
  <c r="O108"/>
  <c r="T107"/>
  <c r="O107"/>
  <c r="T106"/>
  <c r="O106"/>
  <c r="T105"/>
  <c r="O105"/>
  <c r="T104"/>
  <c r="O104"/>
  <c r="T103"/>
  <c r="O103"/>
  <c r="T102"/>
  <c r="O102"/>
  <c r="T101"/>
  <c r="O101"/>
  <c r="D6" i="10" s="1"/>
  <c r="J6" s="1"/>
  <c r="T100" i="4"/>
  <c r="O100"/>
  <c r="U100" s="1"/>
  <c r="T99"/>
  <c r="O99"/>
  <c r="T98"/>
  <c r="O98"/>
  <c r="D9" i="10" s="1"/>
  <c r="J9" s="1"/>
  <c r="T97" i="4"/>
  <c r="O97"/>
  <c r="U97" s="1"/>
  <c r="T96"/>
  <c r="O96"/>
  <c r="D5" i="10" s="1"/>
  <c r="J5" s="1"/>
  <c r="T95" i="4"/>
  <c r="O95"/>
  <c r="T94"/>
  <c r="O94"/>
  <c r="U94" s="1"/>
  <c r="D10" i="9"/>
  <c r="D2" s="1"/>
  <c r="D12"/>
  <c r="E2"/>
  <c r="E1"/>
  <c r="C2"/>
  <c r="D6"/>
  <c r="D7" s="1"/>
  <c r="C1"/>
  <c r="E7"/>
  <c r="C19"/>
  <c r="C21" s="1"/>
  <c r="C17"/>
  <c r="C7"/>
  <c r="C9" s="1"/>
  <c r="C11" s="1"/>
  <c r="C13" s="1"/>
  <c r="C15" s="1"/>
  <c r="O100" i="8"/>
  <c r="O99"/>
  <c r="O98"/>
  <c r="O97"/>
  <c r="O96"/>
  <c r="O95"/>
  <c r="O94"/>
  <c r="O93"/>
  <c r="O92"/>
  <c r="O91"/>
  <c r="O90"/>
  <c r="O89"/>
  <c r="O88"/>
  <c r="O87"/>
  <c r="O86"/>
  <c r="O85"/>
  <c r="O84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2"/>
  <c r="O41"/>
  <c r="O40"/>
  <c r="O39"/>
  <c r="O38"/>
  <c r="O37"/>
  <c r="O36"/>
  <c r="O35"/>
  <c r="O34"/>
  <c r="O33"/>
  <c r="O32"/>
  <c r="O31"/>
  <c r="O30"/>
  <c r="O102" s="1"/>
  <c r="N21"/>
  <c r="N20"/>
  <c r="N19"/>
  <c r="N18"/>
  <c r="N102" s="1"/>
  <c r="G7" i="7"/>
  <c r="G5"/>
  <c r="G6"/>
  <c r="U126" i="4" l="1"/>
  <c r="X95"/>
  <c r="X279" s="1"/>
  <c r="N16" i="2" s="1"/>
  <c r="R16" s="1"/>
  <c r="D4" i="10"/>
  <c r="AA99" i="4"/>
  <c r="AA279" s="1"/>
  <c r="N19" i="2" s="1"/>
  <c r="R19" s="1"/>
  <c r="D10" i="10"/>
  <c r="J10" s="1"/>
  <c r="U165" i="4"/>
  <c r="U101"/>
  <c r="V101"/>
  <c r="U103"/>
  <c r="V103"/>
  <c r="U107"/>
  <c r="V107"/>
  <c r="U111"/>
  <c r="V111"/>
  <c r="U113"/>
  <c r="V113"/>
  <c r="U117"/>
  <c r="V117"/>
  <c r="U132"/>
  <c r="V132"/>
  <c r="U120"/>
  <c r="V120"/>
  <c r="U122"/>
  <c r="V122"/>
  <c r="U124"/>
  <c r="V124"/>
  <c r="T279"/>
  <c r="N10" i="2" s="1"/>
  <c r="U96" i="4"/>
  <c r="Z96"/>
  <c r="Z279" s="1"/>
  <c r="N18" i="2" s="1"/>
  <c r="R18" s="1"/>
  <c r="U98" i="4"/>
  <c r="AB98"/>
  <c r="AB279" s="1"/>
  <c r="N20" i="2" s="1"/>
  <c r="R20" s="1"/>
  <c r="U102" i="4"/>
  <c r="V102"/>
  <c r="AY102" s="1"/>
  <c r="U104"/>
  <c r="V104"/>
  <c r="AY104" s="1"/>
  <c r="U106"/>
  <c r="V106"/>
  <c r="U108"/>
  <c r="V108"/>
  <c r="AY108" s="1"/>
  <c r="U110"/>
  <c r="V110"/>
  <c r="U112"/>
  <c r="V112"/>
  <c r="U114"/>
  <c r="V114"/>
  <c r="U116"/>
  <c r="V116"/>
  <c r="AY116" s="1"/>
  <c r="U118"/>
  <c r="V118"/>
  <c r="U127"/>
  <c r="V127"/>
  <c r="U129"/>
  <c r="V129"/>
  <c r="U133"/>
  <c r="V133"/>
  <c r="AY133" s="1"/>
  <c r="U137"/>
  <c r="V137"/>
  <c r="U141"/>
  <c r="V141"/>
  <c r="AY141" s="1"/>
  <c r="U145"/>
  <c r="V145"/>
  <c r="U149"/>
  <c r="V149"/>
  <c r="U153"/>
  <c r="V153"/>
  <c r="AY153" s="1"/>
  <c r="U157"/>
  <c r="V157"/>
  <c r="AY157" s="1"/>
  <c r="U166"/>
  <c r="V166"/>
  <c r="U168"/>
  <c r="V168"/>
  <c r="U170"/>
  <c r="V170"/>
  <c r="AY170" s="1"/>
  <c r="U172"/>
  <c r="V172"/>
  <c r="U174"/>
  <c r="V174"/>
  <c r="U176"/>
  <c r="V176"/>
  <c r="U121"/>
  <c r="V121"/>
  <c r="U123"/>
  <c r="V123"/>
  <c r="AY123" s="1"/>
  <c r="U125"/>
  <c r="V125"/>
  <c r="U162"/>
  <c r="V162"/>
  <c r="AY162" s="1"/>
  <c r="U164"/>
  <c r="V164"/>
  <c r="AY164" s="1"/>
  <c r="U105"/>
  <c r="V105"/>
  <c r="U109"/>
  <c r="V109"/>
  <c r="U115"/>
  <c r="V115"/>
  <c r="U128"/>
  <c r="V128"/>
  <c r="U130"/>
  <c r="V130"/>
  <c r="U134"/>
  <c r="V134"/>
  <c r="U136"/>
  <c r="V136"/>
  <c r="U138"/>
  <c r="V138"/>
  <c r="AY138" s="1"/>
  <c r="U140"/>
  <c r="V140"/>
  <c r="U142"/>
  <c r="V142"/>
  <c r="U144"/>
  <c r="V144"/>
  <c r="U146"/>
  <c r="V146"/>
  <c r="U148"/>
  <c r="V148"/>
  <c r="U150"/>
  <c r="V150"/>
  <c r="U152"/>
  <c r="V152"/>
  <c r="U154"/>
  <c r="V154"/>
  <c r="U156"/>
  <c r="V156"/>
  <c r="U158"/>
  <c r="V158"/>
  <c r="U160"/>
  <c r="V160"/>
  <c r="U169"/>
  <c r="V169"/>
  <c r="U173"/>
  <c r="V173"/>
  <c r="U177"/>
  <c r="V177"/>
  <c r="U161"/>
  <c r="AY161" s="1"/>
  <c r="AY279"/>
  <c r="N11" i="2" s="1"/>
  <c r="R11" s="1"/>
  <c r="AY145" i="4"/>
  <c r="AY103"/>
  <c r="AY166"/>
  <c r="AY112"/>
  <c r="AY118"/>
  <c r="AY122"/>
  <c r="AY124"/>
  <c r="AY126"/>
  <c r="AY137"/>
  <c r="AY146"/>
  <c r="U95"/>
  <c r="AY95" s="1"/>
  <c r="AY98"/>
  <c r="AY106"/>
  <c r="AY110"/>
  <c r="AY114"/>
  <c r="AY94"/>
  <c r="U99"/>
  <c r="AY99" s="1"/>
  <c r="AY120"/>
  <c r="AY128"/>
  <c r="AY132"/>
  <c r="AY142"/>
  <c r="AY149"/>
  <c r="AY158"/>
  <c r="AY172"/>
  <c r="AY174"/>
  <c r="AY150"/>
  <c r="AY154"/>
  <c r="AY165"/>
  <c r="AY168"/>
  <c r="AY117"/>
  <c r="AY101"/>
  <c r="U131"/>
  <c r="AY131" s="1"/>
  <c r="U135"/>
  <c r="AY135" s="1"/>
  <c r="U139"/>
  <c r="AY139" s="1"/>
  <c r="U143"/>
  <c r="AY143" s="1"/>
  <c r="U147"/>
  <c r="AY147" s="1"/>
  <c r="U151"/>
  <c r="AY151" s="1"/>
  <c r="U155"/>
  <c r="AY155" s="1"/>
  <c r="U159"/>
  <c r="AY159" s="1"/>
  <c r="U163"/>
  <c r="AY163" s="1"/>
  <c r="U167"/>
  <c r="AY167" s="1"/>
  <c r="U171"/>
  <c r="AY171" s="1"/>
  <c r="U175"/>
  <c r="AY175" s="1"/>
  <c r="AY97"/>
  <c r="AY109"/>
  <c r="AY113"/>
  <c r="AY121"/>
  <c r="AY125"/>
  <c r="AY129"/>
  <c r="AY176"/>
  <c r="AY96"/>
  <c r="AY100"/>
  <c r="D9" i="9"/>
  <c r="D11" s="1"/>
  <c r="D13" s="1"/>
  <c r="D1"/>
  <c r="E17"/>
  <c r="E19" s="1"/>
  <c r="D17"/>
  <c r="D19" s="1"/>
  <c r="E9"/>
  <c r="E11" s="1"/>
  <c r="C25"/>
  <c r="I11" i="7"/>
  <c r="H11"/>
  <c r="G11"/>
  <c r="I10"/>
  <c r="H10"/>
  <c r="G10"/>
  <c r="I8"/>
  <c r="H8"/>
  <c r="G8"/>
  <c r="J7"/>
  <c r="J6"/>
  <c r="J5"/>
  <c r="J4"/>
  <c r="J2"/>
  <c r="J10" s="1"/>
  <c r="D11"/>
  <c r="C11"/>
  <c r="B11"/>
  <c r="D10"/>
  <c r="C10"/>
  <c r="B10"/>
  <c r="B13" s="1"/>
  <c r="D8"/>
  <c r="C8"/>
  <c r="B8"/>
  <c r="E7"/>
  <c r="E6"/>
  <c r="E5"/>
  <c r="E4"/>
  <c r="E8" s="1"/>
  <c r="E2"/>
  <c r="E10" s="1"/>
  <c r="AY111" i="4" l="1"/>
  <c r="AY173"/>
  <c r="AY160"/>
  <c r="AY156"/>
  <c r="AY152"/>
  <c r="AY148"/>
  <c r="AY144"/>
  <c r="AY140"/>
  <c r="AY136"/>
  <c r="AY130"/>
  <c r="AY115"/>
  <c r="AY105"/>
  <c r="J4" i="10"/>
  <c r="J16" s="1"/>
  <c r="D16"/>
  <c r="AY107" i="4"/>
  <c r="AY177"/>
  <c r="AY169"/>
  <c r="AY134"/>
  <c r="I13" i="7"/>
  <c r="H13"/>
  <c r="R10" i="2"/>
  <c r="V279" i="4"/>
  <c r="N12" i="2" s="1"/>
  <c r="R12" s="1"/>
  <c r="U279" i="4"/>
  <c r="N13" i="2" s="1"/>
  <c r="R13" s="1"/>
  <c r="J18" i="10" s="1"/>
  <c r="J20" s="1"/>
  <c r="AY127" i="4"/>
  <c r="E13" i="9"/>
  <c r="E15" s="1"/>
  <c r="E21" s="1"/>
  <c r="E25" s="1"/>
  <c r="D15"/>
  <c r="D21" s="1"/>
  <c r="D25" s="1"/>
  <c r="E12"/>
  <c r="E11" i="7"/>
  <c r="E13" s="1"/>
  <c r="E15" s="1"/>
  <c r="D13"/>
  <c r="C13"/>
  <c r="E14" s="1"/>
  <c r="J11"/>
  <c r="J13" s="1"/>
  <c r="G13"/>
  <c r="J8"/>
  <c r="J14" l="1"/>
  <c r="J15" s="1"/>
  <c r="N23" i="2"/>
  <c r="R23"/>
  <c r="K3" i="6" l="1"/>
  <c r="Q86" i="5" l="1"/>
  <c r="M86"/>
  <c r="R86" s="1"/>
  <c r="H11" i="2"/>
  <c r="H8"/>
  <c r="S85" i="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Q83"/>
  <c r="Q84"/>
  <c r="Q85"/>
  <c r="R85"/>
  <c r="AB85" s="1"/>
  <c r="R84"/>
  <c r="AB84" s="1"/>
  <c r="R83"/>
  <c r="AB83" s="1"/>
  <c r="AB86" l="1"/>
  <c r="S86"/>
  <c r="F9" i="2" l="1"/>
  <c r="G9"/>
  <c r="Z88" i="5"/>
  <c r="T88"/>
  <c r="H15" i="2" s="1"/>
  <c r="Q82" i="5"/>
  <c r="R82"/>
  <c r="AB82" s="1"/>
  <c r="Q81"/>
  <c r="R81"/>
  <c r="AB81" s="1"/>
  <c r="Q80"/>
  <c r="R80"/>
  <c r="AB80" s="1"/>
  <c r="R79"/>
  <c r="AB79" s="1"/>
  <c r="Q79"/>
  <c r="Q78"/>
  <c r="R78"/>
  <c r="AB78" s="1"/>
  <c r="Q77"/>
  <c r="R77"/>
  <c r="AB77" s="1"/>
  <c r="Q76"/>
  <c r="R76"/>
  <c r="AB76" s="1"/>
  <c r="R75"/>
  <c r="AB75" s="1"/>
  <c r="Q75"/>
  <c r="R74"/>
  <c r="AB74" s="1"/>
  <c r="Q74"/>
  <c r="Q73"/>
  <c r="R73"/>
  <c r="AB73" s="1"/>
  <c r="Q72"/>
  <c r="R72"/>
  <c r="AB72" s="1"/>
  <c r="Q71"/>
  <c r="R71"/>
  <c r="AB71" s="1"/>
  <c r="Q70"/>
  <c r="R70"/>
  <c r="AB70" s="1"/>
  <c r="Q69"/>
  <c r="R69"/>
  <c r="AB69" s="1"/>
  <c r="Q68"/>
  <c r="R68"/>
  <c r="AB68" s="1"/>
  <c r="R67"/>
  <c r="AB67" s="1"/>
  <c r="Q67"/>
  <c r="Q66"/>
  <c r="R66"/>
  <c r="AB66" s="1"/>
  <c r="Q65"/>
  <c r="R65"/>
  <c r="AB65" s="1"/>
  <c r="Q64"/>
  <c r="R64"/>
  <c r="AB64" s="1"/>
  <c r="Q63"/>
  <c r="R63"/>
  <c r="AB63" s="1"/>
  <c r="R62"/>
  <c r="AB62" s="1"/>
  <c r="Q62"/>
  <c r="Q61"/>
  <c r="R61"/>
  <c r="AB61" s="1"/>
  <c r="Q60"/>
  <c r="R60"/>
  <c r="AB60" s="1"/>
  <c r="R59"/>
  <c r="AB59" s="1"/>
  <c r="Q59"/>
  <c r="Q58"/>
  <c r="R58"/>
  <c r="AB58" s="1"/>
  <c r="Q57"/>
  <c r="R57"/>
  <c r="AB57" s="1"/>
  <c r="Q56"/>
  <c r="R56"/>
  <c r="AB56" s="1"/>
  <c r="Q55"/>
  <c r="R55"/>
  <c r="AB55" s="1"/>
  <c r="R54"/>
  <c r="AB54" s="1"/>
  <c r="Q54"/>
  <c r="Q53"/>
  <c r="R53"/>
  <c r="AB53" s="1"/>
  <c r="Q52"/>
  <c r="R52"/>
  <c r="AB52" s="1"/>
  <c r="R51"/>
  <c r="AB51" s="1"/>
  <c r="Q51"/>
  <c r="Q50"/>
  <c r="R50"/>
  <c r="AB50" s="1"/>
  <c r="Q49"/>
  <c r="R49"/>
  <c r="AB49" s="1"/>
  <c r="Q48"/>
  <c r="R48"/>
  <c r="AB48" s="1"/>
  <c r="Q47"/>
  <c r="R47"/>
  <c r="AB47" s="1"/>
  <c r="R46"/>
  <c r="AB46" s="1"/>
  <c r="Q46"/>
  <c r="Q45"/>
  <c r="R45"/>
  <c r="AB45" s="1"/>
  <c r="Q44"/>
  <c r="R44"/>
  <c r="AB44" s="1"/>
  <c r="R43"/>
  <c r="AB43" s="1"/>
  <c r="Q43"/>
  <c r="Q42"/>
  <c r="R42"/>
  <c r="AB42" s="1"/>
  <c r="Q41"/>
  <c r="R41"/>
  <c r="AB41" s="1"/>
  <c r="Q40"/>
  <c r="R40"/>
  <c r="AB40" s="1"/>
  <c r="Q39"/>
  <c r="R39"/>
  <c r="AB39" s="1"/>
  <c r="R38"/>
  <c r="AB38" s="1"/>
  <c r="Q38"/>
  <c r="Q37"/>
  <c r="R37"/>
  <c r="AB37" s="1"/>
  <c r="Q36"/>
  <c r="R36"/>
  <c r="AB36" s="1"/>
  <c r="R35"/>
  <c r="AB35" s="1"/>
  <c r="Q35"/>
  <c r="Q34"/>
  <c r="R34"/>
  <c r="AB34" s="1"/>
  <c r="Q33"/>
  <c r="R33"/>
  <c r="AB33" s="1"/>
  <c r="Q32"/>
  <c r="R32"/>
  <c r="AB32" s="1"/>
  <c r="Q31"/>
  <c r="R31"/>
  <c r="AB31" s="1"/>
  <c r="R30"/>
  <c r="AB30" s="1"/>
  <c r="Q30"/>
  <c r="Q29"/>
  <c r="R29"/>
  <c r="AB29" s="1"/>
  <c r="Q28"/>
  <c r="R28"/>
  <c r="AB28" s="1"/>
  <c r="R27"/>
  <c r="AB27" s="1"/>
  <c r="Q27"/>
  <c r="Q26"/>
  <c r="R26"/>
  <c r="AB26" s="1"/>
  <c r="Q25"/>
  <c r="R25"/>
  <c r="AB25" s="1"/>
  <c r="Q24"/>
  <c r="R24"/>
  <c r="AB24" s="1"/>
  <c r="Q23"/>
  <c r="R23"/>
  <c r="AB23" s="1"/>
  <c r="R22"/>
  <c r="AB22" s="1"/>
  <c r="Q22"/>
  <c r="Q21"/>
  <c r="R21"/>
  <c r="AB21" s="1"/>
  <c r="Q20"/>
  <c r="R20"/>
  <c r="AB20" s="1"/>
  <c r="R19"/>
  <c r="AB19" s="1"/>
  <c r="Q19"/>
  <c r="Q18"/>
  <c r="R18"/>
  <c r="AB18" s="1"/>
  <c r="Q17"/>
  <c r="R17"/>
  <c r="AB17" s="1"/>
  <c r="Q16"/>
  <c r="R16"/>
  <c r="AB16" s="1"/>
  <c r="Q15"/>
  <c r="R15"/>
  <c r="AB15" s="1"/>
  <c r="R14"/>
  <c r="AB14" s="1"/>
  <c r="Q14"/>
  <c r="Q13"/>
  <c r="R13"/>
  <c r="AB13" s="1"/>
  <c r="Q12"/>
  <c r="R12"/>
  <c r="AB12" s="1"/>
  <c r="R11"/>
  <c r="AB11" s="1"/>
  <c r="Q11"/>
  <c r="Q10"/>
  <c r="R10"/>
  <c r="AB10" s="1"/>
  <c r="Q9"/>
  <c r="R9"/>
  <c r="AB9" s="1"/>
  <c r="X88"/>
  <c r="H19" i="2" s="1"/>
  <c r="S88" i="5"/>
  <c r="H12" i="2" s="1"/>
  <c r="V88" i="5"/>
  <c r="H17" i="2" s="1"/>
  <c r="U88" i="5"/>
  <c r="H16" i="2" s="1"/>
  <c r="AB5" i="5"/>
  <c r="Z5"/>
  <c r="Y5"/>
  <c r="X5"/>
  <c r="W5"/>
  <c r="V5"/>
  <c r="U5"/>
  <c r="T5"/>
  <c r="S5"/>
  <c r="R5"/>
  <c r="Q5"/>
  <c r="W88" l="1"/>
  <c r="H18" i="2" s="1"/>
  <c r="R88" i="5"/>
  <c r="H13" i="2" s="1"/>
  <c r="Y88" i="5"/>
  <c r="H20" i="2" s="1"/>
  <c r="T89" i="4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O89"/>
  <c r="V89" s="1"/>
  <c r="O88"/>
  <c r="V88" s="1"/>
  <c r="O87"/>
  <c r="V87" s="1"/>
  <c r="O86"/>
  <c r="V86" s="1"/>
  <c r="O85"/>
  <c r="V85" s="1"/>
  <c r="O84"/>
  <c r="V84" s="1"/>
  <c r="O83"/>
  <c r="V83" s="1"/>
  <c r="O82"/>
  <c r="V82" s="1"/>
  <c r="O81"/>
  <c r="V81" s="1"/>
  <c r="O80"/>
  <c r="V80" s="1"/>
  <c r="O79"/>
  <c r="V79" s="1"/>
  <c r="O78"/>
  <c r="V78" s="1"/>
  <c r="O77"/>
  <c r="V77" s="1"/>
  <c r="O76"/>
  <c r="V76" s="1"/>
  <c r="O75"/>
  <c r="V75" s="1"/>
  <c r="O74"/>
  <c r="V74" s="1"/>
  <c r="O73"/>
  <c r="V73" s="1"/>
  <c r="O72"/>
  <c r="V72" s="1"/>
  <c r="O71"/>
  <c r="V71" s="1"/>
  <c r="O70"/>
  <c r="V70" s="1"/>
  <c r="O69"/>
  <c r="V69" s="1"/>
  <c r="O68"/>
  <c r="V68" s="1"/>
  <c r="O67"/>
  <c r="V67" s="1"/>
  <c r="O66"/>
  <c r="V66" s="1"/>
  <c r="O65"/>
  <c r="V65" s="1"/>
  <c r="O64"/>
  <c r="V64" s="1"/>
  <c r="O63"/>
  <c r="V63" s="1"/>
  <c r="O62"/>
  <c r="V62" s="1"/>
  <c r="O61"/>
  <c r="V61" s="1"/>
  <c r="O60"/>
  <c r="V60" s="1"/>
  <c r="O59"/>
  <c r="V59" s="1"/>
  <c r="O58"/>
  <c r="V58" s="1"/>
  <c r="O57"/>
  <c r="V57" s="1"/>
  <c r="O56"/>
  <c r="V56" s="1"/>
  <c r="O55"/>
  <c r="V55" s="1"/>
  <c r="O54"/>
  <c r="V54" s="1"/>
  <c r="O53"/>
  <c r="V53" s="1"/>
  <c r="O52"/>
  <c r="V52" s="1"/>
  <c r="O51"/>
  <c r="V51" s="1"/>
  <c r="O50"/>
  <c r="V50" s="1"/>
  <c r="O49"/>
  <c r="V49" s="1"/>
  <c r="O48"/>
  <c r="V48" s="1"/>
  <c r="O47"/>
  <c r="V47" s="1"/>
  <c r="O46"/>
  <c r="V46" s="1"/>
  <c r="O45"/>
  <c r="V45" s="1"/>
  <c r="O44"/>
  <c r="V44" s="1"/>
  <c r="O43"/>
  <c r="V43" s="1"/>
  <c r="O42"/>
  <c r="V42" s="1"/>
  <c r="O41"/>
  <c r="V41" s="1"/>
  <c r="O40"/>
  <c r="V40" s="1"/>
  <c r="O39"/>
  <c r="V39" s="1"/>
  <c r="O38"/>
  <c r="V38" s="1"/>
  <c r="O37"/>
  <c r="V37" s="1"/>
  <c r="O36"/>
  <c r="V36" s="1"/>
  <c r="O35"/>
  <c r="V35" s="1"/>
  <c r="O34"/>
  <c r="V34" s="1"/>
  <c r="O33"/>
  <c r="V33" s="1"/>
  <c r="O32"/>
  <c r="V32" s="1"/>
  <c r="O31"/>
  <c r="V31" s="1"/>
  <c r="O30"/>
  <c r="V30" s="1"/>
  <c r="O29"/>
  <c r="V29" s="1"/>
  <c r="O28"/>
  <c r="V28" s="1"/>
  <c r="O27"/>
  <c r="V27" s="1"/>
  <c r="O26"/>
  <c r="V26" s="1"/>
  <c r="O25"/>
  <c r="V25" s="1"/>
  <c r="O24"/>
  <c r="V24" s="1"/>
  <c r="O23"/>
  <c r="V23" s="1"/>
  <c r="O22"/>
  <c r="V22" s="1"/>
  <c r="O21"/>
  <c r="V21" s="1"/>
  <c r="O20"/>
  <c r="V20" s="1"/>
  <c r="O19"/>
  <c r="V19" s="1"/>
  <c r="O18"/>
  <c r="V18" s="1"/>
  <c r="O17"/>
  <c r="V17" s="1"/>
  <c r="O16"/>
  <c r="C6" i="10" s="1"/>
  <c r="G6" s="1"/>
  <c r="M15" i="4"/>
  <c r="O15" s="1"/>
  <c r="V16" l="1"/>
  <c r="AY16" s="1"/>
  <c r="U16"/>
  <c r="U20"/>
  <c r="U24"/>
  <c r="U28"/>
  <c r="AY28" s="1"/>
  <c r="U32"/>
  <c r="U36"/>
  <c r="U40"/>
  <c r="U44"/>
  <c r="AY44" s="1"/>
  <c r="U48"/>
  <c r="U52"/>
  <c r="U56"/>
  <c r="U60"/>
  <c r="AY60" s="1"/>
  <c r="U64"/>
  <c r="U68"/>
  <c r="U72"/>
  <c r="U76"/>
  <c r="AY76" s="1"/>
  <c r="U80"/>
  <c r="U84"/>
  <c r="U88"/>
  <c r="U19"/>
  <c r="AY19" s="1"/>
  <c r="U23"/>
  <c r="U27"/>
  <c r="U31"/>
  <c r="U35"/>
  <c r="AY35" s="1"/>
  <c r="U39"/>
  <c r="U43"/>
  <c r="U47"/>
  <c r="U51"/>
  <c r="AY51" s="1"/>
  <c r="U55"/>
  <c r="U59"/>
  <c r="U63"/>
  <c r="U67"/>
  <c r="AY67" s="1"/>
  <c r="U71"/>
  <c r="U75"/>
  <c r="U79"/>
  <c r="U83"/>
  <c r="AY83" s="1"/>
  <c r="U87"/>
  <c r="AY20"/>
  <c r="AY24"/>
  <c r="AY32"/>
  <c r="AY36"/>
  <c r="AY40"/>
  <c r="AY48"/>
  <c r="AY52"/>
  <c r="AY56"/>
  <c r="AY64"/>
  <c r="AY68"/>
  <c r="AY72"/>
  <c r="AY80"/>
  <c r="AY84"/>
  <c r="AY88"/>
  <c r="U18"/>
  <c r="AY18" s="1"/>
  <c r="U22"/>
  <c r="AY22" s="1"/>
  <c r="U26"/>
  <c r="AY26" s="1"/>
  <c r="U30"/>
  <c r="AY30" s="1"/>
  <c r="U34"/>
  <c r="AY34" s="1"/>
  <c r="U38"/>
  <c r="AY38" s="1"/>
  <c r="U42"/>
  <c r="AY42" s="1"/>
  <c r="U46"/>
  <c r="AY46" s="1"/>
  <c r="U50"/>
  <c r="AY50" s="1"/>
  <c r="U54"/>
  <c r="AY54" s="1"/>
  <c r="U58"/>
  <c r="AY58" s="1"/>
  <c r="U62"/>
  <c r="AY62" s="1"/>
  <c r="U66"/>
  <c r="AY66" s="1"/>
  <c r="U70"/>
  <c r="AY70" s="1"/>
  <c r="U74"/>
  <c r="AY74" s="1"/>
  <c r="U78"/>
  <c r="AY78" s="1"/>
  <c r="U82"/>
  <c r="AY82" s="1"/>
  <c r="U86"/>
  <c r="AY86" s="1"/>
  <c r="AY23"/>
  <c r="AY27"/>
  <c r="AY31"/>
  <c r="AY39"/>
  <c r="AY43"/>
  <c r="AY47"/>
  <c r="AY55"/>
  <c r="AY59"/>
  <c r="AY63"/>
  <c r="AY71"/>
  <c r="AY75"/>
  <c r="AY79"/>
  <c r="AY87"/>
  <c r="U17"/>
  <c r="AY17" s="1"/>
  <c r="U21"/>
  <c r="AY21" s="1"/>
  <c r="U25"/>
  <c r="AY25" s="1"/>
  <c r="U29"/>
  <c r="AY29" s="1"/>
  <c r="U33"/>
  <c r="AY33" s="1"/>
  <c r="U37"/>
  <c r="AY37" s="1"/>
  <c r="U41"/>
  <c r="AY41" s="1"/>
  <c r="U45"/>
  <c r="AY45" s="1"/>
  <c r="U49"/>
  <c r="AY49" s="1"/>
  <c r="U53"/>
  <c r="AY53" s="1"/>
  <c r="U57"/>
  <c r="AY57" s="1"/>
  <c r="U61"/>
  <c r="AY61" s="1"/>
  <c r="U65"/>
  <c r="AY65" s="1"/>
  <c r="U69"/>
  <c r="AY69" s="1"/>
  <c r="U73"/>
  <c r="AY73" s="1"/>
  <c r="U77"/>
  <c r="AY77" s="1"/>
  <c r="U81"/>
  <c r="AY81" s="1"/>
  <c r="U85"/>
  <c r="AY85" s="1"/>
  <c r="U89"/>
  <c r="AY89" s="1"/>
  <c r="AB88" i="5"/>
  <c r="Q88"/>
  <c r="H10" i="2" s="1"/>
  <c r="U15" i="4"/>
  <c r="AY15" s="1"/>
  <c r="W91"/>
  <c r="W5"/>
  <c r="G15" i="2"/>
  <c r="AB14" i="4"/>
  <c r="U14" s="1"/>
  <c r="AA13"/>
  <c r="T13" s="1"/>
  <c r="AB12"/>
  <c r="T12" s="1"/>
  <c r="AB91"/>
  <c r="F20" i="2" s="1"/>
  <c r="AB5" i="4"/>
  <c r="G20" i="2"/>
  <c r="G13"/>
  <c r="V5" i="4"/>
  <c r="G18" i="2"/>
  <c r="AA91" i="4"/>
  <c r="F19" i="2" s="1"/>
  <c r="AA5" i="4"/>
  <c r="Y11"/>
  <c r="U11" s="1"/>
  <c r="G17" i="2"/>
  <c r="Y5" i="4"/>
  <c r="Z10"/>
  <c r="T10" s="1"/>
  <c r="AW91"/>
  <c r="AW5"/>
  <c r="G19" i="2"/>
  <c r="Z5" i="4"/>
  <c r="F8" i="2"/>
  <c r="X9" i="4"/>
  <c r="T9" s="1"/>
  <c r="G16" i="2"/>
  <c r="X5" i="4"/>
  <c r="G10" i="2"/>
  <c r="G11"/>
  <c r="G12"/>
  <c r="G8"/>
  <c r="H5" i="1"/>
  <c r="AY5" i="4"/>
  <c r="U5"/>
  <c r="T5"/>
  <c r="G5" i="1"/>
  <c r="F15" i="2" l="1"/>
  <c r="J15" s="1"/>
  <c r="K15" s="1"/>
  <c r="S15" s="1"/>
  <c r="AA15" s="1"/>
  <c r="AI15" s="1"/>
  <c r="F14"/>
  <c r="J14" s="1"/>
  <c r="K14" s="1"/>
  <c r="S14" s="1"/>
  <c r="AA14" s="1"/>
  <c r="AI14" s="1"/>
  <c r="T14" i="4"/>
  <c r="AY14" s="1"/>
  <c r="I6" i="10"/>
  <c r="L6" s="1"/>
  <c r="U12" i="4"/>
  <c r="V12" s="1"/>
  <c r="V91" s="1"/>
  <c r="U13"/>
  <c r="AY13" s="1"/>
  <c r="H9" i="2"/>
  <c r="J9" s="1"/>
  <c r="K9" s="1"/>
  <c r="S9" s="1"/>
  <c r="AA9" s="1"/>
  <c r="AI9" s="1"/>
  <c r="Y91" i="4"/>
  <c r="F17" i="2" s="1"/>
  <c r="J17" s="1"/>
  <c r="K17" s="1"/>
  <c r="S17" s="1"/>
  <c r="AA17" s="1"/>
  <c r="AI17" s="1"/>
  <c r="N12" i="4"/>
  <c r="O12" s="1"/>
  <c r="C9" i="10" s="1"/>
  <c r="N10" i="4"/>
  <c r="O10" s="1"/>
  <c r="C5" i="10" s="1"/>
  <c r="Z91" i="4"/>
  <c r="F18" i="2" s="1"/>
  <c r="J18" s="1"/>
  <c r="K18" s="1"/>
  <c r="S18" s="1"/>
  <c r="AA18" s="1"/>
  <c r="AI18" s="1"/>
  <c r="T11" i="4"/>
  <c r="AY11" s="1"/>
  <c r="X91"/>
  <c r="F16" i="2" s="1"/>
  <c r="J16" s="1"/>
  <c r="K16" s="1"/>
  <c r="S16" s="1"/>
  <c r="AA16" s="1"/>
  <c r="AI16" s="1"/>
  <c r="N9" i="4"/>
  <c r="O9" s="1"/>
  <c r="U9"/>
  <c r="AY9" s="1"/>
  <c r="U10"/>
  <c r="AY10" s="1"/>
  <c r="N13"/>
  <c r="O13" s="1"/>
  <c r="C10" i="10" s="1"/>
  <c r="N14" i="4"/>
  <c r="O14" s="1"/>
  <c r="C3" i="10" s="1"/>
  <c r="J20" i="2"/>
  <c r="K20" s="1"/>
  <c r="S20" s="1"/>
  <c r="AA20" s="1"/>
  <c r="AI20" s="1"/>
  <c r="AY12" i="4"/>
  <c r="F12" i="2"/>
  <c r="J12" s="1"/>
  <c r="K12" s="1"/>
  <c r="S12" s="1"/>
  <c r="AA12" s="1"/>
  <c r="AI12" s="1"/>
  <c r="J19"/>
  <c r="K19" s="1"/>
  <c r="S19" s="1"/>
  <c r="AA19" s="1"/>
  <c r="AI19" s="1"/>
  <c r="C4" i="10" l="1"/>
  <c r="I10"/>
  <c r="L10" s="1"/>
  <c r="G10"/>
  <c r="I9"/>
  <c r="L9" s="1"/>
  <c r="G9"/>
  <c r="AY91" i="4"/>
  <c r="F11" i="2" s="1"/>
  <c r="J11" s="1"/>
  <c r="K11" s="1"/>
  <c r="S11" s="1"/>
  <c r="AA11" s="1"/>
  <c r="AI11" s="1"/>
  <c r="G3" i="10"/>
  <c r="I3"/>
  <c r="G5"/>
  <c r="I5"/>
  <c r="L5" s="1"/>
  <c r="U91" i="4"/>
  <c r="F13" i="2" s="1"/>
  <c r="J13" s="1"/>
  <c r="N11" i="4"/>
  <c r="O11" s="1"/>
  <c r="T91"/>
  <c r="F10" i="2" s="1"/>
  <c r="J10" s="1"/>
  <c r="K10" s="1"/>
  <c r="S10" s="1"/>
  <c r="AA10" s="1"/>
  <c r="AI10" s="1"/>
  <c r="E23"/>
  <c r="D23"/>
  <c r="C23"/>
  <c r="J8"/>
  <c r="K8" s="1"/>
  <c r="S8" s="1"/>
  <c r="AA8" s="1"/>
  <c r="AI8" s="1"/>
  <c r="H91" i="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G93"/>
  <c r="I4" i="10" l="1"/>
  <c r="L4" s="1"/>
  <c r="G4"/>
  <c r="G16" s="1"/>
  <c r="C16"/>
  <c r="L3"/>
  <c r="K13" i="2"/>
  <c r="S13" s="1"/>
  <c r="I18" i="10"/>
  <c r="F23" i="2"/>
  <c r="J23"/>
  <c r="G23"/>
  <c r="H93" i="1"/>
  <c r="S23" i="2" l="1"/>
  <c r="AA13"/>
  <c r="L16" i="10"/>
  <c r="I16"/>
  <c r="I20" s="1"/>
  <c r="K21" s="1"/>
  <c r="K23" i="2"/>
  <c r="AA23" l="1"/>
  <c r="AI13"/>
  <c r="AI23" s="1"/>
  <c r="L20" i="10"/>
  <c r="N16"/>
</calcChain>
</file>

<file path=xl/sharedStrings.xml><?xml version="1.0" encoding="utf-8"?>
<sst xmlns="http://schemas.openxmlformats.org/spreadsheetml/2006/main" count="2146" uniqueCount="764">
  <si>
    <t>TOSHCO INC.</t>
  </si>
  <si>
    <t>The Old Spaghetti House - Valero</t>
  </si>
  <si>
    <t>Check Disbursement Journal</t>
  </si>
  <si>
    <t>Date</t>
  </si>
  <si>
    <t>Check No.</t>
  </si>
  <si>
    <t>Check Date</t>
  </si>
  <si>
    <t>Grace Cabutad</t>
  </si>
  <si>
    <t>JMK Seafoods &amp; Meat Dealer</t>
  </si>
  <si>
    <t>Fernando Sampaga</t>
  </si>
  <si>
    <t>San Miguel Brewery Inc</t>
  </si>
  <si>
    <t>Fortune Gas Corporation</t>
  </si>
  <si>
    <t>Cancelled Check</t>
  </si>
  <si>
    <t>Paseo Parkview Suites Assoc Condo Inc</t>
  </si>
  <si>
    <t>Anna Marie Sosa</t>
  </si>
  <si>
    <t>SSS</t>
  </si>
  <si>
    <t>Philhealth</t>
  </si>
  <si>
    <t>HDMF</t>
  </si>
  <si>
    <t>PLDT Inc</t>
  </si>
  <si>
    <t>Paperous Enterprises Inc</t>
  </si>
  <si>
    <t>Alvin Cruz</t>
  </si>
  <si>
    <t>Sozo Exousia Inc</t>
  </si>
  <si>
    <t>Toshco Inc</t>
  </si>
  <si>
    <t>Harrys Liquor Mart</t>
  </si>
  <si>
    <t>Pepsi Cola Products Philippines inc</t>
  </si>
  <si>
    <t>MFD Enterprises Inc</t>
  </si>
  <si>
    <t>E Blue Holdings</t>
  </si>
  <si>
    <t>Equilibrium Intertrade</t>
  </si>
  <si>
    <t>Streets Corporation</t>
  </si>
  <si>
    <t>Phoenix Royal</t>
  </si>
  <si>
    <t>Global Beer Zero Inc</t>
  </si>
  <si>
    <t>GTS Insurance Brokers Inc</t>
  </si>
  <si>
    <t>Vicente Carag</t>
  </si>
  <si>
    <t>Higiadzo System Inc</t>
  </si>
  <si>
    <t>Ronald Glenn Biarcal</t>
  </si>
  <si>
    <t>Uniliver RFM Ice Cream</t>
  </si>
  <si>
    <t>Q &amp; H Foods Inc</t>
  </si>
  <si>
    <t>RMLO Trading</t>
  </si>
  <si>
    <t>MFD Enterprises</t>
  </si>
  <si>
    <t>Lulubee Corporation</t>
  </si>
  <si>
    <t>The Greenery Salads &amp; Herbs Inc</t>
  </si>
  <si>
    <t>Sozo Exousia</t>
  </si>
  <si>
    <t>Paseo Parkview Suites Condo Assoc Inc</t>
  </si>
  <si>
    <t>Payee</t>
  </si>
  <si>
    <t>Fruits &amp; Veggies</t>
  </si>
  <si>
    <t>Employees Meal</t>
  </si>
  <si>
    <t>Chicken</t>
  </si>
  <si>
    <t>Seafoods</t>
  </si>
  <si>
    <t>Beers</t>
  </si>
  <si>
    <t>Gas</t>
  </si>
  <si>
    <t>Water &amp; Electricity Bill</t>
  </si>
  <si>
    <t>PCR-June 22-29 (FOOD)</t>
  </si>
  <si>
    <t>PCR-June 22-29 (NON-FOOD)</t>
  </si>
  <si>
    <t>PCR-June 26-29 (PALENGKE)</t>
  </si>
  <si>
    <t>Service Charge-June 16-30</t>
  </si>
  <si>
    <t>Contribution for June 2018</t>
  </si>
  <si>
    <t>Pag-ibig Contribution for June 2018</t>
  </si>
  <si>
    <t>Pag-ibig Loan for June 2018</t>
  </si>
  <si>
    <t>SSS Loan Payment for June 2018</t>
  </si>
  <si>
    <t>Internet &amp; Telephone Bill</t>
  </si>
  <si>
    <t>Packaging Materials</t>
  </si>
  <si>
    <t>External Auditor fee for June 2018</t>
  </si>
  <si>
    <t>Commissary (COD)</t>
  </si>
  <si>
    <t xml:space="preserve">PCR-June 29-July 04 </t>
  </si>
  <si>
    <t>PCR-June 29-July 07 (FOOD)</t>
  </si>
  <si>
    <t>Balance Payment for ITR Processing</t>
  </si>
  <si>
    <t>Monthly Expanded for June 2018</t>
  </si>
  <si>
    <t>PCR-June 29-July 7 (Non Food)</t>
  </si>
  <si>
    <t>Association &amp; Parking Dues for July 2018</t>
  </si>
  <si>
    <t>Wines &amp; Grenadine</t>
  </si>
  <si>
    <t>Soda</t>
  </si>
  <si>
    <t>Rice</t>
  </si>
  <si>
    <t>Coffee Beans</t>
  </si>
  <si>
    <t>Java Mocha,Matcha &amp; Sofetto Powder</t>
  </si>
  <si>
    <t>Detergent Powder</t>
  </si>
  <si>
    <t>Bathroom Tissue</t>
  </si>
  <si>
    <t>Chest Freezer Rental</t>
  </si>
  <si>
    <t>2QTR Payment for Medical Insurance</t>
  </si>
  <si>
    <t>Commissary</t>
  </si>
  <si>
    <t>Directors fee for June 2018</t>
  </si>
  <si>
    <t>Payroll Toshco Staff-June 26-July 10 cut off</t>
  </si>
  <si>
    <t>Security Bank Loan Payment</t>
  </si>
  <si>
    <t>PCR-July 7-13 (FOOD)</t>
  </si>
  <si>
    <t>PCR-July 7-13 (NON-FOOD)</t>
  </si>
  <si>
    <t>COD</t>
  </si>
  <si>
    <t>PCR-June 6-16</t>
  </si>
  <si>
    <t>SC-June 1-15</t>
  </si>
  <si>
    <t>Consultancy Fee for Oct 2018</t>
  </si>
  <si>
    <t>Marketing Expense for Oct 2018</t>
  </si>
  <si>
    <t>Vanilla Ice Cream</t>
  </si>
  <si>
    <t>Parmesan Cheese</t>
  </si>
  <si>
    <t>Hanging Tender</t>
  </si>
  <si>
    <t>Coconut Oil</t>
  </si>
  <si>
    <t>Assorted Fruits &amp; Veggies</t>
  </si>
  <si>
    <t>2550Q (2nd Quarter)</t>
  </si>
  <si>
    <t>PCR (June 18-25)</t>
  </si>
  <si>
    <t>Particulars</t>
  </si>
  <si>
    <t>For the month of July 2018</t>
  </si>
  <si>
    <t>Cleared</t>
  </si>
  <si>
    <t>Total</t>
  </si>
  <si>
    <t>AP</t>
  </si>
  <si>
    <t>AP No.</t>
  </si>
  <si>
    <t>Accounts Payable</t>
  </si>
  <si>
    <t>Account Title</t>
  </si>
  <si>
    <t>Account No.</t>
  </si>
  <si>
    <t>Balance</t>
  </si>
  <si>
    <t>CR</t>
  </si>
  <si>
    <t>CD</t>
  </si>
  <si>
    <t>SJ</t>
  </si>
  <si>
    <t>GJ</t>
  </si>
  <si>
    <t>Transactions</t>
  </si>
  <si>
    <t>Cash in Bank</t>
  </si>
  <si>
    <t>Accounts Payable Journal</t>
  </si>
  <si>
    <t>Paid</t>
  </si>
  <si>
    <t>CD No.</t>
  </si>
  <si>
    <t>Invoice</t>
  </si>
  <si>
    <t>Receipt</t>
  </si>
  <si>
    <t>Input Tax</t>
  </si>
  <si>
    <t>Withholding Tax - E</t>
  </si>
  <si>
    <t>TIN</t>
  </si>
  <si>
    <t>CHARLEX INTERNATIONAL CORP.</t>
  </si>
  <si>
    <t>000-155-700-000</t>
  </si>
  <si>
    <t>Rental Fee</t>
  </si>
  <si>
    <t>Space Rent</t>
  </si>
  <si>
    <t>PEST CONTROL</t>
  </si>
  <si>
    <t>IPM PESTMASTERS</t>
  </si>
  <si>
    <t>189-675-332-000</t>
  </si>
  <si>
    <t>Pest Control</t>
  </si>
  <si>
    <t>GLOBAL BEER ZERO, INC.</t>
  </si>
  <si>
    <t>267-006-297-000</t>
  </si>
  <si>
    <t>Chest Freezer Beer Below Zero</t>
  </si>
  <si>
    <t>Equipment Rent</t>
  </si>
  <si>
    <t>251-056-908-000</t>
  </si>
  <si>
    <t>External Accountant</t>
  </si>
  <si>
    <t>Accounting Services</t>
  </si>
  <si>
    <t>Supplier</t>
  </si>
  <si>
    <t>Advances from Suppliers</t>
  </si>
  <si>
    <t>VICENTE CARAG</t>
  </si>
  <si>
    <t>238-326-386-000</t>
  </si>
  <si>
    <t>Directors Fee for June 2018</t>
  </si>
  <si>
    <t>Director's Fee</t>
  </si>
  <si>
    <t>Head Office</t>
  </si>
  <si>
    <t>AT YOUR SERVICE COOPERATIVE</t>
  </si>
  <si>
    <t>Coop Employees</t>
  </si>
  <si>
    <t>Contractual Salaries and Wages</t>
  </si>
  <si>
    <t>1807-001</t>
  </si>
  <si>
    <t>1807-002</t>
  </si>
  <si>
    <t>1807-003</t>
  </si>
  <si>
    <t>1807-004</t>
  </si>
  <si>
    <t>1807-005</t>
  </si>
  <si>
    <t>1807-006</t>
  </si>
  <si>
    <t>1807-007</t>
  </si>
  <si>
    <t>CABUTAD VEGETABLE DEALER</t>
  </si>
  <si>
    <t>FERNANDO SAMPAGA</t>
  </si>
  <si>
    <t>JMK SEAFOODS &amp; MEAT DEALER</t>
  </si>
  <si>
    <t>KELGENE INTERNATIONAL INC</t>
  </si>
  <si>
    <t>LULUBEE CORPORATION</t>
  </si>
  <si>
    <t>MANILA BAMBI FOODS COMPANY</t>
  </si>
  <si>
    <t>MITONI BUSINESS VENTURES</t>
  </si>
  <si>
    <t>PAPEROUS ENTERPRISES</t>
  </si>
  <si>
    <t>RMLO TRADING</t>
  </si>
  <si>
    <t>STREETS CORPORATION</t>
  </si>
  <si>
    <t>115-491-959-000</t>
  </si>
  <si>
    <t>241-402-504-000</t>
  </si>
  <si>
    <t>225-570-714-000</t>
  </si>
  <si>
    <t>916-578-829-000</t>
  </si>
  <si>
    <t>253-085-810-000</t>
  </si>
  <si>
    <t>911-381-792-000</t>
  </si>
  <si>
    <t>008-191-206-000</t>
  </si>
  <si>
    <t>202-584-709-000</t>
  </si>
  <si>
    <t>132-148-996-000</t>
  </si>
  <si>
    <t>227-573-178-000</t>
  </si>
  <si>
    <t>216-218-224-000</t>
  </si>
  <si>
    <t>004-967-715-000</t>
  </si>
  <si>
    <t>212-660-908-001</t>
  </si>
  <si>
    <t>004-447-017-000</t>
  </si>
  <si>
    <t>004-521-952-000</t>
  </si>
  <si>
    <t>009-330-612-000</t>
  </si>
  <si>
    <t>201-855-591-000</t>
  </si>
  <si>
    <t>212-868-741-000</t>
  </si>
  <si>
    <t>RR No.</t>
  </si>
  <si>
    <t>PO No.</t>
  </si>
  <si>
    <t>FORTUNE GAS</t>
  </si>
  <si>
    <t>THE GREENERY SALADS&amp;HERBS INC</t>
  </si>
  <si>
    <t>ASC</t>
  </si>
  <si>
    <t>COMMISARY - VAT</t>
  </si>
  <si>
    <t>Q &amp; H FOODS, INC.</t>
  </si>
  <si>
    <t>UNILEVER RFM ICECREAM INC</t>
  </si>
  <si>
    <t>PEPSI-COLA PRODUCTS INC.</t>
  </si>
  <si>
    <t>IPM PESTMASTERS SERVICES PHILS.</t>
  </si>
  <si>
    <t>CONSOLIDATED FOOD  CORP</t>
  </si>
  <si>
    <t>JOY &amp; GIL MEAT &amp; VEGETABLE TRADING</t>
  </si>
  <si>
    <t>PHOENIX ROYAL TRADING CO., INC.</t>
  </si>
  <si>
    <t>SAN MIGUEL BREWERY INC,</t>
  </si>
  <si>
    <t>VIC &amp; BABY VEG DEALER</t>
  </si>
  <si>
    <t>E-BLUE HOLDINGS &amp; TRADING</t>
  </si>
  <si>
    <t>EQUILIBRIUM</t>
  </si>
  <si>
    <t>SILVERSTAR RESOURCES CO., INC.</t>
  </si>
  <si>
    <t>006-801-378-000</t>
  </si>
  <si>
    <t>000-168-541-029</t>
  </si>
  <si>
    <t>211-612-468-008</t>
  </si>
  <si>
    <t>006-807-251-027</t>
  </si>
  <si>
    <t>301-52832755</t>
  </si>
  <si>
    <t>OTHERS</t>
  </si>
  <si>
    <t>FOOD</t>
  </si>
  <si>
    <t>EMPLOYEES MEAL</t>
  </si>
  <si>
    <t>OFFICE SUPPLIES</t>
  </si>
  <si>
    <t>PACKAGING</t>
  </si>
  <si>
    <t>BEVERAGES</t>
  </si>
  <si>
    <t>DINING ITEM</t>
  </si>
  <si>
    <t>GUEST SUPPLIES</t>
  </si>
  <si>
    <t>CLEANING SUPPLIES</t>
  </si>
  <si>
    <t>Invalid</t>
  </si>
  <si>
    <t>VAT Zero-Rated</t>
  </si>
  <si>
    <t>VAT Exempt</t>
  </si>
  <si>
    <t>VAT 12%</t>
  </si>
  <si>
    <t>Net of Vat</t>
  </si>
  <si>
    <t>ATC</t>
  </si>
  <si>
    <t>WC100</t>
  </si>
  <si>
    <t>WC120</t>
  </si>
  <si>
    <t>WC050</t>
  </si>
  <si>
    <t>WC158</t>
  </si>
  <si>
    <t>Rate</t>
  </si>
  <si>
    <t>PCF No.</t>
  </si>
  <si>
    <t>Petty Cash</t>
  </si>
  <si>
    <t>PCF</t>
  </si>
  <si>
    <t>Kelgene International Inc</t>
  </si>
  <si>
    <t>211-612-468-000</t>
  </si>
  <si>
    <t>Evarlies Meatshop</t>
  </si>
  <si>
    <t>139-288-599-000</t>
  </si>
  <si>
    <t>Angelo Sanchez</t>
  </si>
  <si>
    <t>Foodzone Inc</t>
  </si>
  <si>
    <t>004-846-011-000</t>
  </si>
  <si>
    <t>Glenn Biarcal</t>
  </si>
  <si>
    <t>Rustans Supermarket Fresh</t>
  </si>
  <si>
    <t>201-160-401-050</t>
  </si>
  <si>
    <t>The Landmark Corporation</t>
  </si>
  <si>
    <t>000-148-285-000</t>
  </si>
  <si>
    <t>CW Home Depot</t>
  </si>
  <si>
    <t>225-311-296-000</t>
  </si>
  <si>
    <t>Joyc Dino</t>
  </si>
  <si>
    <t>Earles delicatessen</t>
  </si>
  <si>
    <t>213-575-918-005</t>
  </si>
  <si>
    <t>006-801-328-000</t>
  </si>
  <si>
    <t>139-599-310-000</t>
  </si>
  <si>
    <t>Almas Cold Cuts Store</t>
  </si>
  <si>
    <t>235-048-461-000</t>
  </si>
  <si>
    <t>Ace Harware Philippines Inc</t>
  </si>
  <si>
    <t>200-035-311-021</t>
  </si>
  <si>
    <t>Issacar Arel</t>
  </si>
  <si>
    <t>Kelgene International Inc.</t>
  </si>
  <si>
    <t>Abmarac Corporation</t>
  </si>
  <si>
    <t>006-748-072-000</t>
  </si>
  <si>
    <t>Bising Trading Post</t>
  </si>
  <si>
    <t>111-15-241-005</t>
  </si>
  <si>
    <t>Rey Todio</t>
  </si>
  <si>
    <t>Grab Bike</t>
  </si>
  <si>
    <t>Mejora Ferro Corporation</t>
  </si>
  <si>
    <t>477-928-673-004</t>
  </si>
  <si>
    <t>Jeff Villanueva</t>
  </si>
  <si>
    <t>Joyce Dino</t>
  </si>
  <si>
    <t>HR Department</t>
  </si>
  <si>
    <t>Camille Espinosa</t>
  </si>
  <si>
    <t>Office Warehouse Inc</t>
  </si>
  <si>
    <t>200-492-462-008</t>
  </si>
  <si>
    <t>MERC Aircon Services</t>
  </si>
  <si>
    <t>305-850-749-000</t>
  </si>
  <si>
    <t>Marie Sosa</t>
  </si>
  <si>
    <t>Joy &amp; Gil Vegetable Trading</t>
  </si>
  <si>
    <t>Intermatrix</t>
  </si>
  <si>
    <t>222-888-239-003</t>
  </si>
  <si>
    <t>Guadalupe Public Market</t>
  </si>
  <si>
    <t>Flour,Breadcrumbs,Cornstarch,Butter</t>
  </si>
  <si>
    <t>Sausage,Pork Ribs,Bacon</t>
  </si>
  <si>
    <t>Transpo purchased kitchen stocks in Marikina</t>
  </si>
  <si>
    <t>Pizza Cheese &amp; Mayo</t>
  </si>
  <si>
    <t>Transpo going to Killion purchased groceries</t>
  </si>
  <si>
    <t>Transpo going to KCC office for SC Signiture</t>
  </si>
  <si>
    <t>Mayonnaise</t>
  </si>
  <si>
    <t>Lumpia Wrapper,Alaska Evap,Broas,Baguette,Bacon</t>
  </si>
  <si>
    <t>Push Botton for Urinal</t>
  </si>
  <si>
    <t>Transpo going to Home Depot</t>
  </si>
  <si>
    <t>Baguette &amp; Honey</t>
  </si>
  <si>
    <t>French Baguette</t>
  </si>
  <si>
    <t>Spaghetti,Cream Cheese,Buffalo Sauce</t>
  </si>
  <si>
    <t>Beef Brisket,Arugula,Aligue Paste,Sardines</t>
  </si>
  <si>
    <t>Grenadine</t>
  </si>
  <si>
    <t>Black Forrest Ham</t>
  </si>
  <si>
    <t>Mozzarella Cheese</t>
  </si>
  <si>
    <t>Pork Ribs,Bacon Bits</t>
  </si>
  <si>
    <t>Hungarian Sausage</t>
  </si>
  <si>
    <t>Gasoline-Purchased kitchen stocks in Marikina</t>
  </si>
  <si>
    <t>Pineapple Tidbits,Butter</t>
  </si>
  <si>
    <t>Glade</t>
  </si>
  <si>
    <t>Epoxy</t>
  </si>
  <si>
    <t>Extra Dining Staff</t>
  </si>
  <si>
    <t>Macaroni,Penne,AP Cream,Flour</t>
  </si>
  <si>
    <t>Flour,Bread Flour,AP Cream,Butter,Sugar,Yeast,Anchovies,Sunquick Orange,</t>
  </si>
  <si>
    <t>Transpo going to Killion</t>
  </si>
  <si>
    <t>Chicken Cubes</t>
  </si>
  <si>
    <t>Sugar,Black Pepper,Baguette Bread</t>
  </si>
  <si>
    <t>Breadcrumbs,Mama Sitas,Sugar,Sardines</t>
  </si>
  <si>
    <t>Green Peas</t>
  </si>
  <si>
    <t>Pizza Cheese,Chicken Cubes,Mayo</t>
  </si>
  <si>
    <t>Transpo going to Foodzone</t>
  </si>
  <si>
    <t>Pizza Cheese</t>
  </si>
  <si>
    <t>Hot Sauce</t>
  </si>
  <si>
    <t>Basil Seeds</t>
  </si>
  <si>
    <t>Materials for Toilet Repair</t>
  </si>
  <si>
    <t>Grab Messenger Fee for Payroll Signing</t>
  </si>
  <si>
    <t>7up &amp; Bottled Water</t>
  </si>
  <si>
    <t>Salpicao Sauce,Pesto Mix,Sundried,ABS</t>
  </si>
  <si>
    <t>Spaghetti Pasta</t>
  </si>
  <si>
    <t>Extra Staff</t>
  </si>
  <si>
    <t>Chefs Meeting Allowance</t>
  </si>
  <si>
    <t>Spaghetti &amp; Lenuine Pasta</t>
  </si>
  <si>
    <t>PTP Bus Purchased New Plates</t>
  </si>
  <si>
    <t>Full Payment for CR Repair</t>
  </si>
  <si>
    <t>ID Payment (Toshco Staff)</t>
  </si>
  <si>
    <t>Extra Dining Staff (June 18,2018)</t>
  </si>
  <si>
    <t>Scotch Tape,Ballpen,Timecard Correction Tape</t>
  </si>
  <si>
    <t>Pork Ribs,Sausage,Bacon</t>
  </si>
  <si>
    <t>Transpo purchased kitchen stocks  in Marikina</t>
  </si>
  <si>
    <t>Calamansi Concentrate</t>
  </si>
  <si>
    <t>Orocan Spoon &amp; Fork Strainer</t>
  </si>
  <si>
    <t>Broas,Oreo Vanilla,Fudge Cream,Sardines</t>
  </si>
  <si>
    <t>Smoked Bangus,Beef Brisket</t>
  </si>
  <si>
    <t>ACU Cleaning</t>
  </si>
  <si>
    <t>Transpo for Business Permit Payment</t>
  </si>
  <si>
    <t>Transpo went to KCC office for check signing</t>
  </si>
  <si>
    <t>Transpo going to Landmark for replacing of plates</t>
  </si>
  <si>
    <t>Graham Crackers</t>
  </si>
  <si>
    <t>Mansup Meeting Allowance</t>
  </si>
  <si>
    <t>Honey Mustard</t>
  </si>
  <si>
    <t>Clearbook</t>
  </si>
  <si>
    <t>Photocopy of Tosh Menu New Receipe</t>
  </si>
  <si>
    <t>Transpo purchased kitchen stocks in Foodzone</t>
  </si>
  <si>
    <t>Extra Dining Staff (07/26/18)</t>
  </si>
  <si>
    <t>Extra Dining Staff (07/28/18)</t>
  </si>
  <si>
    <t>Extra Dining Staff (07/30/18)</t>
  </si>
  <si>
    <t>Transpo going to KCC ofc for payroll signing</t>
  </si>
  <si>
    <t>Ripe Mango &amp; Apple</t>
  </si>
  <si>
    <t>WI158</t>
  </si>
  <si>
    <t>General Journal - PCF</t>
  </si>
  <si>
    <t>July</t>
  </si>
  <si>
    <t>PIN</t>
  </si>
  <si>
    <t>ANSWER</t>
  </si>
  <si>
    <t>SEC QUESTION</t>
  </si>
  <si>
    <t>PASSWORD</t>
  </si>
  <si>
    <t>USER NAME</t>
  </si>
  <si>
    <t>NEW</t>
  </si>
  <si>
    <t>MAKER</t>
  </si>
  <si>
    <t>start of operation</t>
  </si>
  <si>
    <t>CHALLENGE QUESTION</t>
  </si>
  <si>
    <t>toshvalero</t>
  </si>
  <si>
    <t>toshcoinc</t>
  </si>
  <si>
    <t>234-308-821-000</t>
  </si>
  <si>
    <t>TOSHCO INC</t>
  </si>
  <si>
    <t>VAT</t>
  </si>
  <si>
    <t>April</t>
  </si>
  <si>
    <t>May</t>
  </si>
  <si>
    <t>June</t>
  </si>
  <si>
    <t>Sales</t>
  </si>
  <si>
    <t>Capital</t>
  </si>
  <si>
    <t>Goods</t>
  </si>
  <si>
    <t>Service</t>
  </si>
  <si>
    <t>Exempt</t>
  </si>
  <si>
    <t>Output Tax</t>
  </si>
  <si>
    <t>VAT Due</t>
  </si>
  <si>
    <t>2Q</t>
  </si>
  <si>
    <t>August</t>
  </si>
  <si>
    <t>September</t>
  </si>
  <si>
    <t>3Q</t>
  </si>
  <si>
    <t>Goods - Purch</t>
  </si>
  <si>
    <t>Goods - PCF</t>
  </si>
  <si>
    <t>Services - Purch</t>
  </si>
  <si>
    <t>Services - PCF</t>
  </si>
  <si>
    <t>Services - EWT</t>
  </si>
  <si>
    <t>Exempt - Purch</t>
  </si>
  <si>
    <t>Exempt - PCF</t>
  </si>
  <si>
    <t>Exempt - EWT</t>
  </si>
  <si>
    <t>cbctociacc</t>
  </si>
  <si>
    <t>Ac112557$</t>
  </si>
  <si>
    <t>tosh?</t>
  </si>
  <si>
    <t>valero</t>
  </si>
  <si>
    <t>TOSHCO. INC</t>
  </si>
  <si>
    <t>THE OLD SPAGHETTI HOUSE - VALERO</t>
  </si>
  <si>
    <t>INCOME STATEMENT</t>
  </si>
  <si>
    <t>FOR THE MONTH ENDED</t>
  </si>
  <si>
    <t>APRIL</t>
  </si>
  <si>
    <t>MAY</t>
  </si>
  <si>
    <t>JUNE</t>
  </si>
  <si>
    <t>Gross</t>
  </si>
  <si>
    <t>Officers Charge (including excess)</t>
  </si>
  <si>
    <t>Service Charge</t>
  </si>
  <si>
    <t>Quick Delivery</t>
  </si>
  <si>
    <t>Special Discount</t>
  </si>
  <si>
    <t>Regular Discount</t>
  </si>
  <si>
    <t>Senior Citizens Discount</t>
  </si>
  <si>
    <t>Employees Discount</t>
  </si>
  <si>
    <t>Net Sales</t>
  </si>
  <si>
    <t>Cost of Sales</t>
  </si>
  <si>
    <t>Beginning Inventory</t>
  </si>
  <si>
    <t xml:space="preserve">Food Purchases </t>
  </si>
  <si>
    <t>Beverage</t>
  </si>
  <si>
    <t>Available</t>
  </si>
  <si>
    <t>Ending Inventory</t>
  </si>
  <si>
    <t>Promo Items</t>
  </si>
  <si>
    <t>Spoilages</t>
  </si>
  <si>
    <t>Food Testing Allowance</t>
  </si>
  <si>
    <t>Gross Profit</t>
  </si>
  <si>
    <t>Controllable Expenses</t>
  </si>
  <si>
    <t>Personnel Cost</t>
  </si>
  <si>
    <t>Allowance</t>
  </si>
  <si>
    <t>Salaries &amp; Wages</t>
  </si>
  <si>
    <t>Other Fee</t>
  </si>
  <si>
    <t>Unused SL</t>
  </si>
  <si>
    <t>EB (outing/xmas/360)</t>
  </si>
  <si>
    <t>Employees Benefit (13th month)</t>
  </si>
  <si>
    <t>Employees Co. Service</t>
  </si>
  <si>
    <t>Uniform Expense</t>
  </si>
  <si>
    <t>Employees Meal (purchases+pcf-em payroll)</t>
  </si>
  <si>
    <t>SSS Premium Expense</t>
  </si>
  <si>
    <t>Philhealth Premium Expense</t>
  </si>
  <si>
    <t>HDMF Premium Expense</t>
  </si>
  <si>
    <t>Donation</t>
  </si>
  <si>
    <t>Officers Charge (60% of OC exluding excess)</t>
  </si>
  <si>
    <t>Sub Total</t>
  </si>
  <si>
    <t>Operating Expenses</t>
  </si>
  <si>
    <t>Marketing Charge (60% of marketing OC)</t>
  </si>
  <si>
    <t>Marketing Expense</t>
  </si>
  <si>
    <t>Electricity Expense</t>
  </si>
  <si>
    <t>Telephone Expense</t>
  </si>
  <si>
    <t>Water Expense</t>
  </si>
  <si>
    <t>Fire Extinguisher</t>
  </si>
  <si>
    <t>Aircon</t>
  </si>
  <si>
    <t>Exhaust</t>
  </si>
  <si>
    <t>Bio Augmentation</t>
  </si>
  <si>
    <t>DST Payable</t>
  </si>
  <si>
    <t>Utensils</t>
  </si>
  <si>
    <t>Office Supplies Expense</t>
  </si>
  <si>
    <t>Kitchen Supplies Expense</t>
  </si>
  <si>
    <t>Bar Supplies Expense</t>
  </si>
  <si>
    <t>Restaurant Supplies Expense</t>
  </si>
  <si>
    <t>Function Supplies Expense</t>
  </si>
  <si>
    <t>Guest Supplies Expense</t>
  </si>
  <si>
    <t>Dining Supplies Expense</t>
  </si>
  <si>
    <t>Cleaning Supplies Expense</t>
  </si>
  <si>
    <t>Packaging Supplies Expense</t>
  </si>
  <si>
    <t>Decors (plants &amp; other materials for decorating)</t>
  </si>
  <si>
    <t>Repairs and Maintenance Expense (bulbs)</t>
  </si>
  <si>
    <t>Farm Development</t>
  </si>
  <si>
    <t>Photocopying Expense</t>
  </si>
  <si>
    <t>Communication Expense (Internet)</t>
  </si>
  <si>
    <t>Communication Expense (globe)</t>
  </si>
  <si>
    <t>Gas &amp; Other Fuel Expense</t>
  </si>
  <si>
    <t>Health and Welfare</t>
  </si>
  <si>
    <t>Transportation Expense</t>
  </si>
  <si>
    <t>Representation Expense</t>
  </si>
  <si>
    <t>Rentals Utensils</t>
  </si>
  <si>
    <t>Advertisements and Promos</t>
  </si>
  <si>
    <t>Pest Control Expense</t>
  </si>
  <si>
    <t>Laundry Expense</t>
  </si>
  <si>
    <t>Miscellaneous Expense</t>
  </si>
  <si>
    <t>Total Controllable Expenses</t>
  </si>
  <si>
    <t>Non-Controllable Expenses</t>
  </si>
  <si>
    <t>Space Rent Expense</t>
  </si>
  <si>
    <t>Percentage Rent</t>
  </si>
  <si>
    <t>Common Area Rent Expense</t>
  </si>
  <si>
    <t>Special Assessment</t>
  </si>
  <si>
    <t>Parking Rent Expense</t>
  </si>
  <si>
    <t>Association Dues</t>
  </si>
  <si>
    <t>Sound System Rentals</t>
  </si>
  <si>
    <t>Insurance Expense</t>
  </si>
  <si>
    <t>Bank Charges</t>
  </si>
  <si>
    <t>Depreciation Expense</t>
  </si>
  <si>
    <t>Amortized Pre Operating Expense</t>
  </si>
  <si>
    <t>Accounting Services Expense</t>
  </si>
  <si>
    <t>Security Services Expense</t>
  </si>
  <si>
    <t>Janitorial Services (directors fee)</t>
  </si>
  <si>
    <t>Marketing Support</t>
  </si>
  <si>
    <t>Consultancy Expense</t>
  </si>
  <si>
    <t>Taxes and Licenses</t>
  </si>
  <si>
    <t>Total Non Controllable Expenses</t>
  </si>
  <si>
    <t>Total Expenses</t>
  </si>
  <si>
    <t>Operating Income</t>
  </si>
  <si>
    <t>Interest Income</t>
  </si>
  <si>
    <t>Parking Fees</t>
  </si>
  <si>
    <t>Cash Overage</t>
  </si>
  <si>
    <t>Provision for Losses</t>
  </si>
  <si>
    <t>Provision for Taxes (VAT)</t>
  </si>
  <si>
    <t>Excess OC</t>
  </si>
  <si>
    <t>Others (cooking charge/pacquia)</t>
  </si>
  <si>
    <t>Interest Expense</t>
  </si>
  <si>
    <t>Cash Shortage</t>
  </si>
  <si>
    <t>Income before Income Tax</t>
  </si>
  <si>
    <t>Net Income (Loss)</t>
  </si>
  <si>
    <t>Break Even</t>
  </si>
  <si>
    <t>GP rate</t>
  </si>
  <si>
    <t>Break Even Sales</t>
  </si>
  <si>
    <t>Payables</t>
  </si>
  <si>
    <t>Unreleased checks</t>
  </si>
  <si>
    <t>16C</t>
  </si>
  <si>
    <t>17C</t>
  </si>
  <si>
    <t>Gross Income</t>
  </si>
  <si>
    <t>18C</t>
  </si>
  <si>
    <t>Other income</t>
  </si>
  <si>
    <t>19B</t>
  </si>
  <si>
    <t>20C</t>
  </si>
  <si>
    <t>Deductions</t>
  </si>
  <si>
    <t>21C</t>
  </si>
  <si>
    <t>Taxable Income</t>
  </si>
  <si>
    <t>22B</t>
  </si>
  <si>
    <t>Previous Qtr</t>
  </si>
  <si>
    <t>23B</t>
  </si>
  <si>
    <t>To Date</t>
  </si>
  <si>
    <t>24B</t>
  </si>
  <si>
    <t>Tax Rate</t>
  </si>
  <si>
    <t>25B</t>
  </si>
  <si>
    <t>Income Tax</t>
  </si>
  <si>
    <t>26B</t>
  </si>
  <si>
    <t>MCIT</t>
  </si>
  <si>
    <t>29A</t>
  </si>
  <si>
    <t>Higher</t>
  </si>
  <si>
    <t>Previous Year MCIT</t>
  </si>
  <si>
    <t>29B</t>
  </si>
  <si>
    <t>29C</t>
  </si>
  <si>
    <t>MCIT Rate</t>
  </si>
  <si>
    <t>Gross Profit to Date</t>
  </si>
  <si>
    <t>1st Quarter</t>
  </si>
  <si>
    <t>2nd Quarter</t>
  </si>
  <si>
    <t>3rd Quarter</t>
  </si>
  <si>
    <t>For the month of August 2018</t>
  </si>
  <si>
    <t>RENT</t>
  </si>
  <si>
    <t>`</t>
  </si>
  <si>
    <t>WI010</t>
  </si>
  <si>
    <t>TXT 4 Less Inc</t>
  </si>
  <si>
    <t>No billing yet</t>
  </si>
  <si>
    <t>FOODZONE INC.</t>
  </si>
  <si>
    <t>HARRY'S LIQUOR</t>
  </si>
  <si>
    <t>CLEANING</t>
  </si>
  <si>
    <t>Poblacion Market</t>
  </si>
  <si>
    <t>Makati City Hall</t>
  </si>
  <si>
    <t>Earle's Delicatessen</t>
  </si>
  <si>
    <t>ASC Enterprises Inc</t>
  </si>
  <si>
    <t>Shah Bonn Jadd General Merch</t>
  </si>
  <si>
    <t>L Cervantes Store</t>
  </si>
  <si>
    <t>Belong Enterprise</t>
  </si>
  <si>
    <t>Anson Emporium Corporation</t>
  </si>
  <si>
    <t>Rustans Supercenters Inc</t>
  </si>
  <si>
    <t>Poblacion Public Market</t>
  </si>
  <si>
    <t>Ace Hardware</t>
  </si>
  <si>
    <t>Earles Delicatessen</t>
  </si>
  <si>
    <t xml:space="preserve">Newtech Pest Control </t>
  </si>
  <si>
    <t>Harry's Liquor Mart</t>
  </si>
  <si>
    <t>Super Shopping Market Inc</t>
  </si>
  <si>
    <t>000-080-595-000</t>
  </si>
  <si>
    <t>106-226-027-000</t>
  </si>
  <si>
    <t>423-744-313-000</t>
  </si>
  <si>
    <t>180-182-125-001</t>
  </si>
  <si>
    <t>000-106-840-006</t>
  </si>
  <si>
    <t>200-492-462-019</t>
  </si>
  <si>
    <t xml:space="preserve">201-160-401-002Pio Del Pilar Makati </t>
  </si>
  <si>
    <t>230-403-792-000</t>
  </si>
  <si>
    <t>101-703-221-000</t>
  </si>
  <si>
    <t>209-609-185-039</t>
  </si>
  <si>
    <t>Pork Ribs,Bacon Bits,Hungarian Sausage</t>
  </si>
  <si>
    <t>Transpo going to Marikina</t>
  </si>
  <si>
    <t>25 kilo Rice</t>
  </si>
  <si>
    <t>Transpo going to Poblacion Market</t>
  </si>
  <si>
    <t>Napkin</t>
  </si>
  <si>
    <t>Representation c/o Sanitary Inspection</t>
  </si>
  <si>
    <t>Tube Ice</t>
  </si>
  <si>
    <t>USB for Biometric</t>
  </si>
  <si>
    <t>Photocopy of BIR Form</t>
  </si>
  <si>
    <t>Transpo going to KCC Office for check signing</t>
  </si>
  <si>
    <t>Plastic Spoon,Fork &amp; Paper Straw</t>
  </si>
  <si>
    <t>Apple</t>
  </si>
  <si>
    <t>Breadcrumbs &amp; Mayonnaise</t>
  </si>
  <si>
    <t>Fresh Eggs,Knorr Seasoning</t>
  </si>
  <si>
    <t>Joy Dishwashing Liquid</t>
  </si>
  <si>
    <t>Boneless Bangus,Squash,Calamansi</t>
  </si>
  <si>
    <t>All Purpose Flour &amp; Bread Flour</t>
  </si>
  <si>
    <t>Tranpo going to KCC Office for check signing</t>
  </si>
  <si>
    <t>Tube Ice (07/04/18) COD</t>
  </si>
  <si>
    <t>Tube Ice (07/06/18) COD</t>
  </si>
  <si>
    <t>Tube Ice (07/07/18) COD</t>
  </si>
  <si>
    <t>Datu Puti Patis &amp; BBQ Sauce</t>
  </si>
  <si>
    <t>Tube Ice (07/08/18) COD</t>
  </si>
  <si>
    <t>Lettuce &amp; Del Monte Tidbits</t>
  </si>
  <si>
    <t>Paper Straw</t>
  </si>
  <si>
    <t>Photocopy of Daily Inventory</t>
  </si>
  <si>
    <t>Tube Ice (08/09/18) COD</t>
  </si>
  <si>
    <t>Tube Ice (08/10/18) COD</t>
  </si>
  <si>
    <t>Fresh Eggs</t>
  </si>
  <si>
    <t>Broas,Chooey Chocolate,Oreo Vanilla,Macaroni,Cream Cheese,</t>
  </si>
  <si>
    <t>Eveready Battery</t>
  </si>
  <si>
    <t>Beef Brisket,Arugula</t>
  </si>
  <si>
    <t>Tube Ice (08/13/18) COD</t>
  </si>
  <si>
    <t>Extra Dining Staff (1day-Aug 13,2018)</t>
  </si>
  <si>
    <t>Electric Kettle</t>
  </si>
  <si>
    <t>Clearbook,Carbon Paper</t>
  </si>
  <si>
    <t>Pork Ribs,Sausage</t>
  </si>
  <si>
    <t>Transpo going to KCC office for Check Signing</t>
  </si>
  <si>
    <t>Newsprint</t>
  </si>
  <si>
    <t>Ink Cartridge</t>
  </si>
  <si>
    <t>Extra Dining Staff (1day-Aug 15,2018)</t>
  </si>
  <si>
    <t>Transpo going to Monterey Shopwise</t>
  </si>
  <si>
    <t>Pork Liempo &amp; Pork Belly</t>
  </si>
  <si>
    <t>Rice,Baguette &amp; Tofu</t>
  </si>
  <si>
    <t>Transpo going to Poblacion Market purchased Rice</t>
  </si>
  <si>
    <t>Beef Brisket,Arugula,Tomato</t>
  </si>
  <si>
    <t>Cream Cheese,Garlic Longganiza,Baguette,Crab Paste,Sardines</t>
  </si>
  <si>
    <t>Rice (25klg)</t>
  </si>
  <si>
    <t>Pork Ribs, Sausage,Bacon</t>
  </si>
  <si>
    <t>Air Freshener</t>
  </si>
  <si>
    <t>Mamasitas BBQ Sauce,Heritage Cheese</t>
  </si>
  <si>
    <t>Copy Paper,Scoth Tape,Ribbon for POS Printer</t>
  </si>
  <si>
    <t>Extra Dining Staff (1day-Aug 17,2018)</t>
  </si>
  <si>
    <t>Spring for Kitchen Faucet</t>
  </si>
  <si>
    <t>Sesame Seeds</t>
  </si>
  <si>
    <t>Patis</t>
  </si>
  <si>
    <t>Brown Paper Bag</t>
  </si>
  <si>
    <t>Flourescent Light</t>
  </si>
  <si>
    <t>Black Forest Ham</t>
  </si>
  <si>
    <t>PCV,Adaptor,Record Book</t>
  </si>
  <si>
    <t>Transpo going to KCC Office for Check Signing</t>
  </si>
  <si>
    <t>Elbow Macaroni,</t>
  </si>
  <si>
    <t>Ripe Mango</t>
  </si>
  <si>
    <t>Glade Air Freshener,Lysol</t>
  </si>
  <si>
    <t>Pork Ribs</t>
  </si>
  <si>
    <t>Photocopy of Inventory Form (no receipt)</t>
  </si>
  <si>
    <t>Transpo going to Head Office &amp; Commissary</t>
  </si>
  <si>
    <t>Mayo,Molo Wrapper,Artichoke,Pancake Mix</t>
  </si>
  <si>
    <t>Lettuce &amp; Arugula</t>
  </si>
  <si>
    <t>Pest Control Services</t>
  </si>
  <si>
    <t>Rice (25kg)</t>
  </si>
  <si>
    <t>Transpo purchased Rice in Guadalupe</t>
  </si>
  <si>
    <t>5 btls of White Wine</t>
  </si>
  <si>
    <t>Transpo going to Harry's Liquor Mart</t>
  </si>
  <si>
    <t>Spareribs</t>
  </si>
  <si>
    <t>5 btls of White Wine &amp; 2btls of Grenadine</t>
  </si>
  <si>
    <t>Transpo going to Commissary</t>
  </si>
  <si>
    <t>Pepperoni</t>
  </si>
  <si>
    <t>White Onion,Baguette &amp; Molo Wrepper</t>
  </si>
  <si>
    <t>Angel Hair</t>
  </si>
  <si>
    <t>Tomato</t>
  </si>
  <si>
    <t>WC160</t>
  </si>
  <si>
    <t>WI090</t>
  </si>
  <si>
    <t>WI100</t>
  </si>
  <si>
    <t>WI120</t>
  </si>
  <si>
    <t>WI160</t>
  </si>
  <si>
    <t>October</t>
  </si>
  <si>
    <t>DIMAX DISTRIBUTION  ENTERPRISE</t>
  </si>
  <si>
    <t>BRILLIANT MARKETING</t>
  </si>
  <si>
    <t>104-194-467-001</t>
  </si>
  <si>
    <t>166-445-524-000</t>
  </si>
  <si>
    <t>RAW MATS FOOD</t>
  </si>
  <si>
    <t>RAW MATS BEVERAGES</t>
  </si>
  <si>
    <t>BAR SUPPLIES</t>
  </si>
  <si>
    <t>DINING SUPPLIES</t>
  </si>
  <si>
    <t>PACKAGING SUPPLIES</t>
  </si>
  <si>
    <t>MEDICAL SUPPLIES</t>
  </si>
  <si>
    <t>UTENSILS / EQUIPMENT</t>
  </si>
  <si>
    <t>EM</t>
  </si>
  <si>
    <t>Insurance</t>
  </si>
  <si>
    <t>Accounting Fee</t>
  </si>
  <si>
    <t>Security Services</t>
  </si>
  <si>
    <t>Consultancy</t>
  </si>
  <si>
    <t>Telephone</t>
  </si>
  <si>
    <t>Others</t>
  </si>
  <si>
    <t>Shah Bonn Jadd General Merchandise</t>
  </si>
  <si>
    <t>Tosh Katipunan</t>
  </si>
  <si>
    <t>H.O Marketing</t>
  </si>
  <si>
    <t>Bread Commissary Inc</t>
  </si>
  <si>
    <t>Condura Express Service Center</t>
  </si>
  <si>
    <t>Mercury Drug Corporation</t>
  </si>
  <si>
    <t>Tosh Cafe</t>
  </si>
  <si>
    <t>Tosh Head Office</t>
  </si>
  <si>
    <t>Ministop</t>
  </si>
  <si>
    <t>201-160-401-002</t>
  </si>
  <si>
    <t>009-335-457-000</t>
  </si>
  <si>
    <t>928-673-004-000</t>
  </si>
  <si>
    <t>200-492-432-008</t>
  </si>
  <si>
    <t>002-284-017-000</t>
  </si>
  <si>
    <t>000-388-474-486</t>
  </si>
  <si>
    <t>Transpo going to Guadalupe</t>
  </si>
  <si>
    <t>Canester &amp; Paper Straw</t>
  </si>
  <si>
    <t>Payment for Cake (Peacan,Choco Bar,Apple Pie)</t>
  </si>
  <si>
    <t>Transpo pick up cake in Tosh Katipunan</t>
  </si>
  <si>
    <t xml:space="preserve">Payment for Royalty Token </t>
  </si>
  <si>
    <t>Arugula</t>
  </si>
  <si>
    <t>Ideal Linguine,Butter,Cheddar Cheese,Garlic Longganiza</t>
  </si>
  <si>
    <t>Fresh Tomato,Molo Wrapper</t>
  </si>
  <si>
    <t>Baguette Bread,Loaf Bread,Focassia,Brioche</t>
  </si>
  <si>
    <t>Transpo going to Bread Commissary</t>
  </si>
  <si>
    <t>Dory Fish,Arugula Leaves</t>
  </si>
  <si>
    <t>Iodized Salt,Butter,Broas</t>
  </si>
  <si>
    <t>Tang Mango Juice</t>
  </si>
  <si>
    <t>Transpo purchased Beef Shortplate @ Tosh Moa</t>
  </si>
  <si>
    <t>Extra Dining Staff (1day)</t>
  </si>
  <si>
    <t>Glade Air Freashener</t>
  </si>
  <si>
    <t>Butter</t>
  </si>
  <si>
    <t>Tomato,Camote,Sweet Potato,Banana</t>
  </si>
  <si>
    <t>Baguette Bread,Macaroni Elbow,Penne Pasta</t>
  </si>
  <si>
    <t>Pealer</t>
  </si>
  <si>
    <t>Cherry Tomato</t>
  </si>
  <si>
    <t>Bacon,Greenpeas,Butter</t>
  </si>
  <si>
    <t>Pork Ribs,Bacon</t>
  </si>
  <si>
    <t>Transpo going to Marikina purchased Pork Ribs</t>
  </si>
  <si>
    <t>Photocopy of P.A. Form</t>
  </si>
  <si>
    <t>Lettuce,Oregano Powder,Arugula</t>
  </si>
  <si>
    <t>Tomato Paste,Paprika Powder,Baking Powder,Curry Powder</t>
  </si>
  <si>
    <t>Payment for Cake (Peacan,Choco Bar)</t>
  </si>
  <si>
    <t>Transpo going to Tosh Katipunan</t>
  </si>
  <si>
    <t>Linguine Pasta</t>
  </si>
  <si>
    <t>Basil,Ripe Mango</t>
  </si>
  <si>
    <t>Tofu,Cheddar Cheese</t>
  </si>
  <si>
    <t>ACU Cleaning (Dining Area)</t>
  </si>
  <si>
    <t>Extra Dining Staff (1Day)</t>
  </si>
  <si>
    <t>Payment for Cakes (Pecan,Choco Bar,Apple Pie)</t>
  </si>
  <si>
    <t>Transpo purchased Cakes in Katipunan</t>
  </si>
  <si>
    <t>Photocopy of Cashiers Report</t>
  </si>
  <si>
    <t>Brioche Bread</t>
  </si>
  <si>
    <t xml:space="preserve">Scotch Tape,Correction Tape,Paperclip,PCV,POS Ink </t>
  </si>
  <si>
    <t>Alcohol</t>
  </si>
  <si>
    <t>Photocopy of Evaluation Form</t>
  </si>
  <si>
    <t>Envelope,Folder</t>
  </si>
  <si>
    <t>Penalty Payment due to Insuficient Cash Funds</t>
  </si>
  <si>
    <t>Tomato, Baguette Bread</t>
  </si>
  <si>
    <t>Lettuce.Smoked Bangus,Sugar Beets,Camote,Parsley</t>
  </si>
  <si>
    <t>Bacon,Demi Glace,Garlic Longaniza,Lee Kum Kee,Walnuts</t>
  </si>
  <si>
    <t>Pork Ribs &amp; Bacon Bits</t>
  </si>
  <si>
    <t>Transpo purchased Kitchen Stocks in Marikina</t>
  </si>
  <si>
    <t>Bottled Water (15pcs)</t>
  </si>
  <si>
    <t>Basil &amp; Tomato</t>
  </si>
  <si>
    <t>Weighing Scale Registration</t>
  </si>
  <si>
    <t>Transpo went to Makati City Hall</t>
  </si>
  <si>
    <t>Elbow Macaroni, Angel Hair Pasta,Anchovies</t>
  </si>
  <si>
    <t>Payment for Cakes</t>
  </si>
  <si>
    <t>Fresh Tomato,Lettuce,Molo Wrapper</t>
  </si>
  <si>
    <t>Transpo went to KCC Office for Check Signing</t>
  </si>
  <si>
    <t>Florescent Bulb</t>
  </si>
  <si>
    <t>Elbow Macaroni,Chorizo,Sardines,Taba ng Talangka,Sausage</t>
  </si>
  <si>
    <t>Arugula,Smoked Bangus</t>
  </si>
  <si>
    <t>Vegetable Colander</t>
  </si>
  <si>
    <t xml:space="preserve">Short Payment </t>
  </si>
  <si>
    <t>Bacon Bits &amp; Pork Ribs</t>
  </si>
  <si>
    <t>Transpo purchased Kitchen Staff in Marikina</t>
  </si>
  <si>
    <t>Payment for CGL 2018-2019</t>
  </si>
  <si>
    <t>Pesto Mix &amp; Spareribs</t>
  </si>
  <si>
    <t>Tomato,Lettuce,White Onion</t>
  </si>
  <si>
    <t>French Baguette,Italian Meatballs</t>
  </si>
  <si>
    <t>Taxi Fare from Tosh Moa to Valer</t>
  </si>
  <si>
    <t>Photocopy of Cahiers Report</t>
  </si>
  <si>
    <t>Extra Dining Staff (4 days Oct.24-25-26-27)</t>
  </si>
  <si>
    <t>Lettuce &amp; French Baguette</t>
  </si>
  <si>
    <t>Micro Green Veggies</t>
  </si>
  <si>
    <t>Spaghetti,Anchovies,Kernel Corn,Dill,Cherry Tomato,Eggs</t>
  </si>
  <si>
    <t>Lettuce &amp; Green Peas</t>
  </si>
  <si>
    <t>November</t>
  </si>
  <si>
    <t>December</t>
  </si>
  <si>
    <t>4Q</t>
  </si>
  <si>
    <t>Ac015310$</t>
  </si>
  <si>
    <t>year?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</si>
</sst>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[$-409]mmmm\ d\,\ yyyy;@"/>
    <numFmt numFmtId="166" formatCode="_(* #,##0.00_);_(* \(#,##0.00\);_(* \-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u/>
      <sz val="8"/>
      <color theme="1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i/>
      <sz val="11"/>
      <color rgb="FF7F7F7F"/>
      <name val="Calibri"/>
      <family val="2"/>
      <scheme val="minor"/>
    </font>
    <font>
      <sz val="8"/>
      <name val="Arial"/>
      <family val="2"/>
      <charset val="1"/>
    </font>
    <font>
      <sz val="8"/>
      <color rgb="FF222222"/>
      <name val="Arial"/>
      <family val="2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61"/>
      <name val="Arial"/>
      <family val="2"/>
    </font>
    <font>
      <b/>
      <sz val="10"/>
      <color indexed="6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1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/>
    <xf numFmtId="0" fontId="7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5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0" fontId="3" fillId="0" borderId="3" xfId="0" applyFont="1" applyBorder="1"/>
    <xf numFmtId="0" fontId="3" fillId="0" borderId="3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3" fillId="0" borderId="5" xfId="0" applyFont="1" applyBorder="1"/>
    <xf numFmtId="43" fontId="3" fillId="0" borderId="3" xfId="1" applyFont="1" applyBorder="1"/>
    <xf numFmtId="164" fontId="4" fillId="0" borderId="1" xfId="0" applyNumberFormat="1" applyFont="1" applyBorder="1"/>
    <xf numFmtId="0" fontId="3" fillId="0" borderId="1" xfId="0" applyFont="1" applyBorder="1"/>
    <xf numFmtId="0" fontId="3" fillId="0" borderId="1" xfId="0" applyNumberFormat="1" applyFont="1" applyBorder="1" applyAlignment="1">
      <alignment horizontal="center"/>
    </xf>
    <xf numFmtId="43" fontId="3" fillId="0" borderId="1" xfId="1" applyFont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0" fontId="3" fillId="0" borderId="2" xfId="0" applyFont="1" applyBorder="1"/>
    <xf numFmtId="0" fontId="3" fillId="0" borderId="2" xfId="0" applyNumberFormat="1" applyFont="1" applyBorder="1" applyAlignment="1">
      <alignment horizontal="center"/>
    </xf>
    <xf numFmtId="43" fontId="3" fillId="0" borderId="2" xfId="1" applyFont="1" applyBorder="1"/>
    <xf numFmtId="164" fontId="2" fillId="0" borderId="4" xfId="0" applyNumberFormat="1" applyFont="1" applyBorder="1"/>
    <xf numFmtId="0" fontId="2" fillId="0" borderId="4" xfId="0" applyFont="1" applyBorder="1"/>
    <xf numFmtId="0" fontId="2" fillId="0" borderId="4" xfId="0" applyNumberFormat="1" applyFont="1" applyBorder="1" applyAlignment="1">
      <alignment horizontal="center"/>
    </xf>
    <xf numFmtId="43" fontId="2" fillId="0" borderId="4" xfId="1" applyFont="1" applyBorder="1"/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3" fontId="3" fillId="2" borderId="1" xfId="1" applyFont="1" applyFill="1" applyBorder="1"/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2" fillId="0" borderId="0" xfId="1" applyFont="1"/>
    <xf numFmtId="43" fontId="3" fillId="0" borderId="1" xfId="0" applyNumberFormat="1" applyFont="1" applyBorder="1"/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3" fillId="0" borderId="1" xfId="2" applyFont="1" applyBorder="1" applyAlignment="1">
      <alignment horizontal="center"/>
    </xf>
    <xf numFmtId="9" fontId="3" fillId="0" borderId="2" xfId="2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43" fontId="3" fillId="3" borderId="1" xfId="1" applyFont="1" applyFill="1" applyBorder="1"/>
    <xf numFmtId="0" fontId="5" fillId="0" borderId="0" xfId="3"/>
    <xf numFmtId="0" fontId="5" fillId="0" borderId="0" xfId="4"/>
    <xf numFmtId="0" fontId="6" fillId="0" borderId="0" xfId="4" applyFont="1"/>
    <xf numFmtId="0" fontId="0" fillId="0" borderId="0" xfId="4" applyFont="1"/>
    <xf numFmtId="166" fontId="0" fillId="0" borderId="0" xfId="5" applyNumberFormat="1" applyFont="1" applyBorder="1" applyAlignment="1" applyProtection="1"/>
    <xf numFmtId="0" fontId="8" fillId="0" borderId="0" xfId="6" applyFont="1" applyAlignment="1">
      <alignment horizontal="center" wrapText="1"/>
    </xf>
    <xf numFmtId="166" fontId="8" fillId="0" borderId="9" xfId="1" applyNumberFormat="1" applyFont="1" applyBorder="1" applyAlignment="1" applyProtection="1">
      <alignment horizontal="center" wrapText="1"/>
    </xf>
    <xf numFmtId="0" fontId="8" fillId="0" borderId="0" xfId="6" applyFont="1" applyAlignment="1">
      <alignment horizontal="left" wrapText="1"/>
    </xf>
    <xf numFmtId="4" fontId="0" fillId="0" borderId="10" xfId="0" applyNumberFormat="1" applyBorder="1"/>
    <xf numFmtId="4" fontId="0" fillId="0" borderId="0" xfId="0" applyNumberFormat="1"/>
    <xf numFmtId="0" fontId="8" fillId="0" borderId="0" xfId="6" applyFont="1" applyAlignment="1">
      <alignment horizontal="left" wrapText="1" indent="2"/>
    </xf>
    <xf numFmtId="0" fontId="5" fillId="0" borderId="0" xfId="6" applyFont="1"/>
    <xf numFmtId="4" fontId="0" fillId="0" borderId="0" xfId="0" applyNumberFormat="1" applyBorder="1"/>
    <xf numFmtId="4" fontId="0" fillId="0" borderId="9" xfId="0" applyNumberFormat="1" applyBorder="1"/>
    <xf numFmtId="0" fontId="8" fillId="0" borderId="11" xfId="6" applyFont="1" applyBorder="1" applyAlignment="1">
      <alignment horizontal="left" wrapText="1"/>
    </xf>
    <xf numFmtId="4" fontId="0" fillId="0" borderId="11" xfId="0" applyNumberFormat="1" applyBorder="1"/>
    <xf numFmtId="4" fontId="0" fillId="0" borderId="4" xfId="0" applyNumberFormat="1" applyBorder="1"/>
    <xf numFmtId="43" fontId="0" fillId="0" borderId="0" xfId="1" applyFont="1"/>
    <xf numFmtId="166" fontId="8" fillId="0" borderId="9" xfId="1" applyNumberFormat="1" applyFont="1" applyBorder="1" applyAlignment="1" applyProtection="1">
      <alignment horizontal="center"/>
    </xf>
    <xf numFmtId="0" fontId="9" fillId="0" borderId="0" xfId="0" applyFont="1"/>
    <xf numFmtId="165" fontId="2" fillId="0" borderId="1" xfId="0" applyNumberFormat="1" applyFont="1" applyBorder="1" applyAlignment="1">
      <alignment horizontal="center"/>
    </xf>
    <xf numFmtId="0" fontId="11" fillId="0" borderId="0" xfId="7" applyFont="1" applyFill="1" applyAlignment="1"/>
    <xf numFmtId="0" fontId="11" fillId="0" borderId="0" xfId="7" applyFont="1" applyFill="1" applyBorder="1" applyAlignment="1"/>
    <xf numFmtId="0" fontId="12" fillId="0" borderId="0" xfId="7" applyFont="1" applyFill="1" applyBorder="1" applyAlignment="1"/>
    <xf numFmtId="43" fontId="12" fillId="0" borderId="0" xfId="8" applyFont="1" applyFill="1" applyBorder="1" applyAlignment="1"/>
    <xf numFmtId="10" fontId="12" fillId="0" borderId="0" xfId="9" applyNumberFormat="1" applyFont="1" applyFill="1" applyBorder="1" applyAlignment="1"/>
    <xf numFmtId="43" fontId="13" fillId="0" borderId="0" xfId="8" applyFont="1" applyFill="1" applyBorder="1" applyAlignment="1"/>
    <xf numFmtId="10" fontId="13" fillId="0" borderId="0" xfId="9" applyNumberFormat="1" applyFont="1" applyFill="1" applyBorder="1" applyAlignment="1"/>
    <xf numFmtId="43" fontId="14" fillId="0" borderId="0" xfId="8" applyFont="1" applyFill="1" applyBorder="1" applyAlignment="1"/>
    <xf numFmtId="10" fontId="14" fillId="0" borderId="0" xfId="9" applyNumberFormat="1" applyFont="1" applyFill="1" applyBorder="1" applyAlignment="1"/>
    <xf numFmtId="43" fontId="11" fillId="0" borderId="14" xfId="8" applyFont="1" applyFill="1" applyBorder="1" applyAlignment="1"/>
    <xf numFmtId="10" fontId="11" fillId="0" borderId="15" xfId="9" applyNumberFormat="1" applyFont="1" applyFill="1" applyBorder="1" applyAlignment="1"/>
    <xf numFmtId="43" fontId="11" fillId="0" borderId="0" xfId="7" applyNumberFormat="1" applyFont="1" applyFill="1" applyBorder="1" applyAlignment="1"/>
    <xf numFmtId="43" fontId="12" fillId="0" borderId="16" xfId="8" applyFont="1" applyFill="1" applyBorder="1" applyAlignment="1"/>
    <xf numFmtId="10" fontId="12" fillId="0" borderId="17" xfId="9" applyNumberFormat="1" applyFont="1" applyFill="1" applyBorder="1" applyAlignment="1"/>
    <xf numFmtId="0" fontId="16" fillId="0" borderId="0" xfId="10" applyFont="1" applyFill="1" applyBorder="1" applyAlignment="1">
      <alignment horizontal="left"/>
    </xf>
    <xf numFmtId="43" fontId="12" fillId="0" borderId="18" xfId="8" applyFont="1" applyFill="1" applyBorder="1" applyAlignment="1"/>
    <xf numFmtId="10" fontId="12" fillId="0" borderId="19" xfId="9" applyNumberFormat="1" applyFont="1" applyFill="1" applyBorder="1" applyAlignment="1"/>
    <xf numFmtId="0" fontId="17" fillId="0" borderId="0" xfId="10" applyFont="1" applyFill="1" applyBorder="1" applyAlignment="1">
      <alignment horizontal="left"/>
    </xf>
    <xf numFmtId="43" fontId="12" fillId="0" borderId="14" xfId="8" applyFont="1" applyFill="1" applyBorder="1" applyAlignment="1"/>
    <xf numFmtId="43" fontId="11" fillId="0" borderId="20" xfId="8" applyFont="1" applyFill="1" applyBorder="1" applyAlignment="1"/>
    <xf numFmtId="10" fontId="11" fillId="0" borderId="21" xfId="9" applyNumberFormat="1" applyFont="1" applyFill="1" applyBorder="1" applyAlignment="1"/>
    <xf numFmtId="10" fontId="12" fillId="0" borderId="15" xfId="9" applyNumberFormat="1" applyFont="1" applyFill="1" applyBorder="1" applyAlignment="1"/>
    <xf numFmtId="43" fontId="12" fillId="0" borderId="0" xfId="7" applyNumberFormat="1" applyFont="1" applyFill="1" applyBorder="1" applyAlignment="1"/>
    <xf numFmtId="10" fontId="13" fillId="0" borderId="17" xfId="9" applyNumberFormat="1" applyFont="1" applyFill="1" applyBorder="1" applyAlignment="1"/>
    <xf numFmtId="10" fontId="13" fillId="0" borderId="21" xfId="9" applyNumberFormat="1" applyFont="1" applyFill="1" applyBorder="1" applyAlignment="1"/>
    <xf numFmtId="10" fontId="12" fillId="0" borderId="22" xfId="9" applyNumberFormat="1" applyFont="1" applyFill="1" applyBorder="1" applyAlignment="1"/>
    <xf numFmtId="43" fontId="11" fillId="0" borderId="0" xfId="8" applyFont="1" applyFill="1" applyBorder="1" applyAlignment="1"/>
    <xf numFmtId="43" fontId="11" fillId="0" borderId="23" xfId="8" applyFont="1" applyFill="1" applyBorder="1" applyAlignment="1"/>
    <xf numFmtId="10" fontId="11" fillId="0" borderId="24" xfId="9" applyNumberFormat="1" applyFont="1" applyFill="1" applyBorder="1" applyAlignment="1"/>
    <xf numFmtId="43" fontId="11" fillId="0" borderId="0" xfId="8" applyFont="1" applyFill="1" applyBorder="1" applyAlignment="1">
      <alignment horizontal="center"/>
    </xf>
    <xf numFmtId="10" fontId="12" fillId="0" borderId="9" xfId="8" applyNumberFormat="1" applyFont="1" applyFill="1" applyBorder="1" applyAlignment="1"/>
    <xf numFmtId="0" fontId="10" fillId="0" borderId="0" xfId="7" applyFill="1"/>
    <xf numFmtId="43" fontId="12" fillId="0" borderId="4" xfId="8" applyFont="1" applyFill="1" applyBorder="1" applyAlignment="1"/>
    <xf numFmtId="0" fontId="18" fillId="0" borderId="0" xfId="7" applyFont="1" applyFill="1" applyBorder="1" applyAlignment="1"/>
    <xf numFmtId="0" fontId="19" fillId="0" borderId="0" xfId="7" applyFont="1" applyFill="1"/>
    <xf numFmtId="43" fontId="18" fillId="0" borderId="0" xfId="8" applyFont="1" applyFill="1" applyBorder="1" applyAlignment="1"/>
    <xf numFmtId="0" fontId="12" fillId="4" borderId="0" xfId="7" applyFont="1" applyFill="1" applyBorder="1" applyAlignment="1"/>
    <xf numFmtId="0" fontId="20" fillId="4" borderId="0" xfId="7" applyFont="1" applyFill="1"/>
    <xf numFmtId="43" fontId="12" fillId="4" borderId="0" xfId="8" applyFont="1" applyFill="1" applyBorder="1" applyAlignment="1"/>
    <xf numFmtId="0" fontId="11" fillId="4" borderId="0" xfId="7" applyFont="1" applyFill="1" applyBorder="1" applyAlignment="1"/>
    <xf numFmtId="0" fontId="21" fillId="4" borderId="0" xfId="7" applyFont="1" applyFill="1"/>
    <xf numFmtId="43" fontId="0" fillId="0" borderId="9" xfId="1" applyFont="1" applyBorder="1"/>
    <xf numFmtId="9" fontId="0" fillId="0" borderId="0" xfId="1" applyNumberFormat="1" applyFont="1"/>
    <xf numFmtId="43" fontId="0" fillId="0" borderId="10" xfId="1" applyFont="1" applyBorder="1"/>
    <xf numFmtId="43" fontId="0" fillId="0" borderId="25" xfId="1" applyFont="1" applyBorder="1"/>
    <xf numFmtId="43" fontId="0" fillId="0" borderId="11" xfId="1" applyFont="1" applyBorder="1"/>
    <xf numFmtId="43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164" fontId="2" fillId="0" borderId="25" xfId="0" applyNumberFormat="1" applyFont="1" applyBorder="1"/>
    <xf numFmtId="0" fontId="2" fillId="0" borderId="25" xfId="0" applyFont="1" applyBorder="1"/>
    <xf numFmtId="0" fontId="2" fillId="0" borderId="25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43" fontId="2" fillId="0" borderId="25" xfId="1" applyFont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9" fontId="0" fillId="0" borderId="0" xfId="2" applyFont="1"/>
    <xf numFmtId="0" fontId="2" fillId="0" borderId="2" xfId="0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7" fontId="11" fillId="0" borderId="12" xfId="8" applyNumberFormat="1" applyFont="1" applyFill="1" applyBorder="1" applyAlignment="1">
      <alignment horizontal="center"/>
    </xf>
    <xf numFmtId="43" fontId="11" fillId="0" borderId="13" xfId="8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15">
    <cellStyle name="Comma" xfId="1" builtinId="3"/>
    <cellStyle name="Comma 10" xfId="11"/>
    <cellStyle name="Comma 10 2" xfId="12"/>
    <cellStyle name="Comma 11" xfId="13"/>
    <cellStyle name="Comma 2" xfId="5"/>
    <cellStyle name="Comma 2 2" xfId="14"/>
    <cellStyle name="Comma 2 2 2" xfId="15"/>
    <cellStyle name="Comma 2 5" xfId="16"/>
    <cellStyle name="Comma 3" xfId="8"/>
    <cellStyle name="Comma 4" xfId="17"/>
    <cellStyle name="Explanatory Text" xfId="6" builtinId="53"/>
    <cellStyle name="Explanatory Text 2" xfId="4"/>
    <cellStyle name="Normal" xfId="0" builtinId="0"/>
    <cellStyle name="Normal 10" xfId="18"/>
    <cellStyle name="Normal 100" xfId="19"/>
    <cellStyle name="Normal 102" xfId="20"/>
    <cellStyle name="Normal 103" xfId="21"/>
    <cellStyle name="Normal 104" xfId="22"/>
    <cellStyle name="Normal 105" xfId="23"/>
    <cellStyle name="Normal 106" xfId="24"/>
    <cellStyle name="Normal 107" xfId="25"/>
    <cellStyle name="Normal 11" xfId="26"/>
    <cellStyle name="Normal 118" xfId="27"/>
    <cellStyle name="Normal 119" xfId="28"/>
    <cellStyle name="Normal 12" xfId="29"/>
    <cellStyle name="Normal 120" xfId="30"/>
    <cellStyle name="Normal 121" xfId="31"/>
    <cellStyle name="Normal 122" xfId="32"/>
    <cellStyle name="Normal 123" xfId="33"/>
    <cellStyle name="Normal 124" xfId="34"/>
    <cellStyle name="Normal 126" xfId="35"/>
    <cellStyle name="Normal 127" xfId="36"/>
    <cellStyle name="Normal 128" xfId="37"/>
    <cellStyle name="Normal 129" xfId="38"/>
    <cellStyle name="Normal 13" xfId="39"/>
    <cellStyle name="Normal 130" xfId="40"/>
    <cellStyle name="Normal 131" xfId="41"/>
    <cellStyle name="Normal 132" xfId="42"/>
    <cellStyle name="Normal 14" xfId="43"/>
    <cellStyle name="Normal 15" xfId="44"/>
    <cellStyle name="Normal 16" xfId="45"/>
    <cellStyle name="Normal 17" xfId="46"/>
    <cellStyle name="Normal 18" xfId="47"/>
    <cellStyle name="Normal 19" xfId="48"/>
    <cellStyle name="Normal 2" xfId="3"/>
    <cellStyle name="Normal 2 2" xfId="49"/>
    <cellStyle name="Normal 2 6" xfId="50"/>
    <cellStyle name="Normal 20" xfId="51"/>
    <cellStyle name="Normal 21" xfId="52"/>
    <cellStyle name="Normal 22" xfId="53"/>
    <cellStyle name="Normal 23" xfId="54"/>
    <cellStyle name="Normal 24" xfId="55"/>
    <cellStyle name="Normal 25" xfId="56"/>
    <cellStyle name="Normal 26" xfId="57"/>
    <cellStyle name="Normal 27" xfId="58"/>
    <cellStyle name="Normal 28" xfId="59"/>
    <cellStyle name="Normal 29" xfId="60"/>
    <cellStyle name="Normal 3" xfId="7"/>
    <cellStyle name="Normal 30" xfId="61"/>
    <cellStyle name="Normal 31" xfId="62"/>
    <cellStyle name="Normal 32" xfId="63"/>
    <cellStyle name="Normal 33" xfId="64"/>
    <cellStyle name="Normal 34" xfId="65"/>
    <cellStyle name="Normal 35" xfId="66"/>
    <cellStyle name="Normal 36" xfId="67"/>
    <cellStyle name="Normal 37" xfId="68"/>
    <cellStyle name="Normal 38" xfId="69"/>
    <cellStyle name="Normal 39" xfId="70"/>
    <cellStyle name="Normal 40" xfId="71"/>
    <cellStyle name="Normal 41" xfId="72"/>
    <cellStyle name="Normal 42" xfId="73"/>
    <cellStyle name="Normal 43" xfId="74"/>
    <cellStyle name="Normal 44" xfId="75"/>
    <cellStyle name="Normal 5" xfId="76"/>
    <cellStyle name="Normal 6" xfId="77"/>
    <cellStyle name="Normal 62" xfId="78"/>
    <cellStyle name="Normal 63" xfId="79"/>
    <cellStyle name="Normal 64" xfId="80"/>
    <cellStyle name="Normal 65" xfId="81"/>
    <cellStyle name="Normal 66" xfId="82"/>
    <cellStyle name="Normal 67" xfId="83"/>
    <cellStyle name="Normal 68" xfId="84"/>
    <cellStyle name="Normal 7" xfId="85"/>
    <cellStyle name="Normal 70" xfId="86"/>
    <cellStyle name="Normal 71" xfId="87"/>
    <cellStyle name="Normal 72" xfId="88"/>
    <cellStyle name="Normal 73" xfId="89"/>
    <cellStyle name="Normal 74" xfId="90"/>
    <cellStyle name="Normal 75" xfId="91"/>
    <cellStyle name="Normal 76" xfId="92"/>
    <cellStyle name="Normal 78" xfId="93"/>
    <cellStyle name="Normal 79" xfId="94"/>
    <cellStyle name="Normal 8" xfId="95"/>
    <cellStyle name="Normal 80" xfId="96"/>
    <cellStyle name="Normal 81" xfId="97"/>
    <cellStyle name="Normal 82" xfId="98"/>
    <cellStyle name="Normal 83" xfId="99"/>
    <cellStyle name="Normal 84" xfId="100"/>
    <cellStyle name="Normal 86" xfId="101"/>
    <cellStyle name="Normal 87" xfId="102"/>
    <cellStyle name="Normal 88" xfId="103"/>
    <cellStyle name="Normal 89" xfId="104"/>
    <cellStyle name="Normal 9" xfId="105"/>
    <cellStyle name="Normal 90" xfId="106"/>
    <cellStyle name="Normal 91" xfId="107"/>
    <cellStyle name="Normal 92" xfId="108"/>
    <cellStyle name="Normal 94" xfId="109"/>
    <cellStyle name="Normal 95" xfId="110"/>
    <cellStyle name="Normal 96" xfId="111"/>
    <cellStyle name="Normal 97" xfId="112"/>
    <cellStyle name="Normal 98" xfId="113"/>
    <cellStyle name="Normal 99" xfId="114"/>
    <cellStyle name="Normal_Sheet1" xfId="10"/>
    <cellStyle name="Percent" xfId="2" builtinId="5"/>
    <cellStyle name="Percent 2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18.09%20Files/monthlyreportsseptember2018/Expanded-September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18.09%20Files/monthlyreportsseptember2018/PCR%20Septemb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"/>
    </sheetNames>
    <sheetDataSet>
      <sheetData sheetId="0">
        <row r="7">
          <cell r="E7">
            <v>168501.07142857142</v>
          </cell>
        </row>
        <row r="11">
          <cell r="E11">
            <v>2999.9999999999995</v>
          </cell>
        </row>
        <row r="19">
          <cell r="E19">
            <v>23061.366071428569</v>
          </cell>
        </row>
        <row r="33">
          <cell r="E33">
            <v>28664.940000000002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ug 1-31"/>
    </sheetNames>
    <sheetDataSet>
      <sheetData sheetId="0">
        <row r="19">
          <cell r="M19">
            <v>1178.5714285714284</v>
          </cell>
        </row>
        <row r="29">
          <cell r="M29">
            <v>1155.3571428571427</v>
          </cell>
        </row>
        <row r="39">
          <cell r="M39">
            <v>1205.3571428571427</v>
          </cell>
        </row>
        <row r="62">
          <cell r="M62">
            <v>195.53571428571428</v>
          </cell>
        </row>
        <row r="69">
          <cell r="M69">
            <v>2366.0714285714284</v>
          </cell>
        </row>
        <row r="99">
          <cell r="M99">
            <v>2970.5357142857142</v>
          </cell>
        </row>
        <row r="112">
          <cell r="M112">
            <v>6049.1071428571422</v>
          </cell>
        </row>
        <row r="115">
          <cell r="M115">
            <v>869.64285714285711</v>
          </cell>
        </row>
        <row r="117">
          <cell r="M117">
            <v>1955.3571428571427</v>
          </cell>
        </row>
        <row r="118">
          <cell r="M118">
            <v>1062.5</v>
          </cell>
        </row>
        <row r="131">
          <cell r="M131">
            <v>1114.2857142857142</v>
          </cell>
        </row>
        <row r="158">
          <cell r="M158">
            <v>1607.1428571428569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5"/>
  <sheetViews>
    <sheetView workbookViewId="0">
      <selection activeCell="C21" sqref="C21"/>
    </sheetView>
  </sheetViews>
  <sheetFormatPr defaultRowHeight="10.199999999999999"/>
  <cols>
    <col min="1" max="1" width="9" style="2" bestFit="1" customWidth="1"/>
    <col min="2" max="2" width="8.88671875" style="2"/>
    <col min="3" max="3" width="10.44140625" style="2" bestFit="1" customWidth="1"/>
    <col min="4" max="4" width="9.33203125" style="2" bestFit="1" customWidth="1"/>
    <col min="5" max="5" width="33.21875" style="2" bestFit="1" customWidth="1"/>
    <col min="6" max="6" width="36.6640625" style="2" bestFit="1" customWidth="1"/>
    <col min="7" max="8" width="16.5546875" style="2" customWidth="1"/>
    <col min="9" max="9" width="8.88671875" style="2"/>
    <col min="10" max="10" width="10.44140625" style="2" bestFit="1" customWidth="1"/>
    <col min="11" max="16384" width="8.88671875" style="2"/>
  </cols>
  <sheetData>
    <row r="1" spans="1:11">
      <c r="A1" s="1" t="s">
        <v>0</v>
      </c>
    </row>
    <row r="2" spans="1:11">
      <c r="A2" s="1" t="s">
        <v>1</v>
      </c>
    </row>
    <row r="3" spans="1:11">
      <c r="A3" s="1" t="s">
        <v>2</v>
      </c>
    </row>
    <row r="5" spans="1:11">
      <c r="A5" s="21"/>
      <c r="B5" s="21"/>
      <c r="C5" s="21"/>
      <c r="D5" s="21"/>
      <c r="E5" s="21"/>
      <c r="F5" s="21"/>
      <c r="G5" s="28" t="str">
        <f>INDEX(WTB!$A:$B,MATCH(G$6,WTB!$A:$A,),2)</f>
        <v>Accounts Payable</v>
      </c>
      <c r="H5" s="28" t="str">
        <f>INDEX(WTB!$A:$B,MATCH(H$6,WTB!$A:$A,),2)</f>
        <v>Cash in Bank</v>
      </c>
      <c r="I5" s="8"/>
      <c r="J5" s="28" t="s">
        <v>3</v>
      </c>
      <c r="K5" s="21"/>
    </row>
    <row r="6" spans="1:11">
      <c r="A6" s="7" t="s">
        <v>3</v>
      </c>
      <c r="B6" s="7" t="s">
        <v>113</v>
      </c>
      <c r="C6" s="7" t="s">
        <v>5</v>
      </c>
      <c r="D6" s="7" t="s">
        <v>4</v>
      </c>
      <c r="E6" s="7" t="s">
        <v>42</v>
      </c>
      <c r="F6" s="7" t="s">
        <v>95</v>
      </c>
      <c r="G6" s="7">
        <v>2101</v>
      </c>
      <c r="H6" s="7">
        <v>1101</v>
      </c>
      <c r="I6" s="8"/>
      <c r="J6" s="7" t="s">
        <v>97</v>
      </c>
      <c r="K6" s="7" t="s">
        <v>100</v>
      </c>
    </row>
    <row r="7" spans="1:11">
      <c r="A7" s="9"/>
      <c r="B7" s="10"/>
      <c r="C7" s="9"/>
      <c r="D7" s="10"/>
      <c r="E7" s="13"/>
      <c r="F7" s="10"/>
      <c r="G7" s="14"/>
      <c r="H7" s="14"/>
      <c r="J7" s="9"/>
      <c r="K7" s="10"/>
    </row>
    <row r="8" spans="1:11">
      <c r="A8" s="19"/>
      <c r="B8" s="16"/>
      <c r="C8" s="19"/>
      <c r="D8" s="16"/>
      <c r="E8" s="16"/>
      <c r="F8" s="16"/>
      <c r="G8" s="18"/>
      <c r="H8" s="18"/>
      <c r="J8" s="19"/>
      <c r="K8" s="16"/>
    </row>
    <row r="9" spans="1:11">
      <c r="A9" s="19"/>
      <c r="B9" s="16"/>
      <c r="C9" s="19"/>
      <c r="D9" s="16"/>
      <c r="E9" s="16"/>
      <c r="F9" s="16"/>
      <c r="G9" s="18"/>
      <c r="H9" s="18"/>
      <c r="J9" s="19"/>
      <c r="K9" s="16"/>
    </row>
    <row r="10" spans="1:11">
      <c r="A10" s="15" t="s">
        <v>96</v>
      </c>
      <c r="B10" s="16"/>
      <c r="C10" s="19"/>
      <c r="D10" s="16"/>
      <c r="E10" s="16"/>
      <c r="F10" s="16"/>
      <c r="G10" s="18"/>
      <c r="H10" s="18"/>
      <c r="J10" s="19"/>
      <c r="K10" s="16"/>
    </row>
    <row r="11" spans="1:11">
      <c r="A11" s="19">
        <v>43280</v>
      </c>
      <c r="B11" s="16">
        <v>13018</v>
      </c>
      <c r="C11" s="19">
        <v>43287</v>
      </c>
      <c r="D11" s="16">
        <v>1285902</v>
      </c>
      <c r="E11" s="16" t="s">
        <v>6</v>
      </c>
      <c r="F11" s="16" t="s">
        <v>43</v>
      </c>
      <c r="G11" s="18">
        <v>3582.22</v>
      </c>
      <c r="H11" s="18">
        <f>-G11</f>
        <v>-3582.22</v>
      </c>
      <c r="J11" s="19"/>
      <c r="K11" s="16"/>
    </row>
    <row r="12" spans="1:11">
      <c r="A12" s="19">
        <v>43280</v>
      </c>
      <c r="B12" s="16">
        <v>13019</v>
      </c>
      <c r="C12" s="19">
        <v>43287</v>
      </c>
      <c r="D12" s="16">
        <v>1285903</v>
      </c>
      <c r="E12" s="16" t="s">
        <v>6</v>
      </c>
      <c r="F12" s="16" t="s">
        <v>44</v>
      </c>
      <c r="G12" s="18">
        <v>2795.26</v>
      </c>
      <c r="H12" s="18">
        <f t="shared" ref="H12:H75" si="0">-G12</f>
        <v>-2795.26</v>
      </c>
      <c r="J12" s="19"/>
      <c r="K12" s="16"/>
    </row>
    <row r="13" spans="1:11">
      <c r="A13" s="19">
        <v>43280</v>
      </c>
      <c r="B13" s="16">
        <v>13020</v>
      </c>
      <c r="C13" s="19">
        <v>43287</v>
      </c>
      <c r="D13" s="16">
        <v>1285904</v>
      </c>
      <c r="E13" s="16" t="s">
        <v>7</v>
      </c>
      <c r="F13" s="16" t="s">
        <v>45</v>
      </c>
      <c r="G13" s="18">
        <v>7276.52</v>
      </c>
      <c r="H13" s="18">
        <f t="shared" si="0"/>
        <v>-7276.52</v>
      </c>
      <c r="J13" s="19"/>
      <c r="K13" s="16"/>
    </row>
    <row r="14" spans="1:11">
      <c r="A14" s="19">
        <v>43280</v>
      </c>
      <c r="B14" s="16">
        <v>13021</v>
      </c>
      <c r="C14" s="19">
        <v>43287</v>
      </c>
      <c r="D14" s="16">
        <v>1285905</v>
      </c>
      <c r="E14" s="16" t="s">
        <v>8</v>
      </c>
      <c r="F14" s="16" t="s">
        <v>46</v>
      </c>
      <c r="G14" s="18">
        <v>6577.56</v>
      </c>
      <c r="H14" s="18">
        <f t="shared" si="0"/>
        <v>-6577.56</v>
      </c>
      <c r="J14" s="19"/>
      <c r="K14" s="16"/>
    </row>
    <row r="15" spans="1:11">
      <c r="A15" s="19">
        <v>43280</v>
      </c>
      <c r="B15" s="16">
        <v>13022</v>
      </c>
      <c r="C15" s="19">
        <v>43287</v>
      </c>
      <c r="D15" s="16">
        <v>1285906</v>
      </c>
      <c r="E15" s="16" t="s">
        <v>8</v>
      </c>
      <c r="F15" s="16" t="s">
        <v>44</v>
      </c>
      <c r="G15" s="18">
        <v>3311.55</v>
      </c>
      <c r="H15" s="18">
        <f t="shared" si="0"/>
        <v>-3311.55</v>
      </c>
      <c r="J15" s="19"/>
      <c r="K15" s="16"/>
    </row>
    <row r="16" spans="1:11">
      <c r="A16" s="19">
        <v>43280</v>
      </c>
      <c r="B16" s="16">
        <v>13023</v>
      </c>
      <c r="C16" s="19">
        <v>43287</v>
      </c>
      <c r="D16" s="16">
        <v>1285907</v>
      </c>
      <c r="E16" s="16" t="s">
        <v>9</v>
      </c>
      <c r="F16" s="16" t="s">
        <v>47</v>
      </c>
      <c r="G16" s="18">
        <v>5193.22</v>
      </c>
      <c r="H16" s="18">
        <f t="shared" si="0"/>
        <v>-5193.22</v>
      </c>
      <c r="J16" s="19"/>
      <c r="K16" s="16"/>
    </row>
    <row r="17" spans="1:11">
      <c r="A17" s="19">
        <v>43280</v>
      </c>
      <c r="B17" s="16">
        <v>13024</v>
      </c>
      <c r="C17" s="19">
        <v>43287</v>
      </c>
      <c r="D17" s="16">
        <v>1285908</v>
      </c>
      <c r="E17" s="16" t="s">
        <v>10</v>
      </c>
      <c r="F17" s="16" t="s">
        <v>48</v>
      </c>
      <c r="G17" s="18">
        <v>3323.69</v>
      </c>
      <c r="H17" s="18">
        <f t="shared" si="0"/>
        <v>-3323.69</v>
      </c>
      <c r="J17" s="19"/>
      <c r="K17" s="16"/>
    </row>
    <row r="18" spans="1:11">
      <c r="A18" s="19">
        <v>43280</v>
      </c>
      <c r="B18" s="16">
        <v>13025</v>
      </c>
      <c r="C18" s="19">
        <v>43287</v>
      </c>
      <c r="D18" s="16">
        <v>1285909</v>
      </c>
      <c r="E18" s="29" t="s">
        <v>11</v>
      </c>
      <c r="F18" s="29"/>
      <c r="G18" s="30">
        <v>0</v>
      </c>
      <c r="H18" s="30">
        <f t="shared" si="0"/>
        <v>0</v>
      </c>
      <c r="J18" s="19"/>
      <c r="K18" s="16"/>
    </row>
    <row r="19" spans="1:11">
      <c r="A19" s="19">
        <v>43280</v>
      </c>
      <c r="B19" s="16">
        <v>13026</v>
      </c>
      <c r="C19" s="19">
        <v>43287</v>
      </c>
      <c r="D19" s="16">
        <v>1285910</v>
      </c>
      <c r="E19" s="16" t="s">
        <v>12</v>
      </c>
      <c r="F19" s="16" t="s">
        <v>49</v>
      </c>
      <c r="G19" s="18">
        <v>22236.7</v>
      </c>
      <c r="H19" s="18">
        <f t="shared" si="0"/>
        <v>-22236.7</v>
      </c>
      <c r="J19" s="19"/>
      <c r="K19" s="16"/>
    </row>
    <row r="20" spans="1:11">
      <c r="A20" s="19">
        <v>43280</v>
      </c>
      <c r="B20" s="16">
        <v>13027</v>
      </c>
      <c r="C20" s="19">
        <v>43284</v>
      </c>
      <c r="D20" s="16">
        <v>1285911</v>
      </c>
      <c r="E20" s="16" t="s">
        <v>13</v>
      </c>
      <c r="F20" s="16" t="s">
        <v>50</v>
      </c>
      <c r="G20" s="18">
        <v>10782.34</v>
      </c>
      <c r="H20" s="18">
        <f t="shared" si="0"/>
        <v>-10782.34</v>
      </c>
      <c r="J20" s="19"/>
      <c r="K20" s="16"/>
    </row>
    <row r="21" spans="1:11">
      <c r="A21" s="19">
        <v>43280</v>
      </c>
      <c r="B21" s="16">
        <v>13028</v>
      </c>
      <c r="C21" s="19">
        <v>43284</v>
      </c>
      <c r="D21" s="16">
        <v>1285912</v>
      </c>
      <c r="E21" s="16" t="s">
        <v>13</v>
      </c>
      <c r="F21" s="16" t="s">
        <v>51</v>
      </c>
      <c r="G21" s="18">
        <v>532.74</v>
      </c>
      <c r="H21" s="18">
        <f t="shared" si="0"/>
        <v>-532.74</v>
      </c>
      <c r="J21" s="19"/>
      <c r="K21" s="16"/>
    </row>
    <row r="22" spans="1:11">
      <c r="A22" s="19">
        <v>43280</v>
      </c>
      <c r="B22" s="16">
        <v>13029</v>
      </c>
      <c r="C22" s="19">
        <v>43284</v>
      </c>
      <c r="D22" s="16">
        <v>1285913</v>
      </c>
      <c r="E22" s="16" t="s">
        <v>13</v>
      </c>
      <c r="F22" s="16" t="s">
        <v>52</v>
      </c>
      <c r="G22" s="18">
        <v>1650</v>
      </c>
      <c r="H22" s="18">
        <f t="shared" si="0"/>
        <v>-1650</v>
      </c>
      <c r="J22" s="19"/>
      <c r="K22" s="16"/>
    </row>
    <row r="23" spans="1:11">
      <c r="A23" s="19">
        <v>43283</v>
      </c>
      <c r="B23" s="16">
        <v>13030</v>
      </c>
      <c r="C23" s="19">
        <v>43287</v>
      </c>
      <c r="D23" s="16">
        <v>1285914</v>
      </c>
      <c r="E23" s="16" t="s">
        <v>13</v>
      </c>
      <c r="F23" s="16" t="s">
        <v>53</v>
      </c>
      <c r="G23" s="18">
        <v>25227.15</v>
      </c>
      <c r="H23" s="18">
        <f t="shared" si="0"/>
        <v>-25227.15</v>
      </c>
      <c r="J23" s="19"/>
      <c r="K23" s="16"/>
    </row>
    <row r="24" spans="1:11">
      <c r="A24" s="19">
        <v>43283</v>
      </c>
      <c r="B24" s="16">
        <v>13031</v>
      </c>
      <c r="C24" s="19">
        <v>43287</v>
      </c>
      <c r="D24" s="16">
        <v>1285915</v>
      </c>
      <c r="E24" s="16" t="s">
        <v>14</v>
      </c>
      <c r="F24" s="16" t="s">
        <v>54</v>
      </c>
      <c r="G24" s="18">
        <v>8945</v>
      </c>
      <c r="H24" s="18">
        <f t="shared" si="0"/>
        <v>-8945</v>
      </c>
      <c r="J24" s="19"/>
      <c r="K24" s="16"/>
    </row>
    <row r="25" spans="1:11">
      <c r="A25" s="19">
        <v>43283</v>
      </c>
      <c r="B25" s="16">
        <v>13032</v>
      </c>
      <c r="C25" s="19">
        <v>43287</v>
      </c>
      <c r="D25" s="16">
        <v>1285916</v>
      </c>
      <c r="E25" s="29" t="s">
        <v>11</v>
      </c>
      <c r="F25" s="29"/>
      <c r="G25" s="30">
        <v>0</v>
      </c>
      <c r="H25" s="30">
        <f t="shared" si="0"/>
        <v>0</v>
      </c>
      <c r="J25" s="19"/>
      <c r="K25" s="16"/>
    </row>
    <row r="26" spans="1:11">
      <c r="A26" s="19">
        <v>43283</v>
      </c>
      <c r="B26" s="16">
        <v>13032</v>
      </c>
      <c r="C26" s="19">
        <v>43287</v>
      </c>
      <c r="D26" s="16">
        <v>1285917</v>
      </c>
      <c r="E26" s="16" t="s">
        <v>15</v>
      </c>
      <c r="F26" s="16" t="s">
        <v>54</v>
      </c>
      <c r="G26" s="18">
        <v>2519</v>
      </c>
      <c r="H26" s="18">
        <f t="shared" si="0"/>
        <v>-2519</v>
      </c>
      <c r="J26" s="19"/>
      <c r="K26" s="16"/>
    </row>
    <row r="27" spans="1:11">
      <c r="A27" s="19">
        <v>43283</v>
      </c>
      <c r="B27" s="16">
        <v>13033</v>
      </c>
      <c r="C27" s="19">
        <v>43287</v>
      </c>
      <c r="D27" s="16">
        <v>1285918</v>
      </c>
      <c r="E27" s="16" t="s">
        <v>16</v>
      </c>
      <c r="F27" s="16" t="s">
        <v>55</v>
      </c>
      <c r="G27" s="18">
        <v>1400</v>
      </c>
      <c r="H27" s="18">
        <f t="shared" si="0"/>
        <v>-1400</v>
      </c>
      <c r="J27" s="19"/>
      <c r="K27" s="16"/>
    </row>
    <row r="28" spans="1:11">
      <c r="A28" s="19">
        <v>43283</v>
      </c>
      <c r="B28" s="16">
        <v>13034</v>
      </c>
      <c r="C28" s="19">
        <v>43287</v>
      </c>
      <c r="D28" s="16">
        <v>1285919</v>
      </c>
      <c r="E28" s="16" t="s">
        <v>16</v>
      </c>
      <c r="F28" s="16" t="s">
        <v>56</v>
      </c>
      <c r="G28" s="18">
        <v>4452.59</v>
      </c>
      <c r="H28" s="18">
        <f t="shared" si="0"/>
        <v>-4452.59</v>
      </c>
      <c r="J28" s="19"/>
      <c r="K28" s="16"/>
    </row>
    <row r="29" spans="1:11">
      <c r="A29" s="19">
        <v>43283</v>
      </c>
      <c r="B29" s="16">
        <v>13035</v>
      </c>
      <c r="C29" s="19">
        <v>43287</v>
      </c>
      <c r="D29" s="16">
        <v>1285920</v>
      </c>
      <c r="E29" s="16" t="s">
        <v>14</v>
      </c>
      <c r="F29" s="16" t="s">
        <v>57</v>
      </c>
      <c r="G29" s="18">
        <v>5837.57</v>
      </c>
      <c r="H29" s="18">
        <f t="shared" si="0"/>
        <v>-5837.57</v>
      </c>
      <c r="J29" s="19"/>
      <c r="K29" s="16"/>
    </row>
    <row r="30" spans="1:11">
      <c r="A30" s="19">
        <v>43280</v>
      </c>
      <c r="B30" s="16">
        <v>13036</v>
      </c>
      <c r="C30" s="19">
        <v>43287</v>
      </c>
      <c r="D30" s="16">
        <v>1285921</v>
      </c>
      <c r="E30" s="16" t="s">
        <v>17</v>
      </c>
      <c r="F30" s="16" t="s">
        <v>58</v>
      </c>
      <c r="G30" s="18">
        <v>3920</v>
      </c>
      <c r="H30" s="18">
        <f t="shared" si="0"/>
        <v>-3920</v>
      </c>
      <c r="J30" s="19"/>
      <c r="K30" s="16"/>
    </row>
    <row r="31" spans="1:11">
      <c r="A31" s="19">
        <v>43287</v>
      </c>
      <c r="B31" s="16">
        <v>13037</v>
      </c>
      <c r="C31" s="19">
        <v>43294</v>
      </c>
      <c r="D31" s="16">
        <v>1285922</v>
      </c>
      <c r="E31" s="16" t="s">
        <v>8</v>
      </c>
      <c r="F31" s="16" t="s">
        <v>44</v>
      </c>
      <c r="G31" s="18">
        <v>2989.8</v>
      </c>
      <c r="H31" s="18">
        <f t="shared" si="0"/>
        <v>-2989.8</v>
      </c>
      <c r="J31" s="19"/>
      <c r="K31" s="16"/>
    </row>
    <row r="32" spans="1:11">
      <c r="A32" s="19">
        <v>43287</v>
      </c>
      <c r="B32" s="16">
        <v>13038</v>
      </c>
      <c r="C32" s="19">
        <v>43294</v>
      </c>
      <c r="D32" s="16">
        <v>1285923</v>
      </c>
      <c r="E32" s="16" t="s">
        <v>8</v>
      </c>
      <c r="F32" s="16" t="s">
        <v>46</v>
      </c>
      <c r="G32" s="18">
        <v>3959.51</v>
      </c>
      <c r="H32" s="18">
        <f t="shared" si="0"/>
        <v>-3959.51</v>
      </c>
      <c r="J32" s="19"/>
      <c r="K32" s="16"/>
    </row>
    <row r="33" spans="1:11">
      <c r="A33" s="19">
        <v>43287</v>
      </c>
      <c r="B33" s="16">
        <v>13039</v>
      </c>
      <c r="C33" s="19">
        <v>43294</v>
      </c>
      <c r="D33" s="16">
        <v>1285924</v>
      </c>
      <c r="E33" s="16" t="s">
        <v>6</v>
      </c>
      <c r="F33" s="16" t="s">
        <v>43</v>
      </c>
      <c r="G33" s="18">
        <v>3678.49</v>
      </c>
      <c r="H33" s="18">
        <f t="shared" si="0"/>
        <v>-3678.49</v>
      </c>
      <c r="J33" s="19"/>
      <c r="K33" s="16"/>
    </row>
    <row r="34" spans="1:11">
      <c r="A34" s="19">
        <v>43287</v>
      </c>
      <c r="B34" s="16">
        <v>13040</v>
      </c>
      <c r="C34" s="19">
        <v>43294</v>
      </c>
      <c r="D34" s="16">
        <v>1285925</v>
      </c>
      <c r="E34" s="16" t="s">
        <v>6</v>
      </c>
      <c r="F34" s="16" t="s">
        <v>43</v>
      </c>
      <c r="G34" s="18">
        <v>3427.87</v>
      </c>
      <c r="H34" s="18">
        <f t="shared" si="0"/>
        <v>-3427.87</v>
      </c>
      <c r="J34" s="19"/>
      <c r="K34" s="16"/>
    </row>
    <row r="35" spans="1:11">
      <c r="A35" s="19">
        <v>43287</v>
      </c>
      <c r="B35" s="16">
        <v>13041</v>
      </c>
      <c r="C35" s="19">
        <v>43294</v>
      </c>
      <c r="D35" s="16">
        <v>1285926</v>
      </c>
      <c r="E35" s="16" t="s">
        <v>7</v>
      </c>
      <c r="F35" s="16" t="s">
        <v>45</v>
      </c>
      <c r="G35" s="18">
        <v>8807.0400000000009</v>
      </c>
      <c r="H35" s="18">
        <f t="shared" si="0"/>
        <v>-8807.0400000000009</v>
      </c>
      <c r="J35" s="19"/>
      <c r="K35" s="16"/>
    </row>
    <row r="36" spans="1:11">
      <c r="A36" s="19">
        <v>43287</v>
      </c>
      <c r="B36" s="16">
        <v>13042</v>
      </c>
      <c r="C36" s="19">
        <v>43294</v>
      </c>
      <c r="D36" s="16">
        <v>1285927</v>
      </c>
      <c r="E36" s="16" t="s">
        <v>18</v>
      </c>
      <c r="F36" s="16" t="s">
        <v>59</v>
      </c>
      <c r="G36" s="18">
        <v>8145.62</v>
      </c>
      <c r="H36" s="18">
        <f t="shared" si="0"/>
        <v>-8145.62</v>
      </c>
      <c r="J36" s="19"/>
      <c r="K36" s="16"/>
    </row>
    <row r="37" spans="1:11">
      <c r="A37" s="19">
        <v>43287</v>
      </c>
      <c r="B37" s="16">
        <v>13043</v>
      </c>
      <c r="C37" s="19">
        <v>43294</v>
      </c>
      <c r="D37" s="16">
        <v>1285928</v>
      </c>
      <c r="E37" s="16" t="s">
        <v>19</v>
      </c>
      <c r="F37" s="16" t="s">
        <v>60</v>
      </c>
      <c r="G37" s="18">
        <v>3920</v>
      </c>
      <c r="H37" s="18">
        <f t="shared" si="0"/>
        <v>-3920</v>
      </c>
      <c r="J37" s="19"/>
      <c r="K37" s="16"/>
    </row>
    <row r="38" spans="1:11">
      <c r="A38" s="19">
        <v>43287</v>
      </c>
      <c r="B38" s="16">
        <v>13044</v>
      </c>
      <c r="C38" s="19">
        <v>43294</v>
      </c>
      <c r="D38" s="16">
        <v>1285929</v>
      </c>
      <c r="E38" s="29" t="s">
        <v>11</v>
      </c>
      <c r="F38" s="29"/>
      <c r="G38" s="30">
        <v>0</v>
      </c>
      <c r="H38" s="30">
        <f t="shared" si="0"/>
        <v>0</v>
      </c>
      <c r="J38" s="19"/>
      <c r="K38" s="16"/>
    </row>
    <row r="39" spans="1:11">
      <c r="A39" s="19">
        <v>43287</v>
      </c>
      <c r="B39" s="16">
        <v>13044</v>
      </c>
      <c r="C39" s="19">
        <v>43294</v>
      </c>
      <c r="D39" s="16">
        <v>1285930</v>
      </c>
      <c r="E39" s="16" t="s">
        <v>20</v>
      </c>
      <c r="F39" s="16" t="s">
        <v>61</v>
      </c>
      <c r="G39" s="18">
        <v>20470.78</v>
      </c>
      <c r="H39" s="18">
        <f t="shared" si="0"/>
        <v>-20470.78</v>
      </c>
      <c r="J39" s="19"/>
      <c r="K39" s="16"/>
    </row>
    <row r="40" spans="1:11">
      <c r="A40" s="19">
        <v>43287</v>
      </c>
      <c r="B40" s="16">
        <v>13045</v>
      </c>
      <c r="C40" s="19">
        <v>43292</v>
      </c>
      <c r="D40" s="16">
        <v>1285931</v>
      </c>
      <c r="E40" s="16" t="s">
        <v>13</v>
      </c>
      <c r="F40" s="16" t="s">
        <v>62</v>
      </c>
      <c r="G40" s="18">
        <v>11832.8</v>
      </c>
      <c r="H40" s="18">
        <f t="shared" si="0"/>
        <v>-11832.8</v>
      </c>
      <c r="J40" s="19"/>
      <c r="K40" s="16"/>
    </row>
    <row r="41" spans="1:11">
      <c r="A41" s="19">
        <v>43287</v>
      </c>
      <c r="B41" s="16">
        <v>13046</v>
      </c>
      <c r="C41" s="19">
        <v>43294</v>
      </c>
      <c r="D41" s="16">
        <v>1285932</v>
      </c>
      <c r="E41" s="29" t="s">
        <v>11</v>
      </c>
      <c r="F41" s="29"/>
      <c r="G41" s="30">
        <v>0</v>
      </c>
      <c r="H41" s="30">
        <f t="shared" si="0"/>
        <v>0</v>
      </c>
      <c r="J41" s="19"/>
      <c r="K41" s="16"/>
    </row>
    <row r="42" spans="1:11">
      <c r="A42" s="19">
        <v>43287</v>
      </c>
      <c r="B42" s="16">
        <v>13046</v>
      </c>
      <c r="C42" s="19">
        <v>43292</v>
      </c>
      <c r="D42" s="16">
        <v>1285933</v>
      </c>
      <c r="E42" s="16" t="s">
        <v>13</v>
      </c>
      <c r="F42" s="16" t="s">
        <v>63</v>
      </c>
      <c r="G42" s="18">
        <v>12924.3</v>
      </c>
      <c r="H42" s="18">
        <f t="shared" si="0"/>
        <v>-12924.3</v>
      </c>
      <c r="J42" s="19"/>
      <c r="K42" s="16"/>
    </row>
    <row r="43" spans="1:11">
      <c r="A43" s="19">
        <v>43287</v>
      </c>
      <c r="B43" s="16">
        <v>13046</v>
      </c>
      <c r="C43" s="19">
        <v>43294</v>
      </c>
      <c r="D43" s="16">
        <v>1285934</v>
      </c>
      <c r="E43" s="29" t="s">
        <v>11</v>
      </c>
      <c r="F43" s="29"/>
      <c r="G43" s="30">
        <v>0</v>
      </c>
      <c r="H43" s="30">
        <f t="shared" si="0"/>
        <v>0</v>
      </c>
      <c r="J43" s="19"/>
      <c r="K43" s="16"/>
    </row>
    <row r="44" spans="1:11">
      <c r="A44" s="19">
        <v>43287</v>
      </c>
      <c r="B44" s="16">
        <v>13046</v>
      </c>
      <c r="C44" s="19">
        <v>43294</v>
      </c>
      <c r="D44" s="16">
        <v>1285935</v>
      </c>
      <c r="E44" s="29" t="s">
        <v>11</v>
      </c>
      <c r="F44" s="29"/>
      <c r="G44" s="30">
        <v>0</v>
      </c>
      <c r="H44" s="30">
        <f t="shared" si="0"/>
        <v>0</v>
      </c>
      <c r="J44" s="19"/>
      <c r="K44" s="16"/>
    </row>
    <row r="45" spans="1:11">
      <c r="A45" s="19">
        <v>43287</v>
      </c>
      <c r="B45" s="16">
        <v>13046</v>
      </c>
      <c r="C45" s="19">
        <v>43294</v>
      </c>
      <c r="D45" s="16">
        <v>1285936</v>
      </c>
      <c r="E45" s="29" t="s">
        <v>11</v>
      </c>
      <c r="F45" s="29"/>
      <c r="G45" s="30">
        <v>0</v>
      </c>
      <c r="H45" s="30">
        <f t="shared" si="0"/>
        <v>0</v>
      </c>
      <c r="J45" s="19"/>
      <c r="K45" s="16"/>
    </row>
    <row r="46" spans="1:11">
      <c r="A46" s="19">
        <v>43287</v>
      </c>
      <c r="B46" s="16">
        <v>13046</v>
      </c>
      <c r="C46" s="19">
        <v>43294</v>
      </c>
      <c r="D46" s="16">
        <v>1285937</v>
      </c>
      <c r="E46" s="29" t="s">
        <v>11</v>
      </c>
      <c r="F46" s="29"/>
      <c r="G46" s="30">
        <v>0</v>
      </c>
      <c r="H46" s="30">
        <f t="shared" si="0"/>
        <v>0</v>
      </c>
      <c r="J46" s="19"/>
      <c r="K46" s="16"/>
    </row>
    <row r="47" spans="1:11">
      <c r="A47" s="19">
        <v>43287</v>
      </c>
      <c r="B47" s="16">
        <v>13047</v>
      </c>
      <c r="C47" s="19">
        <v>43290</v>
      </c>
      <c r="D47" s="16">
        <v>1285938</v>
      </c>
      <c r="E47" s="16" t="s">
        <v>19</v>
      </c>
      <c r="F47" s="16" t="s">
        <v>64</v>
      </c>
      <c r="G47" s="18">
        <v>9690</v>
      </c>
      <c r="H47" s="18">
        <f t="shared" si="0"/>
        <v>-9690</v>
      </c>
      <c r="J47" s="19"/>
      <c r="K47" s="16"/>
    </row>
    <row r="48" spans="1:11">
      <c r="A48" s="19">
        <v>43287</v>
      </c>
      <c r="B48" s="16">
        <v>13048</v>
      </c>
      <c r="C48" s="19">
        <v>43291</v>
      </c>
      <c r="D48" s="16">
        <v>1285939</v>
      </c>
      <c r="E48" s="16" t="s">
        <v>21</v>
      </c>
      <c r="F48" s="16" t="s">
        <v>65</v>
      </c>
      <c r="G48" s="18">
        <v>17669.22</v>
      </c>
      <c r="H48" s="18">
        <f t="shared" si="0"/>
        <v>-17669.22</v>
      </c>
      <c r="J48" s="19"/>
      <c r="K48" s="16"/>
    </row>
    <row r="49" spans="1:11">
      <c r="A49" s="19">
        <v>43287</v>
      </c>
      <c r="B49" s="16">
        <v>13049</v>
      </c>
      <c r="C49" s="19">
        <v>43291</v>
      </c>
      <c r="D49" s="16">
        <v>1285940</v>
      </c>
      <c r="E49" s="16" t="s">
        <v>13</v>
      </c>
      <c r="F49" s="16" t="s">
        <v>66</v>
      </c>
      <c r="G49" s="18">
        <v>2764</v>
      </c>
      <c r="H49" s="18">
        <f t="shared" si="0"/>
        <v>-2764</v>
      </c>
      <c r="J49" s="19"/>
      <c r="K49" s="16"/>
    </row>
    <row r="50" spans="1:11">
      <c r="A50" s="19">
        <v>43287</v>
      </c>
      <c r="B50" s="16">
        <v>13050</v>
      </c>
      <c r="C50" s="19">
        <v>43294</v>
      </c>
      <c r="D50" s="16">
        <v>1285941</v>
      </c>
      <c r="E50" s="16" t="s">
        <v>12</v>
      </c>
      <c r="F50" s="16" t="s">
        <v>67</v>
      </c>
      <c r="G50" s="18">
        <v>15033</v>
      </c>
      <c r="H50" s="18">
        <f t="shared" si="0"/>
        <v>-15033</v>
      </c>
      <c r="J50" s="19"/>
      <c r="K50" s="16"/>
    </row>
    <row r="51" spans="1:11">
      <c r="A51" s="19">
        <v>43287</v>
      </c>
      <c r="B51" s="16">
        <v>13051</v>
      </c>
      <c r="C51" s="19">
        <v>43294</v>
      </c>
      <c r="D51" s="16">
        <v>1285942</v>
      </c>
      <c r="E51" s="16" t="s">
        <v>22</v>
      </c>
      <c r="F51" s="16" t="s">
        <v>68</v>
      </c>
      <c r="G51" s="18">
        <v>5421.16</v>
      </c>
      <c r="H51" s="18">
        <f t="shared" si="0"/>
        <v>-5421.16</v>
      </c>
      <c r="J51" s="19"/>
      <c r="K51" s="16"/>
    </row>
    <row r="52" spans="1:11">
      <c r="A52" s="19">
        <v>43287</v>
      </c>
      <c r="B52" s="16">
        <v>13052</v>
      </c>
      <c r="C52" s="19">
        <v>43294</v>
      </c>
      <c r="D52" s="16">
        <v>1285943</v>
      </c>
      <c r="E52" s="29" t="s">
        <v>11</v>
      </c>
      <c r="F52" s="29"/>
      <c r="G52" s="30">
        <v>0</v>
      </c>
      <c r="H52" s="30">
        <f t="shared" si="0"/>
        <v>0</v>
      </c>
      <c r="J52" s="19"/>
      <c r="K52" s="16"/>
    </row>
    <row r="53" spans="1:11">
      <c r="A53" s="19">
        <v>43287</v>
      </c>
      <c r="B53" s="16">
        <v>13052</v>
      </c>
      <c r="C53" s="19">
        <v>43294</v>
      </c>
      <c r="D53" s="16">
        <v>1285944</v>
      </c>
      <c r="E53" s="29" t="s">
        <v>11</v>
      </c>
      <c r="F53" s="29"/>
      <c r="G53" s="30">
        <v>0</v>
      </c>
      <c r="H53" s="30">
        <f t="shared" si="0"/>
        <v>0</v>
      </c>
      <c r="J53" s="19"/>
      <c r="K53" s="16"/>
    </row>
    <row r="54" spans="1:11">
      <c r="A54" s="19">
        <v>43287</v>
      </c>
      <c r="B54" s="16">
        <v>13052</v>
      </c>
      <c r="C54" s="19">
        <v>43294</v>
      </c>
      <c r="D54" s="16">
        <v>1285945</v>
      </c>
      <c r="E54" s="29" t="s">
        <v>11</v>
      </c>
      <c r="F54" s="29"/>
      <c r="G54" s="30">
        <v>0</v>
      </c>
      <c r="H54" s="30">
        <f t="shared" si="0"/>
        <v>0</v>
      </c>
      <c r="J54" s="19"/>
      <c r="K54" s="16"/>
    </row>
    <row r="55" spans="1:11">
      <c r="A55" s="19">
        <v>43294</v>
      </c>
      <c r="B55" s="16">
        <v>13052</v>
      </c>
      <c r="C55" s="19">
        <v>43301</v>
      </c>
      <c r="D55" s="16">
        <v>1285946</v>
      </c>
      <c r="E55" s="16" t="s">
        <v>23</v>
      </c>
      <c r="F55" s="16" t="s">
        <v>69</v>
      </c>
      <c r="G55" s="18">
        <v>7634.23</v>
      </c>
      <c r="H55" s="18">
        <f t="shared" si="0"/>
        <v>-7634.23</v>
      </c>
      <c r="J55" s="19"/>
      <c r="K55" s="16"/>
    </row>
    <row r="56" spans="1:11">
      <c r="A56" s="19">
        <v>43294</v>
      </c>
      <c r="B56" s="16">
        <v>13053</v>
      </c>
      <c r="C56" s="19">
        <v>43301</v>
      </c>
      <c r="D56" s="16">
        <v>1285947</v>
      </c>
      <c r="E56" s="16" t="s">
        <v>24</v>
      </c>
      <c r="F56" s="16" t="s">
        <v>70</v>
      </c>
      <c r="G56" s="18">
        <v>8680.32</v>
      </c>
      <c r="H56" s="18">
        <f t="shared" si="0"/>
        <v>-8680.32</v>
      </c>
      <c r="J56" s="19"/>
      <c r="K56" s="16"/>
    </row>
    <row r="57" spans="1:11">
      <c r="A57" s="19">
        <v>43294</v>
      </c>
      <c r="B57" s="16">
        <v>13054</v>
      </c>
      <c r="C57" s="19">
        <v>43301</v>
      </c>
      <c r="D57" s="16">
        <v>1285948</v>
      </c>
      <c r="E57" s="16" t="s">
        <v>8</v>
      </c>
      <c r="F57" s="16" t="s">
        <v>11</v>
      </c>
      <c r="G57" s="18">
        <v>0</v>
      </c>
      <c r="H57" s="18">
        <f t="shared" si="0"/>
        <v>0</v>
      </c>
      <c r="J57" s="19"/>
      <c r="K57" s="16"/>
    </row>
    <row r="58" spans="1:11">
      <c r="A58" s="19">
        <v>43294</v>
      </c>
      <c r="B58" s="16">
        <v>13055</v>
      </c>
      <c r="C58" s="19">
        <v>43301</v>
      </c>
      <c r="D58" s="16">
        <v>1285949</v>
      </c>
      <c r="E58" s="16" t="s">
        <v>7</v>
      </c>
      <c r="F58" s="16" t="s">
        <v>45</v>
      </c>
      <c r="G58" s="18">
        <v>6809.22</v>
      </c>
      <c r="H58" s="18">
        <f t="shared" si="0"/>
        <v>-6809.22</v>
      </c>
      <c r="J58" s="19"/>
      <c r="K58" s="16"/>
    </row>
    <row r="59" spans="1:11">
      <c r="A59" s="19">
        <v>43294</v>
      </c>
      <c r="B59" s="16">
        <v>13056</v>
      </c>
      <c r="C59" s="19">
        <v>43301</v>
      </c>
      <c r="D59" s="16">
        <v>1285950</v>
      </c>
      <c r="E59" s="16" t="s">
        <v>25</v>
      </c>
      <c r="F59" s="16" t="s">
        <v>71</v>
      </c>
      <c r="G59" s="18">
        <v>996.82</v>
      </c>
      <c r="H59" s="18">
        <f t="shared" si="0"/>
        <v>-996.82</v>
      </c>
      <c r="J59" s="19"/>
      <c r="K59" s="16"/>
    </row>
    <row r="60" spans="1:11">
      <c r="A60" s="19">
        <v>43294</v>
      </c>
      <c r="B60" s="16">
        <v>13057</v>
      </c>
      <c r="C60" s="19">
        <v>43301</v>
      </c>
      <c r="D60" s="16">
        <v>1285951</v>
      </c>
      <c r="E60" s="16" t="s">
        <v>26</v>
      </c>
      <c r="F60" s="16" t="s">
        <v>72</v>
      </c>
      <c r="G60" s="18">
        <v>3884.81</v>
      </c>
      <c r="H60" s="18">
        <f t="shared" si="0"/>
        <v>-3884.81</v>
      </c>
      <c r="J60" s="19"/>
      <c r="K60" s="16"/>
    </row>
    <row r="61" spans="1:11">
      <c r="A61" s="19">
        <v>43294</v>
      </c>
      <c r="B61" s="16">
        <v>13058</v>
      </c>
      <c r="C61" s="19">
        <v>43301</v>
      </c>
      <c r="D61" s="16">
        <v>1285952</v>
      </c>
      <c r="E61" s="16" t="s">
        <v>27</v>
      </c>
      <c r="F61" s="16" t="s">
        <v>73</v>
      </c>
      <c r="G61" s="18">
        <v>1186.01</v>
      </c>
      <c r="H61" s="18">
        <f t="shared" si="0"/>
        <v>-1186.01</v>
      </c>
      <c r="J61" s="19"/>
      <c r="K61" s="16"/>
    </row>
    <row r="62" spans="1:11">
      <c r="A62" s="19">
        <v>43294</v>
      </c>
      <c r="B62" s="16">
        <v>13059</v>
      </c>
      <c r="C62" s="19">
        <v>43301</v>
      </c>
      <c r="D62" s="16">
        <v>1285953</v>
      </c>
      <c r="E62" s="16" t="s">
        <v>28</v>
      </c>
      <c r="F62" s="16" t="s">
        <v>74</v>
      </c>
      <c r="G62" s="18">
        <v>1769.74</v>
      </c>
      <c r="H62" s="18">
        <f t="shared" si="0"/>
        <v>-1769.74</v>
      </c>
      <c r="J62" s="19"/>
      <c r="K62" s="16"/>
    </row>
    <row r="63" spans="1:11">
      <c r="A63" s="19">
        <v>43294</v>
      </c>
      <c r="B63" s="16">
        <v>13060</v>
      </c>
      <c r="C63" s="19">
        <v>43301</v>
      </c>
      <c r="D63" s="16">
        <v>1285954</v>
      </c>
      <c r="E63" s="16" t="s">
        <v>10</v>
      </c>
      <c r="F63" s="16" t="s">
        <v>48</v>
      </c>
      <c r="G63" s="18">
        <v>3085.53</v>
      </c>
      <c r="H63" s="18">
        <f t="shared" si="0"/>
        <v>-3085.53</v>
      </c>
      <c r="J63" s="19"/>
      <c r="K63" s="16"/>
    </row>
    <row r="64" spans="1:11">
      <c r="A64" s="19">
        <v>43294</v>
      </c>
      <c r="B64" s="16">
        <v>13061</v>
      </c>
      <c r="C64" s="19">
        <v>43301</v>
      </c>
      <c r="D64" s="16">
        <v>1285955</v>
      </c>
      <c r="E64" s="16" t="s">
        <v>29</v>
      </c>
      <c r="F64" s="16" t="s">
        <v>75</v>
      </c>
      <c r="G64" s="18">
        <v>3210</v>
      </c>
      <c r="H64" s="18">
        <f t="shared" si="0"/>
        <v>-3210</v>
      </c>
      <c r="J64" s="19"/>
      <c r="K64" s="16"/>
    </row>
    <row r="65" spans="1:11">
      <c r="A65" s="19">
        <v>43294</v>
      </c>
      <c r="B65" s="16">
        <v>13062</v>
      </c>
      <c r="C65" s="19">
        <v>43301</v>
      </c>
      <c r="D65" s="16">
        <v>1285956</v>
      </c>
      <c r="E65" s="16" t="s">
        <v>30</v>
      </c>
      <c r="F65" s="16" t="s">
        <v>76</v>
      </c>
      <c r="G65" s="18">
        <v>3213.75</v>
      </c>
      <c r="H65" s="18">
        <f t="shared" si="0"/>
        <v>-3213.75</v>
      </c>
      <c r="J65" s="19"/>
      <c r="K65" s="16"/>
    </row>
    <row r="66" spans="1:11">
      <c r="A66" s="19">
        <v>43294</v>
      </c>
      <c r="B66" s="16">
        <v>13063</v>
      </c>
      <c r="C66" s="19">
        <v>43301</v>
      </c>
      <c r="D66" s="16">
        <v>1285957</v>
      </c>
      <c r="E66" s="16" t="s">
        <v>20</v>
      </c>
      <c r="F66" s="16" t="s">
        <v>77</v>
      </c>
      <c r="G66" s="18">
        <v>13393.34</v>
      </c>
      <c r="H66" s="18">
        <f t="shared" si="0"/>
        <v>-13393.34</v>
      </c>
      <c r="J66" s="19"/>
      <c r="K66" s="16"/>
    </row>
    <row r="67" spans="1:11">
      <c r="A67" s="19">
        <v>43294</v>
      </c>
      <c r="B67" s="16">
        <v>13064</v>
      </c>
      <c r="C67" s="19">
        <v>43301</v>
      </c>
      <c r="D67" s="16">
        <v>1285958</v>
      </c>
      <c r="E67" s="16" t="s">
        <v>31</v>
      </c>
      <c r="F67" s="16" t="s">
        <v>78</v>
      </c>
      <c r="G67" s="18">
        <v>22506.22</v>
      </c>
      <c r="H67" s="18">
        <f t="shared" si="0"/>
        <v>-22506.22</v>
      </c>
      <c r="J67" s="19"/>
      <c r="K67" s="16"/>
    </row>
    <row r="68" spans="1:11">
      <c r="A68" s="19">
        <v>43294</v>
      </c>
      <c r="B68" s="16">
        <v>13065</v>
      </c>
      <c r="C68" s="19">
        <v>43294</v>
      </c>
      <c r="D68" s="16">
        <v>1285959</v>
      </c>
      <c r="E68" s="16" t="s">
        <v>13</v>
      </c>
      <c r="F68" s="16" t="s">
        <v>79</v>
      </c>
      <c r="G68" s="18">
        <v>39797.25</v>
      </c>
      <c r="H68" s="18">
        <f t="shared" si="0"/>
        <v>-39797.25</v>
      </c>
      <c r="J68" s="19"/>
      <c r="K68" s="16"/>
    </row>
    <row r="69" spans="1:11">
      <c r="A69" s="19">
        <v>43294</v>
      </c>
      <c r="B69" s="16">
        <v>13066</v>
      </c>
      <c r="C69" s="19">
        <v>43294</v>
      </c>
      <c r="D69" s="16">
        <v>1285960</v>
      </c>
      <c r="E69" s="16" t="s">
        <v>32</v>
      </c>
      <c r="F69" s="16" t="s">
        <v>80</v>
      </c>
      <c r="G69" s="18">
        <v>4526.2299999999996</v>
      </c>
      <c r="H69" s="18">
        <f t="shared" si="0"/>
        <v>-4526.2299999999996</v>
      </c>
      <c r="J69" s="19"/>
      <c r="K69" s="16"/>
    </row>
    <row r="70" spans="1:11">
      <c r="A70" s="19">
        <v>43294</v>
      </c>
      <c r="B70" s="16">
        <v>13067</v>
      </c>
      <c r="C70" s="19">
        <v>43297</v>
      </c>
      <c r="D70" s="16">
        <v>1285961</v>
      </c>
      <c r="E70" s="16" t="s">
        <v>13</v>
      </c>
      <c r="F70" s="16" t="s">
        <v>81</v>
      </c>
      <c r="G70" s="18">
        <v>11374.68</v>
      </c>
      <c r="H70" s="18">
        <f t="shared" si="0"/>
        <v>-11374.68</v>
      </c>
      <c r="J70" s="19"/>
      <c r="K70" s="16"/>
    </row>
    <row r="71" spans="1:11">
      <c r="A71" s="19">
        <v>43294</v>
      </c>
      <c r="B71" s="16">
        <v>13068</v>
      </c>
      <c r="C71" s="19">
        <v>43297</v>
      </c>
      <c r="D71" s="16">
        <v>1285962</v>
      </c>
      <c r="E71" s="16" t="s">
        <v>13</v>
      </c>
      <c r="F71" s="16" t="s">
        <v>82</v>
      </c>
      <c r="G71" s="18">
        <v>771.75</v>
      </c>
      <c r="H71" s="18">
        <f t="shared" si="0"/>
        <v>-771.75</v>
      </c>
      <c r="J71" s="19"/>
      <c r="K71" s="16"/>
    </row>
    <row r="72" spans="1:11">
      <c r="A72" s="19">
        <v>43294</v>
      </c>
      <c r="B72" s="16">
        <v>13069</v>
      </c>
      <c r="C72" s="19">
        <v>43297</v>
      </c>
      <c r="D72" s="16">
        <v>1285963</v>
      </c>
      <c r="E72" s="16" t="s">
        <v>20</v>
      </c>
      <c r="F72" s="16" t="s">
        <v>83</v>
      </c>
      <c r="G72" s="18">
        <v>12741.22</v>
      </c>
      <c r="H72" s="18">
        <f t="shared" si="0"/>
        <v>-12741.22</v>
      </c>
      <c r="J72" s="19"/>
      <c r="K72" s="16"/>
    </row>
    <row r="73" spans="1:11">
      <c r="A73" s="19">
        <v>43294</v>
      </c>
      <c r="B73" s="16">
        <v>13070</v>
      </c>
      <c r="C73" s="19">
        <v>43298</v>
      </c>
      <c r="D73" s="16">
        <v>1285964</v>
      </c>
      <c r="E73" s="16" t="s">
        <v>13</v>
      </c>
      <c r="F73" s="16" t="s">
        <v>84</v>
      </c>
      <c r="G73" s="18">
        <v>8610.34</v>
      </c>
      <c r="H73" s="18">
        <f t="shared" si="0"/>
        <v>-8610.34</v>
      </c>
      <c r="J73" s="19"/>
      <c r="K73" s="16"/>
    </row>
    <row r="74" spans="1:11">
      <c r="A74" s="19">
        <v>43294</v>
      </c>
      <c r="B74" s="16">
        <v>13070</v>
      </c>
      <c r="C74" s="19">
        <v>43308</v>
      </c>
      <c r="D74" s="16">
        <v>1285970</v>
      </c>
      <c r="E74" s="16" t="s">
        <v>34</v>
      </c>
      <c r="F74" s="16" t="s">
        <v>88</v>
      </c>
      <c r="G74" s="18">
        <v>2259.89</v>
      </c>
      <c r="H74" s="18">
        <f t="shared" si="0"/>
        <v>-2259.89</v>
      </c>
      <c r="J74" s="19"/>
      <c r="K74" s="16"/>
    </row>
    <row r="75" spans="1:11">
      <c r="A75" s="19">
        <v>43294</v>
      </c>
      <c r="B75" s="16">
        <v>13071</v>
      </c>
      <c r="C75" s="19">
        <v>43299</v>
      </c>
      <c r="D75" s="16">
        <v>1285965</v>
      </c>
      <c r="E75" s="16" t="s">
        <v>33</v>
      </c>
      <c r="F75" s="16" t="s">
        <v>85</v>
      </c>
      <c r="G75" s="18">
        <v>24180</v>
      </c>
      <c r="H75" s="18">
        <f t="shared" si="0"/>
        <v>-24180</v>
      </c>
      <c r="J75" s="19"/>
      <c r="K75" s="16"/>
    </row>
    <row r="76" spans="1:11">
      <c r="A76" s="19">
        <v>43294</v>
      </c>
      <c r="B76" s="16">
        <v>13071</v>
      </c>
      <c r="C76" s="19">
        <v>43308</v>
      </c>
      <c r="D76" s="16">
        <v>1285971</v>
      </c>
      <c r="E76" s="16" t="s">
        <v>35</v>
      </c>
      <c r="F76" s="16" t="s">
        <v>89</v>
      </c>
      <c r="G76" s="18">
        <v>6323.04</v>
      </c>
      <c r="H76" s="18">
        <f t="shared" ref="H76:H91" si="1">-G76</f>
        <v>-6323.04</v>
      </c>
      <c r="J76" s="19"/>
      <c r="K76" s="16"/>
    </row>
    <row r="77" spans="1:11">
      <c r="A77" s="19">
        <v>43294</v>
      </c>
      <c r="B77" s="16">
        <v>13072</v>
      </c>
      <c r="C77" s="19">
        <v>43299</v>
      </c>
      <c r="D77" s="16">
        <v>1285966</v>
      </c>
      <c r="E77" s="16" t="s">
        <v>32</v>
      </c>
      <c r="F77" s="16" t="s">
        <v>86</v>
      </c>
      <c r="G77" s="18">
        <v>42431.95</v>
      </c>
      <c r="H77" s="18">
        <f t="shared" si="1"/>
        <v>-42431.95</v>
      </c>
      <c r="J77" s="19"/>
      <c r="K77" s="16"/>
    </row>
    <row r="78" spans="1:11">
      <c r="A78" s="19">
        <v>43294</v>
      </c>
      <c r="B78" s="16">
        <v>13072</v>
      </c>
      <c r="C78" s="19">
        <v>43308</v>
      </c>
      <c r="D78" s="16">
        <v>1285972</v>
      </c>
      <c r="E78" s="16" t="s">
        <v>36</v>
      </c>
      <c r="F78" s="16" t="s">
        <v>90</v>
      </c>
      <c r="G78" s="18">
        <v>9910.7199999999993</v>
      </c>
      <c r="H78" s="18">
        <f t="shared" si="1"/>
        <v>-9910.7199999999993</v>
      </c>
      <c r="J78" s="19"/>
      <c r="K78" s="16"/>
    </row>
    <row r="79" spans="1:11">
      <c r="A79" s="19">
        <v>43301</v>
      </c>
      <c r="B79" s="16">
        <v>13073</v>
      </c>
      <c r="C79" s="19">
        <v>43299</v>
      </c>
      <c r="D79" s="16">
        <v>1285967</v>
      </c>
      <c r="E79" s="16" t="s">
        <v>32</v>
      </c>
      <c r="F79" s="16" t="s">
        <v>87</v>
      </c>
      <c r="G79" s="18">
        <v>16972.78</v>
      </c>
      <c r="H79" s="18">
        <f t="shared" si="1"/>
        <v>-16972.78</v>
      </c>
      <c r="J79" s="19"/>
      <c r="K79" s="16"/>
    </row>
    <row r="80" spans="1:11">
      <c r="A80" s="19">
        <v>43301</v>
      </c>
      <c r="B80" s="16">
        <v>13073</v>
      </c>
      <c r="C80" s="19">
        <v>43308</v>
      </c>
      <c r="D80" s="16">
        <v>1285973</v>
      </c>
      <c r="E80" s="16" t="s">
        <v>37</v>
      </c>
      <c r="F80" s="16" t="s">
        <v>70</v>
      </c>
      <c r="G80" s="18">
        <v>5118.3</v>
      </c>
      <c r="H80" s="18">
        <f t="shared" si="1"/>
        <v>-5118.3</v>
      </c>
      <c r="J80" s="19"/>
      <c r="K80" s="16"/>
    </row>
    <row r="81" spans="1:11">
      <c r="A81" s="19">
        <v>43301</v>
      </c>
      <c r="B81" s="16">
        <v>13074</v>
      </c>
      <c r="C81" s="19">
        <v>43301</v>
      </c>
      <c r="D81" s="16">
        <v>1285968</v>
      </c>
      <c r="E81" s="16" t="s">
        <v>8</v>
      </c>
      <c r="F81" s="16" t="s">
        <v>46</v>
      </c>
      <c r="G81" s="18">
        <v>3016.04</v>
      </c>
      <c r="H81" s="18">
        <f t="shared" si="1"/>
        <v>-3016.04</v>
      </c>
      <c r="J81" s="19"/>
      <c r="K81" s="16"/>
    </row>
    <row r="82" spans="1:11">
      <c r="A82" s="19">
        <v>43301</v>
      </c>
      <c r="B82" s="16">
        <v>13074</v>
      </c>
      <c r="C82" s="19">
        <v>43308</v>
      </c>
      <c r="D82" s="16">
        <v>1285974</v>
      </c>
      <c r="E82" s="16" t="s">
        <v>37</v>
      </c>
      <c r="F82" s="16" t="s">
        <v>70</v>
      </c>
      <c r="G82" s="18">
        <v>2559.15</v>
      </c>
      <c r="H82" s="18">
        <f t="shared" si="1"/>
        <v>-2559.15</v>
      </c>
      <c r="J82" s="19"/>
      <c r="K82" s="16"/>
    </row>
    <row r="83" spans="1:11">
      <c r="A83" s="19">
        <v>43301</v>
      </c>
      <c r="B83" s="16">
        <v>13075</v>
      </c>
      <c r="C83" s="19">
        <v>43301</v>
      </c>
      <c r="D83" s="16">
        <v>1285969</v>
      </c>
      <c r="E83" s="29" t="s">
        <v>11</v>
      </c>
      <c r="F83" s="29"/>
      <c r="G83" s="30">
        <v>0</v>
      </c>
      <c r="H83" s="30">
        <f t="shared" si="1"/>
        <v>0</v>
      </c>
      <c r="J83" s="19"/>
      <c r="K83" s="16"/>
    </row>
    <row r="84" spans="1:11">
      <c r="A84" s="19">
        <v>43301</v>
      </c>
      <c r="B84" s="16">
        <v>13075</v>
      </c>
      <c r="C84" s="19">
        <v>43308</v>
      </c>
      <c r="D84" s="16">
        <v>1285975</v>
      </c>
      <c r="E84" s="16" t="s">
        <v>38</v>
      </c>
      <c r="F84" s="16" t="s">
        <v>91</v>
      </c>
      <c r="G84" s="18">
        <v>6267.54</v>
      </c>
      <c r="H84" s="18">
        <f t="shared" si="1"/>
        <v>-6267.54</v>
      </c>
      <c r="J84" s="19"/>
      <c r="K84" s="16"/>
    </row>
    <row r="85" spans="1:11">
      <c r="A85" s="19">
        <v>43301</v>
      </c>
      <c r="B85" s="16">
        <v>13076</v>
      </c>
      <c r="C85" s="19">
        <v>43308</v>
      </c>
      <c r="D85" s="16">
        <v>1285976</v>
      </c>
      <c r="E85" s="16" t="s">
        <v>39</v>
      </c>
      <c r="F85" s="16" t="s">
        <v>92</v>
      </c>
      <c r="G85" s="18">
        <v>8410.73</v>
      </c>
      <c r="H85" s="18">
        <f t="shared" si="1"/>
        <v>-8410.73</v>
      </c>
      <c r="J85" s="19"/>
      <c r="K85" s="16"/>
    </row>
    <row r="86" spans="1:11">
      <c r="A86" s="19">
        <v>43301</v>
      </c>
      <c r="B86" s="16">
        <v>13077</v>
      </c>
      <c r="C86" s="19">
        <v>43308</v>
      </c>
      <c r="D86" s="16">
        <v>1285977</v>
      </c>
      <c r="E86" s="16" t="s">
        <v>11</v>
      </c>
      <c r="F86" s="16"/>
      <c r="G86" s="18">
        <v>0</v>
      </c>
      <c r="H86" s="18">
        <f t="shared" si="1"/>
        <v>0</v>
      </c>
      <c r="J86" s="19"/>
      <c r="K86" s="16"/>
    </row>
    <row r="87" spans="1:11">
      <c r="A87" s="19">
        <v>43301</v>
      </c>
      <c r="B87" s="16">
        <v>13078</v>
      </c>
      <c r="C87" s="19">
        <v>43301</v>
      </c>
      <c r="D87" s="16">
        <v>1285978</v>
      </c>
      <c r="E87" s="16" t="s">
        <v>40</v>
      </c>
      <c r="F87" s="16" t="s">
        <v>61</v>
      </c>
      <c r="G87" s="18">
        <v>13538.04</v>
      </c>
      <c r="H87" s="18">
        <f t="shared" si="1"/>
        <v>-13538.04</v>
      </c>
      <c r="J87" s="19"/>
      <c r="K87" s="16"/>
    </row>
    <row r="88" spans="1:11">
      <c r="A88" s="19">
        <v>43301</v>
      </c>
      <c r="B88" s="16">
        <v>13079</v>
      </c>
      <c r="C88" s="19">
        <v>43301</v>
      </c>
      <c r="D88" s="16">
        <v>1285979</v>
      </c>
      <c r="E88" s="16" t="s">
        <v>21</v>
      </c>
      <c r="F88" s="16" t="s">
        <v>93</v>
      </c>
      <c r="G88" s="18">
        <v>45778.31</v>
      </c>
      <c r="H88" s="18">
        <f t="shared" si="1"/>
        <v>-45778.31</v>
      </c>
      <c r="J88" s="19"/>
      <c r="K88" s="16"/>
    </row>
    <row r="89" spans="1:11">
      <c r="A89" s="19">
        <v>43301</v>
      </c>
      <c r="B89" s="16">
        <v>13080</v>
      </c>
      <c r="C89" s="19">
        <v>43301</v>
      </c>
      <c r="D89" s="16">
        <v>1285980</v>
      </c>
      <c r="E89" s="16" t="s">
        <v>13</v>
      </c>
      <c r="F89" s="16" t="s">
        <v>94</v>
      </c>
      <c r="G89" s="18">
        <v>9393.09</v>
      </c>
      <c r="H89" s="18">
        <f t="shared" si="1"/>
        <v>-9393.09</v>
      </c>
      <c r="J89" s="19"/>
      <c r="K89" s="16"/>
    </row>
    <row r="90" spans="1:11">
      <c r="A90" s="19">
        <v>43301</v>
      </c>
      <c r="B90" s="16">
        <v>13081</v>
      </c>
      <c r="C90" s="19">
        <v>43308</v>
      </c>
      <c r="D90" s="16">
        <v>1285981</v>
      </c>
      <c r="E90" s="16" t="s">
        <v>41</v>
      </c>
      <c r="F90" s="16" t="s">
        <v>49</v>
      </c>
      <c r="G90" s="18">
        <v>16443.75</v>
      </c>
      <c r="H90" s="18">
        <f t="shared" si="1"/>
        <v>-16443.75</v>
      </c>
      <c r="J90" s="19"/>
      <c r="K90" s="16"/>
    </row>
    <row r="91" spans="1:11">
      <c r="A91" s="19">
        <v>43301</v>
      </c>
      <c r="B91" s="16">
        <v>13082</v>
      </c>
      <c r="C91" s="19">
        <v>43308</v>
      </c>
      <c r="D91" s="16">
        <v>1285982</v>
      </c>
      <c r="E91" s="16" t="s">
        <v>40</v>
      </c>
      <c r="F91" s="16" t="s">
        <v>61</v>
      </c>
      <c r="G91" s="18">
        <v>8593.58</v>
      </c>
      <c r="H91" s="18">
        <f t="shared" si="1"/>
        <v>-8593.58</v>
      </c>
      <c r="J91" s="19"/>
      <c r="K91" s="16"/>
    </row>
    <row r="92" spans="1:11">
      <c r="A92" s="20"/>
      <c r="B92" s="21"/>
      <c r="C92" s="20"/>
      <c r="D92" s="21"/>
      <c r="E92" s="21"/>
      <c r="F92" s="21"/>
      <c r="G92" s="23"/>
      <c r="H92" s="23"/>
      <c r="J92" s="20"/>
      <c r="K92" s="21"/>
    </row>
    <row r="93" spans="1:11" ht="10.8" thickBot="1">
      <c r="A93" s="24" t="s">
        <v>343</v>
      </c>
      <c r="B93" s="25" t="s">
        <v>98</v>
      </c>
      <c r="C93" s="24"/>
      <c r="D93" s="25"/>
      <c r="E93" s="25"/>
      <c r="F93" s="25"/>
      <c r="G93" s="27">
        <f>SUM(G10:G92)</f>
        <v>625685.07000000007</v>
      </c>
      <c r="H93" s="27">
        <f>SUM(H10:H92)</f>
        <v>-625685.07000000007</v>
      </c>
      <c r="J93" s="20"/>
      <c r="K93" s="25"/>
    </row>
    <row r="94" spans="1:11" ht="10.8" thickTop="1">
      <c r="A94" s="9"/>
      <c r="B94" s="10"/>
      <c r="C94" s="9"/>
      <c r="D94" s="10"/>
      <c r="E94" s="10"/>
      <c r="F94" s="10"/>
      <c r="G94" s="14"/>
      <c r="H94" s="14"/>
      <c r="J94" s="20"/>
      <c r="K94" s="10"/>
    </row>
    <row r="95" spans="1:11">
      <c r="A95" s="19"/>
      <c r="B95" s="16"/>
      <c r="C95" s="19"/>
      <c r="D95" s="16"/>
      <c r="E95" s="16"/>
      <c r="F95" s="16"/>
      <c r="G95" s="18"/>
      <c r="H95" s="18"/>
      <c r="J95" s="20"/>
      <c r="K95" s="16"/>
    </row>
  </sheetData>
  <sortState ref="A7:G87">
    <sortCondition ref="B7:B8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239"/>
  <sheetViews>
    <sheetView topLeftCell="J1" workbookViewId="0">
      <pane ySplit="6" topLeftCell="A266" activePane="bottomLeft" state="frozen"/>
      <selection pane="bottomLeft" activeCell="M287" sqref="M287"/>
    </sheetView>
  </sheetViews>
  <sheetFormatPr defaultRowHeight="10.199999999999999"/>
  <cols>
    <col min="1" max="1" width="10.5546875" style="2" customWidth="1"/>
    <col min="2" max="2" width="0" style="2" hidden="1" customWidth="1"/>
    <col min="3" max="3" width="10.44140625" style="2" hidden="1" customWidth="1"/>
    <col min="4" max="6" width="9.33203125" style="2" hidden="1" customWidth="1"/>
    <col min="7" max="7" width="33.21875" style="2" bestFit="1" customWidth="1"/>
    <col min="8" max="8" width="15.109375" style="2" bestFit="1" customWidth="1"/>
    <col min="9" max="9" width="36.6640625" style="2" bestFit="1" customWidth="1"/>
    <col min="10" max="10" width="0.5546875" style="2" customWidth="1"/>
    <col min="11" max="15" width="13" style="2" customWidth="1"/>
    <col min="16" max="16" width="6.44140625" style="2" bestFit="1" customWidth="1"/>
    <col min="17" max="17" width="6.44140625" style="2" customWidth="1"/>
    <col min="18" max="18" width="6.44140625" style="38" customWidth="1"/>
    <col min="19" max="19" width="0.5546875" style="2" customWidth="1"/>
    <col min="20" max="49" width="16.5546875" style="2" customWidth="1"/>
    <col min="50" max="50" width="0.44140625" style="2" customWidth="1"/>
    <col min="51" max="51" width="16.5546875" style="2" customWidth="1"/>
    <col min="52" max="52" width="8.88671875" style="2"/>
    <col min="53" max="53" width="10.44140625" style="2" bestFit="1" customWidth="1"/>
    <col min="54" max="16384" width="8.88671875" style="2"/>
  </cols>
  <sheetData>
    <row r="1" spans="1:54">
      <c r="A1" s="1" t="s">
        <v>0</v>
      </c>
    </row>
    <row r="2" spans="1:54">
      <c r="A2" s="1" t="s">
        <v>1</v>
      </c>
    </row>
    <row r="3" spans="1:54">
      <c r="A3" s="1" t="s">
        <v>111</v>
      </c>
    </row>
    <row r="5" spans="1:54" s="6" customFormat="1" ht="20.399999999999999">
      <c r="A5" s="3"/>
      <c r="B5" s="3"/>
      <c r="C5" s="3"/>
      <c r="D5" s="3"/>
      <c r="E5" s="3"/>
      <c r="F5" s="3"/>
      <c r="G5" s="3"/>
      <c r="H5" s="3"/>
      <c r="I5" s="3"/>
      <c r="J5" s="3"/>
      <c r="K5" s="130" t="s">
        <v>211</v>
      </c>
      <c r="L5" s="130" t="s">
        <v>212</v>
      </c>
      <c r="M5" s="130" t="s">
        <v>213</v>
      </c>
      <c r="N5" s="130" t="s">
        <v>214</v>
      </c>
      <c r="O5" s="130" t="s">
        <v>215</v>
      </c>
      <c r="P5" s="4"/>
      <c r="Q5" s="123"/>
      <c r="R5" s="4"/>
      <c r="S5" s="3"/>
      <c r="T5" s="4" t="str">
        <f>INDEX(WTB!$A:$B,MATCH(T$6,WTB!$A:$A,),2)</f>
        <v>Input Tax</v>
      </c>
      <c r="U5" s="4" t="str">
        <f>INDEX(WTB!$A:$B,MATCH(U$6,WTB!$A:$A,),2)</f>
        <v>Withholding Tax - E</v>
      </c>
      <c r="V5" s="4" t="str">
        <f>INDEX(WTB!$A:$B,MATCH(V$6,WTB!$A:$A,),2)</f>
        <v>Advances from Suppliers</v>
      </c>
      <c r="W5" s="4" t="str">
        <f>INDEX(WTB!$A:$B,MATCH(W$6,WTB!$A:$A,),2)</f>
        <v>Contractual Salaries and Wages</v>
      </c>
      <c r="X5" s="4" t="str">
        <f>INDEX(WTB!$A:$B,MATCH(X$6,WTB!$A:$A,),2)</f>
        <v>Space Rent</v>
      </c>
      <c r="Y5" s="4" t="str">
        <f>INDEX(WTB!$A:$B,MATCH(Y$6,WTB!$A:$A,),2)</f>
        <v>Equipment Rent</v>
      </c>
      <c r="Z5" s="4" t="str">
        <f>INDEX(WTB!$A:$B,MATCH(Z$6,WTB!$A:$A,),2)</f>
        <v>Pest Control</v>
      </c>
      <c r="AA5" s="4" t="str">
        <f>INDEX(WTB!$A:$B,MATCH(AA$6,WTB!$A:$A,),2)</f>
        <v>Director's Fee</v>
      </c>
      <c r="AB5" s="4" t="str">
        <f>INDEX(WTB!$A:$B,MATCH(AB$6,WTB!$A:$A,),2)</f>
        <v>Accounting Services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4" t="e">
        <f>INDEX(WTB!$A:$B,MATCH(AW$6,WTB!$A:$A,),2)</f>
        <v>#N/A</v>
      </c>
      <c r="AX5" s="5"/>
      <c r="AY5" s="4" t="str">
        <f>INDEX(WTB!$A:$B,MATCH(AY$6,WTB!$A:$A,),2)</f>
        <v>Accounts Payable</v>
      </c>
      <c r="AZ5" s="5"/>
      <c r="BA5" s="4" t="s">
        <v>3</v>
      </c>
      <c r="BB5" s="3"/>
    </row>
    <row r="6" spans="1:54">
      <c r="A6" s="7" t="s">
        <v>3</v>
      </c>
      <c r="B6" s="7" t="s">
        <v>100</v>
      </c>
      <c r="C6" s="7" t="s">
        <v>114</v>
      </c>
      <c r="D6" s="7" t="s">
        <v>115</v>
      </c>
      <c r="E6" s="7" t="s">
        <v>179</v>
      </c>
      <c r="F6" s="7" t="s">
        <v>180</v>
      </c>
      <c r="G6" s="7" t="s">
        <v>134</v>
      </c>
      <c r="H6" s="7" t="s">
        <v>118</v>
      </c>
      <c r="I6" s="7" t="s">
        <v>95</v>
      </c>
      <c r="J6" s="7"/>
      <c r="K6" s="131"/>
      <c r="L6" s="131"/>
      <c r="M6" s="131"/>
      <c r="N6" s="131"/>
      <c r="O6" s="131"/>
      <c r="P6" s="37" t="s">
        <v>216</v>
      </c>
      <c r="Q6" s="124"/>
      <c r="R6" s="37" t="s">
        <v>221</v>
      </c>
      <c r="S6" s="7"/>
      <c r="T6" s="7">
        <v>1110</v>
      </c>
      <c r="U6" s="7">
        <v>2201</v>
      </c>
      <c r="V6" s="7">
        <v>2110</v>
      </c>
      <c r="W6" s="7">
        <v>6110</v>
      </c>
      <c r="X6" s="7">
        <v>6201</v>
      </c>
      <c r="Y6" s="7">
        <v>6202</v>
      </c>
      <c r="Z6" s="7">
        <v>6301</v>
      </c>
      <c r="AA6" s="7">
        <v>6401</v>
      </c>
      <c r="AB6" s="7">
        <v>6402</v>
      </c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7"/>
      <c r="AX6" s="8"/>
      <c r="AY6" s="7">
        <v>2101</v>
      </c>
      <c r="AZ6" s="8"/>
      <c r="BA6" s="7" t="s">
        <v>112</v>
      </c>
      <c r="BB6" s="7" t="s">
        <v>113</v>
      </c>
    </row>
    <row r="7" spans="1:54">
      <c r="A7" s="9"/>
      <c r="B7" s="10"/>
      <c r="C7" s="11"/>
      <c r="D7" s="11"/>
      <c r="E7" s="12"/>
      <c r="F7" s="12"/>
      <c r="G7" s="13"/>
      <c r="H7" s="13"/>
      <c r="I7" s="10"/>
      <c r="J7" s="10"/>
      <c r="K7" s="10"/>
      <c r="L7" s="10"/>
      <c r="M7" s="10"/>
      <c r="N7" s="10"/>
      <c r="O7" s="10"/>
      <c r="P7" s="10"/>
      <c r="Q7" s="10"/>
      <c r="R7" s="39"/>
      <c r="S7" s="10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Y7" s="14"/>
      <c r="BA7" s="9"/>
      <c r="BB7" s="10"/>
    </row>
    <row r="8" spans="1:54">
      <c r="A8" s="15" t="s">
        <v>96</v>
      </c>
      <c r="B8" s="16"/>
      <c r="C8" s="17"/>
      <c r="D8" s="17"/>
      <c r="E8" s="17"/>
      <c r="F8" s="17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34"/>
      <c r="S8" s="16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Y8" s="18"/>
      <c r="BA8" s="19"/>
      <c r="BB8" s="16"/>
    </row>
    <row r="9" spans="1:54">
      <c r="A9" s="19"/>
      <c r="B9" s="16" t="s">
        <v>144</v>
      </c>
      <c r="C9" s="17"/>
      <c r="D9" s="17"/>
      <c r="E9" s="17"/>
      <c r="F9" s="17"/>
      <c r="G9" s="16" t="s">
        <v>119</v>
      </c>
      <c r="H9" s="16" t="s">
        <v>120</v>
      </c>
      <c r="I9" s="16" t="s">
        <v>121</v>
      </c>
      <c r="J9" s="16"/>
      <c r="K9" s="16"/>
      <c r="L9" s="16"/>
      <c r="M9" s="16"/>
      <c r="N9" s="36">
        <f>X9+T9</f>
        <v>188721.19999999998</v>
      </c>
      <c r="O9" s="36">
        <f>N9/1.12+M9+L9+K9</f>
        <v>168501.07142857139</v>
      </c>
      <c r="P9" s="36" t="s">
        <v>217</v>
      </c>
      <c r="Q9" s="36">
        <f>MATCH(P9,EWT!$B$3:$B$14,)</f>
        <v>2</v>
      </c>
      <c r="R9" s="41">
        <v>0.05</v>
      </c>
      <c r="S9" s="16"/>
      <c r="T9" s="18">
        <f>+X9*0.12</f>
        <v>20220.12857142857</v>
      </c>
      <c r="U9" s="18">
        <f>-X9*0.05</f>
        <v>-8425.0535714285706</v>
      </c>
      <c r="V9" s="18"/>
      <c r="W9" s="18"/>
      <c r="X9" s="18">
        <f>188721.2/1.12</f>
        <v>168501.07142857142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Y9" s="18">
        <f t="shared" ref="AY9:AY72" si="0">-SUM(T9:AX9)</f>
        <v>-180296.14642857143</v>
      </c>
      <c r="BA9" s="19"/>
      <c r="BB9" s="16"/>
    </row>
    <row r="10" spans="1:54">
      <c r="A10" s="19"/>
      <c r="B10" s="16" t="s">
        <v>145</v>
      </c>
      <c r="C10" s="17"/>
      <c r="D10" s="17"/>
      <c r="E10" s="17"/>
      <c r="F10" s="17"/>
      <c r="G10" s="16" t="s">
        <v>124</v>
      </c>
      <c r="H10" s="16" t="s">
        <v>125</v>
      </c>
      <c r="I10" s="16" t="s">
        <v>126</v>
      </c>
      <c r="J10" s="16"/>
      <c r="K10" s="16"/>
      <c r="L10" s="16"/>
      <c r="M10" s="16"/>
      <c r="N10" s="36">
        <f>+Z10+T10</f>
        <v>2799.9999999999995</v>
      </c>
      <c r="O10" s="36">
        <f t="shared" ref="O10:O73" si="1">N10/1.12+M10+L10+K10</f>
        <v>2499.9999999999995</v>
      </c>
      <c r="P10" s="36" t="s">
        <v>218</v>
      </c>
      <c r="Q10" s="36">
        <f>MATCH(P10,EWT!$B$3:$B$14,)</f>
        <v>3</v>
      </c>
      <c r="R10" s="41">
        <v>0.02</v>
      </c>
      <c r="S10" s="16"/>
      <c r="T10" s="18">
        <f>+Z10*0.12</f>
        <v>299.99999999999994</v>
      </c>
      <c r="U10" s="18">
        <f>-Z10*0.02</f>
        <v>-49.999999999999993</v>
      </c>
      <c r="V10" s="18"/>
      <c r="W10" s="18"/>
      <c r="X10" s="18"/>
      <c r="Y10" s="18"/>
      <c r="Z10" s="18">
        <f>2800/1.12</f>
        <v>2499.9999999999995</v>
      </c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Y10" s="18">
        <f t="shared" si="0"/>
        <v>-2749.9999999999995</v>
      </c>
      <c r="BA10" s="19"/>
      <c r="BB10" s="16"/>
    </row>
    <row r="11" spans="1:54">
      <c r="A11" s="19"/>
      <c r="B11" s="16" t="s">
        <v>146</v>
      </c>
      <c r="C11" s="17"/>
      <c r="D11" s="17"/>
      <c r="E11" s="17"/>
      <c r="F11" s="17"/>
      <c r="G11" s="16" t="s">
        <v>127</v>
      </c>
      <c r="H11" s="16" t="s">
        <v>128</v>
      </c>
      <c r="I11" s="16" t="s">
        <v>129</v>
      </c>
      <c r="J11" s="16"/>
      <c r="K11" s="16"/>
      <c r="L11" s="16"/>
      <c r="M11" s="16"/>
      <c r="N11" s="36">
        <f>+Y11+T11</f>
        <v>3359.9999999999995</v>
      </c>
      <c r="O11" s="36">
        <f t="shared" si="1"/>
        <v>2999.9999999999991</v>
      </c>
      <c r="P11" s="36" t="s">
        <v>217</v>
      </c>
      <c r="Q11" s="36">
        <f>MATCH(P11,EWT!$B$3:$B$14,)</f>
        <v>2</v>
      </c>
      <c r="R11" s="41">
        <v>0.05</v>
      </c>
      <c r="S11" s="16"/>
      <c r="T11" s="18">
        <f>Y11*0.12</f>
        <v>359.99999999999994</v>
      </c>
      <c r="U11" s="18">
        <f>-Y11*0.05</f>
        <v>-149.99999999999997</v>
      </c>
      <c r="V11" s="18"/>
      <c r="W11" s="18"/>
      <c r="X11" s="18"/>
      <c r="Y11" s="18">
        <f>3360/1.12</f>
        <v>2999.9999999999995</v>
      </c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Y11" s="18">
        <f t="shared" si="0"/>
        <v>-3209.9999999999995</v>
      </c>
      <c r="BA11" s="19"/>
      <c r="BB11" s="16"/>
    </row>
    <row r="12" spans="1:54">
      <c r="A12" s="19"/>
      <c r="B12" s="16" t="s">
        <v>147</v>
      </c>
      <c r="C12" s="17"/>
      <c r="D12" s="17"/>
      <c r="E12" s="17"/>
      <c r="F12" s="17"/>
      <c r="G12" s="16" t="s">
        <v>19</v>
      </c>
      <c r="H12" s="16" t="s">
        <v>131</v>
      </c>
      <c r="I12" s="16" t="s">
        <v>132</v>
      </c>
      <c r="J12" s="16"/>
      <c r="K12" s="16"/>
      <c r="L12" s="16"/>
      <c r="M12" s="16"/>
      <c r="N12" s="36">
        <f>+AB12+T12</f>
        <v>3919.9999999999995</v>
      </c>
      <c r="O12" s="36">
        <f t="shared" si="1"/>
        <v>3499.9999999999991</v>
      </c>
      <c r="P12" s="36" t="s">
        <v>534</v>
      </c>
      <c r="Q12" s="36">
        <f>MATCH(P12,EWT!$B$3:$B$14,)</f>
        <v>7</v>
      </c>
      <c r="R12" s="41">
        <v>0.05</v>
      </c>
      <c r="S12" s="16"/>
      <c r="T12" s="18">
        <f>AB12*0.12</f>
        <v>419.99999999999994</v>
      </c>
      <c r="U12" s="18">
        <f>-AB12*0.05</f>
        <v>-175</v>
      </c>
      <c r="V12" s="18">
        <f>-U12</f>
        <v>175</v>
      </c>
      <c r="W12" s="18"/>
      <c r="X12" s="18"/>
      <c r="Y12" s="18"/>
      <c r="Z12" s="18"/>
      <c r="AA12" s="18"/>
      <c r="AB12" s="18">
        <f>3920/1.12</f>
        <v>3499.9999999999995</v>
      </c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18">
        <f t="shared" si="0"/>
        <v>-3919.9999999999995</v>
      </c>
      <c r="BA12" s="19"/>
      <c r="BB12" s="16"/>
    </row>
    <row r="13" spans="1:54">
      <c r="A13" s="19"/>
      <c r="B13" s="16" t="s">
        <v>148</v>
      </c>
      <c r="C13" s="17"/>
      <c r="D13" s="17"/>
      <c r="E13" s="17"/>
      <c r="F13" s="17"/>
      <c r="G13" s="16" t="s">
        <v>136</v>
      </c>
      <c r="H13" s="16" t="s">
        <v>137</v>
      </c>
      <c r="I13" s="16" t="s">
        <v>138</v>
      </c>
      <c r="J13" s="16"/>
      <c r="K13" s="16"/>
      <c r="L13" s="16"/>
      <c r="M13" s="16"/>
      <c r="N13" s="36">
        <f>+AA13+T13</f>
        <v>23557.919999999995</v>
      </c>
      <c r="O13" s="36">
        <f t="shared" si="1"/>
        <v>21033.857142857138</v>
      </c>
      <c r="P13" s="36" t="s">
        <v>647</v>
      </c>
      <c r="Q13" s="36">
        <f>MATCH(P13,EWT!$B$3:$B$14,)</f>
        <v>8</v>
      </c>
      <c r="R13" s="41">
        <v>0.05</v>
      </c>
      <c r="S13" s="16"/>
      <c r="T13" s="18">
        <f>+AA13*0.12</f>
        <v>2524.0628571428565</v>
      </c>
      <c r="U13" s="18">
        <f>-AA13*0.05</f>
        <v>-1051.6928571428568</v>
      </c>
      <c r="V13" s="18"/>
      <c r="W13" s="18"/>
      <c r="X13" s="18"/>
      <c r="Y13" s="18"/>
      <c r="Z13" s="18"/>
      <c r="AA13" s="18">
        <f>23557.92/1.12</f>
        <v>21033.857142857138</v>
      </c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Y13" s="18">
        <f t="shared" si="0"/>
        <v>-22506.227142857137</v>
      </c>
      <c r="BA13" s="19"/>
      <c r="BB13" s="16"/>
    </row>
    <row r="14" spans="1:54">
      <c r="A14" s="19"/>
      <c r="B14" s="16" t="s">
        <v>149</v>
      </c>
      <c r="C14" s="17"/>
      <c r="D14" s="17"/>
      <c r="E14" s="17"/>
      <c r="F14" s="17"/>
      <c r="G14" s="16" t="s">
        <v>32</v>
      </c>
      <c r="H14" s="16"/>
      <c r="I14" s="16" t="s">
        <v>140</v>
      </c>
      <c r="J14" s="16"/>
      <c r="K14" s="16"/>
      <c r="L14" s="16"/>
      <c r="M14" s="16"/>
      <c r="N14" s="36">
        <f>+AB14+T14</f>
        <v>8280</v>
      </c>
      <c r="O14" s="36">
        <f t="shared" si="1"/>
        <v>7392.8571428571422</v>
      </c>
      <c r="P14" s="36" t="s">
        <v>219</v>
      </c>
      <c r="Q14" s="36">
        <f>MATCH(P14,EWT!$B$3:$B$14,)</f>
        <v>1</v>
      </c>
      <c r="R14" s="41">
        <v>0.15</v>
      </c>
      <c r="S14" s="16"/>
      <c r="T14" s="18">
        <f>AB14*0.12</f>
        <v>887.142857142857</v>
      </c>
      <c r="U14" s="18">
        <f>-AB14*0.15</f>
        <v>-1108.9285714285713</v>
      </c>
      <c r="V14" s="18"/>
      <c r="W14" s="18"/>
      <c r="X14" s="18"/>
      <c r="Y14" s="18"/>
      <c r="Z14" s="18"/>
      <c r="AA14" s="18"/>
      <c r="AB14" s="18">
        <f>8280/1.12</f>
        <v>7392.8571428571422</v>
      </c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Y14" s="18">
        <f t="shared" si="0"/>
        <v>-7171.0714285714275</v>
      </c>
      <c r="BA14" s="19"/>
      <c r="BB14" s="16"/>
    </row>
    <row r="15" spans="1:54">
      <c r="A15" s="19"/>
      <c r="B15" s="16" t="s">
        <v>150</v>
      </c>
      <c r="C15" s="17"/>
      <c r="D15" s="17"/>
      <c r="E15" s="17"/>
      <c r="F15" s="17"/>
      <c r="G15" s="16" t="s">
        <v>141</v>
      </c>
      <c r="H15" s="16"/>
      <c r="I15" s="16" t="s">
        <v>142</v>
      </c>
      <c r="J15" s="16"/>
      <c r="K15" s="16"/>
      <c r="L15" s="16"/>
      <c r="M15" s="36">
        <f>+W15</f>
        <v>30078.27</v>
      </c>
      <c r="N15" s="16"/>
      <c r="O15" s="36">
        <f t="shared" si="1"/>
        <v>30078.27</v>
      </c>
      <c r="P15" s="36" t="s">
        <v>218</v>
      </c>
      <c r="Q15" s="36">
        <f>MATCH(P15,EWT!$B$3:$B$14,)</f>
        <v>3</v>
      </c>
      <c r="R15" s="41">
        <v>0.02</v>
      </c>
      <c r="S15" s="16"/>
      <c r="T15" s="18"/>
      <c r="U15" s="18">
        <f>-W15*0.02</f>
        <v>-601.56540000000007</v>
      </c>
      <c r="V15" s="18"/>
      <c r="W15" s="18">
        <v>30078.27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Y15" s="18">
        <f t="shared" si="0"/>
        <v>-29476.704600000001</v>
      </c>
      <c r="BA15" s="19"/>
      <c r="BB15" s="16"/>
    </row>
    <row r="16" spans="1:54">
      <c r="A16" s="19">
        <v>43283</v>
      </c>
      <c r="B16" s="16"/>
      <c r="C16" s="17">
        <v>221622</v>
      </c>
      <c r="D16" s="17"/>
      <c r="E16" s="17">
        <v>11263</v>
      </c>
      <c r="F16" s="17">
        <v>1688</v>
      </c>
      <c r="G16" s="16" t="s">
        <v>181</v>
      </c>
      <c r="H16" s="16">
        <v>139564</v>
      </c>
      <c r="I16" s="16" t="s">
        <v>202</v>
      </c>
      <c r="J16" s="16"/>
      <c r="K16" s="16"/>
      <c r="L16" s="16"/>
      <c r="M16" s="18"/>
      <c r="N16" s="18">
        <v>4836.09</v>
      </c>
      <c r="O16" s="36">
        <f t="shared" si="1"/>
        <v>4317.9375</v>
      </c>
      <c r="P16" s="36" t="s">
        <v>220</v>
      </c>
      <c r="Q16" s="36">
        <f>MATCH(P16,EWT!$B$3:$B$14,)</f>
        <v>4</v>
      </c>
      <c r="R16" s="41">
        <v>0.01</v>
      </c>
      <c r="S16" s="16"/>
      <c r="T16" s="18">
        <f>+N16/1.12*0.12</f>
        <v>518.15250000000003</v>
      </c>
      <c r="U16" s="18">
        <f t="shared" ref="U16:U47" si="2">-(O16-K16)*R16</f>
        <v>-43.179375</v>
      </c>
      <c r="V16" s="18">
        <f>+O16</f>
        <v>4317.9375</v>
      </c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Y16" s="18">
        <f t="shared" si="0"/>
        <v>-4792.9106250000004</v>
      </c>
      <c r="BA16" s="19"/>
      <c r="BB16" s="16"/>
    </row>
    <row r="17" spans="1:54">
      <c r="A17" s="19">
        <v>43283</v>
      </c>
      <c r="B17" s="16"/>
      <c r="C17" s="17">
        <v>134945</v>
      </c>
      <c r="D17" s="17"/>
      <c r="E17" s="17">
        <v>11264</v>
      </c>
      <c r="F17" s="17">
        <v>1689</v>
      </c>
      <c r="G17" s="16" t="s">
        <v>153</v>
      </c>
      <c r="H17" s="16" t="s">
        <v>165</v>
      </c>
      <c r="I17" s="16" t="s">
        <v>203</v>
      </c>
      <c r="J17" s="16"/>
      <c r="K17" s="16"/>
      <c r="L17" s="16"/>
      <c r="M17" s="18">
        <v>4050</v>
      </c>
      <c r="N17" s="18">
        <v>0</v>
      </c>
      <c r="O17" s="36">
        <f t="shared" si="1"/>
        <v>4050</v>
      </c>
      <c r="P17" s="36" t="s">
        <v>220</v>
      </c>
      <c r="Q17" s="36">
        <f>MATCH(P17,EWT!$B$3:$B$14,)</f>
        <v>4</v>
      </c>
      <c r="R17" s="41">
        <v>0.01</v>
      </c>
      <c r="S17" s="16"/>
      <c r="T17" s="18">
        <f t="shared" ref="T17:T80" si="3">+N17/1.12*0.12</f>
        <v>0</v>
      </c>
      <c r="U17" s="18">
        <f t="shared" si="2"/>
        <v>-40.5</v>
      </c>
      <c r="V17" s="18">
        <f t="shared" ref="V17:V80" si="4">+O17</f>
        <v>4050</v>
      </c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Y17" s="18">
        <f t="shared" si="0"/>
        <v>-4009.5</v>
      </c>
      <c r="BA17" s="19"/>
      <c r="BB17" s="16"/>
    </row>
    <row r="18" spans="1:54">
      <c r="A18" s="19">
        <v>43283</v>
      </c>
      <c r="B18" s="16"/>
      <c r="C18" s="17">
        <v>67675</v>
      </c>
      <c r="D18" s="17"/>
      <c r="E18" s="17">
        <v>11265</v>
      </c>
      <c r="F18" s="17">
        <v>1690</v>
      </c>
      <c r="G18" s="16" t="s">
        <v>152</v>
      </c>
      <c r="H18" s="16" t="s">
        <v>164</v>
      </c>
      <c r="I18" s="16" t="s">
        <v>203</v>
      </c>
      <c r="J18" s="16"/>
      <c r="K18" s="16"/>
      <c r="L18" s="16"/>
      <c r="M18" s="18">
        <v>6865</v>
      </c>
      <c r="N18" s="18">
        <v>0</v>
      </c>
      <c r="O18" s="36">
        <f t="shared" si="1"/>
        <v>6865</v>
      </c>
      <c r="P18" s="36" t="s">
        <v>220</v>
      </c>
      <c r="Q18" s="36">
        <f>MATCH(P18,EWT!$B$3:$B$14,)</f>
        <v>4</v>
      </c>
      <c r="R18" s="41">
        <v>0.01</v>
      </c>
      <c r="S18" s="16"/>
      <c r="T18" s="18">
        <f t="shared" si="3"/>
        <v>0</v>
      </c>
      <c r="U18" s="18">
        <f t="shared" si="2"/>
        <v>-68.650000000000006</v>
      </c>
      <c r="V18" s="18">
        <f t="shared" si="4"/>
        <v>6865</v>
      </c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Y18" s="18">
        <f t="shared" si="0"/>
        <v>-6796.35</v>
      </c>
      <c r="BA18" s="19"/>
      <c r="BB18" s="16"/>
    </row>
    <row r="19" spans="1:54">
      <c r="A19" s="19">
        <v>43283</v>
      </c>
      <c r="B19" s="16"/>
      <c r="C19" s="17">
        <v>67676</v>
      </c>
      <c r="D19" s="17"/>
      <c r="E19" s="17">
        <v>11266</v>
      </c>
      <c r="F19" s="17">
        <v>1691</v>
      </c>
      <c r="G19" s="16" t="s">
        <v>152</v>
      </c>
      <c r="H19" s="16" t="s">
        <v>164</v>
      </c>
      <c r="I19" s="16" t="s">
        <v>204</v>
      </c>
      <c r="J19" s="16"/>
      <c r="K19" s="16"/>
      <c r="L19" s="16"/>
      <c r="M19" s="18">
        <v>2457.5</v>
      </c>
      <c r="N19" s="18">
        <v>0</v>
      </c>
      <c r="O19" s="36">
        <f t="shared" si="1"/>
        <v>2457.5</v>
      </c>
      <c r="P19" s="36" t="s">
        <v>220</v>
      </c>
      <c r="Q19" s="36">
        <f>MATCH(P19,EWT!$B$3:$B$14,)</f>
        <v>4</v>
      </c>
      <c r="R19" s="41">
        <v>0.01</v>
      </c>
      <c r="S19" s="16"/>
      <c r="T19" s="18">
        <f t="shared" si="3"/>
        <v>0</v>
      </c>
      <c r="U19" s="18">
        <f t="shared" si="2"/>
        <v>-24.574999999999999</v>
      </c>
      <c r="V19" s="18">
        <f t="shared" si="4"/>
        <v>2457.5</v>
      </c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Y19" s="18">
        <f t="shared" si="0"/>
        <v>-2432.9250000000002</v>
      </c>
      <c r="BA19" s="19"/>
      <c r="BB19" s="16"/>
    </row>
    <row r="20" spans="1:54">
      <c r="A20" s="19">
        <v>43283</v>
      </c>
      <c r="B20" s="16"/>
      <c r="C20" s="17">
        <v>700</v>
      </c>
      <c r="D20" s="17"/>
      <c r="E20" s="17">
        <v>11267</v>
      </c>
      <c r="F20" s="17">
        <v>1692</v>
      </c>
      <c r="G20" s="16" t="s">
        <v>182</v>
      </c>
      <c r="H20" s="16" t="s">
        <v>176</v>
      </c>
      <c r="I20" s="16" t="s">
        <v>204</v>
      </c>
      <c r="J20" s="16"/>
      <c r="K20" s="16"/>
      <c r="L20" s="16"/>
      <c r="M20" s="18">
        <v>334</v>
      </c>
      <c r="N20" s="18">
        <v>0</v>
      </c>
      <c r="O20" s="36">
        <f t="shared" si="1"/>
        <v>334</v>
      </c>
      <c r="P20" s="36" t="s">
        <v>220</v>
      </c>
      <c r="Q20" s="36">
        <f>MATCH(P20,EWT!$B$3:$B$14,)</f>
        <v>4</v>
      </c>
      <c r="R20" s="41">
        <v>0.01</v>
      </c>
      <c r="S20" s="16"/>
      <c r="T20" s="18">
        <f t="shared" si="3"/>
        <v>0</v>
      </c>
      <c r="U20" s="18">
        <f t="shared" si="2"/>
        <v>-3.34</v>
      </c>
      <c r="V20" s="18">
        <f t="shared" si="4"/>
        <v>334</v>
      </c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Y20" s="18">
        <f t="shared" si="0"/>
        <v>-330.66</v>
      </c>
      <c r="BA20" s="19"/>
      <c r="BB20" s="16"/>
    </row>
    <row r="21" spans="1:54">
      <c r="A21" s="19">
        <v>43283</v>
      </c>
      <c r="B21" s="16"/>
      <c r="C21" s="17">
        <v>700</v>
      </c>
      <c r="D21" s="17"/>
      <c r="E21" s="17">
        <v>11268</v>
      </c>
      <c r="F21" s="17">
        <v>1692</v>
      </c>
      <c r="G21" s="16" t="s">
        <v>182</v>
      </c>
      <c r="H21" s="16" t="s">
        <v>176</v>
      </c>
      <c r="I21" s="16" t="s">
        <v>203</v>
      </c>
      <c r="J21" s="16"/>
      <c r="K21" s="16"/>
      <c r="L21" s="16"/>
      <c r="M21" s="18">
        <v>8152.5</v>
      </c>
      <c r="N21" s="18">
        <v>0</v>
      </c>
      <c r="O21" s="36">
        <f t="shared" si="1"/>
        <v>8152.5</v>
      </c>
      <c r="P21" s="36" t="s">
        <v>220</v>
      </c>
      <c r="Q21" s="36">
        <f>MATCH(P21,EWT!$B$3:$B$14,)</f>
        <v>4</v>
      </c>
      <c r="R21" s="41">
        <v>0.01</v>
      </c>
      <c r="S21" s="16"/>
      <c r="T21" s="18">
        <f t="shared" si="3"/>
        <v>0</v>
      </c>
      <c r="U21" s="18">
        <f t="shared" si="2"/>
        <v>-81.525000000000006</v>
      </c>
      <c r="V21" s="18">
        <f t="shared" si="4"/>
        <v>8152.5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Y21" s="18">
        <f t="shared" si="0"/>
        <v>-8070.9750000000004</v>
      </c>
      <c r="BA21" s="19"/>
      <c r="BB21" s="16"/>
    </row>
    <row r="22" spans="1:54">
      <c r="A22" s="19">
        <v>43284</v>
      </c>
      <c r="B22" s="16"/>
      <c r="C22" s="17">
        <v>4574</v>
      </c>
      <c r="D22" s="17"/>
      <c r="E22" s="17">
        <v>11269</v>
      </c>
      <c r="F22" s="17">
        <v>1697</v>
      </c>
      <c r="G22" s="16" t="s">
        <v>159</v>
      </c>
      <c r="H22" s="16" t="s">
        <v>173</v>
      </c>
      <c r="I22" s="16" t="s">
        <v>203</v>
      </c>
      <c r="J22" s="16"/>
      <c r="K22" s="16"/>
      <c r="L22" s="16"/>
      <c r="M22" s="18">
        <v>0</v>
      </c>
      <c r="N22" s="18">
        <v>12065</v>
      </c>
      <c r="O22" s="36">
        <f t="shared" si="1"/>
        <v>10772.321428571428</v>
      </c>
      <c r="P22" s="36" t="s">
        <v>220</v>
      </c>
      <c r="Q22" s="36">
        <f>MATCH(P22,EWT!$B$3:$B$14,)</f>
        <v>4</v>
      </c>
      <c r="R22" s="41">
        <v>0.01</v>
      </c>
      <c r="S22" s="16"/>
      <c r="T22" s="18">
        <f t="shared" si="3"/>
        <v>1292.6785714285713</v>
      </c>
      <c r="U22" s="18">
        <f t="shared" si="2"/>
        <v>-107.72321428571428</v>
      </c>
      <c r="V22" s="18">
        <f t="shared" si="4"/>
        <v>10772.321428571428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Y22" s="18">
        <f t="shared" si="0"/>
        <v>-11957.276785714284</v>
      </c>
      <c r="BA22" s="19"/>
      <c r="BB22" s="16"/>
    </row>
    <row r="23" spans="1:54">
      <c r="A23" s="19">
        <v>43284</v>
      </c>
      <c r="B23" s="16"/>
      <c r="C23" s="17">
        <v>135198</v>
      </c>
      <c r="D23" s="17"/>
      <c r="E23" s="17">
        <v>11270</v>
      </c>
      <c r="F23" s="17">
        <v>1699</v>
      </c>
      <c r="G23" s="16" t="s">
        <v>153</v>
      </c>
      <c r="H23" s="16" t="s">
        <v>165</v>
      </c>
      <c r="I23" s="16" t="s">
        <v>203</v>
      </c>
      <c r="J23" s="16"/>
      <c r="K23" s="16"/>
      <c r="L23" s="16"/>
      <c r="M23" s="18">
        <v>4650</v>
      </c>
      <c r="N23" s="18">
        <v>0</v>
      </c>
      <c r="O23" s="36">
        <f t="shared" si="1"/>
        <v>4650</v>
      </c>
      <c r="P23" s="36" t="s">
        <v>220</v>
      </c>
      <c r="Q23" s="36">
        <f>MATCH(P23,EWT!$B$3:$B$14,)</f>
        <v>4</v>
      </c>
      <c r="R23" s="41">
        <v>0.01</v>
      </c>
      <c r="S23" s="16"/>
      <c r="T23" s="18">
        <f t="shared" si="3"/>
        <v>0</v>
      </c>
      <c r="U23" s="18">
        <f t="shared" si="2"/>
        <v>-46.5</v>
      </c>
      <c r="V23" s="18">
        <f t="shared" si="4"/>
        <v>4650</v>
      </c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Y23" s="18">
        <f t="shared" si="0"/>
        <v>-4603.5</v>
      </c>
      <c r="BA23" s="19"/>
      <c r="BB23" s="16"/>
    </row>
    <row r="24" spans="1:54">
      <c r="A24" s="19">
        <v>43285</v>
      </c>
      <c r="B24" s="16"/>
      <c r="C24" s="17">
        <v>30118</v>
      </c>
      <c r="D24" s="17"/>
      <c r="E24" s="17">
        <v>11271</v>
      </c>
      <c r="F24" s="17">
        <v>1694</v>
      </c>
      <c r="G24" s="16" t="s">
        <v>158</v>
      </c>
      <c r="H24" s="16" t="s">
        <v>170</v>
      </c>
      <c r="I24" s="16" t="s">
        <v>205</v>
      </c>
      <c r="J24" s="16"/>
      <c r="K24" s="16"/>
      <c r="L24" s="16"/>
      <c r="M24" s="18">
        <v>0</v>
      </c>
      <c r="N24" s="18">
        <v>1695</v>
      </c>
      <c r="O24" s="36">
        <f t="shared" si="1"/>
        <v>1513.3928571428571</v>
      </c>
      <c r="P24" s="36" t="s">
        <v>220</v>
      </c>
      <c r="Q24" s="36">
        <f>MATCH(P24,EWT!$B$3:$B$14,)</f>
        <v>4</v>
      </c>
      <c r="R24" s="41">
        <v>0.01</v>
      </c>
      <c r="S24" s="16"/>
      <c r="T24" s="18">
        <f t="shared" si="3"/>
        <v>181.60714285714283</v>
      </c>
      <c r="U24" s="18">
        <f t="shared" si="2"/>
        <v>-15.133928571428571</v>
      </c>
      <c r="V24" s="18">
        <f t="shared" si="4"/>
        <v>1513.3928571428571</v>
      </c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Y24" s="18">
        <f t="shared" si="0"/>
        <v>-1679.8660714285713</v>
      </c>
      <c r="BA24" s="19"/>
      <c r="BB24" s="16"/>
    </row>
    <row r="25" spans="1:54">
      <c r="A25" s="19">
        <v>43285</v>
      </c>
      <c r="B25" s="16"/>
      <c r="C25" s="17">
        <v>30118</v>
      </c>
      <c r="D25" s="17"/>
      <c r="E25" s="17">
        <v>11271</v>
      </c>
      <c r="F25" s="17">
        <v>1694</v>
      </c>
      <c r="G25" s="16" t="s">
        <v>158</v>
      </c>
      <c r="H25" s="16" t="s">
        <v>170</v>
      </c>
      <c r="I25" s="16" t="s">
        <v>206</v>
      </c>
      <c r="J25" s="16"/>
      <c r="K25" s="16"/>
      <c r="L25" s="16"/>
      <c r="M25" s="18">
        <v>0</v>
      </c>
      <c r="N25" s="18">
        <v>5523.5</v>
      </c>
      <c r="O25" s="36">
        <f t="shared" si="1"/>
        <v>4931.6964285714284</v>
      </c>
      <c r="P25" s="36" t="s">
        <v>220</v>
      </c>
      <c r="Q25" s="36">
        <f>MATCH(P25,EWT!$B$3:$B$14,)</f>
        <v>4</v>
      </c>
      <c r="R25" s="41">
        <v>0.01</v>
      </c>
      <c r="S25" s="16"/>
      <c r="T25" s="18">
        <f t="shared" si="3"/>
        <v>591.80357142857144</v>
      </c>
      <c r="U25" s="18">
        <f t="shared" si="2"/>
        <v>-49.316964285714285</v>
      </c>
      <c r="V25" s="18">
        <f t="shared" si="4"/>
        <v>4931.6964285714284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Y25" s="18">
        <f t="shared" si="0"/>
        <v>-5474.1830357142853</v>
      </c>
      <c r="BA25" s="19"/>
      <c r="BB25" s="16"/>
    </row>
    <row r="26" spans="1:54">
      <c r="A26" s="19">
        <v>43285</v>
      </c>
      <c r="B26" s="16"/>
      <c r="C26" s="17">
        <v>30118</v>
      </c>
      <c r="D26" s="17"/>
      <c r="E26" s="17">
        <v>11271</v>
      </c>
      <c r="F26" s="17">
        <v>1694</v>
      </c>
      <c r="G26" s="16" t="s">
        <v>158</v>
      </c>
      <c r="H26" s="16" t="s">
        <v>170</v>
      </c>
      <c r="I26" s="16" t="s">
        <v>206</v>
      </c>
      <c r="J26" s="16"/>
      <c r="K26" s="16"/>
      <c r="L26" s="16"/>
      <c r="M26" s="18">
        <v>0</v>
      </c>
      <c r="N26" s="18">
        <v>370</v>
      </c>
      <c r="O26" s="36">
        <f t="shared" si="1"/>
        <v>330.35714285714283</v>
      </c>
      <c r="P26" s="36" t="s">
        <v>220</v>
      </c>
      <c r="Q26" s="36">
        <f>MATCH(P26,EWT!$B$3:$B$14,)</f>
        <v>4</v>
      </c>
      <c r="R26" s="41">
        <v>0.01</v>
      </c>
      <c r="S26" s="16"/>
      <c r="T26" s="18">
        <f t="shared" si="3"/>
        <v>39.642857142857139</v>
      </c>
      <c r="U26" s="18">
        <f t="shared" si="2"/>
        <v>-3.3035714285714284</v>
      </c>
      <c r="V26" s="18">
        <f t="shared" si="4"/>
        <v>330.35714285714283</v>
      </c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Y26" s="18">
        <f t="shared" si="0"/>
        <v>-366.69642857142856</v>
      </c>
      <c r="BA26" s="19"/>
      <c r="BB26" s="16"/>
    </row>
    <row r="27" spans="1:54">
      <c r="A27" s="19">
        <v>43287</v>
      </c>
      <c r="B27" s="16"/>
      <c r="C27" s="17">
        <v>1765</v>
      </c>
      <c r="D27" s="17"/>
      <c r="E27" s="17">
        <v>11272</v>
      </c>
      <c r="F27" s="17">
        <v>1696</v>
      </c>
      <c r="G27" s="16" t="s">
        <v>156</v>
      </c>
      <c r="H27" s="16" t="s">
        <v>168</v>
      </c>
      <c r="I27" s="16" t="s">
        <v>203</v>
      </c>
      <c r="J27" s="16"/>
      <c r="K27" s="16"/>
      <c r="L27" s="16"/>
      <c r="M27" s="18">
        <v>0</v>
      </c>
      <c r="N27" s="18">
        <v>2460</v>
      </c>
      <c r="O27" s="36">
        <f t="shared" si="1"/>
        <v>2196.4285714285711</v>
      </c>
      <c r="P27" s="36" t="s">
        <v>220</v>
      </c>
      <c r="Q27" s="36">
        <f>MATCH(P27,EWT!$B$3:$B$14,)</f>
        <v>4</v>
      </c>
      <c r="R27" s="41">
        <v>0.01</v>
      </c>
      <c r="S27" s="16"/>
      <c r="T27" s="18">
        <f t="shared" si="3"/>
        <v>263.5714285714285</v>
      </c>
      <c r="U27" s="18">
        <f t="shared" si="2"/>
        <v>-21.964285714285712</v>
      </c>
      <c r="V27" s="18">
        <f t="shared" si="4"/>
        <v>2196.4285714285711</v>
      </c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Y27" s="18">
        <f t="shared" si="0"/>
        <v>-2438.0357142857138</v>
      </c>
      <c r="BA27" s="19"/>
      <c r="BB27" s="16"/>
    </row>
    <row r="28" spans="1:54">
      <c r="A28" s="19">
        <v>43287</v>
      </c>
      <c r="B28" s="16"/>
      <c r="C28" s="17">
        <v>5585</v>
      </c>
      <c r="D28" s="17"/>
      <c r="E28" s="17">
        <v>11273</v>
      </c>
      <c r="F28" s="17">
        <v>1700</v>
      </c>
      <c r="G28" s="16" t="s">
        <v>155</v>
      </c>
      <c r="H28" s="16" t="s">
        <v>167</v>
      </c>
      <c r="I28" s="16" t="s">
        <v>203</v>
      </c>
      <c r="J28" s="16"/>
      <c r="K28" s="16"/>
      <c r="L28" s="16"/>
      <c r="M28" s="18">
        <v>0</v>
      </c>
      <c r="N28" s="18">
        <v>4590</v>
      </c>
      <c r="O28" s="36">
        <f t="shared" si="1"/>
        <v>4098.2142857142853</v>
      </c>
      <c r="P28" s="36" t="s">
        <v>220</v>
      </c>
      <c r="Q28" s="36">
        <f>MATCH(P28,EWT!$B$3:$B$14,)</f>
        <v>4</v>
      </c>
      <c r="R28" s="41">
        <v>0.01</v>
      </c>
      <c r="S28" s="16"/>
      <c r="T28" s="18">
        <f t="shared" si="3"/>
        <v>491.78571428571422</v>
      </c>
      <c r="U28" s="18">
        <f t="shared" si="2"/>
        <v>-40.982142857142854</v>
      </c>
      <c r="V28" s="18">
        <f t="shared" si="4"/>
        <v>4098.2142857142853</v>
      </c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Y28" s="18">
        <f t="shared" si="0"/>
        <v>-4549.0178571428569</v>
      </c>
      <c r="BA28" s="19"/>
      <c r="BB28" s="16"/>
    </row>
    <row r="29" spans="1:54">
      <c r="A29" s="19">
        <v>43287</v>
      </c>
      <c r="B29" s="16"/>
      <c r="C29" s="17">
        <v>969</v>
      </c>
      <c r="D29" s="17"/>
      <c r="E29" s="17">
        <v>11274</v>
      </c>
      <c r="F29" s="17">
        <v>1701</v>
      </c>
      <c r="G29" s="16" t="s">
        <v>182</v>
      </c>
      <c r="H29" s="16" t="s">
        <v>176</v>
      </c>
      <c r="I29" s="16" t="s">
        <v>203</v>
      </c>
      <c r="J29" s="16"/>
      <c r="K29" s="16"/>
      <c r="L29" s="16"/>
      <c r="M29" s="18">
        <v>900</v>
      </c>
      <c r="N29" s="18">
        <v>0</v>
      </c>
      <c r="O29" s="36">
        <f t="shared" si="1"/>
        <v>900</v>
      </c>
      <c r="P29" s="36" t="s">
        <v>220</v>
      </c>
      <c r="Q29" s="36">
        <f>MATCH(P29,EWT!$B$3:$B$14,)</f>
        <v>4</v>
      </c>
      <c r="R29" s="41">
        <v>0.01</v>
      </c>
      <c r="S29" s="16"/>
      <c r="T29" s="18">
        <f t="shared" si="3"/>
        <v>0</v>
      </c>
      <c r="U29" s="18">
        <f t="shared" si="2"/>
        <v>-9</v>
      </c>
      <c r="V29" s="18">
        <f t="shared" si="4"/>
        <v>900</v>
      </c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Y29" s="18">
        <f t="shared" si="0"/>
        <v>-891</v>
      </c>
      <c r="BA29" s="19"/>
      <c r="BB29" s="16"/>
    </row>
    <row r="30" spans="1:54">
      <c r="A30" s="19">
        <v>43287</v>
      </c>
      <c r="B30" s="16"/>
      <c r="C30" s="17">
        <v>982</v>
      </c>
      <c r="D30" s="17"/>
      <c r="E30" s="17">
        <v>11275</v>
      </c>
      <c r="F30" s="17">
        <v>1702</v>
      </c>
      <c r="G30" s="16" t="s">
        <v>182</v>
      </c>
      <c r="H30" s="16" t="s">
        <v>176</v>
      </c>
      <c r="I30" s="16" t="s">
        <v>203</v>
      </c>
      <c r="J30" s="16"/>
      <c r="K30" s="16"/>
      <c r="L30" s="16"/>
      <c r="M30" s="18">
        <v>805</v>
      </c>
      <c r="N30" s="18">
        <v>0</v>
      </c>
      <c r="O30" s="36">
        <f t="shared" si="1"/>
        <v>805</v>
      </c>
      <c r="P30" s="36" t="s">
        <v>220</v>
      </c>
      <c r="Q30" s="36">
        <f>MATCH(P30,EWT!$B$3:$B$14,)</f>
        <v>4</v>
      </c>
      <c r="R30" s="41">
        <v>0.01</v>
      </c>
      <c r="S30" s="16"/>
      <c r="T30" s="18">
        <f t="shared" si="3"/>
        <v>0</v>
      </c>
      <c r="U30" s="18">
        <f t="shared" si="2"/>
        <v>-8.0500000000000007</v>
      </c>
      <c r="V30" s="18">
        <f t="shared" si="4"/>
        <v>805</v>
      </c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Y30" s="18">
        <f t="shared" si="0"/>
        <v>-796.95</v>
      </c>
      <c r="BA30" s="19"/>
      <c r="BB30" s="16"/>
    </row>
    <row r="31" spans="1:54">
      <c r="A31" s="19">
        <v>43287</v>
      </c>
      <c r="B31" s="16"/>
      <c r="C31" s="17"/>
      <c r="D31" s="17"/>
      <c r="E31" s="17">
        <v>11276</v>
      </c>
      <c r="F31" s="17">
        <v>1710</v>
      </c>
      <c r="G31" s="16" t="s">
        <v>183</v>
      </c>
      <c r="H31" s="16">
        <v>0</v>
      </c>
      <c r="I31" s="16" t="s">
        <v>207</v>
      </c>
      <c r="J31" s="16"/>
      <c r="K31" s="16"/>
      <c r="L31" s="16"/>
      <c r="M31" s="18">
        <v>1965</v>
      </c>
      <c r="N31" s="18">
        <v>0</v>
      </c>
      <c r="O31" s="36">
        <f t="shared" si="1"/>
        <v>1965</v>
      </c>
      <c r="P31" s="36" t="s">
        <v>220</v>
      </c>
      <c r="Q31" s="36">
        <f>MATCH(P31,EWT!$B$3:$B$14,)</f>
        <v>4</v>
      </c>
      <c r="R31" s="41">
        <v>0.01</v>
      </c>
      <c r="S31" s="16"/>
      <c r="T31" s="18">
        <f t="shared" si="3"/>
        <v>0</v>
      </c>
      <c r="U31" s="18">
        <f t="shared" si="2"/>
        <v>-19.650000000000002</v>
      </c>
      <c r="V31" s="18">
        <f t="shared" si="4"/>
        <v>1965</v>
      </c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Y31" s="18">
        <f t="shared" si="0"/>
        <v>-1945.35</v>
      </c>
      <c r="BA31" s="19"/>
      <c r="BB31" s="16"/>
    </row>
    <row r="32" spans="1:54">
      <c r="A32" s="19">
        <v>43290</v>
      </c>
      <c r="B32" s="16"/>
      <c r="C32" s="17">
        <v>11301</v>
      </c>
      <c r="D32" s="17"/>
      <c r="E32" s="17">
        <v>11277</v>
      </c>
      <c r="F32" s="17">
        <v>1709</v>
      </c>
      <c r="G32" s="16" t="s">
        <v>151</v>
      </c>
      <c r="H32" s="16" t="s">
        <v>161</v>
      </c>
      <c r="I32" s="16" t="s">
        <v>204</v>
      </c>
      <c r="J32" s="16"/>
      <c r="K32" s="16"/>
      <c r="L32" s="16"/>
      <c r="M32" s="18">
        <v>819</v>
      </c>
      <c r="N32" s="18">
        <v>0</v>
      </c>
      <c r="O32" s="36">
        <f t="shared" si="1"/>
        <v>819</v>
      </c>
      <c r="P32" s="36" t="s">
        <v>220</v>
      </c>
      <c r="Q32" s="36">
        <f>MATCH(P32,EWT!$B$3:$B$14,)</f>
        <v>4</v>
      </c>
      <c r="R32" s="41">
        <v>0.01</v>
      </c>
      <c r="S32" s="16"/>
      <c r="T32" s="18">
        <f t="shared" si="3"/>
        <v>0</v>
      </c>
      <c r="U32" s="18">
        <f t="shared" si="2"/>
        <v>-8.19</v>
      </c>
      <c r="V32" s="18">
        <f t="shared" si="4"/>
        <v>819</v>
      </c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Y32" s="18">
        <f t="shared" si="0"/>
        <v>-810.81</v>
      </c>
      <c r="BA32" s="19"/>
      <c r="BB32" s="16"/>
    </row>
    <row r="33" spans="1:54">
      <c r="A33" s="19">
        <v>43290</v>
      </c>
      <c r="B33" s="16"/>
      <c r="C33" s="17">
        <v>11300</v>
      </c>
      <c r="D33" s="17"/>
      <c r="E33" s="17">
        <v>11278</v>
      </c>
      <c r="F33" s="17">
        <v>1707</v>
      </c>
      <c r="G33" s="16" t="s">
        <v>151</v>
      </c>
      <c r="H33" s="16" t="s">
        <v>161</v>
      </c>
      <c r="I33" s="16" t="s">
        <v>203</v>
      </c>
      <c r="J33" s="16"/>
      <c r="K33" s="16"/>
      <c r="L33" s="16"/>
      <c r="M33" s="18">
        <v>4421.8999999999996</v>
      </c>
      <c r="N33" s="18">
        <v>0</v>
      </c>
      <c r="O33" s="36">
        <f t="shared" si="1"/>
        <v>4421.8999999999996</v>
      </c>
      <c r="P33" s="36" t="s">
        <v>220</v>
      </c>
      <c r="Q33" s="36">
        <f>MATCH(P33,EWT!$B$3:$B$14,)</f>
        <v>4</v>
      </c>
      <c r="R33" s="41">
        <v>0.01</v>
      </c>
      <c r="S33" s="16"/>
      <c r="T33" s="18">
        <f t="shared" si="3"/>
        <v>0</v>
      </c>
      <c r="U33" s="18">
        <f t="shared" si="2"/>
        <v>-44.218999999999994</v>
      </c>
      <c r="V33" s="18">
        <f t="shared" si="4"/>
        <v>4421.8999999999996</v>
      </c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Y33" s="18">
        <f t="shared" si="0"/>
        <v>-4377.6809999999996</v>
      </c>
      <c r="BA33" s="19"/>
      <c r="BB33" s="16"/>
    </row>
    <row r="34" spans="1:54">
      <c r="A34" s="19">
        <v>43290</v>
      </c>
      <c r="B34" s="16"/>
      <c r="C34" s="17">
        <v>136134</v>
      </c>
      <c r="D34" s="17"/>
      <c r="E34" s="17">
        <v>11280</v>
      </c>
      <c r="F34" s="17">
        <v>1706</v>
      </c>
      <c r="G34" s="16" t="s">
        <v>153</v>
      </c>
      <c r="H34" s="16" t="s">
        <v>165</v>
      </c>
      <c r="I34" s="16" t="s">
        <v>203</v>
      </c>
      <c r="J34" s="16"/>
      <c r="K34" s="16"/>
      <c r="L34" s="16"/>
      <c r="M34" s="18">
        <v>3850</v>
      </c>
      <c r="N34" s="18">
        <v>0</v>
      </c>
      <c r="O34" s="36">
        <f t="shared" si="1"/>
        <v>3850</v>
      </c>
      <c r="P34" s="36" t="s">
        <v>220</v>
      </c>
      <c r="Q34" s="36">
        <f>MATCH(P34,EWT!$B$3:$B$14,)</f>
        <v>4</v>
      </c>
      <c r="R34" s="41">
        <v>0.01</v>
      </c>
      <c r="S34" s="16"/>
      <c r="T34" s="18">
        <f t="shared" si="3"/>
        <v>0</v>
      </c>
      <c r="U34" s="18">
        <f t="shared" si="2"/>
        <v>-38.5</v>
      </c>
      <c r="V34" s="18">
        <f t="shared" si="4"/>
        <v>3850</v>
      </c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Y34" s="18">
        <f t="shared" si="0"/>
        <v>-3811.5</v>
      </c>
      <c r="BA34" s="19"/>
      <c r="BB34" s="16"/>
    </row>
    <row r="35" spans="1:54">
      <c r="A35" s="19">
        <v>43290</v>
      </c>
      <c r="B35" s="16"/>
      <c r="C35" s="17">
        <v>67682</v>
      </c>
      <c r="D35" s="17"/>
      <c r="E35" s="17">
        <v>11281</v>
      </c>
      <c r="F35" s="17">
        <v>1703</v>
      </c>
      <c r="G35" s="16" t="s">
        <v>152</v>
      </c>
      <c r="H35" s="16" t="s">
        <v>164</v>
      </c>
      <c r="I35" s="16" t="s">
        <v>203</v>
      </c>
      <c r="J35" s="16"/>
      <c r="K35" s="16"/>
      <c r="L35" s="16"/>
      <c r="M35" s="18">
        <v>5350</v>
      </c>
      <c r="N35" s="18">
        <v>0</v>
      </c>
      <c r="O35" s="36">
        <f t="shared" si="1"/>
        <v>5350</v>
      </c>
      <c r="P35" s="36" t="s">
        <v>220</v>
      </c>
      <c r="Q35" s="36">
        <f>MATCH(P35,EWT!$B$3:$B$14,)</f>
        <v>4</v>
      </c>
      <c r="R35" s="41">
        <v>0.01</v>
      </c>
      <c r="S35" s="16"/>
      <c r="T35" s="18">
        <f t="shared" si="3"/>
        <v>0</v>
      </c>
      <c r="U35" s="18">
        <f t="shared" si="2"/>
        <v>-53.5</v>
      </c>
      <c r="V35" s="18">
        <f t="shared" si="4"/>
        <v>5350</v>
      </c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Y35" s="18">
        <f t="shared" si="0"/>
        <v>-5296.5</v>
      </c>
      <c r="BA35" s="19"/>
      <c r="BB35" s="16"/>
    </row>
    <row r="36" spans="1:54">
      <c r="A36" s="19">
        <v>43290</v>
      </c>
      <c r="B36" s="16"/>
      <c r="C36" s="17">
        <v>23764</v>
      </c>
      <c r="D36" s="17"/>
      <c r="E36" s="17">
        <v>11282</v>
      </c>
      <c r="F36" s="17">
        <v>0</v>
      </c>
      <c r="G36" s="16" t="s">
        <v>184</v>
      </c>
      <c r="H36" s="16" t="s">
        <v>197</v>
      </c>
      <c r="I36" s="16" t="s">
        <v>203</v>
      </c>
      <c r="J36" s="16"/>
      <c r="K36" s="16"/>
      <c r="L36" s="16"/>
      <c r="M36" s="18">
        <v>0</v>
      </c>
      <c r="N36" s="18">
        <v>18117.2</v>
      </c>
      <c r="O36" s="36">
        <f t="shared" si="1"/>
        <v>16176.071428571428</v>
      </c>
      <c r="P36" s="36" t="s">
        <v>220</v>
      </c>
      <c r="Q36" s="36">
        <f>MATCH(P36,EWT!$B$3:$B$14,)</f>
        <v>4</v>
      </c>
      <c r="R36" s="41">
        <v>0.01</v>
      </c>
      <c r="S36" s="16"/>
      <c r="T36" s="18">
        <f t="shared" si="3"/>
        <v>1941.1285714285711</v>
      </c>
      <c r="U36" s="18">
        <f t="shared" si="2"/>
        <v>-161.76071428571427</v>
      </c>
      <c r="V36" s="18">
        <f t="shared" si="4"/>
        <v>16176.071428571428</v>
      </c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Y36" s="18">
        <f t="shared" si="0"/>
        <v>-17955.439285714285</v>
      </c>
      <c r="BA36" s="19"/>
      <c r="BB36" s="16"/>
    </row>
    <row r="37" spans="1:54">
      <c r="A37" s="19">
        <v>43290</v>
      </c>
      <c r="B37" s="16"/>
      <c r="C37" s="17">
        <v>23764</v>
      </c>
      <c r="D37" s="17"/>
      <c r="E37" s="17">
        <v>11282</v>
      </c>
      <c r="F37" s="17">
        <v>0</v>
      </c>
      <c r="G37" s="16" t="s">
        <v>184</v>
      </c>
      <c r="H37" s="16" t="s">
        <v>197</v>
      </c>
      <c r="I37" s="16" t="s">
        <v>206</v>
      </c>
      <c r="J37" s="16"/>
      <c r="K37" s="16"/>
      <c r="L37" s="16"/>
      <c r="M37" s="18">
        <v>0</v>
      </c>
      <c r="N37" s="18">
        <v>2538</v>
      </c>
      <c r="O37" s="36">
        <f t="shared" si="1"/>
        <v>2266.0714285714284</v>
      </c>
      <c r="P37" s="36" t="s">
        <v>220</v>
      </c>
      <c r="Q37" s="36">
        <f>MATCH(P37,EWT!$B$3:$B$14,)</f>
        <v>4</v>
      </c>
      <c r="R37" s="41">
        <v>0.01</v>
      </c>
      <c r="S37" s="16"/>
      <c r="T37" s="18">
        <f t="shared" si="3"/>
        <v>271.92857142857139</v>
      </c>
      <c r="U37" s="18">
        <f t="shared" si="2"/>
        <v>-22.660714285714285</v>
      </c>
      <c r="V37" s="18">
        <f t="shared" si="4"/>
        <v>2266.0714285714284</v>
      </c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Y37" s="18">
        <f t="shared" si="0"/>
        <v>-2515.3392857142853</v>
      </c>
      <c r="BA37" s="19"/>
      <c r="BB37" s="16"/>
    </row>
    <row r="38" spans="1:54">
      <c r="A38" s="19">
        <v>43290</v>
      </c>
      <c r="B38" s="16"/>
      <c r="C38" s="17">
        <v>67685</v>
      </c>
      <c r="D38" s="17"/>
      <c r="E38" s="17">
        <v>11284</v>
      </c>
      <c r="F38" s="17">
        <v>1704</v>
      </c>
      <c r="G38" s="16" t="s">
        <v>152</v>
      </c>
      <c r="H38" s="16" t="s">
        <v>164</v>
      </c>
      <c r="I38" s="16" t="s">
        <v>203</v>
      </c>
      <c r="J38" s="16"/>
      <c r="K38" s="16"/>
      <c r="L38" s="16"/>
      <c r="M38" s="18">
        <v>1550</v>
      </c>
      <c r="N38" s="18">
        <v>0</v>
      </c>
      <c r="O38" s="36">
        <f t="shared" si="1"/>
        <v>1550</v>
      </c>
      <c r="P38" s="36" t="s">
        <v>220</v>
      </c>
      <c r="Q38" s="36">
        <f>MATCH(P38,EWT!$B$3:$B$14,)</f>
        <v>4</v>
      </c>
      <c r="R38" s="41">
        <v>0.01</v>
      </c>
      <c r="S38" s="16"/>
      <c r="T38" s="18">
        <f t="shared" si="3"/>
        <v>0</v>
      </c>
      <c r="U38" s="18">
        <f t="shared" si="2"/>
        <v>-15.5</v>
      </c>
      <c r="V38" s="18">
        <f t="shared" si="4"/>
        <v>1550</v>
      </c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Y38" s="18">
        <f t="shared" si="0"/>
        <v>-1534.5</v>
      </c>
      <c r="BA38" s="19"/>
      <c r="BB38" s="16"/>
    </row>
    <row r="39" spans="1:54">
      <c r="A39" s="19">
        <v>43290</v>
      </c>
      <c r="B39" s="16"/>
      <c r="C39" s="17">
        <v>67686</v>
      </c>
      <c r="D39" s="17"/>
      <c r="E39" s="17">
        <v>11285</v>
      </c>
      <c r="F39" s="17">
        <v>1705</v>
      </c>
      <c r="G39" s="16" t="s">
        <v>152</v>
      </c>
      <c r="H39" s="16" t="s">
        <v>164</v>
      </c>
      <c r="I39" s="16" t="s">
        <v>204</v>
      </c>
      <c r="J39" s="16"/>
      <c r="K39" s="16"/>
      <c r="L39" s="16"/>
      <c r="M39" s="18">
        <v>1941.5</v>
      </c>
      <c r="N39" s="18">
        <v>0</v>
      </c>
      <c r="O39" s="36">
        <f t="shared" si="1"/>
        <v>1941.5</v>
      </c>
      <c r="P39" s="36" t="s">
        <v>220</v>
      </c>
      <c r="Q39" s="36">
        <f>MATCH(P39,EWT!$B$3:$B$14,)</f>
        <v>4</v>
      </c>
      <c r="R39" s="41">
        <v>0.01</v>
      </c>
      <c r="S39" s="16"/>
      <c r="T39" s="18">
        <f t="shared" si="3"/>
        <v>0</v>
      </c>
      <c r="U39" s="18">
        <f t="shared" si="2"/>
        <v>-19.414999999999999</v>
      </c>
      <c r="V39" s="18">
        <f t="shared" si="4"/>
        <v>1941.5</v>
      </c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Y39" s="18">
        <f t="shared" si="0"/>
        <v>-1922.085</v>
      </c>
      <c r="BA39" s="19"/>
      <c r="BB39" s="16"/>
    </row>
    <row r="40" spans="1:54">
      <c r="A40" s="19">
        <v>43292</v>
      </c>
      <c r="B40" s="16"/>
      <c r="C40" s="17">
        <v>11370</v>
      </c>
      <c r="D40" s="17"/>
      <c r="E40" s="17">
        <v>11286</v>
      </c>
      <c r="F40" s="17">
        <v>1714</v>
      </c>
      <c r="G40" s="16" t="s">
        <v>151</v>
      </c>
      <c r="H40" s="16" t="s">
        <v>161</v>
      </c>
      <c r="I40" s="16" t="s">
        <v>203</v>
      </c>
      <c r="J40" s="16"/>
      <c r="K40" s="16"/>
      <c r="L40" s="16"/>
      <c r="M40" s="18">
        <v>1000</v>
      </c>
      <c r="N40" s="18">
        <v>0</v>
      </c>
      <c r="O40" s="36">
        <f t="shared" si="1"/>
        <v>1000</v>
      </c>
      <c r="P40" s="36" t="s">
        <v>220</v>
      </c>
      <c r="Q40" s="36">
        <f>MATCH(P40,EWT!$B$3:$B$14,)</f>
        <v>4</v>
      </c>
      <c r="R40" s="41">
        <v>0.01</v>
      </c>
      <c r="S40" s="16"/>
      <c r="T40" s="18">
        <f t="shared" si="3"/>
        <v>0</v>
      </c>
      <c r="U40" s="18">
        <f t="shared" si="2"/>
        <v>-10</v>
      </c>
      <c r="V40" s="18">
        <f t="shared" si="4"/>
        <v>1000</v>
      </c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Y40" s="18">
        <f t="shared" si="0"/>
        <v>-990</v>
      </c>
      <c r="BA40" s="19"/>
      <c r="BB40" s="16"/>
    </row>
    <row r="41" spans="1:54">
      <c r="A41" s="19">
        <v>43293</v>
      </c>
      <c r="B41" s="16"/>
      <c r="C41" s="17">
        <v>146878</v>
      </c>
      <c r="D41" s="17"/>
      <c r="E41" s="17">
        <v>11287</v>
      </c>
      <c r="F41" s="17">
        <v>1695</v>
      </c>
      <c r="G41" s="16" t="s">
        <v>185</v>
      </c>
      <c r="H41" s="16" t="s">
        <v>172</v>
      </c>
      <c r="I41" s="16" t="s">
        <v>203</v>
      </c>
      <c r="J41" s="16"/>
      <c r="K41" s="16"/>
      <c r="L41" s="16"/>
      <c r="M41" s="18">
        <v>0</v>
      </c>
      <c r="N41" s="18">
        <v>6380</v>
      </c>
      <c r="O41" s="36">
        <f t="shared" si="1"/>
        <v>5696.4285714285706</v>
      </c>
      <c r="P41" s="36" t="s">
        <v>220</v>
      </c>
      <c r="Q41" s="36">
        <f>MATCH(P41,EWT!$B$3:$B$14,)</f>
        <v>4</v>
      </c>
      <c r="R41" s="41">
        <v>0.01</v>
      </c>
      <c r="S41" s="16"/>
      <c r="T41" s="18">
        <f t="shared" si="3"/>
        <v>683.57142857142844</v>
      </c>
      <c r="U41" s="18">
        <f t="shared" si="2"/>
        <v>-56.964285714285708</v>
      </c>
      <c r="V41" s="18">
        <f t="shared" si="4"/>
        <v>5696.4285714285706</v>
      </c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Y41" s="18">
        <f t="shared" si="0"/>
        <v>-6323.0357142857138</v>
      </c>
      <c r="BA41" s="19"/>
      <c r="BB41" s="16"/>
    </row>
    <row r="42" spans="1:54">
      <c r="A42" s="19">
        <v>43294</v>
      </c>
      <c r="B42" s="16"/>
      <c r="C42" s="17">
        <v>222876</v>
      </c>
      <c r="D42" s="17"/>
      <c r="E42" s="17">
        <v>11288</v>
      </c>
      <c r="F42" s="17">
        <v>1723</v>
      </c>
      <c r="G42" s="16" t="s">
        <v>181</v>
      </c>
      <c r="H42" s="16">
        <v>139564</v>
      </c>
      <c r="I42" s="16" t="s">
        <v>202</v>
      </c>
      <c r="J42" s="16"/>
      <c r="K42" s="16"/>
      <c r="L42" s="16"/>
      <c r="M42" s="18">
        <v>0</v>
      </c>
      <c r="N42" s="18">
        <v>3350.45</v>
      </c>
      <c r="O42" s="36">
        <f t="shared" si="1"/>
        <v>2991.4732142857138</v>
      </c>
      <c r="P42" s="36" t="s">
        <v>220</v>
      </c>
      <c r="Q42" s="36">
        <f>MATCH(P42,EWT!$B$3:$B$14,)</f>
        <v>4</v>
      </c>
      <c r="R42" s="41">
        <v>0.01</v>
      </c>
      <c r="S42" s="16"/>
      <c r="T42" s="18">
        <f t="shared" si="3"/>
        <v>358.97678571428565</v>
      </c>
      <c r="U42" s="18">
        <f t="shared" si="2"/>
        <v>-29.914732142857137</v>
      </c>
      <c r="V42" s="18">
        <f t="shared" si="4"/>
        <v>2991.4732142857138</v>
      </c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Y42" s="18">
        <f t="shared" si="0"/>
        <v>-3320.5352678571421</v>
      </c>
      <c r="BA42" s="19"/>
      <c r="BB42" s="16"/>
    </row>
    <row r="43" spans="1:54">
      <c r="A43" s="19">
        <v>43294</v>
      </c>
      <c r="B43" s="16"/>
      <c r="C43" s="17">
        <v>11439</v>
      </c>
      <c r="D43" s="17"/>
      <c r="E43" s="17">
        <v>11289</v>
      </c>
      <c r="F43" s="17">
        <v>1722</v>
      </c>
      <c r="G43" s="16" t="s">
        <v>151</v>
      </c>
      <c r="H43" s="16" t="s">
        <v>161</v>
      </c>
      <c r="I43" s="16" t="s">
        <v>203</v>
      </c>
      <c r="J43" s="16"/>
      <c r="K43" s="16"/>
      <c r="L43" s="16"/>
      <c r="M43" s="18">
        <v>728</v>
      </c>
      <c r="N43" s="18">
        <v>0</v>
      </c>
      <c r="O43" s="36">
        <f t="shared" si="1"/>
        <v>728</v>
      </c>
      <c r="P43" s="36" t="s">
        <v>220</v>
      </c>
      <c r="Q43" s="36">
        <f>MATCH(P43,EWT!$B$3:$B$14,)</f>
        <v>4</v>
      </c>
      <c r="R43" s="41">
        <v>0.01</v>
      </c>
      <c r="S43" s="16"/>
      <c r="T43" s="18">
        <f t="shared" si="3"/>
        <v>0</v>
      </c>
      <c r="U43" s="18">
        <f t="shared" si="2"/>
        <v>-7.28</v>
      </c>
      <c r="V43" s="18">
        <f t="shared" si="4"/>
        <v>728</v>
      </c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Y43" s="18">
        <f t="shared" si="0"/>
        <v>-720.72</v>
      </c>
      <c r="BA43" s="19"/>
      <c r="BB43" s="16"/>
    </row>
    <row r="44" spans="1:54">
      <c r="A44" s="19">
        <v>43294</v>
      </c>
      <c r="B44" s="16"/>
      <c r="C44" s="17">
        <v>67689</v>
      </c>
      <c r="D44" s="17"/>
      <c r="E44" s="17">
        <v>11290</v>
      </c>
      <c r="F44" s="17">
        <v>1721</v>
      </c>
      <c r="G44" s="16" t="s">
        <v>152</v>
      </c>
      <c r="H44" s="16" t="s">
        <v>164</v>
      </c>
      <c r="I44" s="16" t="s">
        <v>203</v>
      </c>
      <c r="J44" s="16"/>
      <c r="K44" s="16"/>
      <c r="L44" s="16"/>
      <c r="M44" s="18">
        <v>3290</v>
      </c>
      <c r="N44" s="18">
        <v>0</v>
      </c>
      <c r="O44" s="36">
        <f t="shared" si="1"/>
        <v>3290</v>
      </c>
      <c r="P44" s="36" t="s">
        <v>220</v>
      </c>
      <c r="Q44" s="36">
        <f>MATCH(P44,EWT!$B$3:$B$14,)</f>
        <v>4</v>
      </c>
      <c r="R44" s="41">
        <v>0.01</v>
      </c>
      <c r="S44" s="16"/>
      <c r="T44" s="18">
        <f t="shared" si="3"/>
        <v>0</v>
      </c>
      <c r="U44" s="18">
        <f t="shared" si="2"/>
        <v>-32.9</v>
      </c>
      <c r="V44" s="18">
        <f t="shared" si="4"/>
        <v>3290</v>
      </c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Y44" s="18">
        <f t="shared" si="0"/>
        <v>-3257.1</v>
      </c>
      <c r="BA44" s="19"/>
      <c r="BB44" s="16"/>
    </row>
    <row r="45" spans="1:54">
      <c r="A45" s="19">
        <v>43294</v>
      </c>
      <c r="B45" s="16"/>
      <c r="C45" s="17">
        <v>135898</v>
      </c>
      <c r="D45" s="17"/>
      <c r="E45" s="17">
        <v>11291</v>
      </c>
      <c r="F45" s="17">
        <v>1720</v>
      </c>
      <c r="G45" s="16" t="s">
        <v>153</v>
      </c>
      <c r="H45" s="16" t="s">
        <v>165</v>
      </c>
      <c r="I45" s="16" t="s">
        <v>203</v>
      </c>
      <c r="J45" s="16"/>
      <c r="K45" s="16"/>
      <c r="L45" s="16"/>
      <c r="M45" s="18">
        <v>2700</v>
      </c>
      <c r="N45" s="18">
        <v>0</v>
      </c>
      <c r="O45" s="36">
        <f t="shared" si="1"/>
        <v>2700</v>
      </c>
      <c r="P45" s="36" t="s">
        <v>220</v>
      </c>
      <c r="Q45" s="36">
        <f>MATCH(P45,EWT!$B$3:$B$14,)</f>
        <v>4</v>
      </c>
      <c r="R45" s="41">
        <v>0.01</v>
      </c>
      <c r="S45" s="16"/>
      <c r="T45" s="18">
        <f t="shared" si="3"/>
        <v>0</v>
      </c>
      <c r="U45" s="18">
        <f t="shared" si="2"/>
        <v>-27</v>
      </c>
      <c r="V45" s="18">
        <f t="shared" si="4"/>
        <v>2700</v>
      </c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Y45" s="18">
        <f t="shared" si="0"/>
        <v>-2673</v>
      </c>
      <c r="BA45" s="19"/>
      <c r="BB45" s="16"/>
    </row>
    <row r="46" spans="1:54">
      <c r="A46" s="19">
        <v>43294</v>
      </c>
      <c r="B46" s="16"/>
      <c r="C46" s="17" t="s">
        <v>201</v>
      </c>
      <c r="D46" s="17"/>
      <c r="E46" s="17">
        <v>11292</v>
      </c>
      <c r="F46" s="17">
        <v>1719</v>
      </c>
      <c r="G46" s="16" t="s">
        <v>186</v>
      </c>
      <c r="H46" s="16" t="s">
        <v>177</v>
      </c>
      <c r="I46" s="16" t="s">
        <v>203</v>
      </c>
      <c r="J46" s="16"/>
      <c r="K46" s="16"/>
      <c r="L46" s="16"/>
      <c r="M46" s="18">
        <v>0</v>
      </c>
      <c r="N46" s="18">
        <v>2280</v>
      </c>
      <c r="O46" s="36">
        <f t="shared" si="1"/>
        <v>2035.7142857142856</v>
      </c>
      <c r="P46" s="36" t="s">
        <v>220</v>
      </c>
      <c r="Q46" s="36">
        <f>MATCH(P46,EWT!$B$3:$B$14,)</f>
        <v>4</v>
      </c>
      <c r="R46" s="41">
        <v>0.01</v>
      </c>
      <c r="S46" s="16"/>
      <c r="T46" s="18">
        <f t="shared" si="3"/>
        <v>244.28571428571425</v>
      </c>
      <c r="U46" s="18">
        <f t="shared" si="2"/>
        <v>-20.357142857142858</v>
      </c>
      <c r="V46" s="18">
        <f t="shared" si="4"/>
        <v>2035.7142857142856</v>
      </c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Y46" s="18">
        <f t="shared" si="0"/>
        <v>-2259.6428571428569</v>
      </c>
      <c r="BA46" s="19"/>
      <c r="BB46" s="16"/>
    </row>
    <row r="47" spans="1:54">
      <c r="A47" s="19">
        <v>43294</v>
      </c>
      <c r="B47" s="16"/>
      <c r="C47" s="17">
        <v>120001199987</v>
      </c>
      <c r="D47" s="17"/>
      <c r="E47" s="17">
        <v>11293</v>
      </c>
      <c r="F47" s="17">
        <v>1724</v>
      </c>
      <c r="G47" s="16" t="s">
        <v>187</v>
      </c>
      <c r="H47" s="16" t="s">
        <v>198</v>
      </c>
      <c r="I47" s="16" t="s">
        <v>207</v>
      </c>
      <c r="J47" s="16"/>
      <c r="K47" s="16"/>
      <c r="L47" s="16"/>
      <c r="M47" s="18">
        <v>0</v>
      </c>
      <c r="N47" s="18">
        <v>7163</v>
      </c>
      <c r="O47" s="36">
        <f t="shared" si="1"/>
        <v>6395.5357142857138</v>
      </c>
      <c r="P47" s="36" t="s">
        <v>220</v>
      </c>
      <c r="Q47" s="36">
        <f>MATCH(P47,EWT!$B$3:$B$14,)</f>
        <v>4</v>
      </c>
      <c r="R47" s="41">
        <v>0.01</v>
      </c>
      <c r="S47" s="16"/>
      <c r="T47" s="18">
        <f t="shared" si="3"/>
        <v>767.46428571428567</v>
      </c>
      <c r="U47" s="18">
        <f t="shared" si="2"/>
        <v>-63.955357142857139</v>
      </c>
      <c r="V47" s="18">
        <f t="shared" si="4"/>
        <v>6395.5357142857138</v>
      </c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Y47" s="18">
        <f t="shared" si="0"/>
        <v>-7099.0446428571422</v>
      </c>
      <c r="BA47" s="19"/>
      <c r="BB47" s="16"/>
    </row>
    <row r="48" spans="1:54">
      <c r="A48" s="19">
        <v>43295</v>
      </c>
      <c r="B48" s="16"/>
      <c r="C48" s="17">
        <v>4954</v>
      </c>
      <c r="D48" s="17"/>
      <c r="E48" s="17">
        <v>11294</v>
      </c>
      <c r="F48" s="17">
        <v>1726</v>
      </c>
      <c r="G48" s="16" t="s">
        <v>188</v>
      </c>
      <c r="H48" s="16" t="s">
        <v>125</v>
      </c>
      <c r="I48" s="16" t="s">
        <v>123</v>
      </c>
      <c r="J48" s="16"/>
      <c r="K48" s="16"/>
      <c r="L48" s="16"/>
      <c r="M48" s="18">
        <v>0</v>
      </c>
      <c r="N48" s="18">
        <v>2800</v>
      </c>
      <c r="O48" s="36">
        <f t="shared" si="1"/>
        <v>2499.9999999999995</v>
      </c>
      <c r="P48" s="36" t="s">
        <v>220</v>
      </c>
      <c r="Q48" s="36">
        <f>MATCH(P48,EWT!$B$3:$B$14,)</f>
        <v>4</v>
      </c>
      <c r="R48" s="41">
        <v>0.01</v>
      </c>
      <c r="S48" s="16"/>
      <c r="T48" s="18">
        <f t="shared" si="3"/>
        <v>299.99999999999994</v>
      </c>
      <c r="U48" s="18">
        <f t="shared" ref="U48:U79" si="5">-(O48-K48)*R48</f>
        <v>-24.999999999999996</v>
      </c>
      <c r="V48" s="18">
        <f t="shared" si="4"/>
        <v>2499.9999999999995</v>
      </c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Y48" s="18">
        <f t="shared" si="0"/>
        <v>-2774.9999999999995</v>
      </c>
      <c r="BA48" s="19"/>
      <c r="BB48" s="16"/>
    </row>
    <row r="49" spans="1:54">
      <c r="A49" s="19">
        <v>43295</v>
      </c>
      <c r="B49" s="16"/>
      <c r="C49" s="17">
        <v>841180</v>
      </c>
      <c r="D49" s="17"/>
      <c r="E49" s="17">
        <v>11295</v>
      </c>
      <c r="F49" s="17">
        <v>1715</v>
      </c>
      <c r="G49" s="16" t="s">
        <v>189</v>
      </c>
      <c r="H49" s="16">
        <v>11</v>
      </c>
      <c r="I49" s="16" t="s">
        <v>203</v>
      </c>
      <c r="J49" s="16"/>
      <c r="K49" s="16"/>
      <c r="L49" s="16"/>
      <c r="M49" s="18">
        <v>0</v>
      </c>
      <c r="N49" s="18">
        <v>4560</v>
      </c>
      <c r="O49" s="36">
        <f t="shared" si="1"/>
        <v>4071.4285714285711</v>
      </c>
      <c r="P49" s="36" t="s">
        <v>220</v>
      </c>
      <c r="Q49" s="36">
        <f>MATCH(P49,EWT!$B$3:$B$14,)</f>
        <v>4</v>
      </c>
      <c r="R49" s="41">
        <v>0.01</v>
      </c>
      <c r="S49" s="16"/>
      <c r="T49" s="18">
        <f t="shared" si="3"/>
        <v>488.5714285714285</v>
      </c>
      <c r="U49" s="18">
        <f t="shared" si="5"/>
        <v>-40.714285714285715</v>
      </c>
      <c r="V49" s="18">
        <f t="shared" si="4"/>
        <v>4071.4285714285711</v>
      </c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Y49" s="18">
        <f t="shared" si="0"/>
        <v>-4519.2857142857138</v>
      </c>
      <c r="BA49" s="19"/>
      <c r="BB49" s="16"/>
    </row>
    <row r="50" spans="1:54">
      <c r="A50" s="19">
        <v>43295</v>
      </c>
      <c r="B50" s="16"/>
      <c r="C50" s="17">
        <v>35208</v>
      </c>
      <c r="D50" s="17"/>
      <c r="E50" s="17">
        <v>11296</v>
      </c>
      <c r="F50" s="17">
        <v>1712</v>
      </c>
      <c r="G50" s="16" t="s">
        <v>154</v>
      </c>
      <c r="H50" s="16" t="s">
        <v>199</v>
      </c>
      <c r="I50" s="16" t="s">
        <v>203</v>
      </c>
      <c r="J50" s="16"/>
      <c r="K50" s="16"/>
      <c r="L50" s="16"/>
      <c r="M50" s="18">
        <v>0</v>
      </c>
      <c r="N50" s="18">
        <v>14670.5</v>
      </c>
      <c r="O50" s="36">
        <f t="shared" si="1"/>
        <v>13098.660714285714</v>
      </c>
      <c r="P50" s="36" t="s">
        <v>220</v>
      </c>
      <c r="Q50" s="36">
        <f>MATCH(P50,EWT!$B$3:$B$14,)</f>
        <v>4</v>
      </c>
      <c r="R50" s="41">
        <v>0.01</v>
      </c>
      <c r="S50" s="16"/>
      <c r="T50" s="18">
        <f t="shared" si="3"/>
        <v>1571.8392857142856</v>
      </c>
      <c r="U50" s="18">
        <f t="shared" si="5"/>
        <v>-130.98660714285714</v>
      </c>
      <c r="V50" s="18">
        <f t="shared" si="4"/>
        <v>13098.660714285714</v>
      </c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Y50" s="18">
        <f t="shared" si="0"/>
        <v>-14539.513392857141</v>
      </c>
      <c r="BA50" s="19"/>
      <c r="BB50" s="16"/>
    </row>
    <row r="51" spans="1:54">
      <c r="A51" s="19">
        <v>43297</v>
      </c>
      <c r="B51" s="16"/>
      <c r="C51" s="17">
        <v>11515</v>
      </c>
      <c r="D51" s="17"/>
      <c r="E51" s="17">
        <v>11298</v>
      </c>
      <c r="F51" s="17">
        <v>1729</v>
      </c>
      <c r="G51" s="16" t="s">
        <v>151</v>
      </c>
      <c r="H51" s="16" t="s">
        <v>161</v>
      </c>
      <c r="I51" s="16" t="s">
        <v>204</v>
      </c>
      <c r="J51" s="16"/>
      <c r="K51" s="16"/>
      <c r="L51" s="16"/>
      <c r="M51" s="18">
        <v>638.95000000000005</v>
      </c>
      <c r="N51" s="18">
        <v>0</v>
      </c>
      <c r="O51" s="36">
        <f t="shared" si="1"/>
        <v>638.95000000000005</v>
      </c>
      <c r="P51" s="36" t="s">
        <v>220</v>
      </c>
      <c r="Q51" s="36">
        <f>MATCH(P51,EWT!$B$3:$B$14,)</f>
        <v>4</v>
      </c>
      <c r="R51" s="41">
        <v>0.01</v>
      </c>
      <c r="S51" s="16"/>
      <c r="T51" s="18">
        <f t="shared" si="3"/>
        <v>0</v>
      </c>
      <c r="U51" s="18">
        <f t="shared" si="5"/>
        <v>-6.3895000000000008</v>
      </c>
      <c r="V51" s="18">
        <f t="shared" si="4"/>
        <v>638.95000000000005</v>
      </c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Y51" s="18">
        <f t="shared" si="0"/>
        <v>-632.56050000000005</v>
      </c>
      <c r="BA51" s="19"/>
      <c r="BB51" s="16"/>
    </row>
    <row r="52" spans="1:54">
      <c r="A52" s="19">
        <v>43297</v>
      </c>
      <c r="B52" s="16"/>
      <c r="C52" s="17">
        <v>11515</v>
      </c>
      <c r="D52" s="17"/>
      <c r="E52" s="17">
        <v>11298</v>
      </c>
      <c r="F52" s="17">
        <v>1729</v>
      </c>
      <c r="G52" s="16" t="s">
        <v>151</v>
      </c>
      <c r="H52" s="16" t="s">
        <v>161</v>
      </c>
      <c r="I52" s="16" t="s">
        <v>203</v>
      </c>
      <c r="J52" s="16"/>
      <c r="K52" s="16"/>
      <c r="L52" s="16"/>
      <c r="M52" s="18">
        <v>2765.5</v>
      </c>
      <c r="N52" s="18">
        <v>0</v>
      </c>
      <c r="O52" s="36">
        <f t="shared" si="1"/>
        <v>2765.5</v>
      </c>
      <c r="P52" s="36" t="s">
        <v>220</v>
      </c>
      <c r="Q52" s="36">
        <f>MATCH(P52,EWT!$B$3:$B$14,)</f>
        <v>4</v>
      </c>
      <c r="R52" s="41">
        <v>0.01</v>
      </c>
      <c r="S52" s="16"/>
      <c r="T52" s="18">
        <f t="shared" si="3"/>
        <v>0</v>
      </c>
      <c r="U52" s="18">
        <f t="shared" si="5"/>
        <v>-27.655000000000001</v>
      </c>
      <c r="V52" s="18">
        <f t="shared" si="4"/>
        <v>2765.5</v>
      </c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Y52" s="18">
        <f t="shared" si="0"/>
        <v>-2737.8449999999998</v>
      </c>
      <c r="BA52" s="19"/>
      <c r="BB52" s="16"/>
    </row>
    <row r="53" spans="1:54">
      <c r="A53" s="19">
        <v>43297</v>
      </c>
      <c r="B53" s="16"/>
      <c r="C53" s="17">
        <v>67693</v>
      </c>
      <c r="D53" s="17"/>
      <c r="E53" s="17">
        <v>11300</v>
      </c>
      <c r="F53" s="17">
        <v>1728</v>
      </c>
      <c r="G53" s="16" t="s">
        <v>152</v>
      </c>
      <c r="H53" s="16" t="s">
        <v>164</v>
      </c>
      <c r="I53" s="16" t="s">
        <v>204</v>
      </c>
      <c r="J53" s="16"/>
      <c r="K53" s="16"/>
      <c r="L53" s="16"/>
      <c r="M53" s="18">
        <v>1482.5</v>
      </c>
      <c r="N53" s="18">
        <v>0</v>
      </c>
      <c r="O53" s="36">
        <f t="shared" si="1"/>
        <v>1482.5</v>
      </c>
      <c r="P53" s="36" t="s">
        <v>220</v>
      </c>
      <c r="Q53" s="36">
        <f>MATCH(P53,EWT!$B$3:$B$14,)</f>
        <v>4</v>
      </c>
      <c r="R53" s="41">
        <v>0.01</v>
      </c>
      <c r="S53" s="16"/>
      <c r="T53" s="18">
        <f t="shared" si="3"/>
        <v>0</v>
      </c>
      <c r="U53" s="18">
        <f t="shared" si="5"/>
        <v>-14.825000000000001</v>
      </c>
      <c r="V53" s="18">
        <f t="shared" si="4"/>
        <v>1482.5</v>
      </c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Y53" s="18">
        <f t="shared" si="0"/>
        <v>-1467.675</v>
      </c>
      <c r="BA53" s="19"/>
      <c r="BB53" s="16"/>
    </row>
    <row r="54" spans="1:54">
      <c r="A54" s="19">
        <v>43297</v>
      </c>
      <c r="B54" s="16"/>
      <c r="C54" s="17">
        <v>67694</v>
      </c>
      <c r="D54" s="17"/>
      <c r="E54" s="17">
        <v>11301</v>
      </c>
      <c r="F54" s="17">
        <v>1727</v>
      </c>
      <c r="G54" s="16" t="s">
        <v>152</v>
      </c>
      <c r="H54" s="16" t="s">
        <v>164</v>
      </c>
      <c r="I54" s="16" t="s">
        <v>203</v>
      </c>
      <c r="J54" s="16"/>
      <c r="K54" s="16"/>
      <c r="L54" s="16"/>
      <c r="M54" s="18">
        <v>390</v>
      </c>
      <c r="N54" s="18">
        <v>0</v>
      </c>
      <c r="O54" s="36">
        <f t="shared" si="1"/>
        <v>390</v>
      </c>
      <c r="P54" s="36" t="s">
        <v>220</v>
      </c>
      <c r="Q54" s="36">
        <f>MATCH(P54,EWT!$B$3:$B$14,)</f>
        <v>4</v>
      </c>
      <c r="R54" s="41">
        <v>0.01</v>
      </c>
      <c r="S54" s="16"/>
      <c r="T54" s="18">
        <f t="shared" si="3"/>
        <v>0</v>
      </c>
      <c r="U54" s="18">
        <f t="shared" si="5"/>
        <v>-3.9</v>
      </c>
      <c r="V54" s="18">
        <f t="shared" si="4"/>
        <v>390</v>
      </c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Y54" s="18">
        <f t="shared" si="0"/>
        <v>-386.1</v>
      </c>
      <c r="BA54" s="19"/>
      <c r="BB54" s="16"/>
    </row>
    <row r="55" spans="1:54">
      <c r="A55" s="19">
        <v>43298</v>
      </c>
      <c r="B55" s="16"/>
      <c r="C55" s="17">
        <v>135833</v>
      </c>
      <c r="D55" s="17"/>
      <c r="E55" s="17">
        <v>11302</v>
      </c>
      <c r="F55" s="17">
        <v>1734</v>
      </c>
      <c r="G55" s="16" t="s">
        <v>153</v>
      </c>
      <c r="H55" s="16" t="s">
        <v>165</v>
      </c>
      <c r="I55" s="16" t="s">
        <v>203</v>
      </c>
      <c r="J55" s="16"/>
      <c r="K55" s="16"/>
      <c r="L55" s="16"/>
      <c r="M55" s="18">
        <v>2100</v>
      </c>
      <c r="N55" s="18">
        <v>0</v>
      </c>
      <c r="O55" s="36">
        <f t="shared" si="1"/>
        <v>2100</v>
      </c>
      <c r="P55" s="36" t="s">
        <v>220</v>
      </c>
      <c r="Q55" s="36">
        <f>MATCH(P55,EWT!$B$3:$B$14,)</f>
        <v>4</v>
      </c>
      <c r="R55" s="41">
        <v>0.01</v>
      </c>
      <c r="S55" s="16"/>
      <c r="T55" s="18">
        <f t="shared" si="3"/>
        <v>0</v>
      </c>
      <c r="U55" s="18">
        <f t="shared" si="5"/>
        <v>-21</v>
      </c>
      <c r="V55" s="18">
        <f t="shared" si="4"/>
        <v>2100</v>
      </c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Y55" s="18">
        <f t="shared" si="0"/>
        <v>-2079</v>
      </c>
      <c r="BA55" s="19"/>
      <c r="BB55" s="16"/>
    </row>
    <row r="56" spans="1:54">
      <c r="A56" s="19">
        <v>43298</v>
      </c>
      <c r="B56" s="16"/>
      <c r="C56" s="17">
        <v>291</v>
      </c>
      <c r="D56" s="17"/>
      <c r="E56" s="17">
        <v>11303</v>
      </c>
      <c r="F56" s="17">
        <v>1733</v>
      </c>
      <c r="G56" s="16" t="s">
        <v>190</v>
      </c>
      <c r="H56" s="16" t="s">
        <v>166</v>
      </c>
      <c r="I56" s="16" t="s">
        <v>203</v>
      </c>
      <c r="J56" s="16"/>
      <c r="K56" s="16"/>
      <c r="L56" s="16"/>
      <c r="M56" s="18">
        <v>2500</v>
      </c>
      <c r="N56" s="18">
        <v>0</v>
      </c>
      <c r="O56" s="36">
        <f t="shared" si="1"/>
        <v>2500</v>
      </c>
      <c r="P56" s="36" t="s">
        <v>220</v>
      </c>
      <c r="Q56" s="36">
        <f>MATCH(P56,EWT!$B$3:$B$14,)</f>
        <v>4</v>
      </c>
      <c r="R56" s="41">
        <v>0.01</v>
      </c>
      <c r="S56" s="16"/>
      <c r="T56" s="18">
        <f t="shared" si="3"/>
        <v>0</v>
      </c>
      <c r="U56" s="18">
        <f t="shared" si="5"/>
        <v>-25</v>
      </c>
      <c r="V56" s="18">
        <f t="shared" si="4"/>
        <v>2500</v>
      </c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Y56" s="18">
        <f t="shared" si="0"/>
        <v>-2475</v>
      </c>
      <c r="BA56" s="19"/>
      <c r="BB56" s="16"/>
    </row>
    <row r="57" spans="1:54">
      <c r="A57" s="19">
        <v>43298</v>
      </c>
      <c r="B57" s="16"/>
      <c r="C57" s="17">
        <v>11550</v>
      </c>
      <c r="D57" s="17"/>
      <c r="E57" s="17">
        <v>11304</v>
      </c>
      <c r="F57" s="17">
        <v>1732</v>
      </c>
      <c r="G57" s="16" t="s">
        <v>151</v>
      </c>
      <c r="H57" s="16" t="s">
        <v>161</v>
      </c>
      <c r="I57" s="16" t="s">
        <v>203</v>
      </c>
      <c r="J57" s="16"/>
      <c r="K57" s="16"/>
      <c r="L57" s="16"/>
      <c r="M57" s="18">
        <v>698.5</v>
      </c>
      <c r="N57" s="18">
        <v>0</v>
      </c>
      <c r="O57" s="36">
        <f t="shared" si="1"/>
        <v>698.5</v>
      </c>
      <c r="P57" s="36" t="s">
        <v>220</v>
      </c>
      <c r="Q57" s="36">
        <f>MATCH(P57,EWT!$B$3:$B$14,)</f>
        <v>4</v>
      </c>
      <c r="R57" s="41">
        <v>0.01</v>
      </c>
      <c r="S57" s="16"/>
      <c r="T57" s="18">
        <f t="shared" si="3"/>
        <v>0</v>
      </c>
      <c r="U57" s="18">
        <f t="shared" si="5"/>
        <v>-6.9850000000000003</v>
      </c>
      <c r="V57" s="18">
        <f t="shared" si="4"/>
        <v>698.5</v>
      </c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Y57" s="18">
        <f t="shared" si="0"/>
        <v>-691.51499999999999</v>
      </c>
      <c r="BA57" s="19"/>
      <c r="BB57" s="16"/>
    </row>
    <row r="58" spans="1:54">
      <c r="A58" s="19">
        <v>43298</v>
      </c>
      <c r="B58" s="16"/>
      <c r="C58" s="17">
        <v>23834</v>
      </c>
      <c r="D58" s="17"/>
      <c r="E58" s="17">
        <v>11305</v>
      </c>
      <c r="F58" s="17">
        <v>0</v>
      </c>
      <c r="G58" s="16" t="s">
        <v>184</v>
      </c>
      <c r="H58" s="16" t="s">
        <v>197</v>
      </c>
      <c r="I58" s="16" t="s">
        <v>203</v>
      </c>
      <c r="J58" s="16"/>
      <c r="K58" s="16"/>
      <c r="L58" s="16"/>
      <c r="M58" s="18">
        <v>0</v>
      </c>
      <c r="N58" s="18">
        <v>12856</v>
      </c>
      <c r="O58" s="36">
        <f t="shared" si="1"/>
        <v>11478.571428571428</v>
      </c>
      <c r="P58" s="36" t="s">
        <v>220</v>
      </c>
      <c r="Q58" s="36">
        <f>MATCH(P58,EWT!$B$3:$B$14,)</f>
        <v>4</v>
      </c>
      <c r="R58" s="41">
        <v>0.01</v>
      </c>
      <c r="S58" s="16"/>
      <c r="T58" s="18">
        <f t="shared" si="3"/>
        <v>1377.4285714285713</v>
      </c>
      <c r="U58" s="18">
        <f t="shared" si="5"/>
        <v>-114.78571428571428</v>
      </c>
      <c r="V58" s="18">
        <f t="shared" si="4"/>
        <v>11478.571428571428</v>
      </c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Y58" s="18">
        <f t="shared" si="0"/>
        <v>-12741.214285714284</v>
      </c>
      <c r="BA58" s="19"/>
      <c r="BB58" s="16"/>
    </row>
    <row r="59" spans="1:54">
      <c r="A59" s="19">
        <v>43299</v>
      </c>
      <c r="B59" s="16"/>
      <c r="C59" s="17">
        <v>67696</v>
      </c>
      <c r="D59" s="17"/>
      <c r="E59" s="17">
        <v>11307</v>
      </c>
      <c r="F59" s="17">
        <v>1735</v>
      </c>
      <c r="G59" s="16" t="s">
        <v>152</v>
      </c>
      <c r="H59" s="16" t="s">
        <v>164</v>
      </c>
      <c r="I59" s="16" t="s">
        <v>203</v>
      </c>
      <c r="J59" s="16"/>
      <c r="K59" s="16"/>
      <c r="L59" s="16"/>
      <c r="M59" s="18">
        <v>806</v>
      </c>
      <c r="N59" s="18">
        <v>0</v>
      </c>
      <c r="O59" s="36">
        <f t="shared" si="1"/>
        <v>806</v>
      </c>
      <c r="P59" s="36" t="s">
        <v>220</v>
      </c>
      <c r="Q59" s="36">
        <f>MATCH(P59,EWT!$B$3:$B$14,)</f>
        <v>4</v>
      </c>
      <c r="R59" s="41">
        <v>0.01</v>
      </c>
      <c r="S59" s="16"/>
      <c r="T59" s="18">
        <f t="shared" si="3"/>
        <v>0</v>
      </c>
      <c r="U59" s="18">
        <f t="shared" si="5"/>
        <v>-8.06</v>
      </c>
      <c r="V59" s="18">
        <f t="shared" si="4"/>
        <v>806</v>
      </c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Y59" s="18">
        <f t="shared" si="0"/>
        <v>-797.94</v>
      </c>
      <c r="BA59" s="19"/>
      <c r="BB59" s="16"/>
    </row>
    <row r="60" spans="1:54">
      <c r="A60" s="19">
        <v>43299</v>
      </c>
      <c r="B60" s="16"/>
      <c r="C60" s="17">
        <v>4652</v>
      </c>
      <c r="D60" s="17"/>
      <c r="E60" s="17">
        <v>11308</v>
      </c>
      <c r="F60" s="17">
        <v>1736</v>
      </c>
      <c r="G60" s="16" t="s">
        <v>159</v>
      </c>
      <c r="H60" s="16" t="s">
        <v>173</v>
      </c>
      <c r="I60" s="16" t="s">
        <v>203</v>
      </c>
      <c r="J60" s="16"/>
      <c r="K60" s="16"/>
      <c r="L60" s="16"/>
      <c r="M60" s="18">
        <v>0</v>
      </c>
      <c r="N60" s="18">
        <v>5500</v>
      </c>
      <c r="O60" s="36">
        <f t="shared" si="1"/>
        <v>4910.7142857142853</v>
      </c>
      <c r="P60" s="36" t="s">
        <v>220</v>
      </c>
      <c r="Q60" s="36">
        <f>MATCH(P60,EWT!$B$3:$B$14,)</f>
        <v>4</v>
      </c>
      <c r="R60" s="41">
        <v>0.01</v>
      </c>
      <c r="S60" s="16"/>
      <c r="T60" s="18">
        <f t="shared" si="3"/>
        <v>589.28571428571422</v>
      </c>
      <c r="U60" s="18">
        <f t="shared" si="5"/>
        <v>-49.107142857142854</v>
      </c>
      <c r="V60" s="18">
        <f t="shared" si="4"/>
        <v>4910.7142857142853</v>
      </c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Y60" s="18">
        <f t="shared" si="0"/>
        <v>-5450.8928571428569</v>
      </c>
      <c r="BA60" s="19"/>
      <c r="BB60" s="16"/>
    </row>
    <row r="61" spans="1:54">
      <c r="A61" s="19">
        <v>43299</v>
      </c>
      <c r="B61" s="16"/>
      <c r="C61" s="17">
        <v>26275</v>
      </c>
      <c r="D61" s="17"/>
      <c r="E61" s="17">
        <v>11309</v>
      </c>
      <c r="F61" s="17">
        <v>1725</v>
      </c>
      <c r="G61" s="16" t="s">
        <v>191</v>
      </c>
      <c r="H61" s="16" t="s">
        <v>171</v>
      </c>
      <c r="I61" s="16" t="s">
        <v>208</v>
      </c>
      <c r="J61" s="16"/>
      <c r="K61" s="16"/>
      <c r="L61" s="16"/>
      <c r="M61" s="18">
        <v>0</v>
      </c>
      <c r="N61" s="18">
        <v>1785.68</v>
      </c>
      <c r="O61" s="36">
        <f t="shared" si="1"/>
        <v>1594.3571428571427</v>
      </c>
      <c r="P61" s="36" t="s">
        <v>220</v>
      </c>
      <c r="Q61" s="36">
        <f>MATCH(P61,EWT!$B$3:$B$14,)</f>
        <v>4</v>
      </c>
      <c r="R61" s="41">
        <v>0.01</v>
      </c>
      <c r="S61" s="16"/>
      <c r="T61" s="18">
        <f t="shared" si="3"/>
        <v>191.32285714285712</v>
      </c>
      <c r="U61" s="18">
        <f t="shared" si="5"/>
        <v>-15.943571428571428</v>
      </c>
      <c r="V61" s="18">
        <f t="shared" si="4"/>
        <v>1594.3571428571427</v>
      </c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Y61" s="18">
        <f t="shared" si="0"/>
        <v>-1769.7364285714284</v>
      </c>
      <c r="BA61" s="19"/>
      <c r="BB61" s="16"/>
    </row>
    <row r="62" spans="1:54">
      <c r="A62" s="19">
        <v>43299</v>
      </c>
      <c r="B62" s="16"/>
      <c r="C62" s="17">
        <v>26275</v>
      </c>
      <c r="D62" s="17"/>
      <c r="E62" s="17">
        <v>11309</v>
      </c>
      <c r="F62" s="17">
        <v>1725</v>
      </c>
      <c r="G62" s="16" t="s">
        <v>191</v>
      </c>
      <c r="H62" s="16" t="s">
        <v>171</v>
      </c>
      <c r="I62" s="16" t="s">
        <v>209</v>
      </c>
      <c r="J62" s="16"/>
      <c r="K62" s="16"/>
      <c r="L62" s="16"/>
      <c r="M62" s="18">
        <v>0</v>
      </c>
      <c r="N62" s="18">
        <v>1132</v>
      </c>
      <c r="O62" s="36">
        <f t="shared" si="1"/>
        <v>1010.7142857142857</v>
      </c>
      <c r="P62" s="36" t="s">
        <v>220</v>
      </c>
      <c r="Q62" s="36">
        <f>MATCH(P62,EWT!$B$3:$B$14,)</f>
        <v>4</v>
      </c>
      <c r="R62" s="41">
        <v>0.01</v>
      </c>
      <c r="S62" s="16"/>
      <c r="T62" s="18">
        <f t="shared" si="3"/>
        <v>121.28571428571428</v>
      </c>
      <c r="U62" s="18">
        <f t="shared" si="5"/>
        <v>-10.107142857142858</v>
      </c>
      <c r="V62" s="18">
        <f t="shared" si="4"/>
        <v>1010.7142857142857</v>
      </c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Y62" s="18">
        <f t="shared" si="0"/>
        <v>-1121.8928571428571</v>
      </c>
      <c r="BA62" s="19"/>
      <c r="BB62" s="16"/>
    </row>
    <row r="63" spans="1:54">
      <c r="A63" s="19">
        <v>43299</v>
      </c>
      <c r="B63" s="16"/>
      <c r="C63" s="17">
        <v>73582</v>
      </c>
      <c r="D63" s="17"/>
      <c r="E63" s="17">
        <v>11310</v>
      </c>
      <c r="F63" s="17">
        <v>1718</v>
      </c>
      <c r="G63" s="16" t="s">
        <v>160</v>
      </c>
      <c r="H63" s="16" t="s">
        <v>175</v>
      </c>
      <c r="I63" s="16" t="s">
        <v>210</v>
      </c>
      <c r="J63" s="16"/>
      <c r="K63" s="16"/>
      <c r="L63" s="16"/>
      <c r="M63" s="18">
        <v>0</v>
      </c>
      <c r="N63" s="18">
        <v>981.31</v>
      </c>
      <c r="O63" s="36">
        <f t="shared" si="1"/>
        <v>876.16964285714278</v>
      </c>
      <c r="P63" s="36" t="s">
        <v>220</v>
      </c>
      <c r="Q63" s="36">
        <f>MATCH(P63,EWT!$B$3:$B$14,)</f>
        <v>4</v>
      </c>
      <c r="R63" s="41">
        <v>0.01</v>
      </c>
      <c r="S63" s="16"/>
      <c r="T63" s="18">
        <f t="shared" si="3"/>
        <v>105.14035714285713</v>
      </c>
      <c r="U63" s="18">
        <f t="shared" si="5"/>
        <v>-8.7616964285714278</v>
      </c>
      <c r="V63" s="18">
        <f t="shared" si="4"/>
        <v>876.16964285714278</v>
      </c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Y63" s="18">
        <f t="shared" si="0"/>
        <v>-972.54830357142851</v>
      </c>
      <c r="BA63" s="19"/>
      <c r="BB63" s="16"/>
    </row>
    <row r="64" spans="1:54">
      <c r="A64" s="19">
        <v>43301</v>
      </c>
      <c r="B64" s="16"/>
      <c r="C64" s="17">
        <v>149219</v>
      </c>
      <c r="D64" s="17"/>
      <c r="E64" s="17">
        <v>11311</v>
      </c>
      <c r="F64" s="17">
        <v>1738</v>
      </c>
      <c r="G64" s="16" t="s">
        <v>153</v>
      </c>
      <c r="H64" s="16" t="s">
        <v>165</v>
      </c>
      <c r="I64" s="16" t="s">
        <v>203</v>
      </c>
      <c r="J64" s="16"/>
      <c r="K64" s="16"/>
      <c r="L64" s="16"/>
      <c r="M64" s="18">
        <v>600</v>
      </c>
      <c r="N64" s="18">
        <v>0</v>
      </c>
      <c r="O64" s="36">
        <f t="shared" si="1"/>
        <v>600</v>
      </c>
      <c r="P64" s="36" t="s">
        <v>220</v>
      </c>
      <c r="Q64" s="36">
        <f>MATCH(P64,EWT!$B$3:$B$14,)</f>
        <v>4</v>
      </c>
      <c r="R64" s="41">
        <v>0.01</v>
      </c>
      <c r="S64" s="16"/>
      <c r="T64" s="18">
        <f t="shared" si="3"/>
        <v>0</v>
      </c>
      <c r="U64" s="18">
        <f t="shared" si="5"/>
        <v>-6</v>
      </c>
      <c r="V64" s="18">
        <f t="shared" si="4"/>
        <v>600</v>
      </c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Y64" s="18">
        <f t="shared" si="0"/>
        <v>-594</v>
      </c>
      <c r="BA64" s="19"/>
      <c r="BB64" s="16"/>
    </row>
    <row r="65" spans="1:54">
      <c r="A65" s="19">
        <v>43301</v>
      </c>
      <c r="B65" s="16"/>
      <c r="C65" s="17">
        <v>1122</v>
      </c>
      <c r="D65" s="17"/>
      <c r="E65" s="17">
        <v>11312</v>
      </c>
      <c r="F65" s="17">
        <v>1737</v>
      </c>
      <c r="G65" s="16" t="s">
        <v>182</v>
      </c>
      <c r="H65" s="16" t="s">
        <v>176</v>
      </c>
      <c r="I65" s="16" t="s">
        <v>203</v>
      </c>
      <c r="J65" s="16"/>
      <c r="K65" s="16"/>
      <c r="L65" s="16"/>
      <c r="M65" s="18">
        <v>1050</v>
      </c>
      <c r="N65" s="18">
        <v>0</v>
      </c>
      <c r="O65" s="36">
        <f t="shared" si="1"/>
        <v>1050</v>
      </c>
      <c r="P65" s="36" t="s">
        <v>220</v>
      </c>
      <c r="Q65" s="36">
        <f>MATCH(P65,EWT!$B$3:$B$14,)</f>
        <v>4</v>
      </c>
      <c r="R65" s="41">
        <v>0.01</v>
      </c>
      <c r="S65" s="16"/>
      <c r="T65" s="18">
        <f t="shared" si="3"/>
        <v>0</v>
      </c>
      <c r="U65" s="18">
        <f t="shared" si="5"/>
        <v>-10.5</v>
      </c>
      <c r="V65" s="18">
        <f t="shared" si="4"/>
        <v>1050</v>
      </c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Y65" s="18">
        <f t="shared" si="0"/>
        <v>-1039.5</v>
      </c>
      <c r="BA65" s="19"/>
      <c r="BB65" s="16"/>
    </row>
    <row r="66" spans="1:54">
      <c r="A66" s="19">
        <v>43302</v>
      </c>
      <c r="B66" s="16"/>
      <c r="C66" s="17">
        <v>510319208</v>
      </c>
      <c r="D66" s="17"/>
      <c r="E66" s="17">
        <v>11313</v>
      </c>
      <c r="F66" s="17">
        <v>1739</v>
      </c>
      <c r="G66" s="16" t="s">
        <v>192</v>
      </c>
      <c r="H66" s="16" t="s">
        <v>200</v>
      </c>
      <c r="I66" s="16" t="s">
        <v>207</v>
      </c>
      <c r="J66" s="16"/>
      <c r="K66" s="16"/>
      <c r="L66" s="16"/>
      <c r="M66" s="18">
        <v>0</v>
      </c>
      <c r="N66" s="18">
        <v>7509</v>
      </c>
      <c r="O66" s="36">
        <f t="shared" si="1"/>
        <v>6704.4642857142853</v>
      </c>
      <c r="P66" s="36" t="s">
        <v>220</v>
      </c>
      <c r="Q66" s="36">
        <f>MATCH(P66,EWT!$B$3:$B$14,)</f>
        <v>4</v>
      </c>
      <c r="R66" s="41">
        <v>0.01</v>
      </c>
      <c r="S66" s="16"/>
      <c r="T66" s="18">
        <f t="shared" si="3"/>
        <v>804.53571428571422</v>
      </c>
      <c r="U66" s="18">
        <f t="shared" si="5"/>
        <v>-67.044642857142861</v>
      </c>
      <c r="V66" s="18">
        <f t="shared" si="4"/>
        <v>6704.4642857142853</v>
      </c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Y66" s="18">
        <f t="shared" si="0"/>
        <v>-7441.9553571428569</v>
      </c>
      <c r="BA66" s="19"/>
      <c r="BB66" s="16"/>
    </row>
    <row r="67" spans="1:54">
      <c r="A67" s="19">
        <v>43302</v>
      </c>
      <c r="B67" s="16"/>
      <c r="C67" s="17">
        <v>20174</v>
      </c>
      <c r="D67" s="17"/>
      <c r="E67" s="17">
        <v>11314</v>
      </c>
      <c r="F67" s="17">
        <v>0</v>
      </c>
      <c r="G67" s="16" t="s">
        <v>184</v>
      </c>
      <c r="H67" s="16" t="s">
        <v>197</v>
      </c>
      <c r="I67" s="16" t="s">
        <v>203</v>
      </c>
      <c r="J67" s="16"/>
      <c r="K67" s="16"/>
      <c r="L67" s="16"/>
      <c r="M67" s="18">
        <v>0</v>
      </c>
      <c r="N67" s="18">
        <v>13660</v>
      </c>
      <c r="O67" s="36">
        <f t="shared" si="1"/>
        <v>12196.428571428571</v>
      </c>
      <c r="P67" s="36" t="s">
        <v>220</v>
      </c>
      <c r="Q67" s="36">
        <f>MATCH(P67,EWT!$B$3:$B$14,)</f>
        <v>4</v>
      </c>
      <c r="R67" s="41">
        <v>0.01</v>
      </c>
      <c r="S67" s="16"/>
      <c r="T67" s="18">
        <f t="shared" si="3"/>
        <v>1463.5714285714284</v>
      </c>
      <c r="U67" s="18">
        <f t="shared" si="5"/>
        <v>-121.96428571428571</v>
      </c>
      <c r="V67" s="18">
        <f t="shared" si="4"/>
        <v>12196.428571428571</v>
      </c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Y67" s="18">
        <f t="shared" si="0"/>
        <v>-13538.035714285714</v>
      </c>
      <c r="BA67" s="19"/>
      <c r="BB67" s="16"/>
    </row>
    <row r="68" spans="1:54">
      <c r="A68" s="19">
        <v>43304</v>
      </c>
      <c r="B68" s="16"/>
      <c r="C68" s="17">
        <v>26148</v>
      </c>
      <c r="D68" s="17"/>
      <c r="E68" s="17">
        <v>11316</v>
      </c>
      <c r="F68" s="17">
        <v>1740</v>
      </c>
      <c r="G68" s="16" t="s">
        <v>157</v>
      </c>
      <c r="H68" s="16" t="s">
        <v>169</v>
      </c>
      <c r="I68" s="16" t="s">
        <v>203</v>
      </c>
      <c r="J68" s="16"/>
      <c r="K68" s="16"/>
      <c r="L68" s="16"/>
      <c r="M68" s="18">
        <v>520</v>
      </c>
      <c r="N68" s="18">
        <v>0</v>
      </c>
      <c r="O68" s="36">
        <f t="shared" si="1"/>
        <v>520</v>
      </c>
      <c r="P68" s="36" t="s">
        <v>220</v>
      </c>
      <c r="Q68" s="36">
        <f>MATCH(P68,EWT!$B$3:$B$14,)</f>
        <v>4</v>
      </c>
      <c r="R68" s="41">
        <v>0.01</v>
      </c>
      <c r="S68" s="16"/>
      <c r="T68" s="18">
        <f t="shared" si="3"/>
        <v>0</v>
      </c>
      <c r="U68" s="18">
        <f t="shared" si="5"/>
        <v>-5.2</v>
      </c>
      <c r="V68" s="18">
        <f t="shared" si="4"/>
        <v>520</v>
      </c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Y68" s="18">
        <f t="shared" si="0"/>
        <v>-514.79999999999995</v>
      </c>
      <c r="BA68" s="19"/>
      <c r="BB68" s="16"/>
    </row>
    <row r="69" spans="1:54">
      <c r="A69" s="19">
        <v>43304</v>
      </c>
      <c r="B69" s="16"/>
      <c r="C69" s="17">
        <v>149432</v>
      </c>
      <c r="D69" s="17"/>
      <c r="E69" s="17">
        <v>11317</v>
      </c>
      <c r="F69" s="17">
        <v>1741</v>
      </c>
      <c r="G69" s="16" t="s">
        <v>153</v>
      </c>
      <c r="H69" s="16" t="s">
        <v>165</v>
      </c>
      <c r="I69" s="16" t="s">
        <v>203</v>
      </c>
      <c r="J69" s="16"/>
      <c r="K69" s="16"/>
      <c r="L69" s="16"/>
      <c r="M69" s="18">
        <v>2700</v>
      </c>
      <c r="N69" s="18">
        <v>0</v>
      </c>
      <c r="O69" s="36">
        <f t="shared" si="1"/>
        <v>2700</v>
      </c>
      <c r="P69" s="36" t="s">
        <v>220</v>
      </c>
      <c r="Q69" s="36">
        <f>MATCH(P69,EWT!$B$3:$B$14,)</f>
        <v>4</v>
      </c>
      <c r="R69" s="41">
        <v>0.01</v>
      </c>
      <c r="S69" s="16"/>
      <c r="T69" s="18">
        <f t="shared" si="3"/>
        <v>0</v>
      </c>
      <c r="U69" s="18">
        <f t="shared" si="5"/>
        <v>-27</v>
      </c>
      <c r="V69" s="18">
        <f t="shared" si="4"/>
        <v>2700</v>
      </c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Y69" s="18">
        <f t="shared" si="0"/>
        <v>-2673</v>
      </c>
      <c r="BA69" s="19"/>
      <c r="BB69" s="16"/>
    </row>
    <row r="70" spans="1:54">
      <c r="A70" s="19">
        <v>43304</v>
      </c>
      <c r="B70" s="16"/>
      <c r="C70" s="17">
        <v>67699</v>
      </c>
      <c r="D70" s="17"/>
      <c r="E70" s="17">
        <v>11318</v>
      </c>
      <c r="F70" s="17">
        <v>1742</v>
      </c>
      <c r="G70" s="16" t="s">
        <v>152</v>
      </c>
      <c r="H70" s="16" t="s">
        <v>164</v>
      </c>
      <c r="I70" s="16" t="s">
        <v>203</v>
      </c>
      <c r="J70" s="16"/>
      <c r="K70" s="16"/>
      <c r="L70" s="16"/>
      <c r="M70" s="18">
        <v>6550</v>
      </c>
      <c r="N70" s="18">
        <v>0</v>
      </c>
      <c r="O70" s="36">
        <f t="shared" si="1"/>
        <v>6550</v>
      </c>
      <c r="P70" s="36" t="s">
        <v>220</v>
      </c>
      <c r="Q70" s="36">
        <f>MATCH(P70,EWT!$B$3:$B$14,)</f>
        <v>4</v>
      </c>
      <c r="R70" s="41">
        <v>0.01</v>
      </c>
      <c r="S70" s="16"/>
      <c r="T70" s="18">
        <f t="shared" si="3"/>
        <v>0</v>
      </c>
      <c r="U70" s="18">
        <f t="shared" si="5"/>
        <v>-65.5</v>
      </c>
      <c r="V70" s="18">
        <f t="shared" si="4"/>
        <v>6550</v>
      </c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Y70" s="18">
        <f t="shared" si="0"/>
        <v>-6484.5</v>
      </c>
      <c r="BA70" s="19"/>
      <c r="BB70" s="16"/>
    </row>
    <row r="71" spans="1:54">
      <c r="A71" s="19">
        <v>43304</v>
      </c>
      <c r="B71" s="16"/>
      <c r="C71" s="17">
        <v>67700</v>
      </c>
      <c r="D71" s="17"/>
      <c r="E71" s="17">
        <v>11319</v>
      </c>
      <c r="F71" s="17">
        <v>1742</v>
      </c>
      <c r="G71" s="16" t="s">
        <v>152</v>
      </c>
      <c r="H71" s="16" t="s">
        <v>164</v>
      </c>
      <c r="I71" s="16" t="s">
        <v>204</v>
      </c>
      <c r="J71" s="16"/>
      <c r="K71" s="16"/>
      <c r="L71" s="16"/>
      <c r="M71" s="18">
        <v>853.75</v>
      </c>
      <c r="N71" s="18">
        <v>0</v>
      </c>
      <c r="O71" s="36">
        <f t="shared" si="1"/>
        <v>853.75</v>
      </c>
      <c r="P71" s="36" t="s">
        <v>220</v>
      </c>
      <c r="Q71" s="36">
        <f>MATCH(P71,EWT!$B$3:$B$14,)</f>
        <v>4</v>
      </c>
      <c r="R71" s="41">
        <v>0.01</v>
      </c>
      <c r="S71" s="16"/>
      <c r="T71" s="18">
        <f t="shared" si="3"/>
        <v>0</v>
      </c>
      <c r="U71" s="18">
        <f t="shared" si="5"/>
        <v>-8.5374999999999996</v>
      </c>
      <c r="V71" s="18">
        <f t="shared" si="4"/>
        <v>853.75</v>
      </c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Y71" s="18">
        <f t="shared" si="0"/>
        <v>-845.21249999999998</v>
      </c>
      <c r="BA71" s="19"/>
      <c r="BB71" s="16"/>
    </row>
    <row r="72" spans="1:54">
      <c r="A72" s="19">
        <v>43304</v>
      </c>
      <c r="B72" s="16"/>
      <c r="C72" s="17">
        <v>67700</v>
      </c>
      <c r="D72" s="17"/>
      <c r="E72" s="17">
        <v>11319</v>
      </c>
      <c r="F72" s="17">
        <v>1742</v>
      </c>
      <c r="G72" s="16" t="s">
        <v>152</v>
      </c>
      <c r="H72" s="16" t="s">
        <v>164</v>
      </c>
      <c r="I72" s="16" t="s">
        <v>204</v>
      </c>
      <c r="J72" s="16"/>
      <c r="K72" s="16"/>
      <c r="L72" s="16"/>
      <c r="M72" s="18">
        <v>330</v>
      </c>
      <c r="N72" s="18">
        <v>0</v>
      </c>
      <c r="O72" s="36">
        <f t="shared" si="1"/>
        <v>330</v>
      </c>
      <c r="P72" s="36" t="s">
        <v>220</v>
      </c>
      <c r="Q72" s="36">
        <f>MATCH(P72,EWT!$B$3:$B$14,)</f>
        <v>4</v>
      </c>
      <c r="R72" s="41">
        <v>0.01</v>
      </c>
      <c r="S72" s="16"/>
      <c r="T72" s="18">
        <f t="shared" si="3"/>
        <v>0</v>
      </c>
      <c r="U72" s="18">
        <f t="shared" si="5"/>
        <v>-3.3000000000000003</v>
      </c>
      <c r="V72" s="18">
        <f t="shared" si="4"/>
        <v>330</v>
      </c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Y72" s="18">
        <f t="shared" si="0"/>
        <v>-326.7</v>
      </c>
      <c r="BA72" s="19"/>
      <c r="BB72" s="16"/>
    </row>
    <row r="73" spans="1:54">
      <c r="A73" s="19">
        <v>43304</v>
      </c>
      <c r="B73" s="16"/>
      <c r="C73" s="17">
        <v>470</v>
      </c>
      <c r="D73" s="17"/>
      <c r="E73" s="17">
        <v>11320</v>
      </c>
      <c r="F73" s="17">
        <v>1744</v>
      </c>
      <c r="G73" s="16" t="s">
        <v>193</v>
      </c>
      <c r="H73" s="16" t="s">
        <v>178</v>
      </c>
      <c r="I73" s="16" t="s">
        <v>203</v>
      </c>
      <c r="J73" s="16"/>
      <c r="K73" s="16"/>
      <c r="L73" s="16"/>
      <c r="M73" s="18">
        <v>3032.5</v>
      </c>
      <c r="N73" s="18">
        <v>0</v>
      </c>
      <c r="O73" s="36">
        <f t="shared" si="1"/>
        <v>3032.5</v>
      </c>
      <c r="P73" s="36" t="s">
        <v>220</v>
      </c>
      <c r="Q73" s="36">
        <f>MATCH(P73,EWT!$B$3:$B$14,)</f>
        <v>4</v>
      </c>
      <c r="R73" s="41">
        <v>0.01</v>
      </c>
      <c r="S73" s="16"/>
      <c r="T73" s="18">
        <f t="shared" si="3"/>
        <v>0</v>
      </c>
      <c r="U73" s="18">
        <f t="shared" si="5"/>
        <v>-30.324999999999999</v>
      </c>
      <c r="V73" s="18">
        <f t="shared" si="4"/>
        <v>3032.5</v>
      </c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Y73" s="18">
        <f t="shared" ref="AY73:AY89" si="6">-SUM(T73:AX73)</f>
        <v>-3002.1750000000002</v>
      </c>
      <c r="BA73" s="19"/>
      <c r="BB73" s="16"/>
    </row>
    <row r="74" spans="1:54">
      <c r="A74" s="19">
        <v>43304</v>
      </c>
      <c r="B74" s="16"/>
      <c r="C74" s="17">
        <v>471</v>
      </c>
      <c r="D74" s="17"/>
      <c r="E74" s="17">
        <v>11321</v>
      </c>
      <c r="F74" s="17">
        <v>1745</v>
      </c>
      <c r="G74" s="16" t="s">
        <v>193</v>
      </c>
      <c r="H74" s="16" t="s">
        <v>178</v>
      </c>
      <c r="I74" s="16" t="s">
        <v>204</v>
      </c>
      <c r="J74" s="16"/>
      <c r="K74" s="16"/>
      <c r="L74" s="16"/>
      <c r="M74" s="18">
        <v>433</v>
      </c>
      <c r="N74" s="18">
        <v>0</v>
      </c>
      <c r="O74" s="36">
        <f t="shared" ref="O74:O89" si="7">N74/1.12+M74+L74+K74</f>
        <v>433</v>
      </c>
      <c r="P74" s="36" t="s">
        <v>220</v>
      </c>
      <c r="Q74" s="36">
        <f>MATCH(P74,EWT!$B$3:$B$14,)</f>
        <v>4</v>
      </c>
      <c r="R74" s="41">
        <v>0.01</v>
      </c>
      <c r="S74" s="16"/>
      <c r="T74" s="18">
        <f t="shared" si="3"/>
        <v>0</v>
      </c>
      <c r="U74" s="18">
        <f t="shared" si="5"/>
        <v>-4.33</v>
      </c>
      <c r="V74" s="18">
        <f t="shared" si="4"/>
        <v>433</v>
      </c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Y74" s="18">
        <f t="shared" si="6"/>
        <v>-428.67</v>
      </c>
      <c r="BA74" s="19"/>
      <c r="BB74" s="16"/>
    </row>
    <row r="75" spans="1:54">
      <c r="A75" s="19">
        <v>43305</v>
      </c>
      <c r="B75" s="16"/>
      <c r="C75" s="17">
        <v>1133</v>
      </c>
      <c r="D75" s="17"/>
      <c r="E75" s="17">
        <v>11322</v>
      </c>
      <c r="F75" s="17">
        <v>1746</v>
      </c>
      <c r="G75" s="16" t="s">
        <v>182</v>
      </c>
      <c r="H75" s="16" t="s">
        <v>176</v>
      </c>
      <c r="I75" s="16" t="s">
        <v>203</v>
      </c>
      <c r="J75" s="16"/>
      <c r="K75" s="16"/>
      <c r="L75" s="16"/>
      <c r="M75" s="18">
        <v>825</v>
      </c>
      <c r="N75" s="18">
        <v>0</v>
      </c>
      <c r="O75" s="36">
        <f t="shared" si="7"/>
        <v>825</v>
      </c>
      <c r="P75" s="36" t="s">
        <v>220</v>
      </c>
      <c r="Q75" s="36">
        <f>MATCH(P75,EWT!$B$3:$B$14,)</f>
        <v>4</v>
      </c>
      <c r="R75" s="41">
        <v>0.01</v>
      </c>
      <c r="S75" s="16"/>
      <c r="T75" s="18">
        <f t="shared" si="3"/>
        <v>0</v>
      </c>
      <c r="U75" s="18">
        <f t="shared" si="5"/>
        <v>-8.25</v>
      </c>
      <c r="V75" s="18">
        <f t="shared" si="4"/>
        <v>825</v>
      </c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Y75" s="18">
        <f t="shared" si="6"/>
        <v>-816.75</v>
      </c>
      <c r="BA75" s="19"/>
      <c r="BB75" s="16"/>
    </row>
    <row r="76" spans="1:54">
      <c r="A76" s="19">
        <v>43306</v>
      </c>
      <c r="B76" s="16"/>
      <c r="C76" s="17">
        <v>520</v>
      </c>
      <c r="D76" s="17"/>
      <c r="E76" s="17">
        <v>11323</v>
      </c>
      <c r="F76" s="17">
        <v>1747</v>
      </c>
      <c r="G76" s="16" t="s">
        <v>193</v>
      </c>
      <c r="H76" s="16" t="s">
        <v>178</v>
      </c>
      <c r="I76" s="16" t="s">
        <v>203</v>
      </c>
      <c r="J76" s="16"/>
      <c r="K76" s="16"/>
      <c r="L76" s="16"/>
      <c r="M76" s="18">
        <v>1120</v>
      </c>
      <c r="N76" s="18">
        <v>0</v>
      </c>
      <c r="O76" s="36">
        <f t="shared" si="7"/>
        <v>1120</v>
      </c>
      <c r="P76" s="36" t="s">
        <v>220</v>
      </c>
      <c r="Q76" s="36">
        <f>MATCH(P76,EWT!$B$3:$B$14,)</f>
        <v>4</v>
      </c>
      <c r="R76" s="41">
        <v>0.01</v>
      </c>
      <c r="S76" s="16"/>
      <c r="T76" s="18">
        <f t="shared" si="3"/>
        <v>0</v>
      </c>
      <c r="U76" s="18">
        <f t="shared" si="5"/>
        <v>-11.200000000000001</v>
      </c>
      <c r="V76" s="18">
        <f t="shared" si="4"/>
        <v>1120</v>
      </c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Y76" s="18">
        <f t="shared" si="6"/>
        <v>-1108.8</v>
      </c>
      <c r="BA76" s="19"/>
      <c r="BB76" s="16"/>
    </row>
    <row r="77" spans="1:54">
      <c r="A77" s="19">
        <v>43306</v>
      </c>
      <c r="B77" s="16"/>
      <c r="C77" s="17">
        <v>149664</v>
      </c>
      <c r="D77" s="17"/>
      <c r="E77" s="17">
        <v>11324</v>
      </c>
      <c r="F77" s="17">
        <v>1748</v>
      </c>
      <c r="G77" s="16" t="s">
        <v>153</v>
      </c>
      <c r="H77" s="16" t="s">
        <v>165</v>
      </c>
      <c r="I77" s="16" t="s">
        <v>203</v>
      </c>
      <c r="J77" s="16"/>
      <c r="K77" s="16"/>
      <c r="L77" s="16"/>
      <c r="M77" s="18">
        <v>1700</v>
      </c>
      <c r="N77" s="18">
        <v>0</v>
      </c>
      <c r="O77" s="36">
        <f t="shared" si="7"/>
        <v>1700</v>
      </c>
      <c r="P77" s="36" t="s">
        <v>220</v>
      </c>
      <c r="Q77" s="36">
        <f>MATCH(P77,EWT!$B$3:$B$14,)</f>
        <v>4</v>
      </c>
      <c r="R77" s="41">
        <v>0.01</v>
      </c>
      <c r="S77" s="16"/>
      <c r="T77" s="18">
        <f t="shared" si="3"/>
        <v>0</v>
      </c>
      <c r="U77" s="18">
        <f t="shared" si="5"/>
        <v>-17</v>
      </c>
      <c r="V77" s="18">
        <f t="shared" si="4"/>
        <v>1700</v>
      </c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Y77" s="18">
        <f t="shared" si="6"/>
        <v>-1683</v>
      </c>
      <c r="BA77" s="19"/>
      <c r="BB77" s="16"/>
    </row>
    <row r="78" spans="1:54">
      <c r="A78" s="19">
        <v>43306</v>
      </c>
      <c r="B78" s="16"/>
      <c r="C78" s="17">
        <v>85283</v>
      </c>
      <c r="D78" s="17"/>
      <c r="E78" s="17">
        <v>11325</v>
      </c>
      <c r="F78" s="17">
        <v>1716</v>
      </c>
      <c r="G78" s="16" t="s">
        <v>194</v>
      </c>
      <c r="H78" s="16" t="s">
        <v>162</v>
      </c>
      <c r="I78" s="16" t="s">
        <v>207</v>
      </c>
      <c r="J78" s="16"/>
      <c r="K78" s="16"/>
      <c r="L78" s="16"/>
      <c r="M78" s="18">
        <v>0</v>
      </c>
      <c r="N78" s="18">
        <v>3017.4</v>
      </c>
      <c r="O78" s="36">
        <f t="shared" si="7"/>
        <v>2694.1071428571427</v>
      </c>
      <c r="P78" s="36" t="s">
        <v>220</v>
      </c>
      <c r="Q78" s="36">
        <f>MATCH(P78,EWT!$B$3:$B$14,)</f>
        <v>4</v>
      </c>
      <c r="R78" s="41">
        <v>0.01</v>
      </c>
      <c r="S78" s="16"/>
      <c r="T78" s="18">
        <f t="shared" si="3"/>
        <v>323.29285714285709</v>
      </c>
      <c r="U78" s="18">
        <f t="shared" si="5"/>
        <v>-26.941071428571426</v>
      </c>
      <c r="V78" s="18">
        <f t="shared" si="4"/>
        <v>2694.1071428571427</v>
      </c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Y78" s="18">
        <f t="shared" si="6"/>
        <v>-2990.4589285714283</v>
      </c>
      <c r="BA78" s="19"/>
      <c r="BB78" s="16"/>
    </row>
    <row r="79" spans="1:54">
      <c r="A79" s="19">
        <v>43306</v>
      </c>
      <c r="B79" s="16"/>
      <c r="C79" s="17">
        <v>168649</v>
      </c>
      <c r="D79" s="17"/>
      <c r="E79" s="17">
        <v>11326</v>
      </c>
      <c r="F79" s="17">
        <v>1749</v>
      </c>
      <c r="G79" s="16" t="s">
        <v>195</v>
      </c>
      <c r="H79" s="16" t="s">
        <v>163</v>
      </c>
      <c r="I79" s="16" t="s">
        <v>207</v>
      </c>
      <c r="J79" s="16"/>
      <c r="K79" s="16"/>
      <c r="L79" s="16"/>
      <c r="M79" s="18">
        <v>0</v>
      </c>
      <c r="N79" s="18">
        <v>1861.2</v>
      </c>
      <c r="O79" s="36">
        <f t="shared" si="7"/>
        <v>1661.7857142857142</v>
      </c>
      <c r="P79" s="36" t="s">
        <v>220</v>
      </c>
      <c r="Q79" s="36">
        <f>MATCH(P79,EWT!$B$3:$B$14,)</f>
        <v>4</v>
      </c>
      <c r="R79" s="41">
        <v>0.01</v>
      </c>
      <c r="S79" s="16"/>
      <c r="T79" s="18">
        <f t="shared" si="3"/>
        <v>199.41428571428571</v>
      </c>
      <c r="U79" s="18">
        <f t="shared" si="5"/>
        <v>-16.617857142857144</v>
      </c>
      <c r="V79" s="18">
        <f t="shared" si="4"/>
        <v>1661.7857142857142</v>
      </c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Y79" s="18">
        <f t="shared" si="6"/>
        <v>-1844.5821428571428</v>
      </c>
      <c r="BA79" s="19"/>
      <c r="BB79" s="16"/>
    </row>
    <row r="80" spans="1:54">
      <c r="A80" s="19">
        <v>43307</v>
      </c>
      <c r="B80" s="16"/>
      <c r="C80" s="17">
        <v>82382</v>
      </c>
      <c r="D80" s="17"/>
      <c r="E80" s="17">
        <v>11327</v>
      </c>
      <c r="F80" s="17">
        <v>1717</v>
      </c>
      <c r="G80" s="16" t="s">
        <v>196</v>
      </c>
      <c r="H80" s="16" t="s">
        <v>174</v>
      </c>
      <c r="I80" s="16" t="s">
        <v>203</v>
      </c>
      <c r="J80" s="16"/>
      <c r="K80" s="16"/>
      <c r="L80" s="16"/>
      <c r="M80" s="18">
        <v>0</v>
      </c>
      <c r="N80" s="18">
        <v>1210</v>
      </c>
      <c r="O80" s="36">
        <f t="shared" si="7"/>
        <v>1080.3571428571427</v>
      </c>
      <c r="P80" s="36" t="s">
        <v>220</v>
      </c>
      <c r="Q80" s="36">
        <f>MATCH(P80,EWT!$B$3:$B$14,)</f>
        <v>4</v>
      </c>
      <c r="R80" s="41">
        <v>0.01</v>
      </c>
      <c r="S80" s="16"/>
      <c r="T80" s="18">
        <f t="shared" si="3"/>
        <v>129.64285714285711</v>
      </c>
      <c r="U80" s="18">
        <f t="shared" ref="U80:U89" si="8">-(O80-K80)*R80</f>
        <v>-10.803571428571427</v>
      </c>
      <c r="V80" s="18">
        <f t="shared" si="4"/>
        <v>1080.3571428571427</v>
      </c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Y80" s="18">
        <f t="shared" si="6"/>
        <v>-1199.1964285714284</v>
      </c>
      <c r="BA80" s="19"/>
      <c r="BB80" s="16"/>
    </row>
    <row r="81" spans="1:54">
      <c r="A81" s="19">
        <v>43307</v>
      </c>
      <c r="B81" s="16"/>
      <c r="C81" s="17"/>
      <c r="D81" s="17"/>
      <c r="E81" s="17">
        <v>11328</v>
      </c>
      <c r="F81" s="17">
        <v>1751</v>
      </c>
      <c r="G81" s="16" t="s">
        <v>183</v>
      </c>
      <c r="H81" s="16">
        <v>0</v>
      </c>
      <c r="I81" s="16" t="s">
        <v>207</v>
      </c>
      <c r="J81" s="16"/>
      <c r="K81" s="16"/>
      <c r="L81" s="16"/>
      <c r="M81" s="18">
        <v>2030</v>
      </c>
      <c r="N81" s="18">
        <v>0</v>
      </c>
      <c r="O81" s="36">
        <f t="shared" si="7"/>
        <v>2030</v>
      </c>
      <c r="P81" s="36" t="s">
        <v>220</v>
      </c>
      <c r="Q81" s="36">
        <f>MATCH(P81,EWT!$B$3:$B$14,)</f>
        <v>4</v>
      </c>
      <c r="R81" s="41">
        <v>0.01</v>
      </c>
      <c r="S81" s="16"/>
      <c r="T81" s="18">
        <f t="shared" ref="T81:T89" si="9">+N81/1.12*0.12</f>
        <v>0</v>
      </c>
      <c r="U81" s="18">
        <f t="shared" si="8"/>
        <v>-20.3</v>
      </c>
      <c r="V81" s="18">
        <f t="shared" ref="V81:V89" si="10">+O81</f>
        <v>2030</v>
      </c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Y81" s="18">
        <f t="shared" si="6"/>
        <v>-2009.7</v>
      </c>
      <c r="BA81" s="19"/>
      <c r="BB81" s="16"/>
    </row>
    <row r="82" spans="1:54">
      <c r="A82" s="19">
        <v>43308</v>
      </c>
      <c r="B82" s="16"/>
      <c r="C82" s="17">
        <v>149837</v>
      </c>
      <c r="D82" s="17"/>
      <c r="E82" s="17">
        <v>11329</v>
      </c>
      <c r="F82" s="17">
        <v>1752</v>
      </c>
      <c r="G82" s="16" t="s">
        <v>153</v>
      </c>
      <c r="H82" s="16" t="s">
        <v>165</v>
      </c>
      <c r="I82" s="16" t="s">
        <v>203</v>
      </c>
      <c r="J82" s="16"/>
      <c r="K82" s="16"/>
      <c r="L82" s="16"/>
      <c r="M82" s="18">
        <v>600</v>
      </c>
      <c r="N82" s="18">
        <v>0</v>
      </c>
      <c r="O82" s="36">
        <f t="shared" si="7"/>
        <v>600</v>
      </c>
      <c r="P82" s="36" t="s">
        <v>220</v>
      </c>
      <c r="Q82" s="36">
        <f>MATCH(P82,EWT!$B$3:$B$14,)</f>
        <v>4</v>
      </c>
      <c r="R82" s="41">
        <v>0.01</v>
      </c>
      <c r="S82" s="16"/>
      <c r="T82" s="18">
        <f t="shared" si="9"/>
        <v>0</v>
      </c>
      <c r="U82" s="18">
        <f t="shared" si="8"/>
        <v>-6</v>
      </c>
      <c r="V82" s="18">
        <f t="shared" si="10"/>
        <v>600</v>
      </c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Y82" s="18">
        <f t="shared" si="6"/>
        <v>-594</v>
      </c>
      <c r="BA82" s="19"/>
      <c r="BB82" s="16"/>
    </row>
    <row r="83" spans="1:54">
      <c r="A83" s="19">
        <v>43309</v>
      </c>
      <c r="B83" s="16"/>
      <c r="C83" s="17">
        <v>484</v>
      </c>
      <c r="D83" s="17"/>
      <c r="E83" s="17">
        <v>11330</v>
      </c>
      <c r="F83" s="17">
        <v>1753</v>
      </c>
      <c r="G83" s="16" t="s">
        <v>193</v>
      </c>
      <c r="H83" s="16" t="s">
        <v>178</v>
      </c>
      <c r="I83" s="16" t="s">
        <v>203</v>
      </c>
      <c r="J83" s="16"/>
      <c r="K83" s="16"/>
      <c r="L83" s="16"/>
      <c r="M83" s="18">
        <v>1120</v>
      </c>
      <c r="N83" s="18">
        <v>0</v>
      </c>
      <c r="O83" s="36">
        <f t="shared" si="7"/>
        <v>1120</v>
      </c>
      <c r="P83" s="36" t="s">
        <v>220</v>
      </c>
      <c r="Q83" s="36">
        <f>MATCH(P83,EWT!$B$3:$B$14,)</f>
        <v>4</v>
      </c>
      <c r="R83" s="41">
        <v>0.01</v>
      </c>
      <c r="S83" s="16"/>
      <c r="T83" s="18">
        <f t="shared" si="9"/>
        <v>0</v>
      </c>
      <c r="U83" s="18">
        <f t="shared" si="8"/>
        <v>-11.200000000000001</v>
      </c>
      <c r="V83" s="18">
        <f t="shared" si="10"/>
        <v>1120</v>
      </c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Y83" s="18">
        <f t="shared" si="6"/>
        <v>-1108.8</v>
      </c>
      <c r="BA83" s="19"/>
      <c r="BB83" s="16"/>
    </row>
    <row r="84" spans="1:54">
      <c r="A84" s="19">
        <v>43309</v>
      </c>
      <c r="B84" s="16"/>
      <c r="C84" s="17">
        <v>12516</v>
      </c>
      <c r="D84" s="17"/>
      <c r="E84" s="17">
        <v>11331</v>
      </c>
      <c r="F84" s="17">
        <v>1750</v>
      </c>
      <c r="G84" s="16" t="s">
        <v>156</v>
      </c>
      <c r="H84" s="16" t="s">
        <v>168</v>
      </c>
      <c r="I84" s="16" t="s">
        <v>203</v>
      </c>
      <c r="J84" s="16"/>
      <c r="K84" s="16"/>
      <c r="L84" s="16"/>
      <c r="M84" s="18">
        <v>0</v>
      </c>
      <c r="N84" s="18">
        <v>1230</v>
      </c>
      <c r="O84" s="36">
        <f t="shared" si="7"/>
        <v>1098.2142857142856</v>
      </c>
      <c r="P84" s="36" t="s">
        <v>220</v>
      </c>
      <c r="Q84" s="36">
        <f>MATCH(P84,EWT!$B$3:$B$14,)</f>
        <v>4</v>
      </c>
      <c r="R84" s="41">
        <v>0.01</v>
      </c>
      <c r="S84" s="16"/>
      <c r="T84" s="18">
        <f t="shared" si="9"/>
        <v>131.78571428571425</v>
      </c>
      <c r="U84" s="18">
        <f t="shared" si="8"/>
        <v>-10.982142857142856</v>
      </c>
      <c r="V84" s="18">
        <f t="shared" si="10"/>
        <v>1098.2142857142856</v>
      </c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Y84" s="18">
        <f t="shared" si="6"/>
        <v>-1219.0178571428569</v>
      </c>
      <c r="BA84" s="19"/>
      <c r="BB84" s="16"/>
    </row>
    <row r="85" spans="1:54">
      <c r="A85" s="19">
        <v>43309</v>
      </c>
      <c r="B85" s="16"/>
      <c r="C85" s="17">
        <v>20245</v>
      </c>
      <c r="D85" s="17"/>
      <c r="E85" s="17">
        <v>11332</v>
      </c>
      <c r="F85" s="17">
        <v>1754</v>
      </c>
      <c r="G85" s="16" t="s">
        <v>184</v>
      </c>
      <c r="H85" s="16" t="s">
        <v>197</v>
      </c>
      <c r="I85" s="16" t="s">
        <v>203</v>
      </c>
      <c r="J85" s="16"/>
      <c r="K85" s="16"/>
      <c r="L85" s="16"/>
      <c r="M85" s="18">
        <v>0</v>
      </c>
      <c r="N85" s="18">
        <v>8671</v>
      </c>
      <c r="O85" s="36">
        <f t="shared" si="7"/>
        <v>7741.9642857142853</v>
      </c>
      <c r="P85" s="36" t="s">
        <v>220</v>
      </c>
      <c r="Q85" s="36">
        <f>MATCH(P85,EWT!$B$3:$B$14,)</f>
        <v>4</v>
      </c>
      <c r="R85" s="41">
        <v>0.01</v>
      </c>
      <c r="S85" s="16"/>
      <c r="T85" s="18">
        <f t="shared" si="9"/>
        <v>929.03571428571422</v>
      </c>
      <c r="U85" s="18">
        <f t="shared" si="8"/>
        <v>-77.419642857142861</v>
      </c>
      <c r="V85" s="18">
        <f t="shared" si="10"/>
        <v>7741.9642857142853</v>
      </c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Y85" s="18">
        <f t="shared" si="6"/>
        <v>-8593.5803571428569</v>
      </c>
      <c r="BA85" s="19"/>
      <c r="BB85" s="16"/>
    </row>
    <row r="86" spans="1:54">
      <c r="A86" s="19">
        <v>43311</v>
      </c>
      <c r="B86" s="16"/>
      <c r="C86" s="17">
        <v>223990</v>
      </c>
      <c r="D86" s="17"/>
      <c r="E86" s="17">
        <v>11333</v>
      </c>
      <c r="F86" s="17">
        <v>1756</v>
      </c>
      <c r="G86" s="16" t="s">
        <v>181</v>
      </c>
      <c r="H86" s="16">
        <v>139564</v>
      </c>
      <c r="I86" s="16" t="s">
        <v>202</v>
      </c>
      <c r="J86" s="16"/>
      <c r="K86" s="16"/>
      <c r="L86" s="16"/>
      <c r="M86" s="18">
        <v>0</v>
      </c>
      <c r="N86" s="18">
        <v>3737.91</v>
      </c>
      <c r="O86" s="36">
        <f t="shared" si="7"/>
        <v>3337.4196428571422</v>
      </c>
      <c r="P86" s="36" t="s">
        <v>220</v>
      </c>
      <c r="Q86" s="36">
        <f>MATCH(P86,EWT!$B$3:$B$14,)</f>
        <v>4</v>
      </c>
      <c r="R86" s="41">
        <v>0.01</v>
      </c>
      <c r="S86" s="16"/>
      <c r="T86" s="18">
        <f t="shared" si="9"/>
        <v>400.49035714285702</v>
      </c>
      <c r="U86" s="18">
        <f t="shared" si="8"/>
        <v>-33.374196428571423</v>
      </c>
      <c r="V86" s="18">
        <f t="shared" si="10"/>
        <v>3337.4196428571422</v>
      </c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Y86" s="18">
        <f t="shared" si="6"/>
        <v>-3704.535803571428</v>
      </c>
      <c r="BA86" s="19"/>
      <c r="BB86" s="16"/>
    </row>
    <row r="87" spans="1:54">
      <c r="A87" s="19">
        <v>43311</v>
      </c>
      <c r="B87" s="16"/>
      <c r="C87" s="17">
        <v>150087</v>
      </c>
      <c r="D87" s="17"/>
      <c r="E87" s="17">
        <v>11334</v>
      </c>
      <c r="F87" s="17">
        <v>1757</v>
      </c>
      <c r="G87" s="16" t="s">
        <v>153</v>
      </c>
      <c r="H87" s="16" t="s">
        <v>165</v>
      </c>
      <c r="I87" s="16" t="s">
        <v>203</v>
      </c>
      <c r="J87" s="16"/>
      <c r="K87" s="16"/>
      <c r="L87" s="16"/>
      <c r="M87" s="18">
        <v>1050</v>
      </c>
      <c r="N87" s="18">
        <v>0</v>
      </c>
      <c r="O87" s="36">
        <f t="shared" si="7"/>
        <v>1050</v>
      </c>
      <c r="P87" s="36" t="s">
        <v>220</v>
      </c>
      <c r="Q87" s="36">
        <f>MATCH(P87,EWT!$B$3:$B$14,)</f>
        <v>4</v>
      </c>
      <c r="R87" s="41">
        <v>0.01</v>
      </c>
      <c r="S87" s="16"/>
      <c r="T87" s="18">
        <f t="shared" si="9"/>
        <v>0</v>
      </c>
      <c r="U87" s="18">
        <f t="shared" si="8"/>
        <v>-10.5</v>
      </c>
      <c r="V87" s="18">
        <f t="shared" si="10"/>
        <v>1050</v>
      </c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Y87" s="18">
        <f t="shared" si="6"/>
        <v>-1039.5</v>
      </c>
      <c r="BA87" s="19"/>
      <c r="BB87" s="16"/>
    </row>
    <row r="88" spans="1:54">
      <c r="A88" s="19">
        <v>43311</v>
      </c>
      <c r="B88" s="16"/>
      <c r="C88" s="17">
        <v>533</v>
      </c>
      <c r="D88" s="17"/>
      <c r="E88" s="17">
        <v>11336</v>
      </c>
      <c r="F88" s="17">
        <v>1759</v>
      </c>
      <c r="G88" s="16" t="s">
        <v>193</v>
      </c>
      <c r="H88" s="16" t="s">
        <v>178</v>
      </c>
      <c r="I88" s="16" t="s">
        <v>203</v>
      </c>
      <c r="J88" s="16"/>
      <c r="K88" s="16"/>
      <c r="L88" s="16"/>
      <c r="M88" s="18">
        <v>1102.5</v>
      </c>
      <c r="N88" s="18">
        <v>0</v>
      </c>
      <c r="O88" s="36">
        <f t="shared" si="7"/>
        <v>1102.5</v>
      </c>
      <c r="P88" s="36" t="s">
        <v>220</v>
      </c>
      <c r="Q88" s="36">
        <f>MATCH(P88,EWT!$B$3:$B$14,)</f>
        <v>4</v>
      </c>
      <c r="R88" s="41">
        <v>0.01</v>
      </c>
      <c r="S88" s="16"/>
      <c r="T88" s="18">
        <f t="shared" si="9"/>
        <v>0</v>
      </c>
      <c r="U88" s="18">
        <f t="shared" si="8"/>
        <v>-11.025</v>
      </c>
      <c r="V88" s="18">
        <f t="shared" si="10"/>
        <v>1102.5</v>
      </c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Y88" s="18">
        <f t="shared" si="6"/>
        <v>-1091.4749999999999</v>
      </c>
      <c r="BA88" s="19"/>
      <c r="BB88" s="16"/>
    </row>
    <row r="89" spans="1:54">
      <c r="A89" s="19">
        <v>43311</v>
      </c>
      <c r="B89" s="16"/>
      <c r="C89" s="17">
        <v>534</v>
      </c>
      <c r="D89" s="17"/>
      <c r="E89" s="17">
        <v>11337</v>
      </c>
      <c r="F89" s="17">
        <v>1760</v>
      </c>
      <c r="G89" s="16" t="s">
        <v>193</v>
      </c>
      <c r="H89" s="16" t="s">
        <v>178</v>
      </c>
      <c r="I89" s="16" t="s">
        <v>204</v>
      </c>
      <c r="J89" s="16"/>
      <c r="K89" s="16"/>
      <c r="L89" s="16"/>
      <c r="M89" s="18">
        <v>435</v>
      </c>
      <c r="N89" s="18">
        <v>0</v>
      </c>
      <c r="O89" s="36">
        <f t="shared" si="7"/>
        <v>435</v>
      </c>
      <c r="P89" s="36" t="s">
        <v>220</v>
      </c>
      <c r="Q89" s="36">
        <f>MATCH(P89,EWT!$B$3:$B$14,)</f>
        <v>4</v>
      </c>
      <c r="R89" s="41">
        <v>0.01</v>
      </c>
      <c r="S89" s="16"/>
      <c r="T89" s="18">
        <f t="shared" si="9"/>
        <v>0</v>
      </c>
      <c r="U89" s="18">
        <f t="shared" si="8"/>
        <v>-4.3500000000000005</v>
      </c>
      <c r="V89" s="18">
        <f t="shared" si="10"/>
        <v>435</v>
      </c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Y89" s="18">
        <f t="shared" si="6"/>
        <v>-430.65</v>
      </c>
      <c r="BA89" s="19"/>
      <c r="BB89" s="16"/>
    </row>
    <row r="90" spans="1:54">
      <c r="A90" s="20"/>
      <c r="B90" s="21"/>
      <c r="C90" s="22"/>
      <c r="D90" s="22"/>
      <c r="E90" s="22"/>
      <c r="F90" s="22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42"/>
      <c r="S90" s="21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Y90" s="23"/>
      <c r="BA90" s="20"/>
      <c r="BB90" s="21"/>
    </row>
    <row r="91" spans="1:54" ht="10.8" thickBot="1">
      <c r="A91" s="24" t="s">
        <v>343</v>
      </c>
      <c r="B91" s="25" t="s">
        <v>98</v>
      </c>
      <c r="C91" s="26"/>
      <c r="D91" s="26"/>
      <c r="E91" s="26"/>
      <c r="F91" s="26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40"/>
      <c r="S91" s="25"/>
      <c r="T91" s="27">
        <f t="shared" ref="T91:AW91" si="11">SUM(T8:T90)</f>
        <v>41484.574285714298</v>
      </c>
      <c r="U91" s="27">
        <f t="shared" si="11"/>
        <v>-13892.636399999999</v>
      </c>
      <c r="V91" s="27">
        <f t="shared" si="11"/>
        <v>233214.59999999995</v>
      </c>
      <c r="W91" s="27">
        <f t="shared" si="11"/>
        <v>30078.27</v>
      </c>
      <c r="X91" s="27">
        <f t="shared" si="11"/>
        <v>168501.07142857142</v>
      </c>
      <c r="Y91" s="27">
        <f t="shared" si="11"/>
        <v>2999.9999999999995</v>
      </c>
      <c r="Z91" s="27">
        <f t="shared" si="11"/>
        <v>2499.9999999999995</v>
      </c>
      <c r="AA91" s="27">
        <f t="shared" si="11"/>
        <v>21033.857142857138</v>
      </c>
      <c r="AB91" s="27">
        <f t="shared" si="11"/>
        <v>10892.857142857141</v>
      </c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>
        <f t="shared" si="11"/>
        <v>0</v>
      </c>
      <c r="AY91" s="27">
        <f>SUM(AY8:AY90)</f>
        <v>-496812.59359999967</v>
      </c>
      <c r="BA91" s="20"/>
      <c r="BB91" s="25"/>
    </row>
    <row r="92" spans="1:54" ht="10.8" thickTop="1">
      <c r="A92" s="9"/>
      <c r="B92" s="10"/>
      <c r="C92" s="11"/>
      <c r="D92" s="11"/>
      <c r="E92" s="11"/>
      <c r="F92" s="11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39"/>
      <c r="S92" s="10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Y92" s="14"/>
      <c r="BA92" s="20"/>
      <c r="BB92" s="10"/>
    </row>
    <row r="93" spans="1:54">
      <c r="A93" s="19"/>
      <c r="B93" s="16"/>
      <c r="C93" s="17"/>
      <c r="D93" s="17"/>
      <c r="E93" s="17"/>
      <c r="F93" s="17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34"/>
      <c r="S93" s="16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Y93" s="18"/>
      <c r="BA93" s="20"/>
      <c r="BB93" s="16"/>
    </row>
    <row r="94" spans="1:54">
      <c r="A94" s="15" t="s">
        <v>531</v>
      </c>
      <c r="B94" s="16"/>
      <c r="C94" s="17"/>
      <c r="D94" s="17"/>
      <c r="E94" s="17"/>
      <c r="F94" s="17"/>
      <c r="G94" s="16"/>
      <c r="H94" s="16"/>
      <c r="I94" s="16"/>
      <c r="J94" s="16"/>
      <c r="K94" s="16"/>
      <c r="L94" s="16"/>
      <c r="M94" s="18"/>
      <c r="N94" s="18"/>
      <c r="O94" s="36">
        <f t="shared" ref="O94:O157" si="12">N94/1.12+M94+L94+K94</f>
        <v>0</v>
      </c>
      <c r="P94" s="36"/>
      <c r="Q94" s="36"/>
      <c r="R94" s="41"/>
      <c r="S94" s="16"/>
      <c r="T94" s="18">
        <f t="shared" ref="T94:T157" si="13">+N94/1.12*0.12</f>
        <v>0</v>
      </c>
      <c r="U94" s="18">
        <f t="shared" ref="U94:U125" si="14">-(O94-K94)*R94</f>
        <v>0</v>
      </c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Y94" s="18">
        <f t="shared" ref="AY94:AY157" si="15">-SUM(T94:AX94)</f>
        <v>0</v>
      </c>
      <c r="BA94" s="19"/>
      <c r="BB94" s="16"/>
    </row>
    <row r="95" spans="1:54">
      <c r="A95" s="19"/>
      <c r="B95" s="16"/>
      <c r="C95" s="17"/>
      <c r="D95" s="17"/>
      <c r="E95" s="17"/>
      <c r="F95" s="17"/>
      <c r="G95" s="16" t="s">
        <v>119</v>
      </c>
      <c r="H95" s="16" t="s">
        <v>120</v>
      </c>
      <c r="I95" s="16" t="s">
        <v>532</v>
      </c>
      <c r="J95" s="16"/>
      <c r="K95" s="16"/>
      <c r="L95" s="16"/>
      <c r="M95" s="18"/>
      <c r="N95" s="18">
        <v>188721.2</v>
      </c>
      <c r="O95" s="36">
        <f t="shared" si="12"/>
        <v>168501.07142857142</v>
      </c>
      <c r="P95" s="36" t="s">
        <v>217</v>
      </c>
      <c r="Q95" s="36">
        <f>MATCH(P95,EWT!$B$3:$B$14,)</f>
        <v>2</v>
      </c>
      <c r="R95" s="41">
        <v>0.05</v>
      </c>
      <c r="S95" s="16"/>
      <c r="T95" s="18">
        <f t="shared" si="13"/>
        <v>20220.12857142857</v>
      </c>
      <c r="U95" s="18">
        <f t="shared" si="14"/>
        <v>-8425.0535714285706</v>
      </c>
      <c r="V95" s="18"/>
      <c r="W95" s="18"/>
      <c r="X95" s="18">
        <f>+O95</f>
        <v>168501.07142857142</v>
      </c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Y95" s="18">
        <f t="shared" si="15"/>
        <v>-180296.14642857143</v>
      </c>
      <c r="BA95" s="19"/>
      <c r="BB95" s="16"/>
    </row>
    <row r="96" spans="1:54">
      <c r="A96" s="19"/>
      <c r="B96" s="16"/>
      <c r="C96" s="17"/>
      <c r="D96" s="17"/>
      <c r="E96" s="17"/>
      <c r="F96" s="17"/>
      <c r="G96" s="16" t="s">
        <v>124</v>
      </c>
      <c r="H96" s="16" t="s">
        <v>125</v>
      </c>
      <c r="I96" s="16" t="s">
        <v>123</v>
      </c>
      <c r="J96" s="16"/>
      <c r="K96" s="16"/>
      <c r="L96" s="16"/>
      <c r="M96" s="18"/>
      <c r="N96" s="18">
        <v>2800</v>
      </c>
      <c r="O96" s="36">
        <f t="shared" si="12"/>
        <v>2499.9999999999995</v>
      </c>
      <c r="P96" s="36" t="s">
        <v>218</v>
      </c>
      <c r="Q96" s="36">
        <f>MATCH(P96,EWT!$B$3:$B$14,)</f>
        <v>3</v>
      </c>
      <c r="R96" s="41">
        <v>0.02</v>
      </c>
      <c r="S96" s="16" t="s">
        <v>533</v>
      </c>
      <c r="T96" s="18">
        <f t="shared" si="13"/>
        <v>299.99999999999994</v>
      </c>
      <c r="U96" s="18">
        <f t="shared" si="14"/>
        <v>-49.999999999999993</v>
      </c>
      <c r="V96" s="18"/>
      <c r="W96" s="18"/>
      <c r="X96" s="18"/>
      <c r="Y96" s="18"/>
      <c r="Z96" s="18">
        <f>+O96</f>
        <v>2499.9999999999995</v>
      </c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Y96" s="18">
        <f t="shared" si="15"/>
        <v>-2749.9999999999995</v>
      </c>
      <c r="BA96" s="19"/>
      <c r="BB96" s="16"/>
    </row>
    <row r="97" spans="1:54">
      <c r="A97" s="19"/>
      <c r="B97" s="16"/>
      <c r="C97" s="17"/>
      <c r="D97" s="17"/>
      <c r="E97" s="17"/>
      <c r="F97" s="17"/>
      <c r="G97" s="16" t="s">
        <v>127</v>
      </c>
      <c r="H97" s="16" t="s">
        <v>128</v>
      </c>
      <c r="I97" s="16" t="s">
        <v>129</v>
      </c>
      <c r="J97" s="16"/>
      <c r="K97" s="16"/>
      <c r="L97" s="16"/>
      <c r="M97" s="18"/>
      <c r="N97" s="18">
        <v>3360</v>
      </c>
      <c r="O97" s="36">
        <f t="shared" si="12"/>
        <v>2999.9999999999995</v>
      </c>
      <c r="P97" s="36" t="s">
        <v>217</v>
      </c>
      <c r="Q97" s="36">
        <f>MATCH(P97,EWT!$B$3:$B$14,)</f>
        <v>2</v>
      </c>
      <c r="R97" s="41">
        <v>0.05</v>
      </c>
      <c r="S97" s="16"/>
      <c r="T97" s="18">
        <f t="shared" si="13"/>
        <v>359.99999999999994</v>
      </c>
      <c r="U97" s="18">
        <f t="shared" si="14"/>
        <v>-149.99999999999997</v>
      </c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Y97" s="18">
        <f t="shared" si="15"/>
        <v>-209.99999999999997</v>
      </c>
      <c r="BA97" s="19"/>
      <c r="BB97" s="16"/>
    </row>
    <row r="98" spans="1:54">
      <c r="A98" s="19"/>
      <c r="B98" s="16"/>
      <c r="C98" s="17"/>
      <c r="D98" s="17"/>
      <c r="E98" s="17"/>
      <c r="F98" s="17"/>
      <c r="G98" s="16" t="s">
        <v>19</v>
      </c>
      <c r="H98" s="16" t="s">
        <v>131</v>
      </c>
      <c r="I98" s="16"/>
      <c r="J98" s="16"/>
      <c r="K98" s="16"/>
      <c r="L98" s="16"/>
      <c r="M98" s="18"/>
      <c r="N98" s="18">
        <v>3920</v>
      </c>
      <c r="O98" s="36">
        <f t="shared" si="12"/>
        <v>3499.9999999999995</v>
      </c>
      <c r="P98" s="36" t="s">
        <v>534</v>
      </c>
      <c r="Q98" s="36">
        <f>MATCH(P98,EWT!$B$3:$B$14,)</f>
        <v>7</v>
      </c>
      <c r="R98" s="41">
        <v>0.05</v>
      </c>
      <c r="S98" s="16"/>
      <c r="T98" s="18">
        <f t="shared" si="13"/>
        <v>419.99999999999994</v>
      </c>
      <c r="U98" s="18">
        <f t="shared" si="14"/>
        <v>-175</v>
      </c>
      <c r="V98" s="18"/>
      <c r="W98" s="18"/>
      <c r="X98" s="18"/>
      <c r="Y98" s="18"/>
      <c r="Z98" s="18"/>
      <c r="AA98" s="18"/>
      <c r="AB98" s="18">
        <f>+O98</f>
        <v>3499.9999999999995</v>
      </c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Y98" s="18">
        <f t="shared" si="15"/>
        <v>-3744.9999999999995</v>
      </c>
      <c r="BA98" s="19"/>
      <c r="BB98" s="16"/>
    </row>
    <row r="99" spans="1:54">
      <c r="A99" s="19"/>
      <c r="B99" s="16"/>
      <c r="C99" s="17"/>
      <c r="D99" s="17"/>
      <c r="E99" s="17"/>
      <c r="F99" s="17"/>
      <c r="G99" s="16" t="s">
        <v>136</v>
      </c>
      <c r="H99" s="16" t="s">
        <v>137</v>
      </c>
      <c r="I99" s="16" t="s">
        <v>535</v>
      </c>
      <c r="J99" s="16"/>
      <c r="K99" s="16"/>
      <c r="L99" s="16"/>
      <c r="M99" s="18"/>
      <c r="N99" s="18">
        <v>23897.17</v>
      </c>
      <c r="O99" s="36">
        <f t="shared" si="12"/>
        <v>21336.758928571424</v>
      </c>
      <c r="P99" s="36" t="s">
        <v>647</v>
      </c>
      <c r="Q99" s="36">
        <f>MATCH(P99,EWT!$B$3:$B$14,)</f>
        <v>8</v>
      </c>
      <c r="R99" s="41">
        <v>0.15</v>
      </c>
      <c r="S99" s="16"/>
      <c r="T99" s="18">
        <f t="shared" si="13"/>
        <v>2560.4110714285707</v>
      </c>
      <c r="U99" s="18">
        <f t="shared" si="14"/>
        <v>-3200.5138392857134</v>
      </c>
      <c r="V99" s="18"/>
      <c r="W99" s="18"/>
      <c r="X99" s="18"/>
      <c r="Y99" s="18"/>
      <c r="Z99" s="18"/>
      <c r="AA99" s="18">
        <f>+O99</f>
        <v>21336.758928571424</v>
      </c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Y99" s="18">
        <f t="shared" si="15"/>
        <v>-20696.656160714279</v>
      </c>
      <c r="BA99" s="19"/>
      <c r="BB99" s="16"/>
    </row>
    <row r="100" spans="1:54">
      <c r="A100" s="19"/>
      <c r="B100" s="16"/>
      <c r="C100" s="17"/>
      <c r="D100" s="17"/>
      <c r="E100" s="17"/>
      <c r="F100" s="17"/>
      <c r="G100" s="16" t="s">
        <v>141</v>
      </c>
      <c r="H100" s="16"/>
      <c r="I100" s="16" t="s">
        <v>536</v>
      </c>
      <c r="J100" s="16"/>
      <c r="K100" s="16"/>
      <c r="L100" s="16"/>
      <c r="M100" s="18"/>
      <c r="N100" s="18"/>
      <c r="O100" s="36">
        <f t="shared" si="12"/>
        <v>0</v>
      </c>
      <c r="P100" s="36"/>
      <c r="Q100" s="36"/>
      <c r="R100" s="41"/>
      <c r="S100" s="16"/>
      <c r="T100" s="18">
        <f t="shared" si="13"/>
        <v>0</v>
      </c>
      <c r="U100" s="18">
        <f t="shared" si="14"/>
        <v>0</v>
      </c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Y100" s="18">
        <f t="shared" si="15"/>
        <v>0</v>
      </c>
      <c r="BA100" s="19"/>
      <c r="BB100" s="16"/>
    </row>
    <row r="101" spans="1:54">
      <c r="A101" s="19">
        <v>43313</v>
      </c>
      <c r="B101" s="16"/>
      <c r="C101" s="17"/>
      <c r="D101" s="17"/>
      <c r="E101" s="17">
        <v>11338</v>
      </c>
      <c r="F101" s="17">
        <v>1764</v>
      </c>
      <c r="G101" s="16" t="s">
        <v>192</v>
      </c>
      <c r="H101" s="16" t="s">
        <v>200</v>
      </c>
      <c r="I101" s="16" t="s">
        <v>207</v>
      </c>
      <c r="J101" s="16"/>
      <c r="K101" s="16"/>
      <c r="L101" s="16"/>
      <c r="M101" s="18">
        <v>0</v>
      </c>
      <c r="N101" s="18">
        <v>5240</v>
      </c>
      <c r="O101" s="36">
        <f t="shared" si="12"/>
        <v>4678.5714285714284</v>
      </c>
      <c r="P101" s="36" t="s">
        <v>220</v>
      </c>
      <c r="Q101" s="36"/>
      <c r="R101" s="41">
        <v>0.01</v>
      </c>
      <c r="S101" s="16"/>
      <c r="T101" s="18">
        <f t="shared" si="13"/>
        <v>561.42857142857144</v>
      </c>
      <c r="U101" s="18">
        <f t="shared" si="14"/>
        <v>-46.785714285714285</v>
      </c>
      <c r="V101" s="18">
        <f>+O101</f>
        <v>4678.5714285714284</v>
      </c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Y101" s="18">
        <f t="shared" si="15"/>
        <v>-5193.2142857142853</v>
      </c>
      <c r="BA101" s="19"/>
      <c r="BB101" s="16"/>
    </row>
    <row r="102" spans="1:54">
      <c r="A102" s="19">
        <v>43313</v>
      </c>
      <c r="B102" s="16"/>
      <c r="C102" s="17"/>
      <c r="D102" s="17"/>
      <c r="E102" s="17">
        <v>11339</v>
      </c>
      <c r="F102" s="17">
        <v>1765</v>
      </c>
      <c r="G102" s="16" t="s">
        <v>153</v>
      </c>
      <c r="H102" s="16" t="s">
        <v>165</v>
      </c>
      <c r="I102" s="16" t="s">
        <v>203</v>
      </c>
      <c r="J102" s="16"/>
      <c r="K102" s="16"/>
      <c r="L102" s="16"/>
      <c r="M102" s="18">
        <v>3800</v>
      </c>
      <c r="N102" s="18">
        <v>0</v>
      </c>
      <c r="O102" s="36">
        <f t="shared" si="12"/>
        <v>3800</v>
      </c>
      <c r="P102" s="36" t="s">
        <v>220</v>
      </c>
      <c r="Q102" s="36"/>
      <c r="R102" s="41">
        <v>0.01</v>
      </c>
      <c r="S102" s="16"/>
      <c r="T102" s="18">
        <f t="shared" si="13"/>
        <v>0</v>
      </c>
      <c r="U102" s="18">
        <f t="shared" si="14"/>
        <v>-38</v>
      </c>
      <c r="V102" s="18">
        <f t="shared" ref="V102:V162" si="16">+O102</f>
        <v>3800</v>
      </c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Y102" s="18">
        <f t="shared" si="15"/>
        <v>-3762</v>
      </c>
      <c r="BA102" s="19"/>
      <c r="BB102" s="16"/>
    </row>
    <row r="103" spans="1:54">
      <c r="A103" s="19">
        <v>43313</v>
      </c>
      <c r="B103" s="16"/>
      <c r="C103" s="17"/>
      <c r="D103" s="17"/>
      <c r="E103" s="17">
        <v>11340</v>
      </c>
      <c r="F103" s="17">
        <v>1766</v>
      </c>
      <c r="G103" s="16" t="s">
        <v>152</v>
      </c>
      <c r="H103" s="16" t="s">
        <v>164</v>
      </c>
      <c r="I103" s="16" t="s">
        <v>203</v>
      </c>
      <c r="J103" s="16"/>
      <c r="K103" s="16"/>
      <c r="L103" s="16"/>
      <c r="M103" s="18">
        <v>2486</v>
      </c>
      <c r="N103" s="18">
        <v>0</v>
      </c>
      <c r="O103" s="36">
        <f t="shared" si="12"/>
        <v>2486</v>
      </c>
      <c r="P103" s="36" t="s">
        <v>220</v>
      </c>
      <c r="Q103" s="36"/>
      <c r="R103" s="41">
        <v>0.01</v>
      </c>
      <c r="S103" s="16"/>
      <c r="T103" s="18">
        <f t="shared" si="13"/>
        <v>0</v>
      </c>
      <c r="U103" s="18">
        <f t="shared" si="14"/>
        <v>-24.86</v>
      </c>
      <c r="V103" s="18">
        <f t="shared" si="16"/>
        <v>2486</v>
      </c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Y103" s="18">
        <f t="shared" si="15"/>
        <v>-2461.14</v>
      </c>
      <c r="BA103" s="19"/>
      <c r="BB103" s="16"/>
    </row>
    <row r="104" spans="1:54">
      <c r="A104" s="19">
        <v>43314</v>
      </c>
      <c r="B104" s="16"/>
      <c r="C104" s="17"/>
      <c r="D104" s="17"/>
      <c r="E104" s="17">
        <v>11341</v>
      </c>
      <c r="F104" s="17">
        <v>1769</v>
      </c>
      <c r="G104" s="16" t="s">
        <v>192</v>
      </c>
      <c r="H104" s="16" t="s">
        <v>200</v>
      </c>
      <c r="I104" s="16" t="s">
        <v>207</v>
      </c>
      <c r="J104" s="16"/>
      <c r="K104" s="16"/>
      <c r="L104" s="16"/>
      <c r="M104" s="18">
        <v>0</v>
      </c>
      <c r="N104" s="18">
        <v>1370</v>
      </c>
      <c r="O104" s="36">
        <f t="shared" si="12"/>
        <v>1223.2142857142856</v>
      </c>
      <c r="P104" s="36" t="s">
        <v>220</v>
      </c>
      <c r="Q104" s="36"/>
      <c r="R104" s="41">
        <v>0.01</v>
      </c>
      <c r="S104" s="16"/>
      <c r="T104" s="18">
        <f t="shared" si="13"/>
        <v>146.78571428571425</v>
      </c>
      <c r="U104" s="18">
        <f t="shared" si="14"/>
        <v>-12.232142857142856</v>
      </c>
      <c r="V104" s="18">
        <f t="shared" si="16"/>
        <v>1223.2142857142856</v>
      </c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Y104" s="18">
        <f t="shared" si="15"/>
        <v>-1357.7678571428569</v>
      </c>
      <c r="BA104" s="19"/>
      <c r="BB104" s="16"/>
    </row>
    <row r="105" spans="1:54">
      <c r="A105" s="19">
        <v>43314</v>
      </c>
      <c r="B105" s="16"/>
      <c r="C105" s="17"/>
      <c r="D105" s="17"/>
      <c r="E105" s="17">
        <v>11342</v>
      </c>
      <c r="F105" s="17">
        <v>1770</v>
      </c>
      <c r="G105" s="16" t="s">
        <v>193</v>
      </c>
      <c r="H105" s="16" t="s">
        <v>178</v>
      </c>
      <c r="I105" s="16" t="s">
        <v>203</v>
      </c>
      <c r="J105" s="16"/>
      <c r="K105" s="16"/>
      <c r="L105" s="16"/>
      <c r="M105" s="18">
        <v>1525</v>
      </c>
      <c r="N105" s="18">
        <v>0</v>
      </c>
      <c r="O105" s="36">
        <f t="shared" si="12"/>
        <v>1525</v>
      </c>
      <c r="P105" s="36" t="s">
        <v>220</v>
      </c>
      <c r="Q105" s="36"/>
      <c r="R105" s="41">
        <v>0.01</v>
      </c>
      <c r="S105" s="16"/>
      <c r="T105" s="18">
        <f t="shared" si="13"/>
        <v>0</v>
      </c>
      <c r="U105" s="18">
        <f t="shared" si="14"/>
        <v>-15.25</v>
      </c>
      <c r="V105" s="18">
        <f t="shared" si="16"/>
        <v>1525</v>
      </c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Y105" s="18">
        <f t="shared" si="15"/>
        <v>-1509.75</v>
      </c>
      <c r="BA105" s="19"/>
      <c r="BB105" s="16"/>
    </row>
    <row r="106" spans="1:54">
      <c r="A106" s="19">
        <v>43314</v>
      </c>
      <c r="B106" s="16"/>
      <c r="C106" s="17"/>
      <c r="D106" s="17"/>
      <c r="E106" s="17">
        <v>11343</v>
      </c>
      <c r="F106" s="17">
        <v>1761</v>
      </c>
      <c r="G106" s="16" t="s">
        <v>158</v>
      </c>
      <c r="H106" s="16" t="s">
        <v>170</v>
      </c>
      <c r="I106" s="16" t="s">
        <v>209</v>
      </c>
      <c r="J106" s="16"/>
      <c r="K106" s="16"/>
      <c r="L106" s="16"/>
      <c r="M106" s="18">
        <v>0</v>
      </c>
      <c r="N106" s="18">
        <v>400</v>
      </c>
      <c r="O106" s="36">
        <f t="shared" si="12"/>
        <v>357.14285714285711</v>
      </c>
      <c r="P106" s="36" t="s">
        <v>220</v>
      </c>
      <c r="Q106" s="36"/>
      <c r="R106" s="41">
        <v>0.01</v>
      </c>
      <c r="S106" s="16"/>
      <c r="T106" s="18">
        <f t="shared" si="13"/>
        <v>42.857142857142854</v>
      </c>
      <c r="U106" s="18">
        <f t="shared" si="14"/>
        <v>-3.5714285714285712</v>
      </c>
      <c r="V106" s="18">
        <f t="shared" si="16"/>
        <v>357.14285714285711</v>
      </c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Y106" s="18">
        <f t="shared" si="15"/>
        <v>-396.42857142857139</v>
      </c>
      <c r="BA106" s="19"/>
      <c r="BB106" s="16"/>
    </row>
    <row r="107" spans="1:54">
      <c r="A107" s="19">
        <v>43314</v>
      </c>
      <c r="B107" s="16"/>
      <c r="C107" s="17"/>
      <c r="D107" s="17"/>
      <c r="E107" s="17">
        <v>11343</v>
      </c>
      <c r="F107" s="17">
        <v>1761</v>
      </c>
      <c r="G107" s="16" t="s">
        <v>158</v>
      </c>
      <c r="H107" s="16" t="s">
        <v>170</v>
      </c>
      <c r="I107" s="16" t="s">
        <v>206</v>
      </c>
      <c r="J107" s="16"/>
      <c r="K107" s="16"/>
      <c r="L107" s="16"/>
      <c r="M107" s="18">
        <v>0</v>
      </c>
      <c r="N107" s="18">
        <v>150</v>
      </c>
      <c r="O107" s="36">
        <f t="shared" si="12"/>
        <v>133.92857142857142</v>
      </c>
      <c r="P107" s="36" t="s">
        <v>220</v>
      </c>
      <c r="Q107" s="36"/>
      <c r="R107" s="41">
        <v>0.01</v>
      </c>
      <c r="S107" s="16"/>
      <c r="T107" s="18">
        <f t="shared" si="13"/>
        <v>16.071428571428569</v>
      </c>
      <c r="U107" s="18">
        <f t="shared" si="14"/>
        <v>-1.3392857142857142</v>
      </c>
      <c r="V107" s="18">
        <f t="shared" si="16"/>
        <v>133.92857142857142</v>
      </c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Y107" s="18">
        <f t="shared" si="15"/>
        <v>-148.66071428571428</v>
      </c>
      <c r="BA107" s="19"/>
      <c r="BB107" s="16"/>
    </row>
    <row r="108" spans="1:54">
      <c r="A108" s="19">
        <v>43314</v>
      </c>
      <c r="B108" s="16"/>
      <c r="C108" s="17"/>
      <c r="D108" s="17"/>
      <c r="E108" s="17">
        <v>11343</v>
      </c>
      <c r="F108" s="17">
        <v>1761</v>
      </c>
      <c r="G108" s="16" t="s">
        <v>158</v>
      </c>
      <c r="H108" s="16" t="s">
        <v>170</v>
      </c>
      <c r="I108" s="16" t="s">
        <v>206</v>
      </c>
      <c r="J108" s="16"/>
      <c r="K108" s="16"/>
      <c r="L108" s="16"/>
      <c r="M108" s="18">
        <v>0</v>
      </c>
      <c r="N108" s="18">
        <v>5658</v>
      </c>
      <c r="O108" s="36">
        <f t="shared" si="12"/>
        <v>5051.7857142857138</v>
      </c>
      <c r="P108" s="36" t="s">
        <v>220</v>
      </c>
      <c r="Q108" s="36"/>
      <c r="R108" s="41">
        <v>0.01</v>
      </c>
      <c r="S108" s="16"/>
      <c r="T108" s="18">
        <f t="shared" si="13"/>
        <v>606.21428571428567</v>
      </c>
      <c r="U108" s="18">
        <f t="shared" si="14"/>
        <v>-50.517857142857139</v>
      </c>
      <c r="V108" s="18">
        <f t="shared" si="16"/>
        <v>5051.7857142857138</v>
      </c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Y108" s="18">
        <f t="shared" si="15"/>
        <v>-5607.4821428571422</v>
      </c>
      <c r="BA108" s="19"/>
      <c r="BB108" s="16"/>
    </row>
    <row r="109" spans="1:54">
      <c r="A109" s="19">
        <v>43315</v>
      </c>
      <c r="B109" s="16"/>
      <c r="C109" s="17"/>
      <c r="D109" s="17"/>
      <c r="E109" s="17">
        <v>11344</v>
      </c>
      <c r="F109" s="17">
        <v>1771</v>
      </c>
      <c r="G109" s="16" t="s">
        <v>187</v>
      </c>
      <c r="H109" s="16" t="s">
        <v>198</v>
      </c>
      <c r="I109" s="16" t="s">
        <v>207</v>
      </c>
      <c r="J109" s="16"/>
      <c r="K109" s="16"/>
      <c r="L109" s="16"/>
      <c r="M109" s="18">
        <v>0</v>
      </c>
      <c r="N109" s="18">
        <v>5588</v>
      </c>
      <c r="O109" s="36">
        <f t="shared" si="12"/>
        <v>4989.2857142857138</v>
      </c>
      <c r="P109" s="36" t="s">
        <v>220</v>
      </c>
      <c r="Q109" s="36"/>
      <c r="R109" s="41">
        <v>0.01</v>
      </c>
      <c r="S109" s="16"/>
      <c r="T109" s="18">
        <f t="shared" si="13"/>
        <v>598.71428571428567</v>
      </c>
      <c r="U109" s="18">
        <f t="shared" si="14"/>
        <v>-49.892857142857139</v>
      </c>
      <c r="V109" s="18">
        <f t="shared" si="16"/>
        <v>4989.2857142857138</v>
      </c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Y109" s="18">
        <f t="shared" si="15"/>
        <v>-5538.1071428571422</v>
      </c>
      <c r="BA109" s="19"/>
      <c r="BB109" s="16"/>
    </row>
    <row r="110" spans="1:54">
      <c r="A110" s="19">
        <v>43318</v>
      </c>
      <c r="B110" s="16"/>
      <c r="C110" s="17"/>
      <c r="D110" s="17"/>
      <c r="E110" s="17">
        <v>11345</v>
      </c>
      <c r="F110" s="17">
        <v>1772</v>
      </c>
      <c r="G110" s="16" t="s">
        <v>153</v>
      </c>
      <c r="H110" s="16" t="s">
        <v>165</v>
      </c>
      <c r="I110" s="16" t="s">
        <v>203</v>
      </c>
      <c r="J110" s="16"/>
      <c r="K110" s="16"/>
      <c r="L110" s="16"/>
      <c r="M110" s="18">
        <v>1900</v>
      </c>
      <c r="N110" s="18">
        <v>0</v>
      </c>
      <c r="O110" s="36">
        <f t="shared" si="12"/>
        <v>1900</v>
      </c>
      <c r="P110" s="36" t="s">
        <v>220</v>
      </c>
      <c r="Q110" s="36"/>
      <c r="R110" s="41">
        <v>0.01</v>
      </c>
      <c r="S110" s="16"/>
      <c r="T110" s="18">
        <f t="shared" si="13"/>
        <v>0</v>
      </c>
      <c r="U110" s="18">
        <f t="shared" si="14"/>
        <v>-19</v>
      </c>
      <c r="V110" s="18">
        <f t="shared" si="16"/>
        <v>1900</v>
      </c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Y110" s="18">
        <f t="shared" si="15"/>
        <v>-1881</v>
      </c>
      <c r="BA110" s="19"/>
      <c r="BB110" s="16"/>
    </row>
    <row r="111" spans="1:54">
      <c r="A111" s="19">
        <v>43318</v>
      </c>
      <c r="B111" s="16"/>
      <c r="C111" s="17"/>
      <c r="D111" s="17"/>
      <c r="E111" s="17">
        <v>11346</v>
      </c>
      <c r="F111" s="17">
        <v>1773</v>
      </c>
      <c r="G111" s="16" t="s">
        <v>152</v>
      </c>
      <c r="H111" s="16" t="s">
        <v>164</v>
      </c>
      <c r="I111" s="16" t="s">
        <v>203</v>
      </c>
      <c r="J111" s="16"/>
      <c r="K111" s="16"/>
      <c r="L111" s="16"/>
      <c r="M111" s="18">
        <v>6640</v>
      </c>
      <c r="N111" s="18">
        <v>0</v>
      </c>
      <c r="O111" s="36">
        <f t="shared" si="12"/>
        <v>6640</v>
      </c>
      <c r="P111" s="36" t="s">
        <v>220</v>
      </c>
      <c r="Q111" s="36"/>
      <c r="R111" s="41">
        <v>0.01</v>
      </c>
      <c r="S111" s="16"/>
      <c r="T111" s="18">
        <f t="shared" si="13"/>
        <v>0</v>
      </c>
      <c r="U111" s="18">
        <f t="shared" si="14"/>
        <v>-66.400000000000006</v>
      </c>
      <c r="V111" s="18">
        <f t="shared" si="16"/>
        <v>6640</v>
      </c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Y111" s="18">
        <f t="shared" si="15"/>
        <v>-6573.6</v>
      </c>
      <c r="BA111" s="19"/>
      <c r="BB111" s="16"/>
    </row>
    <row r="112" spans="1:54">
      <c r="A112" s="19">
        <v>43318</v>
      </c>
      <c r="B112" s="16"/>
      <c r="C112" s="17"/>
      <c r="D112" s="17"/>
      <c r="E112" s="17">
        <v>11347</v>
      </c>
      <c r="F112" s="17">
        <v>1774</v>
      </c>
      <c r="G112" s="16" t="s">
        <v>152</v>
      </c>
      <c r="H112" s="16" t="s">
        <v>164</v>
      </c>
      <c r="I112" s="16" t="s">
        <v>204</v>
      </c>
      <c r="J112" s="16"/>
      <c r="K112" s="16"/>
      <c r="L112" s="16"/>
      <c r="M112" s="18">
        <v>1702.5</v>
      </c>
      <c r="N112" s="18">
        <v>0</v>
      </c>
      <c r="O112" s="36">
        <f t="shared" si="12"/>
        <v>1702.5</v>
      </c>
      <c r="P112" s="36" t="s">
        <v>220</v>
      </c>
      <c r="Q112" s="36"/>
      <c r="R112" s="41">
        <v>0.01</v>
      </c>
      <c r="S112" s="16"/>
      <c r="T112" s="18">
        <f t="shared" si="13"/>
        <v>0</v>
      </c>
      <c r="U112" s="18">
        <f t="shared" si="14"/>
        <v>-17.024999999999999</v>
      </c>
      <c r="V112" s="18">
        <f t="shared" si="16"/>
        <v>1702.5</v>
      </c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Y112" s="18">
        <f t="shared" si="15"/>
        <v>-1685.4749999999999</v>
      </c>
      <c r="BA112" s="19"/>
      <c r="BB112" s="16"/>
    </row>
    <row r="113" spans="1:54">
      <c r="A113" s="19">
        <v>43318</v>
      </c>
      <c r="B113" s="16"/>
      <c r="C113" s="17"/>
      <c r="D113" s="17"/>
      <c r="E113" s="17">
        <v>11348</v>
      </c>
      <c r="F113" s="17">
        <v>1775</v>
      </c>
      <c r="G113" s="16" t="s">
        <v>182</v>
      </c>
      <c r="H113" s="16" t="s">
        <v>176</v>
      </c>
      <c r="I113" s="16" t="s">
        <v>203</v>
      </c>
      <c r="J113" s="16"/>
      <c r="K113" s="16"/>
      <c r="L113" s="16"/>
      <c r="M113" s="18">
        <v>3464</v>
      </c>
      <c r="N113" s="18">
        <v>0</v>
      </c>
      <c r="O113" s="36">
        <f t="shared" si="12"/>
        <v>3464</v>
      </c>
      <c r="P113" s="36" t="s">
        <v>220</v>
      </c>
      <c r="Q113" s="36"/>
      <c r="R113" s="41">
        <v>0.01</v>
      </c>
      <c r="S113" s="16"/>
      <c r="T113" s="18">
        <f t="shared" si="13"/>
        <v>0</v>
      </c>
      <c r="U113" s="18">
        <f t="shared" si="14"/>
        <v>-34.64</v>
      </c>
      <c r="V113" s="18">
        <f t="shared" si="16"/>
        <v>3464</v>
      </c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Y113" s="18">
        <f t="shared" si="15"/>
        <v>-3429.36</v>
      </c>
      <c r="BA113" s="19"/>
      <c r="BB113" s="16"/>
    </row>
    <row r="114" spans="1:54">
      <c r="A114" s="19">
        <v>43318</v>
      </c>
      <c r="B114" s="16"/>
      <c r="C114" s="17"/>
      <c r="D114" s="17"/>
      <c r="E114" s="17">
        <v>11349</v>
      </c>
      <c r="F114" s="17">
        <v>1776</v>
      </c>
      <c r="G114" s="16" t="s">
        <v>182</v>
      </c>
      <c r="H114" s="16" t="s">
        <v>176</v>
      </c>
      <c r="I114" s="16" t="s">
        <v>204</v>
      </c>
      <c r="J114" s="16"/>
      <c r="K114" s="16"/>
      <c r="L114" s="16"/>
      <c r="M114" s="18">
        <v>582.5</v>
      </c>
      <c r="N114" s="18">
        <v>0</v>
      </c>
      <c r="O114" s="36">
        <f t="shared" si="12"/>
        <v>582.5</v>
      </c>
      <c r="P114" s="36" t="s">
        <v>220</v>
      </c>
      <c r="Q114" s="36"/>
      <c r="R114" s="41">
        <v>0.01</v>
      </c>
      <c r="S114" s="16"/>
      <c r="T114" s="18">
        <f t="shared" si="13"/>
        <v>0</v>
      </c>
      <c r="U114" s="18">
        <f t="shared" si="14"/>
        <v>-5.8250000000000002</v>
      </c>
      <c r="V114" s="18">
        <f t="shared" si="16"/>
        <v>582.5</v>
      </c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Y114" s="18">
        <f t="shared" si="15"/>
        <v>-576.67499999999995</v>
      </c>
      <c r="BA114" s="19"/>
      <c r="BB114" s="16"/>
    </row>
    <row r="115" spans="1:54">
      <c r="A115" s="19">
        <v>43319</v>
      </c>
      <c r="B115" s="16"/>
      <c r="C115" s="17"/>
      <c r="D115" s="17"/>
      <c r="E115" s="17">
        <v>11350</v>
      </c>
      <c r="F115" s="17">
        <v>1767</v>
      </c>
      <c r="G115" s="16" t="s">
        <v>537</v>
      </c>
      <c r="H115" s="16" t="s">
        <v>231</v>
      </c>
      <c r="I115" s="16" t="s">
        <v>203</v>
      </c>
      <c r="J115" s="16"/>
      <c r="K115" s="16"/>
      <c r="L115" s="16"/>
      <c r="M115" s="18">
        <v>0</v>
      </c>
      <c r="N115" s="18">
        <v>9006.81</v>
      </c>
      <c r="O115" s="36">
        <f t="shared" si="12"/>
        <v>8041.7946428571413</v>
      </c>
      <c r="P115" s="36" t="s">
        <v>220</v>
      </c>
      <c r="Q115" s="36"/>
      <c r="R115" s="41">
        <v>0.01</v>
      </c>
      <c r="S115" s="16"/>
      <c r="T115" s="18">
        <f t="shared" si="13"/>
        <v>965.01535714285694</v>
      </c>
      <c r="U115" s="18">
        <f t="shared" si="14"/>
        <v>-80.417946428571412</v>
      </c>
      <c r="V115" s="18">
        <f t="shared" si="16"/>
        <v>8041.7946428571413</v>
      </c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Y115" s="18">
        <f t="shared" si="15"/>
        <v>-8926.392053571426</v>
      </c>
      <c r="BA115" s="19"/>
      <c r="BB115" s="16"/>
    </row>
    <row r="116" spans="1:54">
      <c r="A116" s="19">
        <v>43320</v>
      </c>
      <c r="B116" s="16"/>
      <c r="C116" s="17"/>
      <c r="D116" s="17"/>
      <c r="E116" s="17">
        <v>11351</v>
      </c>
      <c r="F116" s="17">
        <v>1779</v>
      </c>
      <c r="G116" s="16" t="s">
        <v>155</v>
      </c>
      <c r="H116" s="16" t="s">
        <v>167</v>
      </c>
      <c r="I116" s="16" t="s">
        <v>203</v>
      </c>
      <c r="J116" s="16"/>
      <c r="K116" s="16"/>
      <c r="L116" s="16"/>
      <c r="M116" s="18">
        <v>0</v>
      </c>
      <c r="N116" s="18">
        <v>6120</v>
      </c>
      <c r="O116" s="36">
        <f t="shared" si="12"/>
        <v>5464.2857142857138</v>
      </c>
      <c r="P116" s="36" t="s">
        <v>220</v>
      </c>
      <c r="Q116" s="36"/>
      <c r="R116" s="41">
        <v>0.01</v>
      </c>
      <c r="S116" s="16"/>
      <c r="T116" s="18">
        <f t="shared" si="13"/>
        <v>655.71428571428567</v>
      </c>
      <c r="U116" s="18">
        <f t="shared" si="14"/>
        <v>-54.642857142857139</v>
      </c>
      <c r="V116" s="18">
        <f t="shared" si="16"/>
        <v>5464.2857142857138</v>
      </c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Y116" s="18">
        <f t="shared" si="15"/>
        <v>-6065.3571428571422</v>
      </c>
      <c r="BA116" s="19"/>
      <c r="BB116" s="16"/>
    </row>
    <row r="117" spans="1:54">
      <c r="A117" s="19">
        <v>43320</v>
      </c>
      <c r="B117" s="16"/>
      <c r="C117" s="17"/>
      <c r="D117" s="17"/>
      <c r="E117" s="17">
        <v>11352</v>
      </c>
      <c r="F117" s="17">
        <v>1762</v>
      </c>
      <c r="G117" s="16" t="s">
        <v>154</v>
      </c>
      <c r="H117" s="16" t="s">
        <v>199</v>
      </c>
      <c r="I117" s="16" t="s">
        <v>203</v>
      </c>
      <c r="J117" s="16"/>
      <c r="K117" s="16"/>
      <c r="L117" s="16"/>
      <c r="M117" s="18">
        <v>0</v>
      </c>
      <c r="N117" s="18">
        <v>19054</v>
      </c>
      <c r="O117" s="36">
        <f t="shared" si="12"/>
        <v>17012.5</v>
      </c>
      <c r="P117" s="36" t="s">
        <v>220</v>
      </c>
      <c r="Q117" s="36"/>
      <c r="R117" s="41">
        <v>0.01</v>
      </c>
      <c r="S117" s="16"/>
      <c r="T117" s="18">
        <f t="shared" si="13"/>
        <v>2041.5</v>
      </c>
      <c r="U117" s="18">
        <f t="shared" si="14"/>
        <v>-170.125</v>
      </c>
      <c r="V117" s="18">
        <f t="shared" si="16"/>
        <v>17012.5</v>
      </c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Y117" s="18">
        <f t="shared" si="15"/>
        <v>-18883.875</v>
      </c>
      <c r="BA117" s="19"/>
      <c r="BB117" s="16"/>
    </row>
    <row r="118" spans="1:54">
      <c r="A118" s="19">
        <v>43321</v>
      </c>
      <c r="B118" s="16"/>
      <c r="C118" s="17"/>
      <c r="D118" s="17"/>
      <c r="E118" s="17">
        <v>11354</v>
      </c>
      <c r="F118" s="17">
        <v>1783</v>
      </c>
      <c r="G118" s="16" t="s">
        <v>153</v>
      </c>
      <c r="H118" s="16" t="s">
        <v>165</v>
      </c>
      <c r="I118" s="16" t="s">
        <v>203</v>
      </c>
      <c r="J118" s="16"/>
      <c r="K118" s="16"/>
      <c r="L118" s="16"/>
      <c r="M118" s="18">
        <v>2700</v>
      </c>
      <c r="N118" s="18">
        <v>0</v>
      </c>
      <c r="O118" s="36">
        <f t="shared" si="12"/>
        <v>2700</v>
      </c>
      <c r="P118" s="36" t="s">
        <v>220</v>
      </c>
      <c r="Q118" s="36"/>
      <c r="R118" s="41">
        <v>0.01</v>
      </c>
      <c r="S118" s="16"/>
      <c r="T118" s="18">
        <f t="shared" si="13"/>
        <v>0</v>
      </c>
      <c r="U118" s="18">
        <f t="shared" si="14"/>
        <v>-27</v>
      </c>
      <c r="V118" s="18">
        <f t="shared" si="16"/>
        <v>2700</v>
      </c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Y118" s="18">
        <f t="shared" si="15"/>
        <v>-2673</v>
      </c>
      <c r="BA118" s="19"/>
      <c r="BB118" s="16"/>
    </row>
    <row r="119" spans="1:54">
      <c r="A119" s="19">
        <v>43321</v>
      </c>
      <c r="B119" s="16"/>
      <c r="C119" s="17"/>
      <c r="D119" s="17"/>
      <c r="E119" s="17">
        <v>11355</v>
      </c>
      <c r="F119" s="17">
        <v>1782</v>
      </c>
      <c r="G119" s="16" t="s">
        <v>193</v>
      </c>
      <c r="H119" s="16" t="s">
        <v>178</v>
      </c>
      <c r="I119" s="16" t="s">
        <v>203</v>
      </c>
      <c r="J119" s="16"/>
      <c r="K119" s="16"/>
      <c r="L119" s="16"/>
      <c r="M119" s="18">
        <v>1595</v>
      </c>
      <c r="N119" s="18">
        <v>0</v>
      </c>
      <c r="O119" s="36">
        <f t="shared" si="12"/>
        <v>1595</v>
      </c>
      <c r="P119" s="36" t="s">
        <v>220</v>
      </c>
      <c r="Q119" s="36"/>
      <c r="R119" s="41">
        <v>0.01</v>
      </c>
      <c r="S119" s="16"/>
      <c r="T119" s="18">
        <f t="shared" si="13"/>
        <v>0</v>
      </c>
      <c r="U119" s="18">
        <f t="shared" si="14"/>
        <v>-15.950000000000001</v>
      </c>
      <c r="V119" s="18">
        <f t="shared" si="16"/>
        <v>1595</v>
      </c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Y119" s="18">
        <f t="shared" si="15"/>
        <v>-1579.05</v>
      </c>
      <c r="BA119" s="19"/>
      <c r="BB119" s="16"/>
    </row>
    <row r="120" spans="1:54">
      <c r="A120" s="19">
        <v>43321</v>
      </c>
      <c r="B120" s="16"/>
      <c r="C120" s="17"/>
      <c r="D120" s="17"/>
      <c r="E120" s="17">
        <v>11356</v>
      </c>
      <c r="F120" s="17">
        <v>1781</v>
      </c>
      <c r="G120" s="16" t="s">
        <v>181</v>
      </c>
      <c r="H120" s="16">
        <v>139564</v>
      </c>
      <c r="I120" s="16" t="s">
        <v>202</v>
      </c>
      <c r="J120" s="16"/>
      <c r="K120" s="16"/>
      <c r="L120" s="16"/>
      <c r="M120" s="18">
        <v>0</v>
      </c>
      <c r="N120" s="18">
        <v>2967.54</v>
      </c>
      <c r="O120" s="36">
        <f t="shared" si="12"/>
        <v>2649.5892857142853</v>
      </c>
      <c r="P120" s="36" t="s">
        <v>220</v>
      </c>
      <c r="Q120" s="36"/>
      <c r="R120" s="41">
        <v>0.01</v>
      </c>
      <c r="S120" s="16"/>
      <c r="T120" s="18">
        <f t="shared" si="13"/>
        <v>317.95071428571424</v>
      </c>
      <c r="U120" s="18">
        <f t="shared" si="14"/>
        <v>-26.495892857142852</v>
      </c>
      <c r="V120" s="18">
        <f t="shared" si="16"/>
        <v>2649.5892857142853</v>
      </c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Y120" s="18">
        <f t="shared" si="15"/>
        <v>-2941.0441071428568</v>
      </c>
      <c r="BA120" s="19"/>
      <c r="BB120" s="16"/>
    </row>
    <row r="121" spans="1:54">
      <c r="A121" s="19">
        <v>43321</v>
      </c>
      <c r="B121" s="16"/>
      <c r="C121" s="17"/>
      <c r="D121" s="17"/>
      <c r="E121" s="17">
        <v>11357</v>
      </c>
      <c r="F121" s="17">
        <v>1780</v>
      </c>
      <c r="G121" s="16" t="s">
        <v>538</v>
      </c>
      <c r="H121" s="16">
        <v>4</v>
      </c>
      <c r="I121" s="16" t="s">
        <v>207</v>
      </c>
      <c r="J121" s="16"/>
      <c r="K121" s="16"/>
      <c r="L121" s="16"/>
      <c r="M121" s="18">
        <v>0</v>
      </c>
      <c r="N121" s="18">
        <v>3615</v>
      </c>
      <c r="O121" s="36">
        <f t="shared" si="12"/>
        <v>3227.6785714285711</v>
      </c>
      <c r="P121" s="36" t="s">
        <v>220</v>
      </c>
      <c r="Q121" s="36"/>
      <c r="R121" s="41">
        <v>0.01</v>
      </c>
      <c r="S121" s="16"/>
      <c r="T121" s="18">
        <f t="shared" si="13"/>
        <v>387.3214285714285</v>
      </c>
      <c r="U121" s="18">
        <f t="shared" si="14"/>
        <v>-32.276785714285708</v>
      </c>
      <c r="V121" s="18">
        <f t="shared" si="16"/>
        <v>3227.6785714285711</v>
      </c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Y121" s="18">
        <f t="shared" si="15"/>
        <v>-3582.7232142857138</v>
      </c>
      <c r="BA121" s="19"/>
      <c r="BB121" s="16"/>
    </row>
    <row r="122" spans="1:54">
      <c r="A122" s="19">
        <v>43322</v>
      </c>
      <c r="B122" s="16"/>
      <c r="C122" s="17"/>
      <c r="D122" s="17"/>
      <c r="E122" s="17">
        <v>11358</v>
      </c>
      <c r="F122" s="17">
        <v>1768</v>
      </c>
      <c r="G122" s="16" t="s">
        <v>160</v>
      </c>
      <c r="H122" s="16" t="s">
        <v>175</v>
      </c>
      <c r="I122" s="16" t="s">
        <v>539</v>
      </c>
      <c r="J122" s="16"/>
      <c r="K122" s="16"/>
      <c r="L122" s="16"/>
      <c r="M122" s="18">
        <v>0</v>
      </c>
      <c r="N122" s="18">
        <v>284.35000000000002</v>
      </c>
      <c r="O122" s="36">
        <f t="shared" si="12"/>
        <v>253.88392857142856</v>
      </c>
      <c r="P122" s="36" t="s">
        <v>220</v>
      </c>
      <c r="Q122" s="36"/>
      <c r="R122" s="41">
        <v>0.01</v>
      </c>
      <c r="S122" s="16"/>
      <c r="T122" s="18">
        <f t="shared" si="13"/>
        <v>30.466071428571425</v>
      </c>
      <c r="U122" s="18">
        <f t="shared" si="14"/>
        <v>-2.5388392857142854</v>
      </c>
      <c r="V122" s="18">
        <f t="shared" si="16"/>
        <v>253.88392857142856</v>
      </c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Y122" s="18">
        <f t="shared" si="15"/>
        <v>-281.81116071428568</v>
      </c>
      <c r="BA122" s="19"/>
      <c r="BB122" s="16"/>
    </row>
    <row r="123" spans="1:54">
      <c r="A123" s="19">
        <v>43322</v>
      </c>
      <c r="B123" s="16"/>
      <c r="C123" s="17"/>
      <c r="D123" s="17"/>
      <c r="E123" s="17">
        <v>11358</v>
      </c>
      <c r="F123" s="17">
        <v>1768</v>
      </c>
      <c r="G123" s="16" t="s">
        <v>160</v>
      </c>
      <c r="H123" s="16" t="s">
        <v>175</v>
      </c>
      <c r="I123" s="16" t="s">
        <v>539</v>
      </c>
      <c r="J123" s="16"/>
      <c r="K123" s="16"/>
      <c r="L123" s="16"/>
      <c r="M123" s="18">
        <v>0</v>
      </c>
      <c r="N123" s="18">
        <v>981.31</v>
      </c>
      <c r="O123" s="36">
        <f t="shared" si="12"/>
        <v>876.16964285714278</v>
      </c>
      <c r="P123" s="36" t="s">
        <v>220</v>
      </c>
      <c r="Q123" s="36"/>
      <c r="R123" s="41">
        <v>0.01</v>
      </c>
      <c r="S123" s="16"/>
      <c r="T123" s="18">
        <f t="shared" si="13"/>
        <v>105.14035714285713</v>
      </c>
      <c r="U123" s="18">
        <f t="shared" si="14"/>
        <v>-8.7616964285714278</v>
      </c>
      <c r="V123" s="18">
        <f t="shared" si="16"/>
        <v>876.16964285714278</v>
      </c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Y123" s="18">
        <f t="shared" si="15"/>
        <v>-972.54830357142851</v>
      </c>
      <c r="BA123" s="19"/>
      <c r="BB123" s="16"/>
    </row>
    <row r="124" spans="1:54">
      <c r="A124" s="19">
        <v>43323</v>
      </c>
      <c r="B124" s="16"/>
      <c r="C124" s="17"/>
      <c r="D124" s="17"/>
      <c r="E124" s="17">
        <v>11359</v>
      </c>
      <c r="F124" s="17">
        <v>1778</v>
      </c>
      <c r="G124" s="16" t="s">
        <v>156</v>
      </c>
      <c r="H124" s="16" t="s">
        <v>168</v>
      </c>
      <c r="I124" s="16" t="s">
        <v>203</v>
      </c>
      <c r="J124" s="16"/>
      <c r="K124" s="16"/>
      <c r="L124" s="16"/>
      <c r="M124" s="18">
        <v>0</v>
      </c>
      <c r="N124" s="18">
        <v>1230</v>
      </c>
      <c r="O124" s="36">
        <f t="shared" si="12"/>
        <v>1098.2142857142856</v>
      </c>
      <c r="P124" s="36" t="s">
        <v>220</v>
      </c>
      <c r="Q124" s="36"/>
      <c r="R124" s="41">
        <v>0.01</v>
      </c>
      <c r="S124" s="16"/>
      <c r="T124" s="18">
        <f t="shared" si="13"/>
        <v>131.78571428571425</v>
      </c>
      <c r="U124" s="18">
        <f t="shared" si="14"/>
        <v>-10.982142857142856</v>
      </c>
      <c r="V124" s="18">
        <f t="shared" si="16"/>
        <v>1098.2142857142856</v>
      </c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Y124" s="18">
        <f t="shared" si="15"/>
        <v>-1219.0178571428569</v>
      </c>
      <c r="BA124" s="19"/>
      <c r="BB124" s="16"/>
    </row>
    <row r="125" spans="1:54">
      <c r="A125" s="19">
        <v>43323</v>
      </c>
      <c r="B125" s="16"/>
      <c r="C125" s="17"/>
      <c r="D125" s="17"/>
      <c r="E125" s="17">
        <v>11360</v>
      </c>
      <c r="F125" s="17">
        <v>1777</v>
      </c>
      <c r="G125" s="16" t="s">
        <v>185</v>
      </c>
      <c r="H125" s="16" t="s">
        <v>172</v>
      </c>
      <c r="I125" s="16" t="s">
        <v>203</v>
      </c>
      <c r="J125" s="16"/>
      <c r="K125" s="16"/>
      <c r="L125" s="16"/>
      <c r="M125" s="18">
        <v>0</v>
      </c>
      <c r="N125" s="18">
        <v>5820</v>
      </c>
      <c r="O125" s="36">
        <f t="shared" si="12"/>
        <v>5196.4285714285706</v>
      </c>
      <c r="P125" s="36" t="s">
        <v>220</v>
      </c>
      <c r="Q125" s="36"/>
      <c r="R125" s="41">
        <v>0.01</v>
      </c>
      <c r="S125" s="16"/>
      <c r="T125" s="18">
        <f t="shared" si="13"/>
        <v>623.57142857142844</v>
      </c>
      <c r="U125" s="18">
        <f t="shared" si="14"/>
        <v>-51.964285714285708</v>
      </c>
      <c r="V125" s="18">
        <f t="shared" si="16"/>
        <v>5196.4285714285706</v>
      </c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Y125" s="18">
        <f t="shared" si="15"/>
        <v>-5768.0357142857138</v>
      </c>
      <c r="BA125" s="19"/>
      <c r="BB125" s="16"/>
    </row>
    <row r="126" spans="1:54">
      <c r="A126" s="19">
        <v>43323</v>
      </c>
      <c r="B126" s="16"/>
      <c r="C126" s="17"/>
      <c r="D126" s="17"/>
      <c r="E126" s="17">
        <v>11361</v>
      </c>
      <c r="F126" s="17">
        <v>1785</v>
      </c>
      <c r="G126" s="16" t="s">
        <v>188</v>
      </c>
      <c r="H126" s="16" t="s">
        <v>125</v>
      </c>
      <c r="I126" s="16" t="s">
        <v>123</v>
      </c>
      <c r="J126" s="16"/>
      <c r="K126" s="16"/>
      <c r="L126" s="16"/>
      <c r="M126" s="18">
        <v>0</v>
      </c>
      <c r="N126" s="18">
        <v>2800</v>
      </c>
      <c r="O126" s="36">
        <f t="shared" si="12"/>
        <v>2499.9999999999995</v>
      </c>
      <c r="P126" s="36" t="s">
        <v>220</v>
      </c>
      <c r="Q126" s="36"/>
      <c r="R126" s="41">
        <v>0.01</v>
      </c>
      <c r="S126" s="16"/>
      <c r="T126" s="18">
        <f t="shared" si="13"/>
        <v>299.99999999999994</v>
      </c>
      <c r="U126" s="18">
        <f t="shared" ref="U126:U157" si="17">-(O126-K126)*R126</f>
        <v>-24.999999999999996</v>
      </c>
      <c r="V126" s="18">
        <f t="shared" si="16"/>
        <v>2499.9999999999995</v>
      </c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Y126" s="18">
        <f t="shared" si="15"/>
        <v>-2774.9999999999995</v>
      </c>
      <c r="BA126" s="19"/>
      <c r="BB126" s="16"/>
    </row>
    <row r="127" spans="1:54">
      <c r="A127" s="19">
        <v>43323</v>
      </c>
      <c r="B127" s="16"/>
      <c r="C127" s="17"/>
      <c r="D127" s="17"/>
      <c r="E127" s="17">
        <v>11362</v>
      </c>
      <c r="F127" s="17">
        <v>1786</v>
      </c>
      <c r="G127" s="16" t="s">
        <v>184</v>
      </c>
      <c r="H127" s="16" t="s">
        <v>197</v>
      </c>
      <c r="I127" s="16" t="s">
        <v>203</v>
      </c>
      <c r="J127" s="16"/>
      <c r="K127" s="16"/>
      <c r="L127" s="16"/>
      <c r="M127" s="18">
        <v>0</v>
      </c>
      <c r="N127" s="18">
        <v>5417</v>
      </c>
      <c r="O127" s="36">
        <f t="shared" si="12"/>
        <v>4836.6071428571422</v>
      </c>
      <c r="P127" s="36" t="s">
        <v>220</v>
      </c>
      <c r="Q127" s="36"/>
      <c r="R127" s="41">
        <v>0.01</v>
      </c>
      <c r="S127" s="16"/>
      <c r="T127" s="18">
        <f t="shared" si="13"/>
        <v>580.392857142857</v>
      </c>
      <c r="U127" s="18">
        <f t="shared" si="17"/>
        <v>-48.366071428571423</v>
      </c>
      <c r="V127" s="18">
        <f t="shared" si="16"/>
        <v>4836.6071428571422</v>
      </c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Y127" s="18">
        <f t="shared" si="15"/>
        <v>-5368.6339285714275</v>
      </c>
      <c r="BA127" s="19"/>
      <c r="BB127" s="16"/>
    </row>
    <row r="128" spans="1:54">
      <c r="A128" s="19">
        <v>43323</v>
      </c>
      <c r="B128" s="16"/>
      <c r="C128" s="17"/>
      <c r="D128" s="17"/>
      <c r="E128" s="17">
        <v>11363</v>
      </c>
      <c r="F128" s="17">
        <v>1787</v>
      </c>
      <c r="G128" s="16" t="s">
        <v>184</v>
      </c>
      <c r="H128" s="16" t="s">
        <v>197</v>
      </c>
      <c r="I128" s="16" t="s">
        <v>203</v>
      </c>
      <c r="J128" s="16"/>
      <c r="K128" s="16"/>
      <c r="L128" s="16"/>
      <c r="M128" s="18">
        <v>0</v>
      </c>
      <c r="N128" s="18">
        <v>4386</v>
      </c>
      <c r="O128" s="36">
        <f t="shared" si="12"/>
        <v>3916.071428571428</v>
      </c>
      <c r="P128" s="36" t="s">
        <v>220</v>
      </c>
      <c r="Q128" s="36"/>
      <c r="R128" s="41">
        <v>0.01</v>
      </c>
      <c r="S128" s="16"/>
      <c r="T128" s="18">
        <f t="shared" si="13"/>
        <v>469.92857142857133</v>
      </c>
      <c r="U128" s="18">
        <f t="shared" si="17"/>
        <v>-39.160714285714278</v>
      </c>
      <c r="V128" s="18">
        <f t="shared" si="16"/>
        <v>3916.071428571428</v>
      </c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Y128" s="18">
        <f t="shared" si="15"/>
        <v>-4346.8392857142853</v>
      </c>
      <c r="BA128" s="19"/>
      <c r="BB128" s="16"/>
    </row>
    <row r="129" spans="1:54">
      <c r="A129" s="19">
        <v>43323</v>
      </c>
      <c r="B129" s="16"/>
      <c r="C129" s="17"/>
      <c r="D129" s="17"/>
      <c r="E129" s="17">
        <v>11364</v>
      </c>
      <c r="F129" s="17">
        <v>1788</v>
      </c>
      <c r="G129" s="16" t="s">
        <v>183</v>
      </c>
      <c r="H129" s="16">
        <v>0</v>
      </c>
      <c r="I129" s="16" t="s">
        <v>207</v>
      </c>
      <c r="J129" s="16"/>
      <c r="K129" s="16"/>
      <c r="L129" s="16"/>
      <c r="M129" s="18">
        <v>2220</v>
      </c>
      <c r="N129" s="18">
        <v>0</v>
      </c>
      <c r="O129" s="36">
        <f t="shared" si="12"/>
        <v>2220</v>
      </c>
      <c r="P129" s="36" t="s">
        <v>220</v>
      </c>
      <c r="Q129" s="36"/>
      <c r="R129" s="41">
        <v>0.01</v>
      </c>
      <c r="S129" s="16"/>
      <c r="T129" s="18">
        <f t="shared" si="13"/>
        <v>0</v>
      </c>
      <c r="U129" s="18">
        <f t="shared" si="17"/>
        <v>-22.2</v>
      </c>
      <c r="V129" s="18">
        <f t="shared" si="16"/>
        <v>2220</v>
      </c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Y129" s="18">
        <f t="shared" si="15"/>
        <v>-2197.8000000000002</v>
      </c>
      <c r="BA129" s="19"/>
      <c r="BB129" s="16"/>
    </row>
    <row r="130" spans="1:54">
      <c r="A130" s="19">
        <v>43325</v>
      </c>
      <c r="B130" s="16"/>
      <c r="C130" s="17"/>
      <c r="D130" s="17"/>
      <c r="E130" s="17">
        <v>11365</v>
      </c>
      <c r="F130" s="17">
        <v>1789</v>
      </c>
      <c r="G130" s="16" t="s">
        <v>153</v>
      </c>
      <c r="H130" s="16" t="s">
        <v>165</v>
      </c>
      <c r="I130" s="16" t="s">
        <v>203</v>
      </c>
      <c r="J130" s="16"/>
      <c r="K130" s="16"/>
      <c r="L130" s="16"/>
      <c r="M130" s="18">
        <v>1050</v>
      </c>
      <c r="N130" s="18">
        <v>0</v>
      </c>
      <c r="O130" s="36">
        <f t="shared" si="12"/>
        <v>1050</v>
      </c>
      <c r="P130" s="36" t="s">
        <v>220</v>
      </c>
      <c r="Q130" s="36"/>
      <c r="R130" s="41">
        <v>0.01</v>
      </c>
      <c r="S130" s="16"/>
      <c r="T130" s="18">
        <f t="shared" si="13"/>
        <v>0</v>
      </c>
      <c r="U130" s="18">
        <f t="shared" si="17"/>
        <v>-10.5</v>
      </c>
      <c r="V130" s="18">
        <f t="shared" si="16"/>
        <v>1050</v>
      </c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Y130" s="18">
        <f t="shared" si="15"/>
        <v>-1039.5</v>
      </c>
      <c r="BA130" s="19"/>
      <c r="BB130" s="16"/>
    </row>
    <row r="131" spans="1:54">
      <c r="A131" s="19">
        <v>43325</v>
      </c>
      <c r="B131" s="16"/>
      <c r="C131" s="17"/>
      <c r="D131" s="17"/>
      <c r="E131" s="17">
        <v>11366</v>
      </c>
      <c r="F131" s="17">
        <v>1790</v>
      </c>
      <c r="G131" s="16" t="s">
        <v>152</v>
      </c>
      <c r="H131" s="16" t="s">
        <v>164</v>
      </c>
      <c r="I131" s="16" t="s">
        <v>203</v>
      </c>
      <c r="J131" s="16"/>
      <c r="K131" s="16"/>
      <c r="L131" s="16"/>
      <c r="M131" s="18">
        <v>4296</v>
      </c>
      <c r="N131" s="18">
        <v>0</v>
      </c>
      <c r="O131" s="36">
        <f t="shared" si="12"/>
        <v>4296</v>
      </c>
      <c r="P131" s="36" t="s">
        <v>220</v>
      </c>
      <c r="Q131" s="36"/>
      <c r="R131" s="41">
        <v>0.01</v>
      </c>
      <c r="S131" s="16"/>
      <c r="T131" s="18">
        <f t="shared" si="13"/>
        <v>0</v>
      </c>
      <c r="U131" s="18">
        <f t="shared" si="17"/>
        <v>-42.96</v>
      </c>
      <c r="V131" s="18">
        <f t="shared" si="16"/>
        <v>4296</v>
      </c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Y131" s="18">
        <f t="shared" si="15"/>
        <v>-4253.04</v>
      </c>
      <c r="BA131" s="19"/>
      <c r="BB131" s="16"/>
    </row>
    <row r="132" spans="1:54">
      <c r="A132" s="19">
        <v>43325</v>
      </c>
      <c r="B132" s="16"/>
      <c r="C132" s="17"/>
      <c r="D132" s="17"/>
      <c r="E132" s="17">
        <v>11367</v>
      </c>
      <c r="F132" s="17">
        <v>1791</v>
      </c>
      <c r="G132" s="16" t="s">
        <v>152</v>
      </c>
      <c r="H132" s="16" t="s">
        <v>164</v>
      </c>
      <c r="I132" s="16" t="s">
        <v>204</v>
      </c>
      <c r="J132" s="16"/>
      <c r="K132" s="16"/>
      <c r="L132" s="16"/>
      <c r="M132" s="18">
        <v>2090</v>
      </c>
      <c r="N132" s="18">
        <v>0</v>
      </c>
      <c r="O132" s="36">
        <f t="shared" si="12"/>
        <v>2090</v>
      </c>
      <c r="P132" s="36" t="s">
        <v>220</v>
      </c>
      <c r="Q132" s="36"/>
      <c r="R132" s="41">
        <v>0.01</v>
      </c>
      <c r="S132" s="16"/>
      <c r="T132" s="18">
        <f t="shared" si="13"/>
        <v>0</v>
      </c>
      <c r="U132" s="18">
        <f t="shared" si="17"/>
        <v>-20.900000000000002</v>
      </c>
      <c r="V132" s="18">
        <f t="shared" si="16"/>
        <v>2090</v>
      </c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Y132" s="18">
        <f t="shared" si="15"/>
        <v>-2069.1</v>
      </c>
      <c r="BA132" s="19"/>
      <c r="BB132" s="16"/>
    </row>
    <row r="133" spans="1:54">
      <c r="A133" s="19">
        <v>43325</v>
      </c>
      <c r="B133" s="16"/>
      <c r="C133" s="17"/>
      <c r="D133" s="17"/>
      <c r="E133" s="17">
        <v>11368</v>
      </c>
      <c r="F133" s="17">
        <v>1784</v>
      </c>
      <c r="G133" s="16" t="s">
        <v>189</v>
      </c>
      <c r="H133" s="16">
        <v>11</v>
      </c>
      <c r="I133" s="16" t="s">
        <v>203</v>
      </c>
      <c r="J133" s="16"/>
      <c r="K133" s="16"/>
      <c r="L133" s="16"/>
      <c r="M133" s="18">
        <v>0</v>
      </c>
      <c r="N133" s="18">
        <v>4560</v>
      </c>
      <c r="O133" s="36">
        <f t="shared" si="12"/>
        <v>4071.4285714285711</v>
      </c>
      <c r="P133" s="36" t="s">
        <v>220</v>
      </c>
      <c r="Q133" s="36"/>
      <c r="R133" s="41">
        <v>0.01</v>
      </c>
      <c r="S133" s="16"/>
      <c r="T133" s="18">
        <f t="shared" si="13"/>
        <v>488.5714285714285</v>
      </c>
      <c r="U133" s="18">
        <f t="shared" si="17"/>
        <v>-40.714285714285715</v>
      </c>
      <c r="V133" s="18">
        <f t="shared" si="16"/>
        <v>4071.4285714285711</v>
      </c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Y133" s="18">
        <f t="shared" si="15"/>
        <v>-4519.2857142857138</v>
      </c>
      <c r="BA133" s="19"/>
      <c r="BB133" s="16"/>
    </row>
    <row r="134" spans="1:54">
      <c r="A134" s="19">
        <v>43325</v>
      </c>
      <c r="B134" s="16"/>
      <c r="C134" s="17"/>
      <c r="D134" s="17"/>
      <c r="E134" s="17">
        <v>11369</v>
      </c>
      <c r="F134" s="17">
        <v>1792</v>
      </c>
      <c r="G134" s="16" t="s">
        <v>151</v>
      </c>
      <c r="H134" s="16" t="s">
        <v>161</v>
      </c>
      <c r="I134" s="16" t="s">
        <v>203</v>
      </c>
      <c r="J134" s="16"/>
      <c r="K134" s="16"/>
      <c r="L134" s="16"/>
      <c r="M134" s="18">
        <v>4157</v>
      </c>
      <c r="N134" s="18">
        <v>0</v>
      </c>
      <c r="O134" s="36">
        <f t="shared" si="12"/>
        <v>4157</v>
      </c>
      <c r="P134" s="36" t="s">
        <v>220</v>
      </c>
      <c r="Q134" s="36"/>
      <c r="R134" s="41">
        <v>0.01</v>
      </c>
      <c r="S134" s="16"/>
      <c r="T134" s="18">
        <f t="shared" si="13"/>
        <v>0</v>
      </c>
      <c r="U134" s="18">
        <f t="shared" si="17"/>
        <v>-41.57</v>
      </c>
      <c r="V134" s="18">
        <f t="shared" si="16"/>
        <v>4157</v>
      </c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Y134" s="18">
        <f t="shared" si="15"/>
        <v>-4115.43</v>
      </c>
      <c r="BA134" s="19"/>
      <c r="BB134" s="16"/>
    </row>
    <row r="135" spans="1:54">
      <c r="A135" s="19">
        <v>43325</v>
      </c>
      <c r="B135" s="16"/>
      <c r="C135" s="17"/>
      <c r="D135" s="17"/>
      <c r="E135" s="17">
        <v>11370</v>
      </c>
      <c r="F135" s="17">
        <v>1792</v>
      </c>
      <c r="G135" s="16" t="s">
        <v>151</v>
      </c>
      <c r="H135" s="16" t="s">
        <v>161</v>
      </c>
      <c r="I135" s="16" t="s">
        <v>204</v>
      </c>
      <c r="J135" s="16"/>
      <c r="K135" s="16"/>
      <c r="L135" s="16"/>
      <c r="M135" s="18">
        <v>501.95</v>
      </c>
      <c r="N135" s="18">
        <v>0</v>
      </c>
      <c r="O135" s="36">
        <f t="shared" si="12"/>
        <v>501.95</v>
      </c>
      <c r="P135" s="36" t="s">
        <v>220</v>
      </c>
      <c r="Q135" s="36"/>
      <c r="R135" s="41">
        <v>0.01</v>
      </c>
      <c r="S135" s="16"/>
      <c r="T135" s="18">
        <f t="shared" si="13"/>
        <v>0</v>
      </c>
      <c r="U135" s="18">
        <f t="shared" si="17"/>
        <v>-5.0194999999999999</v>
      </c>
      <c r="V135" s="18">
        <f t="shared" si="16"/>
        <v>501.95</v>
      </c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Y135" s="18">
        <f t="shared" si="15"/>
        <v>-496.93049999999999</v>
      </c>
      <c r="BA135" s="19"/>
      <c r="BB135" s="16"/>
    </row>
    <row r="136" spans="1:54">
      <c r="A136" s="19">
        <v>43326</v>
      </c>
      <c r="B136" s="16"/>
      <c r="C136" s="17"/>
      <c r="D136" s="17"/>
      <c r="E136" s="17">
        <v>11371</v>
      </c>
      <c r="F136" s="17">
        <v>1793</v>
      </c>
      <c r="G136" s="16" t="s">
        <v>153</v>
      </c>
      <c r="H136" s="16" t="s">
        <v>165</v>
      </c>
      <c r="I136" s="16" t="s">
        <v>203</v>
      </c>
      <c r="J136" s="16"/>
      <c r="K136" s="16"/>
      <c r="L136" s="16"/>
      <c r="M136" s="18">
        <v>1950</v>
      </c>
      <c r="N136" s="18">
        <v>0</v>
      </c>
      <c r="O136" s="36">
        <f t="shared" si="12"/>
        <v>1950</v>
      </c>
      <c r="P136" s="36" t="s">
        <v>220</v>
      </c>
      <c r="Q136" s="36"/>
      <c r="R136" s="41">
        <v>0.01</v>
      </c>
      <c r="S136" s="16"/>
      <c r="T136" s="18">
        <f t="shared" si="13"/>
        <v>0</v>
      </c>
      <c r="U136" s="18">
        <f t="shared" si="17"/>
        <v>-19.5</v>
      </c>
      <c r="V136" s="18">
        <f t="shared" si="16"/>
        <v>1950</v>
      </c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Y136" s="18">
        <f t="shared" si="15"/>
        <v>-1930.5</v>
      </c>
      <c r="BA136" s="19"/>
      <c r="BB136" s="16"/>
    </row>
    <row r="137" spans="1:54">
      <c r="A137" s="19">
        <v>43328</v>
      </c>
      <c r="B137" s="16"/>
      <c r="C137" s="17"/>
      <c r="D137" s="17"/>
      <c r="E137" s="17">
        <v>11372</v>
      </c>
      <c r="F137" s="17">
        <v>1794</v>
      </c>
      <c r="G137" s="16" t="s">
        <v>151</v>
      </c>
      <c r="H137" s="16" t="s">
        <v>161</v>
      </c>
      <c r="I137" s="16" t="s">
        <v>203</v>
      </c>
      <c r="J137" s="16"/>
      <c r="K137" s="16"/>
      <c r="L137" s="16"/>
      <c r="M137" s="18">
        <v>1192</v>
      </c>
      <c r="N137" s="18">
        <v>0</v>
      </c>
      <c r="O137" s="36">
        <f t="shared" si="12"/>
        <v>1192</v>
      </c>
      <c r="P137" s="36" t="s">
        <v>220</v>
      </c>
      <c r="Q137" s="36"/>
      <c r="R137" s="41">
        <v>0.01</v>
      </c>
      <c r="S137" s="16"/>
      <c r="T137" s="18">
        <f t="shared" si="13"/>
        <v>0</v>
      </c>
      <c r="U137" s="18">
        <f t="shared" si="17"/>
        <v>-11.92</v>
      </c>
      <c r="V137" s="18">
        <f t="shared" si="16"/>
        <v>1192</v>
      </c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Y137" s="18">
        <f t="shared" si="15"/>
        <v>-1180.08</v>
      </c>
      <c r="BA137" s="19"/>
      <c r="BB137" s="16"/>
    </row>
    <row r="138" spans="1:54">
      <c r="A138" s="19">
        <v>43328</v>
      </c>
      <c r="B138" s="16"/>
      <c r="C138" s="17"/>
      <c r="D138" s="17"/>
      <c r="E138" s="17">
        <v>11373</v>
      </c>
      <c r="F138" s="17">
        <v>1795</v>
      </c>
      <c r="G138" s="16" t="s">
        <v>153</v>
      </c>
      <c r="H138" s="16" t="s">
        <v>165</v>
      </c>
      <c r="I138" s="16" t="s">
        <v>203</v>
      </c>
      <c r="J138" s="16"/>
      <c r="K138" s="16"/>
      <c r="L138" s="16"/>
      <c r="M138" s="18">
        <v>3200</v>
      </c>
      <c r="N138" s="18">
        <v>0</v>
      </c>
      <c r="O138" s="36">
        <f t="shared" si="12"/>
        <v>3200</v>
      </c>
      <c r="P138" s="36" t="s">
        <v>220</v>
      </c>
      <c r="Q138" s="36"/>
      <c r="R138" s="41">
        <v>0.01</v>
      </c>
      <c r="S138" s="16"/>
      <c r="T138" s="18">
        <f t="shared" si="13"/>
        <v>0</v>
      </c>
      <c r="U138" s="18">
        <f t="shared" si="17"/>
        <v>-32</v>
      </c>
      <c r="V138" s="18">
        <f t="shared" si="16"/>
        <v>3200</v>
      </c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Y138" s="18">
        <f t="shared" si="15"/>
        <v>-3168</v>
      </c>
      <c r="BA138" s="19"/>
      <c r="BB138" s="16"/>
    </row>
    <row r="139" spans="1:54">
      <c r="A139" s="19">
        <v>43329</v>
      </c>
      <c r="B139" s="16"/>
      <c r="C139" s="17"/>
      <c r="D139" s="17"/>
      <c r="E139" s="17">
        <v>11374</v>
      </c>
      <c r="F139" s="17">
        <v>1796</v>
      </c>
      <c r="G139" s="16" t="s">
        <v>152</v>
      </c>
      <c r="H139" s="16" t="s">
        <v>164</v>
      </c>
      <c r="I139" s="16" t="s">
        <v>203</v>
      </c>
      <c r="J139" s="16"/>
      <c r="K139" s="16"/>
      <c r="L139" s="16"/>
      <c r="M139" s="18">
        <v>4070</v>
      </c>
      <c r="N139" s="18">
        <v>0</v>
      </c>
      <c r="O139" s="36">
        <f t="shared" si="12"/>
        <v>4070</v>
      </c>
      <c r="P139" s="36" t="s">
        <v>220</v>
      </c>
      <c r="Q139" s="36"/>
      <c r="R139" s="41">
        <v>0.01</v>
      </c>
      <c r="S139" s="16"/>
      <c r="T139" s="18">
        <f t="shared" si="13"/>
        <v>0</v>
      </c>
      <c r="U139" s="18">
        <f t="shared" si="17"/>
        <v>-40.700000000000003</v>
      </c>
      <c r="V139" s="18">
        <f t="shared" si="16"/>
        <v>4070</v>
      </c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Y139" s="18">
        <f t="shared" si="15"/>
        <v>-4029.3</v>
      </c>
      <c r="BA139" s="19"/>
      <c r="BB139" s="16"/>
    </row>
    <row r="140" spans="1:54">
      <c r="A140" s="19">
        <v>43332</v>
      </c>
      <c r="B140" s="16"/>
      <c r="C140" s="17"/>
      <c r="D140" s="17"/>
      <c r="E140" s="17">
        <v>11375</v>
      </c>
      <c r="F140" s="17">
        <v>1797</v>
      </c>
      <c r="G140" s="16" t="s">
        <v>152</v>
      </c>
      <c r="H140" s="16" t="s">
        <v>164</v>
      </c>
      <c r="I140" s="16" t="s">
        <v>203</v>
      </c>
      <c r="J140" s="16"/>
      <c r="K140" s="16"/>
      <c r="L140" s="16"/>
      <c r="M140" s="18">
        <v>3196</v>
      </c>
      <c r="N140" s="18">
        <v>0</v>
      </c>
      <c r="O140" s="36">
        <f t="shared" si="12"/>
        <v>3196</v>
      </c>
      <c r="P140" s="36" t="s">
        <v>220</v>
      </c>
      <c r="Q140" s="36"/>
      <c r="R140" s="41">
        <v>0.01</v>
      </c>
      <c r="S140" s="16"/>
      <c r="T140" s="18">
        <f t="shared" si="13"/>
        <v>0</v>
      </c>
      <c r="U140" s="18">
        <f t="shared" si="17"/>
        <v>-31.96</v>
      </c>
      <c r="V140" s="18">
        <f t="shared" si="16"/>
        <v>3196</v>
      </c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Y140" s="18">
        <f t="shared" si="15"/>
        <v>-3164.04</v>
      </c>
      <c r="BA140" s="19"/>
      <c r="BB140" s="16"/>
    </row>
    <row r="141" spans="1:54">
      <c r="A141" s="19">
        <v>43332</v>
      </c>
      <c r="B141" s="16"/>
      <c r="C141" s="17"/>
      <c r="D141" s="17"/>
      <c r="E141" s="17">
        <v>11376</v>
      </c>
      <c r="F141" s="17">
        <v>1798</v>
      </c>
      <c r="G141" s="16" t="s">
        <v>152</v>
      </c>
      <c r="H141" s="16" t="s">
        <v>164</v>
      </c>
      <c r="I141" s="16" t="s">
        <v>204</v>
      </c>
      <c r="J141" s="16"/>
      <c r="K141" s="16"/>
      <c r="L141" s="16"/>
      <c r="M141" s="18">
        <v>1537.5</v>
      </c>
      <c r="N141" s="18">
        <v>0</v>
      </c>
      <c r="O141" s="36">
        <f t="shared" si="12"/>
        <v>1537.5</v>
      </c>
      <c r="P141" s="36" t="s">
        <v>220</v>
      </c>
      <c r="Q141" s="36"/>
      <c r="R141" s="41">
        <v>0.01</v>
      </c>
      <c r="S141" s="16"/>
      <c r="T141" s="18">
        <f t="shared" si="13"/>
        <v>0</v>
      </c>
      <c r="U141" s="18">
        <f t="shared" si="17"/>
        <v>-15.375</v>
      </c>
      <c r="V141" s="18">
        <f t="shared" si="16"/>
        <v>1537.5</v>
      </c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Y141" s="18">
        <f t="shared" si="15"/>
        <v>-1522.125</v>
      </c>
      <c r="BA141" s="19"/>
      <c r="BB141" s="16"/>
    </row>
    <row r="142" spans="1:54">
      <c r="A142" s="19">
        <v>43332</v>
      </c>
      <c r="B142" s="16"/>
      <c r="C142" s="17"/>
      <c r="D142" s="17"/>
      <c r="E142" s="17">
        <v>11377</v>
      </c>
      <c r="F142" s="17">
        <v>1799</v>
      </c>
      <c r="G142" s="16" t="s">
        <v>151</v>
      </c>
      <c r="H142" s="16" t="s">
        <v>161</v>
      </c>
      <c r="I142" s="16" t="s">
        <v>203</v>
      </c>
      <c r="J142" s="16"/>
      <c r="K142" s="16"/>
      <c r="L142" s="16"/>
      <c r="M142" s="18">
        <v>2856.25</v>
      </c>
      <c r="N142" s="18">
        <v>0</v>
      </c>
      <c r="O142" s="36">
        <f t="shared" si="12"/>
        <v>2856.25</v>
      </c>
      <c r="P142" s="36" t="s">
        <v>220</v>
      </c>
      <c r="Q142" s="36"/>
      <c r="R142" s="41">
        <v>0.01</v>
      </c>
      <c r="S142" s="16"/>
      <c r="T142" s="18">
        <f t="shared" si="13"/>
        <v>0</v>
      </c>
      <c r="U142" s="18">
        <f t="shared" si="17"/>
        <v>-28.5625</v>
      </c>
      <c r="V142" s="18">
        <f t="shared" si="16"/>
        <v>2856.25</v>
      </c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Y142" s="18">
        <f t="shared" si="15"/>
        <v>-2827.6875</v>
      </c>
      <c r="BA142" s="19"/>
      <c r="BB142" s="16"/>
    </row>
    <row r="143" spans="1:54">
      <c r="A143" s="19">
        <v>43332</v>
      </c>
      <c r="B143" s="16"/>
      <c r="C143" s="17"/>
      <c r="D143" s="17"/>
      <c r="E143" s="17">
        <v>11378</v>
      </c>
      <c r="F143" s="17">
        <v>1799</v>
      </c>
      <c r="G143" s="16" t="s">
        <v>151</v>
      </c>
      <c r="H143" s="16" t="s">
        <v>161</v>
      </c>
      <c r="I143" s="16" t="s">
        <v>204</v>
      </c>
      <c r="J143" s="16"/>
      <c r="K143" s="16"/>
      <c r="L143" s="16"/>
      <c r="M143" s="18">
        <v>367.5</v>
      </c>
      <c r="N143" s="18">
        <v>0</v>
      </c>
      <c r="O143" s="36">
        <f t="shared" si="12"/>
        <v>367.5</v>
      </c>
      <c r="P143" s="36" t="s">
        <v>220</v>
      </c>
      <c r="Q143" s="36"/>
      <c r="R143" s="41">
        <v>0.01</v>
      </c>
      <c r="S143" s="16"/>
      <c r="T143" s="18">
        <f t="shared" si="13"/>
        <v>0</v>
      </c>
      <c r="U143" s="18">
        <f t="shared" si="17"/>
        <v>-3.6750000000000003</v>
      </c>
      <c r="V143" s="18">
        <f t="shared" si="16"/>
        <v>367.5</v>
      </c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Y143" s="18">
        <f t="shared" si="15"/>
        <v>-363.82499999999999</v>
      </c>
      <c r="BA143" s="19"/>
      <c r="BB143" s="16"/>
    </row>
    <row r="144" spans="1:54">
      <c r="A144" s="19">
        <v>43334</v>
      </c>
      <c r="B144" s="16"/>
      <c r="C144" s="17"/>
      <c r="D144" s="17"/>
      <c r="E144" s="17">
        <v>11379</v>
      </c>
      <c r="F144" s="17">
        <v>1802</v>
      </c>
      <c r="G144" s="16" t="s">
        <v>152</v>
      </c>
      <c r="H144" s="16" t="s">
        <v>164</v>
      </c>
      <c r="I144" s="16" t="s">
        <v>203</v>
      </c>
      <c r="J144" s="16"/>
      <c r="K144" s="16"/>
      <c r="L144" s="16"/>
      <c r="M144" s="18">
        <v>1406</v>
      </c>
      <c r="N144" s="18">
        <v>0</v>
      </c>
      <c r="O144" s="36">
        <f t="shared" si="12"/>
        <v>1406</v>
      </c>
      <c r="P144" s="36" t="s">
        <v>220</v>
      </c>
      <c r="Q144" s="36"/>
      <c r="R144" s="41">
        <v>0.01</v>
      </c>
      <c r="S144" s="16"/>
      <c r="T144" s="18">
        <f t="shared" si="13"/>
        <v>0</v>
      </c>
      <c r="U144" s="18">
        <f t="shared" si="17"/>
        <v>-14.06</v>
      </c>
      <c r="V144" s="18">
        <f t="shared" si="16"/>
        <v>1406</v>
      </c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Y144" s="18">
        <f t="shared" si="15"/>
        <v>-1391.94</v>
      </c>
      <c r="BA144" s="19"/>
      <c r="BB144" s="16"/>
    </row>
    <row r="145" spans="1:54">
      <c r="A145" s="19">
        <v>43334</v>
      </c>
      <c r="B145" s="16"/>
      <c r="C145" s="17"/>
      <c r="D145" s="17"/>
      <c r="E145" s="17">
        <v>11380</v>
      </c>
      <c r="F145" s="17">
        <v>1807</v>
      </c>
      <c r="G145" s="16" t="s">
        <v>159</v>
      </c>
      <c r="H145" s="16" t="s">
        <v>173</v>
      </c>
      <c r="I145" s="16" t="s">
        <v>203</v>
      </c>
      <c r="J145" s="16"/>
      <c r="K145" s="16"/>
      <c r="L145" s="16"/>
      <c r="M145" s="18">
        <v>0</v>
      </c>
      <c r="N145" s="18">
        <v>5000</v>
      </c>
      <c r="O145" s="36">
        <f t="shared" si="12"/>
        <v>4464.2857142857138</v>
      </c>
      <c r="P145" s="36" t="s">
        <v>220</v>
      </c>
      <c r="Q145" s="36"/>
      <c r="R145" s="41">
        <v>0.01</v>
      </c>
      <c r="S145" s="16"/>
      <c r="T145" s="18">
        <f t="shared" si="13"/>
        <v>535.71428571428567</v>
      </c>
      <c r="U145" s="18">
        <f t="shared" si="17"/>
        <v>-44.642857142857139</v>
      </c>
      <c r="V145" s="18">
        <f t="shared" si="16"/>
        <v>4464.2857142857138</v>
      </c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Y145" s="18">
        <f t="shared" si="15"/>
        <v>-4955.3571428571422</v>
      </c>
      <c r="BA145" s="19"/>
      <c r="BB145" s="16"/>
    </row>
    <row r="146" spans="1:54">
      <c r="A146" s="19">
        <v>43335</v>
      </c>
      <c r="B146" s="16"/>
      <c r="C146" s="17"/>
      <c r="D146" s="17"/>
      <c r="E146" s="17">
        <v>11381</v>
      </c>
      <c r="F146" s="17">
        <v>1804</v>
      </c>
      <c r="G146" s="16" t="s">
        <v>181</v>
      </c>
      <c r="H146" s="16">
        <v>139564</v>
      </c>
      <c r="I146" s="16" t="s">
        <v>202</v>
      </c>
      <c r="J146" s="16"/>
      <c r="K146" s="16"/>
      <c r="L146" s="16"/>
      <c r="M146" s="18">
        <v>0</v>
      </c>
      <c r="N146" s="18">
        <v>3954.01</v>
      </c>
      <c r="O146" s="36">
        <f t="shared" si="12"/>
        <v>3530.3660714285711</v>
      </c>
      <c r="P146" s="36" t="s">
        <v>220</v>
      </c>
      <c r="Q146" s="36"/>
      <c r="R146" s="41">
        <v>0.01</v>
      </c>
      <c r="S146" s="16"/>
      <c r="T146" s="18">
        <f t="shared" si="13"/>
        <v>423.64392857142849</v>
      </c>
      <c r="U146" s="18">
        <f t="shared" si="17"/>
        <v>-35.303660714285712</v>
      </c>
      <c r="V146" s="18">
        <f t="shared" si="16"/>
        <v>3530.3660714285711</v>
      </c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Y146" s="18">
        <f t="shared" si="15"/>
        <v>-3918.706339285714</v>
      </c>
      <c r="BA146" s="19"/>
      <c r="BB146" s="16"/>
    </row>
    <row r="147" spans="1:54">
      <c r="A147" s="19">
        <v>43335</v>
      </c>
      <c r="B147" s="16"/>
      <c r="C147" s="17"/>
      <c r="D147" s="17"/>
      <c r="E147" s="17">
        <v>11382</v>
      </c>
      <c r="F147" s="17">
        <v>1805</v>
      </c>
      <c r="G147" s="16" t="s">
        <v>153</v>
      </c>
      <c r="H147" s="16" t="s">
        <v>165</v>
      </c>
      <c r="I147" s="16" t="s">
        <v>203</v>
      </c>
      <c r="J147" s="16"/>
      <c r="K147" s="16"/>
      <c r="L147" s="16"/>
      <c r="M147" s="18">
        <v>2700</v>
      </c>
      <c r="N147" s="18">
        <v>0</v>
      </c>
      <c r="O147" s="36">
        <f t="shared" si="12"/>
        <v>2700</v>
      </c>
      <c r="P147" s="36" t="s">
        <v>220</v>
      </c>
      <c r="Q147" s="36"/>
      <c r="R147" s="41">
        <v>0.01</v>
      </c>
      <c r="S147" s="16"/>
      <c r="T147" s="18">
        <f t="shared" si="13"/>
        <v>0</v>
      </c>
      <c r="U147" s="18">
        <f t="shared" si="17"/>
        <v>-27</v>
      </c>
      <c r="V147" s="18">
        <f t="shared" si="16"/>
        <v>2700</v>
      </c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Y147" s="18">
        <f t="shared" si="15"/>
        <v>-2673</v>
      </c>
      <c r="BA147" s="19"/>
      <c r="BB147" s="16"/>
    </row>
    <row r="148" spans="1:54">
      <c r="A148" s="19">
        <v>43335</v>
      </c>
      <c r="B148" s="16"/>
      <c r="C148" s="17"/>
      <c r="D148" s="17"/>
      <c r="E148" s="17">
        <v>11383</v>
      </c>
      <c r="F148" s="17">
        <v>1803</v>
      </c>
      <c r="G148" s="16" t="s">
        <v>158</v>
      </c>
      <c r="H148" s="16" t="s">
        <v>170</v>
      </c>
      <c r="I148" s="16" t="s">
        <v>206</v>
      </c>
      <c r="J148" s="16"/>
      <c r="K148" s="16"/>
      <c r="L148" s="16"/>
      <c r="M148" s="18">
        <v>0</v>
      </c>
      <c r="N148" s="18">
        <v>3359.75</v>
      </c>
      <c r="O148" s="36">
        <f t="shared" si="12"/>
        <v>2999.7767857142853</v>
      </c>
      <c r="P148" s="36" t="s">
        <v>220</v>
      </c>
      <c r="Q148" s="36"/>
      <c r="R148" s="41">
        <v>0.01</v>
      </c>
      <c r="S148" s="16"/>
      <c r="T148" s="18">
        <f t="shared" si="13"/>
        <v>359.97321428571422</v>
      </c>
      <c r="U148" s="18">
        <f t="shared" si="17"/>
        <v>-29.997767857142854</v>
      </c>
      <c r="V148" s="18">
        <f t="shared" si="16"/>
        <v>2999.7767857142853</v>
      </c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Y148" s="18">
        <f t="shared" si="15"/>
        <v>-3329.7522321428569</v>
      </c>
      <c r="BA148" s="19"/>
      <c r="BB148" s="16"/>
    </row>
    <row r="149" spans="1:54">
      <c r="A149" s="19">
        <v>43335</v>
      </c>
      <c r="B149" s="16"/>
      <c r="C149" s="17"/>
      <c r="D149" s="17"/>
      <c r="E149" s="17">
        <v>11384</v>
      </c>
      <c r="F149" s="17">
        <v>1806</v>
      </c>
      <c r="G149" s="16" t="s">
        <v>182</v>
      </c>
      <c r="H149" s="16" t="s">
        <v>176</v>
      </c>
      <c r="I149" s="16" t="s">
        <v>203</v>
      </c>
      <c r="J149" s="16"/>
      <c r="K149" s="16"/>
      <c r="L149" s="16"/>
      <c r="M149" s="18">
        <v>788</v>
      </c>
      <c r="N149" s="18">
        <v>0</v>
      </c>
      <c r="O149" s="36">
        <f t="shared" si="12"/>
        <v>788</v>
      </c>
      <c r="P149" s="36" t="s">
        <v>220</v>
      </c>
      <c r="Q149" s="36"/>
      <c r="R149" s="41">
        <v>0.01</v>
      </c>
      <c r="S149" s="16"/>
      <c r="T149" s="18">
        <f t="shared" si="13"/>
        <v>0</v>
      </c>
      <c r="U149" s="18">
        <f t="shared" si="17"/>
        <v>-7.88</v>
      </c>
      <c r="V149" s="18">
        <f t="shared" si="16"/>
        <v>788</v>
      </c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Y149" s="18">
        <f t="shared" si="15"/>
        <v>-780.12</v>
      </c>
      <c r="BA149" s="19"/>
      <c r="BB149" s="16"/>
    </row>
    <row r="150" spans="1:54">
      <c r="A150" s="19">
        <v>43336</v>
      </c>
      <c r="B150" s="16"/>
      <c r="C150" s="17"/>
      <c r="D150" s="17"/>
      <c r="E150" s="17">
        <v>11385</v>
      </c>
      <c r="F150" s="17">
        <v>1808</v>
      </c>
      <c r="G150" s="16" t="s">
        <v>182</v>
      </c>
      <c r="H150" s="16" t="s">
        <v>176</v>
      </c>
      <c r="I150" s="16" t="s">
        <v>203</v>
      </c>
      <c r="J150" s="16"/>
      <c r="K150" s="16"/>
      <c r="L150" s="16"/>
      <c r="M150" s="18">
        <v>500</v>
      </c>
      <c r="N150" s="18">
        <v>0</v>
      </c>
      <c r="O150" s="36">
        <f t="shared" si="12"/>
        <v>500</v>
      </c>
      <c r="P150" s="36" t="s">
        <v>220</v>
      </c>
      <c r="Q150" s="36"/>
      <c r="R150" s="41">
        <v>0.01</v>
      </c>
      <c r="S150" s="16"/>
      <c r="T150" s="18">
        <f t="shared" si="13"/>
        <v>0</v>
      </c>
      <c r="U150" s="18">
        <f t="shared" si="17"/>
        <v>-5</v>
      </c>
      <c r="V150" s="18">
        <f t="shared" si="16"/>
        <v>500</v>
      </c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Y150" s="18">
        <f t="shared" si="15"/>
        <v>-495</v>
      </c>
      <c r="BA150" s="19"/>
      <c r="BB150" s="16"/>
    </row>
    <row r="151" spans="1:54">
      <c r="A151" s="19">
        <v>43340</v>
      </c>
      <c r="B151" s="16"/>
      <c r="C151" s="17"/>
      <c r="D151" s="17"/>
      <c r="E151" s="17">
        <v>11386</v>
      </c>
      <c r="F151" s="17">
        <v>1817</v>
      </c>
      <c r="G151" s="16" t="s">
        <v>153</v>
      </c>
      <c r="H151" s="16" t="s">
        <v>165</v>
      </c>
      <c r="I151" s="16" t="s">
        <v>203</v>
      </c>
      <c r="J151" s="16"/>
      <c r="K151" s="16"/>
      <c r="L151" s="16"/>
      <c r="M151" s="18">
        <v>986</v>
      </c>
      <c r="N151" s="18">
        <v>0</v>
      </c>
      <c r="O151" s="36">
        <f t="shared" si="12"/>
        <v>986</v>
      </c>
      <c r="P151" s="36" t="s">
        <v>220</v>
      </c>
      <c r="Q151" s="36"/>
      <c r="R151" s="41">
        <v>0.01</v>
      </c>
      <c r="S151" s="16"/>
      <c r="T151" s="18">
        <f t="shared" si="13"/>
        <v>0</v>
      </c>
      <c r="U151" s="18">
        <f t="shared" si="17"/>
        <v>-9.86</v>
      </c>
      <c r="V151" s="18">
        <f t="shared" si="16"/>
        <v>986</v>
      </c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Y151" s="18">
        <f t="shared" si="15"/>
        <v>-976.14</v>
      </c>
      <c r="BA151" s="19"/>
      <c r="BB151" s="16"/>
    </row>
    <row r="152" spans="1:54">
      <c r="A152" s="19">
        <v>43340</v>
      </c>
      <c r="B152" s="16"/>
      <c r="C152" s="17"/>
      <c r="D152" s="17"/>
      <c r="E152" s="17">
        <v>11387</v>
      </c>
      <c r="F152" s="17">
        <v>1818</v>
      </c>
      <c r="G152" s="16" t="s">
        <v>152</v>
      </c>
      <c r="H152" s="16" t="s">
        <v>164</v>
      </c>
      <c r="I152" s="16" t="s">
        <v>203</v>
      </c>
      <c r="J152" s="16"/>
      <c r="K152" s="16"/>
      <c r="L152" s="16"/>
      <c r="M152" s="18">
        <v>3520</v>
      </c>
      <c r="N152" s="18">
        <v>0</v>
      </c>
      <c r="O152" s="36">
        <f t="shared" si="12"/>
        <v>3520</v>
      </c>
      <c r="P152" s="36" t="s">
        <v>220</v>
      </c>
      <c r="Q152" s="36"/>
      <c r="R152" s="41">
        <v>0.01</v>
      </c>
      <c r="S152" s="16"/>
      <c r="T152" s="18">
        <f t="shared" si="13"/>
        <v>0</v>
      </c>
      <c r="U152" s="18">
        <f t="shared" si="17"/>
        <v>-35.200000000000003</v>
      </c>
      <c r="V152" s="18">
        <f t="shared" si="16"/>
        <v>3520</v>
      </c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Y152" s="18">
        <f t="shared" si="15"/>
        <v>-3484.8</v>
      </c>
      <c r="BA152" s="19"/>
      <c r="BB152" s="16"/>
    </row>
    <row r="153" spans="1:54">
      <c r="A153" s="19">
        <v>43340</v>
      </c>
      <c r="B153" s="16"/>
      <c r="C153" s="17"/>
      <c r="D153" s="17"/>
      <c r="E153" s="17">
        <v>11388</v>
      </c>
      <c r="F153" s="17">
        <v>1819</v>
      </c>
      <c r="G153" s="16" t="s">
        <v>152</v>
      </c>
      <c r="H153" s="16" t="s">
        <v>164</v>
      </c>
      <c r="I153" s="16" t="s">
        <v>204</v>
      </c>
      <c r="J153" s="16"/>
      <c r="K153" s="16"/>
      <c r="L153" s="16"/>
      <c r="M153" s="18">
        <v>1375</v>
      </c>
      <c r="N153" s="18">
        <v>0</v>
      </c>
      <c r="O153" s="36">
        <f t="shared" si="12"/>
        <v>1375</v>
      </c>
      <c r="P153" s="36" t="s">
        <v>220</v>
      </c>
      <c r="Q153" s="36"/>
      <c r="R153" s="41">
        <v>0.01</v>
      </c>
      <c r="S153" s="16"/>
      <c r="T153" s="18">
        <f t="shared" si="13"/>
        <v>0</v>
      </c>
      <c r="U153" s="18">
        <f t="shared" si="17"/>
        <v>-13.75</v>
      </c>
      <c r="V153" s="18">
        <f t="shared" si="16"/>
        <v>1375</v>
      </c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Y153" s="18">
        <f t="shared" si="15"/>
        <v>-1361.25</v>
      </c>
      <c r="BA153" s="19"/>
      <c r="BB153" s="16"/>
    </row>
    <row r="154" spans="1:54">
      <c r="A154" s="19">
        <v>43340</v>
      </c>
      <c r="B154" s="16"/>
      <c r="C154" s="17"/>
      <c r="D154" s="17"/>
      <c r="E154" s="17">
        <v>11389</v>
      </c>
      <c r="F154" s="17">
        <v>1820</v>
      </c>
      <c r="G154" s="16" t="s">
        <v>151</v>
      </c>
      <c r="H154" s="16" t="s">
        <v>161</v>
      </c>
      <c r="I154" s="16" t="s">
        <v>204</v>
      </c>
      <c r="J154" s="16"/>
      <c r="K154" s="16"/>
      <c r="L154" s="16"/>
      <c r="M154" s="18">
        <v>370</v>
      </c>
      <c r="N154" s="18">
        <v>0</v>
      </c>
      <c r="O154" s="36">
        <f t="shared" si="12"/>
        <v>370</v>
      </c>
      <c r="P154" s="36" t="s">
        <v>220</v>
      </c>
      <c r="Q154" s="36"/>
      <c r="R154" s="41">
        <v>0.01</v>
      </c>
      <c r="S154" s="16"/>
      <c r="T154" s="18">
        <f t="shared" si="13"/>
        <v>0</v>
      </c>
      <c r="U154" s="18">
        <f t="shared" si="17"/>
        <v>-3.7</v>
      </c>
      <c r="V154" s="18">
        <f t="shared" si="16"/>
        <v>370</v>
      </c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Y154" s="18">
        <f t="shared" si="15"/>
        <v>-366.3</v>
      </c>
      <c r="BA154" s="19"/>
      <c r="BB154" s="16"/>
    </row>
    <row r="155" spans="1:54">
      <c r="A155" s="19">
        <v>43340</v>
      </c>
      <c r="B155" s="16"/>
      <c r="C155" s="17"/>
      <c r="D155" s="17"/>
      <c r="E155" s="17">
        <v>11389</v>
      </c>
      <c r="F155" s="17">
        <v>1820</v>
      </c>
      <c r="G155" s="16" t="s">
        <v>151</v>
      </c>
      <c r="H155" s="16" t="s">
        <v>161</v>
      </c>
      <c r="I155" s="16" t="s">
        <v>203</v>
      </c>
      <c r="J155" s="16"/>
      <c r="K155" s="16"/>
      <c r="L155" s="16"/>
      <c r="M155" s="18">
        <v>2926.75</v>
      </c>
      <c r="N155" s="18">
        <v>0</v>
      </c>
      <c r="O155" s="36">
        <f t="shared" si="12"/>
        <v>2926.75</v>
      </c>
      <c r="P155" s="36" t="s">
        <v>220</v>
      </c>
      <c r="Q155" s="36"/>
      <c r="R155" s="41">
        <v>0.01</v>
      </c>
      <c r="S155" s="16"/>
      <c r="T155" s="18">
        <f t="shared" si="13"/>
        <v>0</v>
      </c>
      <c r="U155" s="18">
        <f t="shared" si="17"/>
        <v>-29.267500000000002</v>
      </c>
      <c r="V155" s="18">
        <f t="shared" si="16"/>
        <v>2926.75</v>
      </c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Y155" s="18">
        <f t="shared" si="15"/>
        <v>-2897.4825000000001</v>
      </c>
      <c r="BA155" s="19"/>
      <c r="BB155" s="16"/>
    </row>
    <row r="156" spans="1:54">
      <c r="A156" s="19">
        <v>43341</v>
      </c>
      <c r="B156" s="16"/>
      <c r="C156" s="17"/>
      <c r="D156" s="17"/>
      <c r="E156" s="17">
        <v>11392</v>
      </c>
      <c r="F156" s="17">
        <v>1821</v>
      </c>
      <c r="G156" s="16" t="s">
        <v>153</v>
      </c>
      <c r="H156" s="16" t="s">
        <v>165</v>
      </c>
      <c r="I156" s="16" t="s">
        <v>203</v>
      </c>
      <c r="J156" s="16"/>
      <c r="K156" s="16"/>
      <c r="L156" s="16"/>
      <c r="M156" s="18">
        <v>2100</v>
      </c>
      <c r="N156" s="18">
        <v>0</v>
      </c>
      <c r="O156" s="36">
        <f t="shared" si="12"/>
        <v>2100</v>
      </c>
      <c r="P156" s="36" t="s">
        <v>220</v>
      </c>
      <c r="Q156" s="36"/>
      <c r="R156" s="41">
        <v>0.01</v>
      </c>
      <c r="S156" s="16"/>
      <c r="T156" s="18">
        <f t="shared" si="13"/>
        <v>0</v>
      </c>
      <c r="U156" s="18">
        <f t="shared" si="17"/>
        <v>-21</v>
      </c>
      <c r="V156" s="18">
        <f t="shared" si="16"/>
        <v>2100</v>
      </c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Y156" s="18">
        <f t="shared" si="15"/>
        <v>-2079</v>
      </c>
      <c r="BA156" s="19"/>
      <c r="BB156" s="16"/>
    </row>
    <row r="157" spans="1:54">
      <c r="A157" s="19">
        <v>43341</v>
      </c>
      <c r="B157" s="16"/>
      <c r="C157" s="17"/>
      <c r="D157" s="17"/>
      <c r="E157" s="17">
        <v>11393</v>
      </c>
      <c r="F157" s="17">
        <v>1809</v>
      </c>
      <c r="G157" s="16" t="s">
        <v>194</v>
      </c>
      <c r="H157" s="16" t="s">
        <v>162</v>
      </c>
      <c r="I157" s="16" t="s">
        <v>207</v>
      </c>
      <c r="J157" s="16"/>
      <c r="K157" s="16"/>
      <c r="L157" s="16"/>
      <c r="M157" s="18">
        <v>0</v>
      </c>
      <c r="N157" s="18">
        <v>5029</v>
      </c>
      <c r="O157" s="36">
        <f t="shared" si="12"/>
        <v>4490.1785714285706</v>
      </c>
      <c r="P157" s="36" t="s">
        <v>220</v>
      </c>
      <c r="Q157" s="36"/>
      <c r="R157" s="41">
        <v>0.01</v>
      </c>
      <c r="S157" s="16"/>
      <c r="T157" s="18">
        <f t="shared" si="13"/>
        <v>538.82142857142844</v>
      </c>
      <c r="U157" s="18">
        <f t="shared" si="17"/>
        <v>-44.901785714285708</v>
      </c>
      <c r="V157" s="18">
        <f t="shared" si="16"/>
        <v>4490.1785714285706</v>
      </c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Y157" s="18">
        <f t="shared" si="15"/>
        <v>-4984.0982142857138</v>
      </c>
      <c r="BA157" s="19"/>
      <c r="BB157" s="16"/>
    </row>
    <row r="158" spans="1:54">
      <c r="A158" s="19">
        <v>43342</v>
      </c>
      <c r="B158" s="16"/>
      <c r="C158" s="17"/>
      <c r="D158" s="17"/>
      <c r="E158" s="17">
        <v>11394</v>
      </c>
      <c r="F158" s="17">
        <v>1811</v>
      </c>
      <c r="G158" s="16" t="s">
        <v>156</v>
      </c>
      <c r="H158" s="16" t="s">
        <v>168</v>
      </c>
      <c r="I158" s="16" t="s">
        <v>203</v>
      </c>
      <c r="J158" s="16"/>
      <c r="K158" s="16"/>
      <c r="L158" s="16"/>
      <c r="M158" s="18">
        <v>0</v>
      </c>
      <c r="N158" s="18">
        <v>1230</v>
      </c>
      <c r="O158" s="36">
        <f t="shared" ref="O158:O177" si="18">N158/1.12+M158+L158+K158</f>
        <v>1098.2142857142856</v>
      </c>
      <c r="P158" s="36" t="s">
        <v>220</v>
      </c>
      <c r="Q158" s="36"/>
      <c r="R158" s="41">
        <v>0.01</v>
      </c>
      <c r="S158" s="16"/>
      <c r="T158" s="18">
        <f t="shared" ref="T158:T177" si="19">+N158/1.12*0.12</f>
        <v>131.78571428571425</v>
      </c>
      <c r="U158" s="18">
        <f t="shared" ref="U158:U189" si="20">-(O158-K158)*R158</f>
        <v>-10.982142857142856</v>
      </c>
      <c r="V158" s="18">
        <f t="shared" si="16"/>
        <v>1098.2142857142856</v>
      </c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Y158" s="18">
        <f t="shared" ref="AY158:AY177" si="21">-SUM(T158:AX158)</f>
        <v>-1219.0178571428569</v>
      </c>
      <c r="BA158" s="19"/>
      <c r="BB158" s="16"/>
    </row>
    <row r="159" spans="1:54">
      <c r="A159" s="19">
        <v>43342</v>
      </c>
      <c r="B159" s="16"/>
      <c r="C159" s="17"/>
      <c r="D159" s="17"/>
      <c r="E159" s="17">
        <v>11395</v>
      </c>
      <c r="F159" s="17">
        <v>1822</v>
      </c>
      <c r="G159" s="16" t="s">
        <v>182</v>
      </c>
      <c r="H159" s="16" t="s">
        <v>176</v>
      </c>
      <c r="I159" s="16" t="s">
        <v>203</v>
      </c>
      <c r="J159" s="16"/>
      <c r="K159" s="16"/>
      <c r="L159" s="16"/>
      <c r="M159" s="18">
        <v>1592.5</v>
      </c>
      <c r="N159" s="18">
        <v>0</v>
      </c>
      <c r="O159" s="36">
        <f t="shared" si="18"/>
        <v>1592.5</v>
      </c>
      <c r="P159" s="36" t="s">
        <v>220</v>
      </c>
      <c r="Q159" s="36"/>
      <c r="R159" s="41">
        <v>0.01</v>
      </c>
      <c r="S159" s="16"/>
      <c r="T159" s="18">
        <f t="shared" si="19"/>
        <v>0</v>
      </c>
      <c r="U159" s="18">
        <f t="shared" si="20"/>
        <v>-15.925000000000001</v>
      </c>
      <c r="V159" s="18">
        <f t="shared" si="16"/>
        <v>1592.5</v>
      </c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Y159" s="18">
        <f t="shared" si="21"/>
        <v>-1576.575</v>
      </c>
      <c r="BA159" s="19"/>
      <c r="BB159" s="16"/>
    </row>
    <row r="160" spans="1:54">
      <c r="A160" s="19">
        <v>43343</v>
      </c>
      <c r="B160" s="16"/>
      <c r="C160" s="17"/>
      <c r="D160" s="17"/>
      <c r="E160" s="17">
        <v>11396</v>
      </c>
      <c r="F160" s="17">
        <v>1824</v>
      </c>
      <c r="G160" s="16" t="s">
        <v>158</v>
      </c>
      <c r="H160" s="16" t="s">
        <v>170</v>
      </c>
      <c r="I160" s="16" t="s">
        <v>206</v>
      </c>
      <c r="J160" s="16"/>
      <c r="K160" s="16"/>
      <c r="L160" s="16"/>
      <c r="M160" s="18">
        <v>0</v>
      </c>
      <c r="N160" s="18">
        <v>2450</v>
      </c>
      <c r="O160" s="36">
        <f t="shared" si="18"/>
        <v>2187.5</v>
      </c>
      <c r="P160" s="36" t="s">
        <v>220</v>
      </c>
      <c r="Q160" s="36"/>
      <c r="R160" s="41">
        <v>0.01</v>
      </c>
      <c r="S160" s="16"/>
      <c r="T160" s="18">
        <f t="shared" si="19"/>
        <v>262.5</v>
      </c>
      <c r="U160" s="18">
        <f t="shared" si="20"/>
        <v>-21.875</v>
      </c>
      <c r="V160" s="18">
        <f t="shared" si="16"/>
        <v>2187.5</v>
      </c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Y160" s="18">
        <f t="shared" si="21"/>
        <v>-2428.125</v>
      </c>
      <c r="BA160" s="19"/>
      <c r="BB160" s="16"/>
    </row>
    <row r="161" spans="1:54">
      <c r="A161" s="19">
        <v>43343</v>
      </c>
      <c r="B161" s="16"/>
      <c r="C161" s="17"/>
      <c r="D161" s="17"/>
      <c r="E161" s="17">
        <v>11397</v>
      </c>
      <c r="F161" s="17">
        <v>1823</v>
      </c>
      <c r="G161" s="16" t="s">
        <v>153</v>
      </c>
      <c r="H161" s="16" t="s">
        <v>165</v>
      </c>
      <c r="I161" s="16" t="s">
        <v>203</v>
      </c>
      <c r="J161" s="16"/>
      <c r="K161" s="16"/>
      <c r="L161" s="16"/>
      <c r="M161" s="18">
        <v>1450</v>
      </c>
      <c r="N161" s="18">
        <v>0</v>
      </c>
      <c r="O161" s="36">
        <f t="shared" si="18"/>
        <v>1450</v>
      </c>
      <c r="P161" s="36" t="s">
        <v>220</v>
      </c>
      <c r="Q161" s="36"/>
      <c r="R161" s="41">
        <v>0.01</v>
      </c>
      <c r="S161" s="16"/>
      <c r="T161" s="18">
        <f t="shared" si="19"/>
        <v>0</v>
      </c>
      <c r="U161" s="18">
        <f t="shared" si="20"/>
        <v>-14.5</v>
      </c>
      <c r="V161" s="18">
        <f t="shared" si="16"/>
        <v>1450</v>
      </c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Y161" s="18">
        <f t="shared" si="21"/>
        <v>-1435.5</v>
      </c>
      <c r="BA161" s="19"/>
      <c r="BB161" s="16"/>
    </row>
    <row r="162" spans="1:54">
      <c r="A162" s="19">
        <v>43343</v>
      </c>
      <c r="B162" s="16"/>
      <c r="C162" s="17"/>
      <c r="D162" s="17"/>
      <c r="E162" s="17">
        <v>11398</v>
      </c>
      <c r="F162" s="17">
        <v>1810</v>
      </c>
      <c r="G162" s="16" t="s">
        <v>191</v>
      </c>
      <c r="H162" s="16" t="s">
        <v>171</v>
      </c>
      <c r="I162" s="16" t="s">
        <v>208</v>
      </c>
      <c r="J162" s="16"/>
      <c r="K162" s="16"/>
      <c r="L162" s="16"/>
      <c r="M162" s="18">
        <v>0</v>
      </c>
      <c r="N162" s="18">
        <v>1785.68</v>
      </c>
      <c r="O162" s="36">
        <f t="shared" si="18"/>
        <v>1594.3571428571427</v>
      </c>
      <c r="P162" s="36" t="s">
        <v>220</v>
      </c>
      <c r="Q162" s="36"/>
      <c r="R162" s="41">
        <v>0.01</v>
      </c>
      <c r="S162" s="16"/>
      <c r="T162" s="18">
        <f t="shared" si="19"/>
        <v>191.32285714285712</v>
      </c>
      <c r="U162" s="18">
        <f t="shared" si="20"/>
        <v>-15.943571428571428</v>
      </c>
      <c r="V162" s="18">
        <f t="shared" si="16"/>
        <v>1594.3571428571427</v>
      </c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Y162" s="18">
        <f t="shared" si="21"/>
        <v>-1769.7364285714284</v>
      </c>
      <c r="BA162" s="19"/>
      <c r="BB162" s="16"/>
    </row>
    <row r="163" spans="1:54">
      <c r="A163" s="19"/>
      <c r="B163" s="16"/>
      <c r="C163" s="17"/>
      <c r="D163" s="17"/>
      <c r="E163" s="17"/>
      <c r="F163" s="17"/>
      <c r="G163" s="16"/>
      <c r="H163" s="16"/>
      <c r="I163" s="16"/>
      <c r="J163" s="16"/>
      <c r="K163" s="16"/>
      <c r="L163" s="16"/>
      <c r="M163" s="18"/>
      <c r="N163" s="18"/>
      <c r="O163" s="36">
        <f t="shared" si="18"/>
        <v>0</v>
      </c>
      <c r="P163" s="36"/>
      <c r="Q163" s="36"/>
      <c r="R163" s="41"/>
      <c r="S163" s="16"/>
      <c r="T163" s="18">
        <f t="shared" si="19"/>
        <v>0</v>
      </c>
      <c r="U163" s="18">
        <f t="shared" si="20"/>
        <v>0</v>
      </c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Y163" s="18">
        <f t="shared" si="21"/>
        <v>0</v>
      </c>
      <c r="BA163" s="19"/>
      <c r="BB163" s="16"/>
    </row>
    <row r="164" spans="1:54">
      <c r="A164" s="19">
        <v>43313</v>
      </c>
      <c r="B164" s="16"/>
      <c r="C164" s="17">
        <v>2554</v>
      </c>
      <c r="D164" s="17"/>
      <c r="E164" s="17"/>
      <c r="F164" s="17"/>
      <c r="G164" s="16" t="s">
        <v>227</v>
      </c>
      <c r="H164" s="16" t="s">
        <v>243</v>
      </c>
      <c r="I164" s="16" t="s">
        <v>565</v>
      </c>
      <c r="J164" s="16"/>
      <c r="K164" s="18"/>
      <c r="L164" s="16"/>
      <c r="M164" s="18">
        <v>3370</v>
      </c>
      <c r="N164" s="18"/>
      <c r="O164" s="36">
        <f t="shared" si="18"/>
        <v>3370</v>
      </c>
      <c r="P164" s="36"/>
      <c r="Q164" s="36"/>
      <c r="R164" s="41"/>
      <c r="S164" s="16"/>
      <c r="T164" s="18">
        <f t="shared" si="19"/>
        <v>0</v>
      </c>
      <c r="U164" s="18">
        <f t="shared" si="20"/>
        <v>0</v>
      </c>
      <c r="V164" s="18">
        <f>+O164</f>
        <v>3370</v>
      </c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Y164" s="18">
        <f t="shared" si="21"/>
        <v>-3370</v>
      </c>
      <c r="BA164" s="19"/>
      <c r="BB164" s="16"/>
    </row>
    <row r="165" spans="1:54">
      <c r="A165" s="19">
        <v>43313</v>
      </c>
      <c r="B165" s="16"/>
      <c r="C165" s="17"/>
      <c r="D165" s="17"/>
      <c r="E165" s="17"/>
      <c r="F165" s="17"/>
      <c r="G165" s="16" t="s">
        <v>229</v>
      </c>
      <c r="H165" s="16"/>
      <c r="I165" s="16" t="s">
        <v>566</v>
      </c>
      <c r="J165" s="16"/>
      <c r="K165" s="18">
        <v>100</v>
      </c>
      <c r="L165" s="16"/>
      <c r="M165" s="18"/>
      <c r="N165" s="18"/>
      <c r="O165" s="36">
        <f t="shared" si="18"/>
        <v>100</v>
      </c>
      <c r="P165" s="36"/>
      <c r="Q165" s="36"/>
      <c r="R165" s="41"/>
      <c r="S165" s="16"/>
      <c r="T165" s="18">
        <f t="shared" si="19"/>
        <v>0</v>
      </c>
      <c r="U165" s="18">
        <f t="shared" si="20"/>
        <v>0</v>
      </c>
      <c r="V165" s="18">
        <f t="shared" ref="V165:V228" si="22">+O165</f>
        <v>100</v>
      </c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Y165" s="18">
        <f t="shared" si="21"/>
        <v>-100</v>
      </c>
      <c r="BA165" s="19"/>
      <c r="BB165" s="16"/>
    </row>
    <row r="166" spans="1:54">
      <c r="A166" s="19">
        <v>43313</v>
      </c>
      <c r="B166" s="16"/>
      <c r="C166" s="17"/>
      <c r="D166" s="17"/>
      <c r="E166" s="17"/>
      <c r="F166" s="17"/>
      <c r="G166" s="16" t="s">
        <v>540</v>
      </c>
      <c r="H166" s="16"/>
      <c r="I166" s="16" t="s">
        <v>567</v>
      </c>
      <c r="J166" s="16"/>
      <c r="K166" s="18">
        <v>1150</v>
      </c>
      <c r="L166" s="16"/>
      <c r="M166" s="18"/>
      <c r="N166" s="18"/>
      <c r="O166" s="36">
        <f t="shared" si="18"/>
        <v>1150</v>
      </c>
      <c r="P166" s="36"/>
      <c r="Q166" s="36"/>
      <c r="R166" s="41"/>
      <c r="S166" s="16"/>
      <c r="T166" s="18">
        <f t="shared" si="19"/>
        <v>0</v>
      </c>
      <c r="U166" s="18">
        <f t="shared" si="20"/>
        <v>0</v>
      </c>
      <c r="V166" s="18">
        <f t="shared" si="22"/>
        <v>1150</v>
      </c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Y166" s="18">
        <f t="shared" si="21"/>
        <v>-1150</v>
      </c>
      <c r="BA166" s="19"/>
      <c r="BB166" s="16"/>
    </row>
    <row r="167" spans="1:54">
      <c r="A167" s="19">
        <v>43313</v>
      </c>
      <c r="B167" s="16"/>
      <c r="C167" s="17"/>
      <c r="D167" s="17"/>
      <c r="E167" s="17"/>
      <c r="F167" s="17"/>
      <c r="G167" s="16" t="s">
        <v>232</v>
      </c>
      <c r="H167" s="16"/>
      <c r="I167" s="16" t="s">
        <v>568</v>
      </c>
      <c r="J167" s="16"/>
      <c r="K167" s="18">
        <v>20</v>
      </c>
      <c r="L167" s="16"/>
      <c r="M167" s="18"/>
      <c r="N167" s="18"/>
      <c r="O167" s="36">
        <f t="shared" si="18"/>
        <v>20</v>
      </c>
      <c r="P167" s="36"/>
      <c r="Q167" s="36"/>
      <c r="R167" s="41"/>
      <c r="S167" s="16"/>
      <c r="T167" s="18">
        <f t="shared" si="19"/>
        <v>0</v>
      </c>
      <c r="U167" s="18">
        <f t="shared" si="20"/>
        <v>0</v>
      </c>
      <c r="V167" s="18">
        <f t="shared" si="22"/>
        <v>20</v>
      </c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Y167" s="18">
        <f t="shared" si="21"/>
        <v>-20</v>
      </c>
      <c r="BA167" s="19"/>
      <c r="BB167" s="16"/>
    </row>
    <row r="168" spans="1:54">
      <c r="A168" s="19">
        <v>43313</v>
      </c>
      <c r="B168" s="16"/>
      <c r="C168" s="17">
        <v>309687</v>
      </c>
      <c r="D168" s="17"/>
      <c r="E168" s="17"/>
      <c r="F168" s="17"/>
      <c r="G168" s="16" t="s">
        <v>233</v>
      </c>
      <c r="H168" s="16" t="s">
        <v>234</v>
      </c>
      <c r="I168" s="16" t="s">
        <v>70</v>
      </c>
      <c r="J168" s="16"/>
      <c r="K168" s="18"/>
      <c r="L168" s="16"/>
      <c r="M168" s="18"/>
      <c r="N168" s="18">
        <v>115</v>
      </c>
      <c r="O168" s="36">
        <f t="shared" si="18"/>
        <v>102.67857142857142</v>
      </c>
      <c r="P168" s="36"/>
      <c r="Q168" s="36"/>
      <c r="R168" s="41"/>
      <c r="S168" s="16"/>
      <c r="T168" s="18">
        <f t="shared" si="19"/>
        <v>12.321428571428569</v>
      </c>
      <c r="U168" s="18">
        <f t="shared" si="20"/>
        <v>0</v>
      </c>
      <c r="V168" s="18">
        <f t="shared" si="22"/>
        <v>102.67857142857142</v>
      </c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Y168" s="18">
        <f t="shared" si="21"/>
        <v>-114.99999999999999</v>
      </c>
      <c r="BA168" s="19"/>
      <c r="BB168" s="16"/>
    </row>
    <row r="169" spans="1:54">
      <c r="A169" s="19">
        <v>43313</v>
      </c>
      <c r="B169" s="16"/>
      <c r="C169" s="17">
        <v>309687</v>
      </c>
      <c r="D169" s="17"/>
      <c r="E169" s="17"/>
      <c r="F169" s="17"/>
      <c r="G169" s="16" t="s">
        <v>233</v>
      </c>
      <c r="H169" s="16" t="s">
        <v>234</v>
      </c>
      <c r="I169" s="16" t="s">
        <v>569</v>
      </c>
      <c r="J169" s="16"/>
      <c r="K169" s="18"/>
      <c r="L169" s="16"/>
      <c r="M169" s="18"/>
      <c r="N169" s="18">
        <v>75</v>
      </c>
      <c r="O169" s="36">
        <f t="shared" si="18"/>
        <v>66.964285714285708</v>
      </c>
      <c r="P169" s="36"/>
      <c r="Q169" s="36"/>
      <c r="R169" s="41"/>
      <c r="S169" s="16"/>
      <c r="T169" s="18">
        <f t="shared" si="19"/>
        <v>8.0357142857142847</v>
      </c>
      <c r="U169" s="18">
        <f t="shared" si="20"/>
        <v>0</v>
      </c>
      <c r="V169" s="18">
        <f t="shared" si="22"/>
        <v>66.964285714285708</v>
      </c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Y169" s="18">
        <f t="shared" si="21"/>
        <v>-75</v>
      </c>
      <c r="BA169" s="19"/>
      <c r="BB169" s="16"/>
    </row>
    <row r="170" spans="1:54">
      <c r="A170" s="19">
        <v>43314</v>
      </c>
      <c r="B170" s="16"/>
      <c r="C170" s="17"/>
      <c r="D170" s="17"/>
      <c r="E170" s="17"/>
      <c r="F170" s="17"/>
      <c r="G170" s="16" t="s">
        <v>541</v>
      </c>
      <c r="H170" s="16"/>
      <c r="I170" s="16" t="s">
        <v>570</v>
      </c>
      <c r="J170" s="16"/>
      <c r="K170" s="18">
        <v>2000</v>
      </c>
      <c r="L170" s="16"/>
      <c r="M170" s="18"/>
      <c r="N170" s="18"/>
      <c r="O170" s="36">
        <f t="shared" si="18"/>
        <v>2000</v>
      </c>
      <c r="P170" s="36"/>
      <c r="Q170" s="36"/>
      <c r="R170" s="41"/>
      <c r="S170" s="16"/>
      <c r="T170" s="18">
        <f t="shared" si="19"/>
        <v>0</v>
      </c>
      <c r="U170" s="18">
        <f t="shared" si="20"/>
        <v>0</v>
      </c>
      <c r="V170" s="18">
        <f t="shared" si="22"/>
        <v>2000</v>
      </c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Y170" s="18">
        <f t="shared" si="21"/>
        <v>-2000</v>
      </c>
      <c r="BA170" s="19"/>
      <c r="BB170" s="16"/>
    </row>
    <row r="171" spans="1:54">
      <c r="A171" s="19">
        <v>43314</v>
      </c>
      <c r="B171" s="16"/>
      <c r="C171" s="17">
        <v>29186</v>
      </c>
      <c r="D171" s="17"/>
      <c r="E171" s="17"/>
      <c r="F171" s="17"/>
      <c r="G171" s="16" t="s">
        <v>542</v>
      </c>
      <c r="H171" s="16" t="s">
        <v>241</v>
      </c>
      <c r="I171" s="16" t="s">
        <v>286</v>
      </c>
      <c r="J171" s="16"/>
      <c r="K171" s="18"/>
      <c r="L171" s="16"/>
      <c r="M171" s="18"/>
      <c r="N171" s="18">
        <v>895.6</v>
      </c>
      <c r="O171" s="36">
        <f t="shared" si="18"/>
        <v>799.64285714285711</v>
      </c>
      <c r="P171" s="36"/>
      <c r="Q171" s="36"/>
      <c r="R171" s="41"/>
      <c r="S171" s="16"/>
      <c r="T171" s="18">
        <f t="shared" si="19"/>
        <v>95.957142857142856</v>
      </c>
      <c r="U171" s="18">
        <f t="shared" si="20"/>
        <v>0</v>
      </c>
      <c r="V171" s="18">
        <f t="shared" si="22"/>
        <v>799.64285714285711</v>
      </c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Y171" s="18">
        <f t="shared" si="21"/>
        <v>-895.59999999999991</v>
      </c>
      <c r="BA171" s="19"/>
      <c r="BB171" s="16"/>
    </row>
    <row r="172" spans="1:54">
      <c r="A172" s="19">
        <v>43314</v>
      </c>
      <c r="B172" s="16"/>
      <c r="C172" s="17">
        <v>178187</v>
      </c>
      <c r="D172" s="17"/>
      <c r="E172" s="17"/>
      <c r="F172" s="17"/>
      <c r="G172" s="16" t="s">
        <v>543</v>
      </c>
      <c r="H172" s="16" t="s">
        <v>555</v>
      </c>
      <c r="I172" s="16" t="s">
        <v>571</v>
      </c>
      <c r="J172" s="16"/>
      <c r="K172" s="18"/>
      <c r="L172" s="16"/>
      <c r="M172" s="18"/>
      <c r="N172" s="18">
        <v>190</v>
      </c>
      <c r="O172" s="36">
        <f t="shared" si="18"/>
        <v>169.64285714285714</v>
      </c>
      <c r="P172" s="36"/>
      <c r="Q172" s="36"/>
      <c r="R172" s="41"/>
      <c r="S172" s="16"/>
      <c r="T172" s="18">
        <f t="shared" si="19"/>
        <v>20.357142857142858</v>
      </c>
      <c r="U172" s="18">
        <f t="shared" si="20"/>
        <v>0</v>
      </c>
      <c r="V172" s="18">
        <f t="shared" si="22"/>
        <v>169.64285714285714</v>
      </c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Y172" s="18">
        <f t="shared" si="21"/>
        <v>-190</v>
      </c>
      <c r="BA172" s="19"/>
      <c r="BB172" s="16"/>
    </row>
    <row r="173" spans="1:54">
      <c r="A173" s="19">
        <v>43314</v>
      </c>
      <c r="B173" s="16"/>
      <c r="C173" s="17">
        <v>656885</v>
      </c>
      <c r="D173" s="17"/>
      <c r="E173" s="17"/>
      <c r="F173" s="17"/>
      <c r="G173" s="16" t="s">
        <v>262</v>
      </c>
      <c r="H173" s="16" t="s">
        <v>263</v>
      </c>
      <c r="I173" s="16" t="s">
        <v>572</v>
      </c>
      <c r="J173" s="16"/>
      <c r="K173" s="18"/>
      <c r="L173" s="16"/>
      <c r="M173" s="18"/>
      <c r="N173" s="18">
        <v>475</v>
      </c>
      <c r="O173" s="36">
        <f t="shared" si="18"/>
        <v>424.10714285714283</v>
      </c>
      <c r="P173" s="36"/>
      <c r="Q173" s="36"/>
      <c r="R173" s="41"/>
      <c r="S173" s="16"/>
      <c r="T173" s="18">
        <f t="shared" si="19"/>
        <v>50.892857142857139</v>
      </c>
      <c r="U173" s="18">
        <f t="shared" si="20"/>
        <v>0</v>
      </c>
      <c r="V173" s="18">
        <f t="shared" si="22"/>
        <v>424.10714285714283</v>
      </c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Y173" s="18">
        <f t="shared" si="21"/>
        <v>-475</v>
      </c>
      <c r="BA173" s="19"/>
      <c r="BB173" s="16"/>
    </row>
    <row r="174" spans="1:54">
      <c r="A174" s="19">
        <v>43314</v>
      </c>
      <c r="B174" s="16"/>
      <c r="C174" s="17">
        <v>656885</v>
      </c>
      <c r="D174" s="17"/>
      <c r="E174" s="17"/>
      <c r="F174" s="17"/>
      <c r="G174" s="16" t="s">
        <v>262</v>
      </c>
      <c r="H174" s="16" t="s">
        <v>263</v>
      </c>
      <c r="I174" s="16" t="s">
        <v>573</v>
      </c>
      <c r="J174" s="16"/>
      <c r="K174" s="18"/>
      <c r="L174" s="16"/>
      <c r="M174" s="18"/>
      <c r="N174" s="18">
        <v>15</v>
      </c>
      <c r="O174" s="36">
        <f t="shared" si="18"/>
        <v>13.392857142857142</v>
      </c>
      <c r="P174" s="36"/>
      <c r="Q174" s="36"/>
      <c r="R174" s="41"/>
      <c r="S174" s="16"/>
      <c r="T174" s="18">
        <f t="shared" si="19"/>
        <v>1.607142857142857</v>
      </c>
      <c r="U174" s="18">
        <f t="shared" si="20"/>
        <v>0</v>
      </c>
      <c r="V174" s="18">
        <f t="shared" si="22"/>
        <v>13.392857142857142</v>
      </c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Y174" s="18">
        <f t="shared" si="21"/>
        <v>-15</v>
      </c>
      <c r="BA174" s="19"/>
      <c r="BB174" s="16"/>
    </row>
    <row r="175" spans="1:54">
      <c r="A175" s="19">
        <v>43315</v>
      </c>
      <c r="B175" s="16"/>
      <c r="C175" s="17">
        <v>178230</v>
      </c>
      <c r="D175" s="17"/>
      <c r="E175" s="17"/>
      <c r="F175" s="17"/>
      <c r="G175" s="16" t="s">
        <v>543</v>
      </c>
      <c r="H175" s="16" t="s">
        <v>555</v>
      </c>
      <c r="I175" s="16" t="s">
        <v>571</v>
      </c>
      <c r="J175" s="16"/>
      <c r="K175" s="18"/>
      <c r="L175" s="16"/>
      <c r="M175" s="18"/>
      <c r="N175" s="18">
        <v>190</v>
      </c>
      <c r="O175" s="36">
        <f t="shared" si="18"/>
        <v>169.64285714285714</v>
      </c>
      <c r="P175" s="36"/>
      <c r="Q175" s="36"/>
      <c r="R175" s="41"/>
      <c r="S175" s="16"/>
      <c r="T175" s="18">
        <f t="shared" si="19"/>
        <v>20.357142857142858</v>
      </c>
      <c r="U175" s="18">
        <f t="shared" si="20"/>
        <v>0</v>
      </c>
      <c r="V175" s="18">
        <f t="shared" si="22"/>
        <v>169.64285714285714</v>
      </c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Y175" s="18">
        <f t="shared" si="21"/>
        <v>-190</v>
      </c>
      <c r="BA175" s="19"/>
      <c r="BB175" s="16"/>
    </row>
    <row r="176" spans="1:54">
      <c r="A176" s="19">
        <v>43315</v>
      </c>
      <c r="B176" s="16"/>
      <c r="C176" s="17"/>
      <c r="D176" s="17"/>
      <c r="E176" s="17"/>
      <c r="F176" s="17"/>
      <c r="G176" s="16" t="s">
        <v>232</v>
      </c>
      <c r="H176" s="16"/>
      <c r="I176" s="16" t="s">
        <v>574</v>
      </c>
      <c r="J176" s="16"/>
      <c r="K176" s="18">
        <v>70</v>
      </c>
      <c r="L176" s="16"/>
      <c r="M176" s="18"/>
      <c r="N176" s="18"/>
      <c r="O176" s="36">
        <f t="shared" si="18"/>
        <v>70</v>
      </c>
      <c r="P176" s="36"/>
      <c r="Q176" s="36"/>
      <c r="R176" s="41"/>
      <c r="S176" s="16"/>
      <c r="T176" s="18">
        <f t="shared" si="19"/>
        <v>0</v>
      </c>
      <c r="U176" s="18">
        <f t="shared" si="20"/>
        <v>0</v>
      </c>
      <c r="V176" s="18">
        <f t="shared" si="22"/>
        <v>70</v>
      </c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Y176" s="18">
        <f t="shared" si="21"/>
        <v>-70</v>
      </c>
      <c r="BA176" s="19"/>
      <c r="BB176" s="16"/>
    </row>
    <row r="177" spans="1:54">
      <c r="A177" s="19">
        <v>43315</v>
      </c>
      <c r="B177" s="16"/>
      <c r="C177" s="17">
        <v>154535</v>
      </c>
      <c r="D177" s="17"/>
      <c r="E177" s="17"/>
      <c r="F177" s="17"/>
      <c r="G177" s="16" t="s">
        <v>544</v>
      </c>
      <c r="H177" s="16" t="s">
        <v>556</v>
      </c>
      <c r="I177" s="16" t="s">
        <v>575</v>
      </c>
      <c r="J177" s="16"/>
      <c r="K177" s="18"/>
      <c r="L177" s="16"/>
      <c r="M177" s="18"/>
      <c r="N177" s="18">
        <v>400</v>
      </c>
      <c r="O177" s="36">
        <f t="shared" si="18"/>
        <v>357.14285714285711</v>
      </c>
      <c r="P177" s="36"/>
      <c r="Q177" s="36"/>
      <c r="R177" s="41"/>
      <c r="S177" s="16"/>
      <c r="T177" s="18">
        <f t="shared" si="19"/>
        <v>42.857142857142854</v>
      </c>
      <c r="U177" s="18">
        <f t="shared" si="20"/>
        <v>0</v>
      </c>
      <c r="V177" s="18">
        <f t="shared" si="22"/>
        <v>357.14285714285711</v>
      </c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Y177" s="18">
        <f t="shared" si="21"/>
        <v>-399.99999999999994</v>
      </c>
      <c r="BA177" s="19"/>
      <c r="BB177" s="16"/>
    </row>
    <row r="178" spans="1:54">
      <c r="A178" s="19">
        <v>43315</v>
      </c>
      <c r="B178" s="16"/>
      <c r="C178" s="17"/>
      <c r="D178" s="17"/>
      <c r="E178" s="17"/>
      <c r="F178" s="17"/>
      <c r="G178" s="16" t="s">
        <v>540</v>
      </c>
      <c r="H178" s="16"/>
      <c r="I178" s="16" t="s">
        <v>576</v>
      </c>
      <c r="J178" s="16"/>
      <c r="K178" s="18"/>
      <c r="L178" s="16"/>
      <c r="M178" s="18">
        <v>40</v>
      </c>
      <c r="N178" s="18"/>
      <c r="O178" s="36">
        <f t="shared" ref="O178:O241" si="23">N178/1.12+M178+L178+K178</f>
        <v>40</v>
      </c>
      <c r="P178" s="36"/>
      <c r="Q178" s="36"/>
      <c r="R178" s="41"/>
      <c r="S178" s="16"/>
      <c r="T178" s="18">
        <f t="shared" ref="T178:T241" si="24">+N178/1.12*0.12</f>
        <v>0</v>
      </c>
      <c r="U178" s="18">
        <f t="shared" si="20"/>
        <v>0</v>
      </c>
      <c r="V178" s="18">
        <f t="shared" si="22"/>
        <v>40</v>
      </c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Y178" s="18">
        <f t="shared" ref="AY178:AY241" si="25">-SUM(T178:AX178)</f>
        <v>-40</v>
      </c>
      <c r="BA178" s="19"/>
      <c r="BB178" s="16"/>
    </row>
    <row r="179" spans="1:54">
      <c r="A179" s="19">
        <v>43315</v>
      </c>
      <c r="B179" s="16"/>
      <c r="C179" s="17">
        <v>310616</v>
      </c>
      <c r="D179" s="17"/>
      <c r="E179" s="17"/>
      <c r="F179" s="17"/>
      <c r="G179" s="16" t="s">
        <v>233</v>
      </c>
      <c r="H179" s="16" t="s">
        <v>234</v>
      </c>
      <c r="I179" s="16" t="s">
        <v>577</v>
      </c>
      <c r="J179" s="16"/>
      <c r="K179" s="18"/>
      <c r="L179" s="16"/>
      <c r="M179" s="18"/>
      <c r="N179" s="18">
        <v>308.5</v>
      </c>
      <c r="O179" s="36">
        <f t="shared" si="23"/>
        <v>275.44642857142856</v>
      </c>
      <c r="P179" s="36"/>
      <c r="Q179" s="36"/>
      <c r="R179" s="41"/>
      <c r="S179" s="16"/>
      <c r="T179" s="18">
        <f t="shared" si="24"/>
        <v>33.053571428571423</v>
      </c>
      <c r="U179" s="18">
        <f t="shared" si="20"/>
        <v>0</v>
      </c>
      <c r="V179" s="18">
        <f t="shared" si="22"/>
        <v>275.44642857142856</v>
      </c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Y179" s="18">
        <f t="shared" si="25"/>
        <v>-308.5</v>
      </c>
      <c r="BA179" s="19"/>
      <c r="BB179" s="16"/>
    </row>
    <row r="180" spans="1:54">
      <c r="A180" s="19">
        <v>43315</v>
      </c>
      <c r="B180" s="16"/>
      <c r="C180" s="17">
        <v>310421</v>
      </c>
      <c r="D180" s="17"/>
      <c r="E180" s="17"/>
      <c r="F180" s="17"/>
      <c r="G180" s="16" t="s">
        <v>233</v>
      </c>
      <c r="H180" s="16" t="s">
        <v>234</v>
      </c>
      <c r="I180" s="16" t="s">
        <v>282</v>
      </c>
      <c r="J180" s="16"/>
      <c r="K180" s="18"/>
      <c r="L180" s="16"/>
      <c r="M180" s="18"/>
      <c r="N180" s="18">
        <v>351</v>
      </c>
      <c r="O180" s="36">
        <f t="shared" si="23"/>
        <v>313.39285714285711</v>
      </c>
      <c r="P180" s="36"/>
      <c r="Q180" s="36"/>
      <c r="R180" s="41"/>
      <c r="S180" s="16"/>
      <c r="T180" s="18">
        <f t="shared" si="24"/>
        <v>37.607142857142854</v>
      </c>
      <c r="U180" s="18">
        <f t="shared" si="20"/>
        <v>0</v>
      </c>
      <c r="V180" s="18">
        <f t="shared" si="22"/>
        <v>313.39285714285711</v>
      </c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Y180" s="18">
        <f t="shared" si="25"/>
        <v>-350.99999999999994</v>
      </c>
      <c r="BA180" s="19"/>
      <c r="BB180" s="16"/>
    </row>
    <row r="181" spans="1:54">
      <c r="A181" s="19">
        <v>43318</v>
      </c>
      <c r="B181" s="16"/>
      <c r="C181" s="17">
        <v>116992</v>
      </c>
      <c r="D181" s="17"/>
      <c r="E181" s="17"/>
      <c r="F181" s="17"/>
      <c r="G181" s="16" t="s">
        <v>235</v>
      </c>
      <c r="H181" s="16" t="s">
        <v>236</v>
      </c>
      <c r="I181" s="16" t="s">
        <v>578</v>
      </c>
      <c r="J181" s="16"/>
      <c r="K181" s="18"/>
      <c r="L181" s="16"/>
      <c r="M181" s="18"/>
      <c r="N181" s="18">
        <v>666.2</v>
      </c>
      <c r="O181" s="36">
        <f t="shared" si="23"/>
        <v>594.82142857142856</v>
      </c>
      <c r="P181" s="36"/>
      <c r="Q181" s="36"/>
      <c r="R181" s="41"/>
      <c r="S181" s="16"/>
      <c r="T181" s="18">
        <f t="shared" si="24"/>
        <v>71.378571428571419</v>
      </c>
      <c r="U181" s="18">
        <f t="shared" si="20"/>
        <v>0</v>
      </c>
      <c r="V181" s="18">
        <f t="shared" si="22"/>
        <v>594.82142857142856</v>
      </c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Y181" s="18">
        <f t="shared" si="25"/>
        <v>-666.19999999999993</v>
      </c>
      <c r="BA181" s="19"/>
      <c r="BB181" s="16"/>
    </row>
    <row r="182" spans="1:54">
      <c r="A182" s="19">
        <v>43318</v>
      </c>
      <c r="B182" s="16"/>
      <c r="C182" s="17">
        <v>116992</v>
      </c>
      <c r="D182" s="17"/>
      <c r="E182" s="17"/>
      <c r="F182" s="17"/>
      <c r="G182" s="16" t="s">
        <v>235</v>
      </c>
      <c r="H182" s="16" t="s">
        <v>236</v>
      </c>
      <c r="I182" s="16" t="s">
        <v>579</v>
      </c>
      <c r="J182" s="16"/>
      <c r="K182" s="18"/>
      <c r="L182" s="16"/>
      <c r="M182" s="18"/>
      <c r="N182" s="18">
        <v>38</v>
      </c>
      <c r="O182" s="36">
        <f t="shared" si="23"/>
        <v>33.928571428571423</v>
      </c>
      <c r="P182" s="36"/>
      <c r="Q182" s="36"/>
      <c r="R182" s="41"/>
      <c r="S182" s="16"/>
      <c r="T182" s="18">
        <f t="shared" si="24"/>
        <v>4.0714285714285703</v>
      </c>
      <c r="U182" s="18">
        <f t="shared" si="20"/>
        <v>0</v>
      </c>
      <c r="V182" s="18">
        <f t="shared" si="22"/>
        <v>33.928571428571423</v>
      </c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Y182" s="18">
        <f t="shared" si="25"/>
        <v>-37.999999999999993</v>
      </c>
      <c r="BA182" s="19"/>
      <c r="BB182" s="16"/>
    </row>
    <row r="183" spans="1:54">
      <c r="A183" s="19">
        <v>43318</v>
      </c>
      <c r="B183" s="16"/>
      <c r="C183" s="17">
        <v>116992</v>
      </c>
      <c r="D183" s="17"/>
      <c r="E183" s="17"/>
      <c r="F183" s="17"/>
      <c r="G183" s="16" t="s">
        <v>235</v>
      </c>
      <c r="H183" s="16" t="s">
        <v>236</v>
      </c>
      <c r="I183" s="16" t="s">
        <v>580</v>
      </c>
      <c r="J183" s="16"/>
      <c r="K183" s="18"/>
      <c r="L183" s="16"/>
      <c r="M183" s="18">
        <v>1160.9000000000001</v>
      </c>
      <c r="N183" s="18"/>
      <c r="O183" s="36">
        <f t="shared" si="23"/>
        <v>1160.9000000000001</v>
      </c>
      <c r="P183" s="36"/>
      <c r="Q183" s="36"/>
      <c r="R183" s="41"/>
      <c r="S183" s="16"/>
      <c r="T183" s="18">
        <f t="shared" si="24"/>
        <v>0</v>
      </c>
      <c r="U183" s="18">
        <f t="shared" si="20"/>
        <v>0</v>
      </c>
      <c r="V183" s="18">
        <f t="shared" si="22"/>
        <v>1160.9000000000001</v>
      </c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Y183" s="18">
        <f t="shared" si="25"/>
        <v>-1160.9000000000001</v>
      </c>
      <c r="BA183" s="19"/>
      <c r="BB183" s="16"/>
    </row>
    <row r="184" spans="1:54">
      <c r="A184" s="19">
        <v>43318</v>
      </c>
      <c r="B184" s="16"/>
      <c r="C184" s="17">
        <v>80</v>
      </c>
      <c r="D184" s="17"/>
      <c r="E184" s="17"/>
      <c r="F184" s="17"/>
      <c r="G184" s="16" t="s">
        <v>545</v>
      </c>
      <c r="H184" s="16" t="s">
        <v>557</v>
      </c>
      <c r="I184" s="16" t="s">
        <v>581</v>
      </c>
      <c r="J184" s="16"/>
      <c r="K184" s="18"/>
      <c r="L184" s="16"/>
      <c r="M184" s="18">
        <v>650</v>
      </c>
      <c r="N184" s="18"/>
      <c r="O184" s="36">
        <f t="shared" si="23"/>
        <v>650</v>
      </c>
      <c r="P184" s="36"/>
      <c r="Q184" s="36"/>
      <c r="R184" s="41"/>
      <c r="S184" s="16"/>
      <c r="T184" s="18">
        <f t="shared" si="24"/>
        <v>0</v>
      </c>
      <c r="U184" s="18">
        <f t="shared" si="20"/>
        <v>0</v>
      </c>
      <c r="V184" s="18">
        <f t="shared" si="22"/>
        <v>650</v>
      </c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Y184" s="18">
        <f t="shared" si="25"/>
        <v>-650</v>
      </c>
      <c r="BA184" s="19"/>
      <c r="BB184" s="16"/>
    </row>
    <row r="185" spans="1:54">
      <c r="A185" s="19">
        <v>43318</v>
      </c>
      <c r="B185" s="16"/>
      <c r="C185" s="17"/>
      <c r="D185" s="17"/>
      <c r="E185" s="17"/>
      <c r="F185" s="17"/>
      <c r="G185" s="16" t="s">
        <v>232</v>
      </c>
      <c r="H185" s="16"/>
      <c r="I185" s="16" t="s">
        <v>582</v>
      </c>
      <c r="J185" s="16"/>
      <c r="K185" s="18">
        <v>70</v>
      </c>
      <c r="L185" s="16"/>
      <c r="M185" s="18"/>
      <c r="N185" s="18"/>
      <c r="O185" s="36">
        <f t="shared" si="23"/>
        <v>70</v>
      </c>
      <c r="P185" s="36"/>
      <c r="Q185" s="36"/>
      <c r="R185" s="41"/>
      <c r="S185" s="16"/>
      <c r="T185" s="18">
        <f t="shared" si="24"/>
        <v>0</v>
      </c>
      <c r="U185" s="18">
        <f t="shared" si="20"/>
        <v>0</v>
      </c>
      <c r="V185" s="18">
        <f t="shared" si="22"/>
        <v>70</v>
      </c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Y185" s="18">
        <f t="shared" si="25"/>
        <v>-70</v>
      </c>
      <c r="BA185" s="19"/>
      <c r="BB185" s="16"/>
    </row>
    <row r="186" spans="1:54">
      <c r="A186" s="19">
        <v>43318</v>
      </c>
      <c r="B186" s="16"/>
      <c r="C186" s="17"/>
      <c r="D186" s="17"/>
      <c r="E186" s="17"/>
      <c r="F186" s="17"/>
      <c r="G186" s="16" t="s">
        <v>261</v>
      </c>
      <c r="H186" s="16"/>
      <c r="I186" s="16" t="s">
        <v>294</v>
      </c>
      <c r="J186" s="16"/>
      <c r="K186" s="18">
        <v>502</v>
      </c>
      <c r="L186" s="16"/>
      <c r="M186" s="18"/>
      <c r="N186" s="18"/>
      <c r="O186" s="36">
        <f t="shared" si="23"/>
        <v>502</v>
      </c>
      <c r="P186" s="36"/>
      <c r="Q186" s="36"/>
      <c r="R186" s="41"/>
      <c r="S186" s="16"/>
      <c r="T186" s="18">
        <f t="shared" si="24"/>
        <v>0</v>
      </c>
      <c r="U186" s="18">
        <f t="shared" si="20"/>
        <v>0</v>
      </c>
      <c r="V186" s="18">
        <f t="shared" si="22"/>
        <v>502</v>
      </c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Y186" s="18">
        <f t="shared" si="25"/>
        <v>-502</v>
      </c>
      <c r="BA186" s="19"/>
      <c r="BB186" s="16"/>
    </row>
    <row r="187" spans="1:54">
      <c r="A187" s="19">
        <v>43316</v>
      </c>
      <c r="B187" s="16"/>
      <c r="C187" s="17">
        <v>184894</v>
      </c>
      <c r="D187" s="17"/>
      <c r="E187" s="17"/>
      <c r="F187" s="17"/>
      <c r="G187" s="16" t="s">
        <v>543</v>
      </c>
      <c r="H187" s="16" t="s">
        <v>555</v>
      </c>
      <c r="I187" s="16" t="s">
        <v>583</v>
      </c>
      <c r="J187" s="16"/>
      <c r="K187" s="18"/>
      <c r="L187" s="16"/>
      <c r="M187" s="18"/>
      <c r="N187" s="18">
        <v>85</v>
      </c>
      <c r="O187" s="36">
        <f t="shared" si="23"/>
        <v>75.892857142857139</v>
      </c>
      <c r="P187" s="36"/>
      <c r="Q187" s="36"/>
      <c r="R187" s="41"/>
      <c r="S187" s="16"/>
      <c r="T187" s="18">
        <f t="shared" si="24"/>
        <v>9.1071428571428559</v>
      </c>
      <c r="U187" s="18">
        <f t="shared" si="20"/>
        <v>0</v>
      </c>
      <c r="V187" s="18">
        <f t="shared" si="22"/>
        <v>75.892857142857139</v>
      </c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Y187" s="18">
        <f t="shared" si="25"/>
        <v>-85</v>
      </c>
      <c r="BA187" s="19"/>
      <c r="BB187" s="16"/>
    </row>
    <row r="188" spans="1:54">
      <c r="A188" s="19">
        <v>43319</v>
      </c>
      <c r="B188" s="16"/>
      <c r="C188" s="17">
        <v>184165</v>
      </c>
      <c r="D188" s="17"/>
      <c r="E188" s="17"/>
      <c r="F188" s="17"/>
      <c r="G188" s="16" t="s">
        <v>543</v>
      </c>
      <c r="H188" s="16" t="s">
        <v>555</v>
      </c>
      <c r="I188" s="16" t="s">
        <v>584</v>
      </c>
      <c r="J188" s="16"/>
      <c r="K188" s="18"/>
      <c r="L188" s="16"/>
      <c r="M188" s="18"/>
      <c r="N188" s="18">
        <v>170</v>
      </c>
      <c r="O188" s="36">
        <f t="shared" si="23"/>
        <v>151.78571428571428</v>
      </c>
      <c r="P188" s="36"/>
      <c r="Q188" s="36"/>
      <c r="R188" s="41"/>
      <c r="S188" s="16"/>
      <c r="T188" s="18">
        <f t="shared" si="24"/>
        <v>18.214285714285712</v>
      </c>
      <c r="U188" s="18">
        <f t="shared" si="20"/>
        <v>0</v>
      </c>
      <c r="V188" s="18">
        <f t="shared" si="22"/>
        <v>151.78571428571428</v>
      </c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Y188" s="18">
        <f t="shared" si="25"/>
        <v>-170</v>
      </c>
      <c r="BA188" s="19"/>
      <c r="BB188" s="16"/>
    </row>
    <row r="189" spans="1:54">
      <c r="A189" s="19">
        <v>43319</v>
      </c>
      <c r="B189" s="16"/>
      <c r="C189" s="17">
        <v>183355</v>
      </c>
      <c r="D189" s="17"/>
      <c r="E189" s="17"/>
      <c r="F189" s="17"/>
      <c r="G189" s="16" t="s">
        <v>543</v>
      </c>
      <c r="H189" s="16" t="s">
        <v>555</v>
      </c>
      <c r="I189" s="16" t="s">
        <v>585</v>
      </c>
      <c r="J189" s="16"/>
      <c r="K189" s="18"/>
      <c r="L189" s="16"/>
      <c r="M189" s="18"/>
      <c r="N189" s="18">
        <v>170</v>
      </c>
      <c r="O189" s="36">
        <f t="shared" si="23"/>
        <v>151.78571428571428</v>
      </c>
      <c r="P189" s="36"/>
      <c r="Q189" s="36"/>
      <c r="R189" s="41"/>
      <c r="S189" s="16"/>
      <c r="T189" s="18">
        <f t="shared" si="24"/>
        <v>18.214285714285712</v>
      </c>
      <c r="U189" s="18">
        <f t="shared" si="20"/>
        <v>0</v>
      </c>
      <c r="V189" s="18">
        <f t="shared" si="22"/>
        <v>151.78571428571428</v>
      </c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Y189" s="18">
        <f t="shared" si="25"/>
        <v>-170</v>
      </c>
      <c r="BA189" s="19"/>
      <c r="BB189" s="16"/>
    </row>
    <row r="190" spans="1:54">
      <c r="A190" s="19">
        <v>43319</v>
      </c>
      <c r="B190" s="16"/>
      <c r="C190" s="17">
        <v>963185</v>
      </c>
      <c r="D190" s="17"/>
      <c r="E190" s="17"/>
      <c r="F190" s="17"/>
      <c r="G190" s="16" t="s">
        <v>233</v>
      </c>
      <c r="H190" s="16" t="s">
        <v>234</v>
      </c>
      <c r="I190" s="16" t="s">
        <v>586</v>
      </c>
      <c r="J190" s="16"/>
      <c r="K190" s="18"/>
      <c r="L190" s="16"/>
      <c r="M190" s="18"/>
      <c r="N190" s="18">
        <v>233.25</v>
      </c>
      <c r="O190" s="36">
        <f t="shared" si="23"/>
        <v>208.25892857142856</v>
      </c>
      <c r="P190" s="36"/>
      <c r="Q190" s="36"/>
      <c r="R190" s="41"/>
      <c r="S190" s="16"/>
      <c r="T190" s="18">
        <f t="shared" si="24"/>
        <v>24.991071428571427</v>
      </c>
      <c r="U190" s="18">
        <f t="shared" ref="U190:U221" si="26">-(O190-K190)*R190</f>
        <v>0</v>
      </c>
      <c r="V190" s="18">
        <f t="shared" si="22"/>
        <v>208.25892857142856</v>
      </c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Y190" s="18">
        <f t="shared" si="25"/>
        <v>-233.24999999999997</v>
      </c>
      <c r="BA190" s="19"/>
      <c r="BB190" s="16"/>
    </row>
    <row r="191" spans="1:54">
      <c r="A191" s="19">
        <v>43320</v>
      </c>
      <c r="B191" s="16"/>
      <c r="C191" s="17">
        <v>183393</v>
      </c>
      <c r="D191" s="17"/>
      <c r="E191" s="17"/>
      <c r="F191" s="17"/>
      <c r="G191" s="16" t="s">
        <v>543</v>
      </c>
      <c r="H191" s="16" t="s">
        <v>555</v>
      </c>
      <c r="I191" s="16" t="s">
        <v>587</v>
      </c>
      <c r="J191" s="16"/>
      <c r="K191" s="18"/>
      <c r="L191" s="16"/>
      <c r="M191" s="18"/>
      <c r="N191" s="18">
        <v>170</v>
      </c>
      <c r="O191" s="36">
        <f t="shared" si="23"/>
        <v>151.78571428571428</v>
      </c>
      <c r="P191" s="36"/>
      <c r="Q191" s="36"/>
      <c r="R191" s="41"/>
      <c r="S191" s="16"/>
      <c r="T191" s="18">
        <f t="shared" si="24"/>
        <v>18.214285714285712</v>
      </c>
      <c r="U191" s="18">
        <f t="shared" si="26"/>
        <v>0</v>
      </c>
      <c r="V191" s="18">
        <f t="shared" si="22"/>
        <v>151.78571428571428</v>
      </c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Y191" s="18">
        <f t="shared" si="25"/>
        <v>-170</v>
      </c>
      <c r="BA191" s="19"/>
      <c r="BB191" s="16"/>
    </row>
    <row r="192" spans="1:54">
      <c r="A192" s="19">
        <v>43320</v>
      </c>
      <c r="B192" s="16"/>
      <c r="C192" s="17"/>
      <c r="D192" s="17"/>
      <c r="E192" s="17"/>
      <c r="F192" s="17"/>
      <c r="G192" s="16" t="s">
        <v>270</v>
      </c>
      <c r="H192" s="16"/>
      <c r="I192" s="16" t="s">
        <v>588</v>
      </c>
      <c r="J192" s="16"/>
      <c r="K192" s="18"/>
      <c r="L192" s="16"/>
      <c r="M192" s="18">
        <v>530</v>
      </c>
      <c r="N192" s="18"/>
      <c r="O192" s="36">
        <f t="shared" si="23"/>
        <v>530</v>
      </c>
      <c r="P192" s="36"/>
      <c r="Q192" s="36"/>
      <c r="R192" s="41"/>
      <c r="S192" s="16"/>
      <c r="T192" s="18">
        <f t="shared" si="24"/>
        <v>0</v>
      </c>
      <c r="U192" s="18">
        <f t="shared" si="26"/>
        <v>0</v>
      </c>
      <c r="V192" s="18">
        <f t="shared" si="22"/>
        <v>530</v>
      </c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Y192" s="18">
        <f t="shared" si="25"/>
        <v>-530</v>
      </c>
      <c r="BA192" s="19"/>
      <c r="BB192" s="16"/>
    </row>
    <row r="193" spans="1:54">
      <c r="A193" s="19">
        <v>43320</v>
      </c>
      <c r="B193" s="16"/>
      <c r="C193" s="17"/>
      <c r="D193" s="17"/>
      <c r="E193" s="17"/>
      <c r="F193" s="17"/>
      <c r="G193" s="16" t="s">
        <v>232</v>
      </c>
      <c r="H193" s="16"/>
      <c r="I193" s="16" t="s">
        <v>574</v>
      </c>
      <c r="J193" s="16"/>
      <c r="K193" s="18">
        <v>100</v>
      </c>
      <c r="L193" s="16"/>
      <c r="M193" s="18"/>
      <c r="N193" s="18"/>
      <c r="O193" s="36">
        <f t="shared" si="23"/>
        <v>100</v>
      </c>
      <c r="P193" s="36"/>
      <c r="Q193" s="36"/>
      <c r="R193" s="41"/>
      <c r="S193" s="16"/>
      <c r="T193" s="18">
        <f t="shared" si="24"/>
        <v>0</v>
      </c>
      <c r="U193" s="18">
        <f t="shared" si="26"/>
        <v>0</v>
      </c>
      <c r="V193" s="18">
        <f t="shared" si="22"/>
        <v>100</v>
      </c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Y193" s="18">
        <f t="shared" si="25"/>
        <v>-100</v>
      </c>
      <c r="BA193" s="19"/>
      <c r="BB193" s="16"/>
    </row>
    <row r="194" spans="1:54">
      <c r="A194" s="19">
        <v>43320</v>
      </c>
      <c r="B194" s="16"/>
      <c r="C194" s="17">
        <v>154914</v>
      </c>
      <c r="D194" s="17"/>
      <c r="E194" s="17"/>
      <c r="F194" s="17"/>
      <c r="G194" s="16" t="s">
        <v>544</v>
      </c>
      <c r="H194" s="16" t="s">
        <v>556</v>
      </c>
      <c r="I194" s="16" t="s">
        <v>589</v>
      </c>
      <c r="J194" s="16"/>
      <c r="K194" s="18"/>
      <c r="L194" s="16"/>
      <c r="M194" s="18"/>
      <c r="N194" s="18">
        <v>400</v>
      </c>
      <c r="O194" s="36">
        <f t="shared" si="23"/>
        <v>357.14285714285711</v>
      </c>
      <c r="P194" s="36"/>
      <c r="Q194" s="36"/>
      <c r="R194" s="41"/>
      <c r="S194" s="16"/>
      <c r="T194" s="18">
        <f t="shared" si="24"/>
        <v>42.857142857142854</v>
      </c>
      <c r="U194" s="18">
        <f t="shared" si="26"/>
        <v>0</v>
      </c>
      <c r="V194" s="18">
        <f t="shared" si="22"/>
        <v>357.14285714285711</v>
      </c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Y194" s="18">
        <f t="shared" si="25"/>
        <v>-399.99999999999994</v>
      </c>
      <c r="BA194" s="19"/>
      <c r="BB194" s="16"/>
    </row>
    <row r="195" spans="1:54">
      <c r="A195" s="19">
        <v>43321</v>
      </c>
      <c r="B195" s="16"/>
      <c r="C195" s="17">
        <v>691655</v>
      </c>
      <c r="D195" s="17"/>
      <c r="E195" s="17"/>
      <c r="F195" s="17"/>
      <c r="G195" s="16" t="s">
        <v>262</v>
      </c>
      <c r="H195" s="16" t="s">
        <v>263</v>
      </c>
      <c r="I195" s="16" t="s">
        <v>590</v>
      </c>
      <c r="J195" s="16"/>
      <c r="K195" s="18"/>
      <c r="L195" s="16"/>
      <c r="M195" s="18"/>
      <c r="N195" s="18">
        <v>50</v>
      </c>
      <c r="O195" s="36">
        <f t="shared" si="23"/>
        <v>44.642857142857139</v>
      </c>
      <c r="P195" s="36"/>
      <c r="Q195" s="36"/>
      <c r="R195" s="41"/>
      <c r="S195" s="16"/>
      <c r="T195" s="18">
        <f t="shared" si="24"/>
        <v>5.3571428571428568</v>
      </c>
      <c r="U195" s="18">
        <f t="shared" si="26"/>
        <v>0</v>
      </c>
      <c r="V195" s="18">
        <f t="shared" si="22"/>
        <v>44.642857142857139</v>
      </c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Y195" s="18">
        <f t="shared" si="25"/>
        <v>-49.999999999999993</v>
      </c>
      <c r="BA195" s="19"/>
      <c r="BB195" s="16"/>
    </row>
    <row r="196" spans="1:54">
      <c r="A196" s="19">
        <v>43321</v>
      </c>
      <c r="B196" s="16"/>
      <c r="C196" s="17"/>
      <c r="D196" s="17"/>
      <c r="E196" s="17"/>
      <c r="F196" s="17"/>
      <c r="G196" s="16" t="s">
        <v>270</v>
      </c>
      <c r="H196" s="16"/>
      <c r="I196" s="16" t="s">
        <v>70</v>
      </c>
      <c r="J196" s="16"/>
      <c r="K196" s="18"/>
      <c r="L196" s="16"/>
      <c r="M196" s="18">
        <v>1150</v>
      </c>
      <c r="N196" s="18"/>
      <c r="O196" s="36">
        <f t="shared" si="23"/>
        <v>1150</v>
      </c>
      <c r="P196" s="36"/>
      <c r="Q196" s="36"/>
      <c r="R196" s="41"/>
      <c r="S196" s="16"/>
      <c r="T196" s="18">
        <f t="shared" si="24"/>
        <v>0</v>
      </c>
      <c r="U196" s="18">
        <f t="shared" si="26"/>
        <v>0</v>
      </c>
      <c r="V196" s="18">
        <f t="shared" si="22"/>
        <v>1150</v>
      </c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Y196" s="18">
        <f t="shared" si="25"/>
        <v>-1150</v>
      </c>
      <c r="BA196" s="19"/>
      <c r="BB196" s="16"/>
    </row>
    <row r="197" spans="1:54">
      <c r="A197" s="19">
        <v>43321</v>
      </c>
      <c r="B197" s="16"/>
      <c r="C197" s="17">
        <v>183436</v>
      </c>
      <c r="D197" s="17"/>
      <c r="E197" s="17"/>
      <c r="F197" s="17"/>
      <c r="G197" s="16" t="s">
        <v>543</v>
      </c>
      <c r="H197" s="16" t="s">
        <v>555</v>
      </c>
      <c r="I197" s="16" t="s">
        <v>591</v>
      </c>
      <c r="J197" s="16"/>
      <c r="K197" s="18"/>
      <c r="L197" s="16"/>
      <c r="M197" s="18"/>
      <c r="N197" s="18">
        <v>170</v>
      </c>
      <c r="O197" s="36">
        <f t="shared" si="23"/>
        <v>151.78571428571428</v>
      </c>
      <c r="P197" s="36"/>
      <c r="Q197" s="36"/>
      <c r="R197" s="41"/>
      <c r="S197" s="16"/>
      <c r="T197" s="18">
        <f t="shared" si="24"/>
        <v>18.214285714285712</v>
      </c>
      <c r="U197" s="18">
        <f t="shared" si="26"/>
        <v>0</v>
      </c>
      <c r="V197" s="18">
        <f t="shared" si="22"/>
        <v>151.78571428571428</v>
      </c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Y197" s="18">
        <f t="shared" si="25"/>
        <v>-170</v>
      </c>
      <c r="BA197" s="19"/>
      <c r="BB197" s="16"/>
    </row>
    <row r="198" spans="1:54">
      <c r="A198" s="19">
        <v>43322</v>
      </c>
      <c r="B198" s="16"/>
      <c r="C198" s="17">
        <v>184978</v>
      </c>
      <c r="D198" s="17"/>
      <c r="E198" s="17"/>
      <c r="F198" s="17"/>
      <c r="G198" s="16" t="s">
        <v>543</v>
      </c>
      <c r="H198" s="16" t="s">
        <v>555</v>
      </c>
      <c r="I198" s="16" t="s">
        <v>592</v>
      </c>
      <c r="J198" s="16"/>
      <c r="K198" s="18"/>
      <c r="L198" s="16"/>
      <c r="M198" s="18"/>
      <c r="N198" s="18">
        <v>170</v>
      </c>
      <c r="O198" s="36">
        <f t="shared" si="23"/>
        <v>151.78571428571428</v>
      </c>
      <c r="P198" s="36"/>
      <c r="Q198" s="36"/>
      <c r="R198" s="41"/>
      <c r="S198" s="16"/>
      <c r="T198" s="18">
        <f t="shared" si="24"/>
        <v>18.214285714285712</v>
      </c>
      <c r="U198" s="18">
        <f t="shared" si="26"/>
        <v>0</v>
      </c>
      <c r="V198" s="18">
        <f t="shared" si="22"/>
        <v>151.78571428571428</v>
      </c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Y198" s="18">
        <f t="shared" si="25"/>
        <v>-170</v>
      </c>
      <c r="BA198" s="19"/>
      <c r="BB198" s="16"/>
    </row>
    <row r="199" spans="1:54">
      <c r="A199" s="19">
        <v>43322</v>
      </c>
      <c r="B199" s="16"/>
      <c r="C199" s="17">
        <v>1404029</v>
      </c>
      <c r="D199" s="17"/>
      <c r="E199" s="17"/>
      <c r="F199" s="17"/>
      <c r="G199" s="16" t="s">
        <v>546</v>
      </c>
      <c r="H199" s="16" t="s">
        <v>558</v>
      </c>
      <c r="I199" s="16" t="s">
        <v>593</v>
      </c>
      <c r="J199" s="16"/>
      <c r="K199" s="18"/>
      <c r="L199" s="16"/>
      <c r="M199" s="18"/>
      <c r="N199" s="18">
        <v>60</v>
      </c>
      <c r="O199" s="36">
        <f t="shared" si="23"/>
        <v>53.571428571428569</v>
      </c>
      <c r="P199" s="36"/>
      <c r="Q199" s="36"/>
      <c r="R199" s="41"/>
      <c r="S199" s="16"/>
      <c r="T199" s="18">
        <f t="shared" si="24"/>
        <v>6.4285714285714279</v>
      </c>
      <c r="U199" s="18">
        <f t="shared" si="26"/>
        <v>0</v>
      </c>
      <c r="V199" s="18">
        <f t="shared" si="22"/>
        <v>53.571428571428569</v>
      </c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Y199" s="18">
        <f t="shared" si="25"/>
        <v>-60</v>
      </c>
      <c r="BA199" s="19"/>
      <c r="BB199" s="16"/>
    </row>
    <row r="200" spans="1:54">
      <c r="A200" s="19">
        <v>43322</v>
      </c>
      <c r="B200" s="16"/>
      <c r="C200" s="17">
        <v>964493</v>
      </c>
      <c r="D200" s="17"/>
      <c r="E200" s="17"/>
      <c r="F200" s="17"/>
      <c r="G200" s="16" t="s">
        <v>233</v>
      </c>
      <c r="H200" s="16" t="s">
        <v>234</v>
      </c>
      <c r="I200" s="16" t="s">
        <v>593</v>
      </c>
      <c r="J200" s="16"/>
      <c r="K200" s="18"/>
      <c r="L200" s="16"/>
      <c r="M200" s="18"/>
      <c r="N200" s="18">
        <v>160</v>
      </c>
      <c r="O200" s="36">
        <f t="shared" si="23"/>
        <v>142.85714285714283</v>
      </c>
      <c r="P200" s="36"/>
      <c r="Q200" s="36"/>
      <c r="R200" s="41"/>
      <c r="S200" s="16"/>
      <c r="T200" s="18">
        <f t="shared" si="24"/>
        <v>17.142857142857139</v>
      </c>
      <c r="U200" s="18">
        <f t="shared" si="26"/>
        <v>0</v>
      </c>
      <c r="V200" s="18">
        <f t="shared" si="22"/>
        <v>142.85714285714283</v>
      </c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Y200" s="18">
        <f t="shared" si="25"/>
        <v>-159.99999999999997</v>
      </c>
      <c r="BA200" s="19"/>
      <c r="BB200" s="16"/>
    </row>
    <row r="201" spans="1:54">
      <c r="A201" s="19">
        <v>43323</v>
      </c>
      <c r="B201" s="16"/>
      <c r="C201" s="17">
        <v>117650</v>
      </c>
      <c r="D201" s="17"/>
      <c r="E201" s="17"/>
      <c r="F201" s="17"/>
      <c r="G201" s="16" t="s">
        <v>235</v>
      </c>
      <c r="H201" s="16" t="s">
        <v>236</v>
      </c>
      <c r="I201" s="16" t="s">
        <v>594</v>
      </c>
      <c r="J201" s="16"/>
      <c r="K201" s="18"/>
      <c r="L201" s="16"/>
      <c r="M201" s="18"/>
      <c r="N201" s="18">
        <v>905.95</v>
      </c>
      <c r="O201" s="36">
        <f t="shared" si="23"/>
        <v>808.88392857142856</v>
      </c>
      <c r="P201" s="36"/>
      <c r="Q201" s="36"/>
      <c r="R201" s="41"/>
      <c r="S201" s="16"/>
      <c r="T201" s="18">
        <f t="shared" si="24"/>
        <v>97.066071428571419</v>
      </c>
      <c r="U201" s="18">
        <f t="shared" si="26"/>
        <v>0</v>
      </c>
      <c r="V201" s="18">
        <f t="shared" si="22"/>
        <v>808.88392857142856</v>
      </c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Y201" s="18">
        <f t="shared" si="25"/>
        <v>-905.94999999999993</v>
      </c>
      <c r="BA201" s="19"/>
      <c r="BB201" s="16"/>
    </row>
    <row r="202" spans="1:54">
      <c r="A202" s="19">
        <v>43323</v>
      </c>
      <c r="B202" s="16"/>
      <c r="C202" s="17">
        <v>117650</v>
      </c>
      <c r="D202" s="17"/>
      <c r="E202" s="17"/>
      <c r="F202" s="17"/>
      <c r="G202" s="16" t="s">
        <v>235</v>
      </c>
      <c r="H202" s="16" t="s">
        <v>236</v>
      </c>
      <c r="I202" s="16" t="s">
        <v>595</v>
      </c>
      <c r="J202" s="16"/>
      <c r="K202" s="18"/>
      <c r="L202" s="16"/>
      <c r="M202" s="18"/>
      <c r="N202" s="18">
        <v>108</v>
      </c>
      <c r="O202" s="36">
        <f t="shared" si="23"/>
        <v>96.428571428571416</v>
      </c>
      <c r="P202" s="36"/>
      <c r="Q202" s="36"/>
      <c r="R202" s="41"/>
      <c r="S202" s="16"/>
      <c r="T202" s="18">
        <f t="shared" si="24"/>
        <v>11.571428571428569</v>
      </c>
      <c r="U202" s="18">
        <f t="shared" si="26"/>
        <v>0</v>
      </c>
      <c r="V202" s="18">
        <f t="shared" si="22"/>
        <v>96.428571428571416</v>
      </c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Y202" s="18">
        <f t="shared" si="25"/>
        <v>-107.99999999999999</v>
      </c>
      <c r="BA202" s="19"/>
      <c r="BB202" s="16"/>
    </row>
    <row r="203" spans="1:54">
      <c r="A203" s="19">
        <v>43323</v>
      </c>
      <c r="B203" s="16"/>
      <c r="C203" s="17">
        <v>117650</v>
      </c>
      <c r="D203" s="17"/>
      <c r="E203" s="17"/>
      <c r="F203" s="17"/>
      <c r="G203" s="16" t="s">
        <v>235</v>
      </c>
      <c r="H203" s="16" t="s">
        <v>236</v>
      </c>
      <c r="I203" s="16" t="s">
        <v>596</v>
      </c>
      <c r="J203" s="16"/>
      <c r="K203" s="18"/>
      <c r="L203" s="16"/>
      <c r="M203" s="18">
        <v>965</v>
      </c>
      <c r="N203" s="18"/>
      <c r="O203" s="36">
        <f t="shared" si="23"/>
        <v>965</v>
      </c>
      <c r="P203" s="36"/>
      <c r="Q203" s="36"/>
      <c r="R203" s="41"/>
      <c r="S203" s="16"/>
      <c r="T203" s="18">
        <f t="shared" si="24"/>
        <v>0</v>
      </c>
      <c r="U203" s="18">
        <f t="shared" si="26"/>
        <v>0</v>
      </c>
      <c r="V203" s="18">
        <f t="shared" si="22"/>
        <v>965</v>
      </c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Y203" s="18">
        <f t="shared" si="25"/>
        <v>-965</v>
      </c>
      <c r="BA203" s="19"/>
      <c r="BB203" s="16"/>
    </row>
    <row r="204" spans="1:54">
      <c r="A204" s="19">
        <v>43325</v>
      </c>
      <c r="B204" s="16"/>
      <c r="C204" s="17">
        <v>150509</v>
      </c>
      <c r="D204" s="17"/>
      <c r="E204" s="17"/>
      <c r="F204" s="17"/>
      <c r="G204" s="16" t="s">
        <v>543</v>
      </c>
      <c r="H204" s="16" t="s">
        <v>555</v>
      </c>
      <c r="I204" s="16" t="s">
        <v>597</v>
      </c>
      <c r="J204" s="16"/>
      <c r="K204" s="18"/>
      <c r="L204" s="16"/>
      <c r="M204" s="18"/>
      <c r="N204" s="18">
        <v>170</v>
      </c>
      <c r="O204" s="36">
        <f t="shared" si="23"/>
        <v>151.78571428571428</v>
      </c>
      <c r="P204" s="36"/>
      <c r="Q204" s="36"/>
      <c r="R204" s="41"/>
      <c r="S204" s="16"/>
      <c r="T204" s="18">
        <f t="shared" si="24"/>
        <v>18.214285714285712</v>
      </c>
      <c r="U204" s="18">
        <f t="shared" si="26"/>
        <v>0</v>
      </c>
      <c r="V204" s="18">
        <f t="shared" si="22"/>
        <v>151.78571428571428</v>
      </c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Y204" s="18">
        <f t="shared" si="25"/>
        <v>-170</v>
      </c>
      <c r="BA204" s="19"/>
      <c r="BB204" s="16"/>
    </row>
    <row r="205" spans="1:54">
      <c r="A205" s="19"/>
      <c r="B205" s="16"/>
      <c r="C205" s="17"/>
      <c r="D205" s="17"/>
      <c r="E205" s="17"/>
      <c r="F205" s="17"/>
      <c r="G205" s="16"/>
      <c r="H205" s="16"/>
      <c r="I205" s="16"/>
      <c r="J205" s="16"/>
      <c r="K205" s="18"/>
      <c r="L205" s="16"/>
      <c r="M205" s="18"/>
      <c r="N205" s="18"/>
      <c r="O205" s="36">
        <f t="shared" si="23"/>
        <v>0</v>
      </c>
      <c r="P205" s="36"/>
      <c r="Q205" s="36"/>
      <c r="R205" s="41"/>
      <c r="S205" s="16"/>
      <c r="T205" s="18">
        <f t="shared" si="24"/>
        <v>0</v>
      </c>
      <c r="U205" s="18">
        <f t="shared" si="26"/>
        <v>0</v>
      </c>
      <c r="V205" s="18">
        <f t="shared" si="22"/>
        <v>0</v>
      </c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Y205" s="18">
        <f t="shared" si="25"/>
        <v>0</v>
      </c>
      <c r="BA205" s="19"/>
      <c r="BB205" s="16"/>
    </row>
    <row r="206" spans="1:54">
      <c r="A206" s="19">
        <v>43325</v>
      </c>
      <c r="B206" s="16"/>
      <c r="C206" s="17"/>
      <c r="D206" s="17"/>
      <c r="E206" s="17"/>
      <c r="F206" s="17"/>
      <c r="G206" s="16" t="s">
        <v>261</v>
      </c>
      <c r="H206" s="16"/>
      <c r="I206" s="16" t="s">
        <v>598</v>
      </c>
      <c r="J206" s="16"/>
      <c r="K206" s="18">
        <v>502</v>
      </c>
      <c r="L206" s="16"/>
      <c r="M206" s="18"/>
      <c r="N206" s="18"/>
      <c r="O206" s="36">
        <f t="shared" si="23"/>
        <v>502</v>
      </c>
      <c r="P206" s="36"/>
      <c r="Q206" s="36"/>
      <c r="R206" s="41"/>
      <c r="S206" s="16"/>
      <c r="T206" s="18">
        <f t="shared" si="24"/>
        <v>0</v>
      </c>
      <c r="U206" s="18">
        <f t="shared" si="26"/>
        <v>0</v>
      </c>
      <c r="V206" s="18">
        <f t="shared" si="22"/>
        <v>502</v>
      </c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Y206" s="18">
        <f t="shared" si="25"/>
        <v>-502</v>
      </c>
      <c r="BA206" s="19"/>
      <c r="BB206" s="16"/>
    </row>
    <row r="207" spans="1:54">
      <c r="A207" s="19">
        <v>43326</v>
      </c>
      <c r="B207" s="16"/>
      <c r="C207" s="17">
        <v>197019</v>
      </c>
      <c r="D207" s="17"/>
      <c r="E207" s="17"/>
      <c r="F207" s="17"/>
      <c r="G207" s="16" t="s">
        <v>543</v>
      </c>
      <c r="H207" s="16" t="s">
        <v>555</v>
      </c>
      <c r="I207" s="16" t="s">
        <v>571</v>
      </c>
      <c r="J207" s="16"/>
      <c r="K207" s="18"/>
      <c r="L207" s="16"/>
      <c r="M207" s="18"/>
      <c r="N207" s="18">
        <v>170</v>
      </c>
      <c r="O207" s="36">
        <f t="shared" si="23"/>
        <v>151.78571428571428</v>
      </c>
      <c r="P207" s="36"/>
      <c r="Q207" s="36"/>
      <c r="R207" s="41"/>
      <c r="S207" s="16"/>
      <c r="T207" s="18">
        <f t="shared" si="24"/>
        <v>18.214285714285712</v>
      </c>
      <c r="U207" s="18">
        <f t="shared" si="26"/>
        <v>0</v>
      </c>
      <c r="V207" s="18">
        <f t="shared" si="22"/>
        <v>151.78571428571428</v>
      </c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Y207" s="18">
        <f t="shared" si="25"/>
        <v>-170</v>
      </c>
      <c r="BA207" s="19"/>
      <c r="BB207" s="16"/>
    </row>
    <row r="208" spans="1:54">
      <c r="A208" s="19">
        <v>43326</v>
      </c>
      <c r="B208" s="16"/>
      <c r="C208" s="17">
        <v>247288</v>
      </c>
      <c r="D208" s="17"/>
      <c r="E208" s="17"/>
      <c r="F208" s="17"/>
      <c r="G208" s="16" t="s">
        <v>547</v>
      </c>
      <c r="H208" s="16" t="s">
        <v>559</v>
      </c>
      <c r="I208" s="16" t="s">
        <v>599</v>
      </c>
      <c r="J208" s="16"/>
      <c r="K208" s="18"/>
      <c r="L208" s="16"/>
      <c r="M208" s="18"/>
      <c r="N208" s="18">
        <v>629</v>
      </c>
      <c r="O208" s="36">
        <f t="shared" si="23"/>
        <v>561.60714285714278</v>
      </c>
      <c r="P208" s="36"/>
      <c r="Q208" s="36"/>
      <c r="R208" s="41"/>
      <c r="S208" s="16"/>
      <c r="T208" s="18">
        <f t="shared" si="24"/>
        <v>67.392857142857125</v>
      </c>
      <c r="U208" s="18">
        <f t="shared" si="26"/>
        <v>0</v>
      </c>
      <c r="V208" s="18">
        <f t="shared" si="22"/>
        <v>561.60714285714278</v>
      </c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Y208" s="18">
        <f t="shared" si="25"/>
        <v>-628.99999999999989</v>
      </c>
      <c r="BA208" s="19"/>
      <c r="BB208" s="16"/>
    </row>
    <row r="209" spans="1:54">
      <c r="A209" s="19">
        <v>43326</v>
      </c>
      <c r="B209" s="16"/>
      <c r="C209" s="17">
        <v>570146</v>
      </c>
      <c r="D209" s="17"/>
      <c r="E209" s="17"/>
      <c r="F209" s="17"/>
      <c r="G209" s="16" t="s">
        <v>262</v>
      </c>
      <c r="H209" s="16" t="s">
        <v>560</v>
      </c>
      <c r="I209" s="16" t="s">
        <v>600</v>
      </c>
      <c r="J209" s="16"/>
      <c r="K209" s="18"/>
      <c r="L209" s="16"/>
      <c r="M209" s="18"/>
      <c r="N209" s="18">
        <v>188</v>
      </c>
      <c r="O209" s="36">
        <f t="shared" si="23"/>
        <v>167.85714285714283</v>
      </c>
      <c r="P209" s="36"/>
      <c r="Q209" s="36"/>
      <c r="R209" s="41"/>
      <c r="S209" s="16"/>
      <c r="T209" s="18">
        <f t="shared" si="24"/>
        <v>20.142857142857139</v>
      </c>
      <c r="U209" s="18">
        <f t="shared" si="26"/>
        <v>0</v>
      </c>
      <c r="V209" s="18">
        <f t="shared" si="22"/>
        <v>167.85714285714283</v>
      </c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Y209" s="18">
        <f t="shared" si="25"/>
        <v>-187.99999999999997</v>
      </c>
      <c r="BA209" s="19"/>
      <c r="BB209" s="16"/>
    </row>
    <row r="210" spans="1:54">
      <c r="A210" s="19">
        <v>43326</v>
      </c>
      <c r="B210" s="16"/>
      <c r="C210" s="17">
        <v>2584</v>
      </c>
      <c r="D210" s="17"/>
      <c r="E210" s="17"/>
      <c r="F210" s="17"/>
      <c r="G210" s="16" t="s">
        <v>227</v>
      </c>
      <c r="H210" s="16" t="s">
        <v>243</v>
      </c>
      <c r="I210" s="16" t="s">
        <v>601</v>
      </c>
      <c r="J210" s="16"/>
      <c r="K210" s="18"/>
      <c r="L210" s="16"/>
      <c r="M210" s="18">
        <v>1810</v>
      </c>
      <c r="N210" s="18"/>
      <c r="O210" s="36">
        <f t="shared" si="23"/>
        <v>1810</v>
      </c>
      <c r="P210" s="36"/>
      <c r="Q210" s="36"/>
      <c r="R210" s="41"/>
      <c r="S210" s="16"/>
      <c r="T210" s="18">
        <f t="shared" si="24"/>
        <v>0</v>
      </c>
      <c r="U210" s="18">
        <f t="shared" si="26"/>
        <v>0</v>
      </c>
      <c r="V210" s="18">
        <f t="shared" si="22"/>
        <v>1810</v>
      </c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Y210" s="18">
        <f t="shared" si="25"/>
        <v>-1810</v>
      </c>
      <c r="BA210" s="19"/>
      <c r="BB210" s="16"/>
    </row>
    <row r="211" spans="1:54">
      <c r="A211" s="19">
        <v>43326</v>
      </c>
      <c r="B211" s="16"/>
      <c r="C211" s="17"/>
      <c r="D211" s="17"/>
      <c r="E211" s="17"/>
      <c r="F211" s="17"/>
      <c r="G211" s="16" t="s">
        <v>229</v>
      </c>
      <c r="H211" s="16"/>
      <c r="I211" s="16" t="s">
        <v>566</v>
      </c>
      <c r="J211" s="16"/>
      <c r="K211" s="18">
        <v>100</v>
      </c>
      <c r="L211" s="16"/>
      <c r="M211" s="18"/>
      <c r="N211" s="18"/>
      <c r="O211" s="36">
        <f t="shared" si="23"/>
        <v>100</v>
      </c>
      <c r="P211" s="36"/>
      <c r="Q211" s="36"/>
      <c r="R211" s="41"/>
      <c r="S211" s="16"/>
      <c r="T211" s="18">
        <f t="shared" si="24"/>
        <v>0</v>
      </c>
      <c r="U211" s="18">
        <f t="shared" si="26"/>
        <v>0</v>
      </c>
      <c r="V211" s="18">
        <f t="shared" si="22"/>
        <v>100</v>
      </c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Y211" s="18">
        <f t="shared" si="25"/>
        <v>-100</v>
      </c>
      <c r="BA211" s="19"/>
      <c r="BB211" s="16"/>
    </row>
    <row r="212" spans="1:54">
      <c r="A212" s="19">
        <v>43326</v>
      </c>
      <c r="B212" s="16"/>
      <c r="C212" s="17"/>
      <c r="D212" s="17"/>
      <c r="E212" s="17"/>
      <c r="F212" s="17"/>
      <c r="G212" s="16" t="s">
        <v>232</v>
      </c>
      <c r="H212" s="16"/>
      <c r="I212" s="16" t="s">
        <v>602</v>
      </c>
      <c r="J212" s="16"/>
      <c r="K212" s="18">
        <v>40</v>
      </c>
      <c r="L212" s="16"/>
      <c r="M212" s="18"/>
      <c r="N212" s="18"/>
      <c r="O212" s="36">
        <f t="shared" si="23"/>
        <v>40</v>
      </c>
      <c r="P212" s="36"/>
      <c r="Q212" s="36"/>
      <c r="R212" s="41"/>
      <c r="S212" s="16"/>
      <c r="T212" s="18">
        <f t="shared" si="24"/>
        <v>0</v>
      </c>
      <c r="U212" s="18">
        <f t="shared" si="26"/>
        <v>0</v>
      </c>
      <c r="V212" s="18">
        <f t="shared" si="22"/>
        <v>40</v>
      </c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Y212" s="18">
        <f t="shared" si="25"/>
        <v>-40</v>
      </c>
      <c r="BA212" s="19"/>
      <c r="BB212" s="16"/>
    </row>
    <row r="213" spans="1:54">
      <c r="A213" s="19">
        <v>43327</v>
      </c>
      <c r="B213" s="16"/>
      <c r="C213" s="17">
        <v>197037</v>
      </c>
      <c r="D213" s="17"/>
      <c r="E213" s="17"/>
      <c r="F213" s="17"/>
      <c r="G213" s="16" t="s">
        <v>543</v>
      </c>
      <c r="H213" s="16" t="s">
        <v>555</v>
      </c>
      <c r="I213" s="16" t="s">
        <v>571</v>
      </c>
      <c r="J213" s="16"/>
      <c r="K213" s="18"/>
      <c r="L213" s="16"/>
      <c r="M213" s="18"/>
      <c r="N213" s="18">
        <v>170</v>
      </c>
      <c r="O213" s="36">
        <f t="shared" si="23"/>
        <v>151.78571428571428</v>
      </c>
      <c r="P213" s="36"/>
      <c r="Q213" s="36"/>
      <c r="R213" s="41"/>
      <c r="S213" s="16"/>
      <c r="T213" s="18">
        <f t="shared" si="24"/>
        <v>18.214285714285712</v>
      </c>
      <c r="U213" s="18">
        <f t="shared" si="26"/>
        <v>0</v>
      </c>
      <c r="V213" s="18">
        <f t="shared" si="22"/>
        <v>151.78571428571428</v>
      </c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Y213" s="18">
        <f t="shared" si="25"/>
        <v>-170</v>
      </c>
      <c r="BA213" s="19"/>
      <c r="BB213" s="16"/>
    </row>
    <row r="214" spans="1:54">
      <c r="A214" s="19">
        <v>43327</v>
      </c>
      <c r="B214" s="16"/>
      <c r="C214" s="17">
        <v>659022</v>
      </c>
      <c r="D214" s="17"/>
      <c r="E214" s="17"/>
      <c r="F214" s="17"/>
      <c r="G214" s="16" t="s">
        <v>262</v>
      </c>
      <c r="H214" s="16" t="s">
        <v>560</v>
      </c>
      <c r="I214" s="16" t="s">
        <v>603</v>
      </c>
      <c r="J214" s="16"/>
      <c r="K214" s="18"/>
      <c r="L214" s="16"/>
      <c r="M214" s="18"/>
      <c r="N214" s="18">
        <v>266</v>
      </c>
      <c r="O214" s="36">
        <f t="shared" si="23"/>
        <v>237.49999999999997</v>
      </c>
      <c r="P214" s="36"/>
      <c r="Q214" s="36"/>
      <c r="R214" s="41"/>
      <c r="S214" s="16"/>
      <c r="T214" s="18">
        <f t="shared" si="24"/>
        <v>28.499999999999996</v>
      </c>
      <c r="U214" s="18">
        <f t="shared" si="26"/>
        <v>0</v>
      </c>
      <c r="V214" s="18">
        <f t="shared" si="22"/>
        <v>237.49999999999997</v>
      </c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Y214" s="18">
        <f t="shared" si="25"/>
        <v>-265.99999999999994</v>
      </c>
      <c r="BA214" s="19"/>
      <c r="BB214" s="16"/>
    </row>
    <row r="215" spans="1:54">
      <c r="A215" s="19">
        <v>43327</v>
      </c>
      <c r="B215" s="16"/>
      <c r="C215" s="17">
        <v>692589</v>
      </c>
      <c r="D215" s="17"/>
      <c r="E215" s="17"/>
      <c r="F215" s="17"/>
      <c r="G215" s="16" t="s">
        <v>262</v>
      </c>
      <c r="H215" s="16" t="s">
        <v>560</v>
      </c>
      <c r="I215" s="16" t="s">
        <v>604</v>
      </c>
      <c r="J215" s="16"/>
      <c r="K215" s="18"/>
      <c r="L215" s="16"/>
      <c r="M215" s="18"/>
      <c r="N215" s="18">
        <v>430</v>
      </c>
      <c r="O215" s="36">
        <f t="shared" si="23"/>
        <v>383.92857142857139</v>
      </c>
      <c r="P215" s="36"/>
      <c r="Q215" s="36"/>
      <c r="R215" s="41"/>
      <c r="S215" s="16"/>
      <c r="T215" s="18">
        <f t="shared" si="24"/>
        <v>46.071428571428562</v>
      </c>
      <c r="U215" s="18">
        <f t="shared" si="26"/>
        <v>0</v>
      </c>
      <c r="V215" s="18">
        <f t="shared" si="22"/>
        <v>383.92857142857139</v>
      </c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Y215" s="18">
        <f t="shared" si="25"/>
        <v>-429.99999999999994</v>
      </c>
      <c r="BA215" s="19"/>
      <c r="BB215" s="16"/>
    </row>
    <row r="216" spans="1:54">
      <c r="A216" s="19">
        <v>43327</v>
      </c>
      <c r="B216" s="16"/>
      <c r="C216" s="17"/>
      <c r="D216" s="17"/>
      <c r="E216" s="17"/>
      <c r="F216" s="17"/>
      <c r="G216" s="16" t="s">
        <v>261</v>
      </c>
      <c r="H216" s="16"/>
      <c r="I216" s="16" t="s">
        <v>605</v>
      </c>
      <c r="J216" s="16"/>
      <c r="K216" s="18">
        <v>502</v>
      </c>
      <c r="L216" s="16"/>
      <c r="M216" s="18"/>
      <c r="N216" s="18"/>
      <c r="O216" s="36">
        <f t="shared" si="23"/>
        <v>502</v>
      </c>
      <c r="P216" s="36"/>
      <c r="Q216" s="36"/>
      <c r="R216" s="41"/>
      <c r="S216" s="16"/>
      <c r="T216" s="18">
        <f t="shared" si="24"/>
        <v>0</v>
      </c>
      <c r="U216" s="18">
        <f t="shared" si="26"/>
        <v>0</v>
      </c>
      <c r="V216" s="18">
        <f t="shared" si="22"/>
        <v>502</v>
      </c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Y216" s="18">
        <f t="shared" si="25"/>
        <v>-502</v>
      </c>
      <c r="BA216" s="19"/>
      <c r="BB216" s="16"/>
    </row>
    <row r="217" spans="1:54">
      <c r="A217" s="19">
        <v>43327</v>
      </c>
      <c r="B217" s="16"/>
      <c r="C217" s="17"/>
      <c r="D217" s="17"/>
      <c r="E217" s="17"/>
      <c r="F217" s="17"/>
      <c r="G217" s="16" t="s">
        <v>229</v>
      </c>
      <c r="H217" s="16"/>
      <c r="I217" s="16" t="s">
        <v>606</v>
      </c>
      <c r="J217" s="16"/>
      <c r="K217" s="18">
        <v>40</v>
      </c>
      <c r="L217" s="16"/>
      <c r="M217" s="18"/>
      <c r="N217" s="18"/>
      <c r="O217" s="36">
        <f t="shared" si="23"/>
        <v>40</v>
      </c>
      <c r="P217" s="36"/>
      <c r="Q217" s="36"/>
      <c r="R217" s="41"/>
      <c r="S217" s="16"/>
      <c r="T217" s="18">
        <f t="shared" si="24"/>
        <v>0</v>
      </c>
      <c r="U217" s="18">
        <f t="shared" si="26"/>
        <v>0</v>
      </c>
      <c r="V217" s="18">
        <f t="shared" si="22"/>
        <v>40</v>
      </c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Y217" s="18">
        <f t="shared" si="25"/>
        <v>-40</v>
      </c>
      <c r="BA217" s="19"/>
      <c r="BB217" s="16"/>
    </row>
    <row r="218" spans="1:54">
      <c r="A218" s="19">
        <v>43327</v>
      </c>
      <c r="B218" s="16"/>
      <c r="C218" s="17">
        <v>216951</v>
      </c>
      <c r="D218" s="17"/>
      <c r="E218" s="17"/>
      <c r="F218" s="17"/>
      <c r="G218" s="16" t="s">
        <v>548</v>
      </c>
      <c r="H218" s="16" t="s">
        <v>561</v>
      </c>
      <c r="I218" s="16" t="s">
        <v>607</v>
      </c>
      <c r="J218" s="16"/>
      <c r="K218" s="18"/>
      <c r="L218" s="16"/>
      <c r="M218" s="18"/>
      <c r="N218" s="18">
        <v>3657.25</v>
      </c>
      <c r="O218" s="36">
        <f t="shared" si="23"/>
        <v>3265.4017857142853</v>
      </c>
      <c r="P218" s="36"/>
      <c r="Q218" s="36"/>
      <c r="R218" s="41"/>
      <c r="S218" s="16"/>
      <c r="T218" s="18">
        <f t="shared" si="24"/>
        <v>391.84821428571422</v>
      </c>
      <c r="U218" s="18">
        <f t="shared" si="26"/>
        <v>0</v>
      </c>
      <c r="V218" s="18">
        <f t="shared" si="22"/>
        <v>3265.4017857142853</v>
      </c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Y218" s="18">
        <f t="shared" si="25"/>
        <v>-3657.2499999999995</v>
      </c>
      <c r="BA218" s="19"/>
      <c r="BB218" s="16"/>
    </row>
    <row r="219" spans="1:54">
      <c r="A219" s="19">
        <v>43328</v>
      </c>
      <c r="B219" s="16"/>
      <c r="C219" s="17">
        <v>1011567</v>
      </c>
      <c r="D219" s="17"/>
      <c r="E219" s="17"/>
      <c r="F219" s="17"/>
      <c r="G219" s="16" t="s">
        <v>233</v>
      </c>
      <c r="H219" s="16" t="s">
        <v>234</v>
      </c>
      <c r="I219" s="16" t="s">
        <v>608</v>
      </c>
      <c r="J219" s="16"/>
      <c r="K219" s="18"/>
      <c r="L219" s="16"/>
      <c r="M219" s="18"/>
      <c r="N219" s="18">
        <v>437.5</v>
      </c>
      <c r="O219" s="36">
        <f t="shared" si="23"/>
        <v>390.62499999999994</v>
      </c>
      <c r="P219" s="36"/>
      <c r="Q219" s="36"/>
      <c r="R219" s="41"/>
      <c r="S219" s="16"/>
      <c r="T219" s="18">
        <f t="shared" si="24"/>
        <v>46.874999999999993</v>
      </c>
      <c r="U219" s="18">
        <f t="shared" si="26"/>
        <v>0</v>
      </c>
      <c r="V219" s="18">
        <f t="shared" si="22"/>
        <v>390.62499999999994</v>
      </c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Y219" s="18">
        <f t="shared" si="25"/>
        <v>-437.49999999999994</v>
      </c>
      <c r="BA219" s="19"/>
      <c r="BB219" s="16"/>
    </row>
    <row r="220" spans="1:54">
      <c r="A220" s="19">
        <v>43328</v>
      </c>
      <c r="B220" s="16"/>
      <c r="C220" s="17">
        <v>197081</v>
      </c>
      <c r="D220" s="17"/>
      <c r="E220" s="17"/>
      <c r="F220" s="17"/>
      <c r="G220" s="16" t="s">
        <v>543</v>
      </c>
      <c r="H220" s="16" t="s">
        <v>555</v>
      </c>
      <c r="I220" s="16" t="s">
        <v>571</v>
      </c>
      <c r="J220" s="16"/>
      <c r="K220" s="18"/>
      <c r="L220" s="16"/>
      <c r="M220" s="18"/>
      <c r="N220" s="18">
        <v>170</v>
      </c>
      <c r="O220" s="36">
        <f t="shared" si="23"/>
        <v>151.78571428571428</v>
      </c>
      <c r="P220" s="36"/>
      <c r="Q220" s="36"/>
      <c r="R220" s="41"/>
      <c r="S220" s="16"/>
      <c r="T220" s="18">
        <f t="shared" si="24"/>
        <v>18.214285714285712</v>
      </c>
      <c r="U220" s="18">
        <f t="shared" si="26"/>
        <v>0</v>
      </c>
      <c r="V220" s="18">
        <f t="shared" si="22"/>
        <v>151.78571428571428</v>
      </c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Y220" s="18">
        <f t="shared" si="25"/>
        <v>-170</v>
      </c>
      <c r="BA220" s="19"/>
      <c r="BB220" s="16"/>
    </row>
    <row r="221" spans="1:54">
      <c r="A221" s="19">
        <v>43328</v>
      </c>
      <c r="B221" s="16"/>
      <c r="C221" s="17"/>
      <c r="D221" s="17"/>
      <c r="E221" s="17"/>
      <c r="F221" s="17"/>
      <c r="G221" s="16" t="s">
        <v>232</v>
      </c>
      <c r="H221" s="16"/>
      <c r="I221" s="16" t="s">
        <v>609</v>
      </c>
      <c r="J221" s="16"/>
      <c r="K221" s="18">
        <v>40</v>
      </c>
      <c r="L221" s="16"/>
      <c r="M221" s="18"/>
      <c r="N221" s="18"/>
      <c r="O221" s="36">
        <f t="shared" si="23"/>
        <v>40</v>
      </c>
      <c r="P221" s="36"/>
      <c r="Q221" s="36"/>
      <c r="R221" s="41"/>
      <c r="S221" s="16"/>
      <c r="T221" s="18">
        <f t="shared" si="24"/>
        <v>0</v>
      </c>
      <c r="U221" s="18">
        <f t="shared" si="26"/>
        <v>0</v>
      </c>
      <c r="V221" s="18">
        <f t="shared" si="22"/>
        <v>40</v>
      </c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Y221" s="18">
        <f t="shared" si="25"/>
        <v>-40</v>
      </c>
      <c r="BA221" s="19"/>
      <c r="BB221" s="16"/>
    </row>
    <row r="222" spans="1:54">
      <c r="A222" s="19">
        <v>43328</v>
      </c>
      <c r="B222" s="16"/>
      <c r="C222" s="17">
        <v>48110</v>
      </c>
      <c r="D222" s="17"/>
      <c r="E222" s="17"/>
      <c r="F222" s="17"/>
      <c r="G222" s="16" t="s">
        <v>235</v>
      </c>
      <c r="H222" s="16" t="s">
        <v>236</v>
      </c>
      <c r="I222" s="16" t="s">
        <v>610</v>
      </c>
      <c r="J222" s="16"/>
      <c r="K222" s="18"/>
      <c r="L222" s="16"/>
      <c r="M222" s="18">
        <v>1416.65</v>
      </c>
      <c r="N222" s="18"/>
      <c r="O222" s="36">
        <f t="shared" si="23"/>
        <v>1416.65</v>
      </c>
      <c r="P222" s="36"/>
      <c r="Q222" s="36"/>
      <c r="R222" s="41"/>
      <c r="S222" s="16"/>
      <c r="T222" s="18">
        <f t="shared" si="24"/>
        <v>0</v>
      </c>
      <c r="U222" s="18">
        <f t="shared" ref="U222:U253" si="27">-(O222-K222)*R222</f>
        <v>0</v>
      </c>
      <c r="V222" s="18">
        <f t="shared" si="22"/>
        <v>1416.65</v>
      </c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Y222" s="18">
        <f t="shared" si="25"/>
        <v>-1416.65</v>
      </c>
      <c r="BA222" s="19"/>
      <c r="BB222" s="16"/>
    </row>
    <row r="223" spans="1:54">
      <c r="A223" s="19">
        <v>43328</v>
      </c>
      <c r="B223" s="16"/>
      <c r="C223" s="17">
        <v>48110</v>
      </c>
      <c r="D223" s="17"/>
      <c r="E223" s="17"/>
      <c r="F223" s="17"/>
      <c r="G223" s="16" t="s">
        <v>235</v>
      </c>
      <c r="H223" s="16" t="s">
        <v>236</v>
      </c>
      <c r="I223" s="16" t="s">
        <v>611</v>
      </c>
      <c r="J223" s="16"/>
      <c r="K223" s="18"/>
      <c r="L223" s="16"/>
      <c r="M223" s="18"/>
      <c r="N223" s="18">
        <v>2074.6</v>
      </c>
      <c r="O223" s="36">
        <f t="shared" si="23"/>
        <v>1852.3214285714282</v>
      </c>
      <c r="P223" s="36"/>
      <c r="Q223" s="36"/>
      <c r="R223" s="41"/>
      <c r="S223" s="16"/>
      <c r="T223" s="18">
        <f t="shared" si="24"/>
        <v>222.27857142857138</v>
      </c>
      <c r="U223" s="18">
        <f t="shared" si="27"/>
        <v>0</v>
      </c>
      <c r="V223" s="18">
        <f t="shared" si="22"/>
        <v>1852.3214285714282</v>
      </c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Y223" s="18">
        <f t="shared" si="25"/>
        <v>-2074.5999999999995</v>
      </c>
      <c r="BA223" s="19"/>
      <c r="BB223" s="16"/>
    </row>
    <row r="224" spans="1:54">
      <c r="A224" s="19">
        <v>43328</v>
      </c>
      <c r="B224" s="16"/>
      <c r="C224" s="17"/>
      <c r="D224" s="17"/>
      <c r="E224" s="17"/>
      <c r="F224" s="17"/>
      <c r="G224" s="16" t="s">
        <v>549</v>
      </c>
      <c r="H224" s="16"/>
      <c r="I224" s="16" t="s">
        <v>612</v>
      </c>
      <c r="J224" s="16"/>
      <c r="K224" s="18"/>
      <c r="L224" s="16"/>
      <c r="M224" s="18">
        <v>1200</v>
      </c>
      <c r="N224" s="18"/>
      <c r="O224" s="36">
        <f t="shared" si="23"/>
        <v>1200</v>
      </c>
      <c r="P224" s="36"/>
      <c r="Q224" s="36"/>
      <c r="R224" s="41"/>
      <c r="S224" s="16"/>
      <c r="T224" s="18">
        <f t="shared" si="24"/>
        <v>0</v>
      </c>
      <c r="U224" s="18">
        <f t="shared" si="27"/>
        <v>0</v>
      </c>
      <c r="V224" s="18">
        <f t="shared" si="22"/>
        <v>1200</v>
      </c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Y224" s="18">
        <f t="shared" si="25"/>
        <v>-1200</v>
      </c>
      <c r="BA224" s="19"/>
      <c r="BB224" s="16"/>
    </row>
    <row r="225" spans="1:54">
      <c r="A225" s="19">
        <v>43329</v>
      </c>
      <c r="B225" s="16"/>
      <c r="C225" s="17">
        <v>197125</v>
      </c>
      <c r="D225" s="17"/>
      <c r="E225" s="17"/>
      <c r="F225" s="17"/>
      <c r="G225" s="16" t="s">
        <v>543</v>
      </c>
      <c r="H225" s="16" t="s">
        <v>555</v>
      </c>
      <c r="I225" s="16" t="s">
        <v>571</v>
      </c>
      <c r="J225" s="16"/>
      <c r="K225" s="18"/>
      <c r="L225" s="16"/>
      <c r="M225" s="18"/>
      <c r="N225" s="18">
        <v>170</v>
      </c>
      <c r="O225" s="36">
        <f t="shared" si="23"/>
        <v>151.78571428571428</v>
      </c>
      <c r="P225" s="36"/>
      <c r="Q225" s="36"/>
      <c r="R225" s="41"/>
      <c r="S225" s="16"/>
      <c r="T225" s="18">
        <f t="shared" si="24"/>
        <v>18.214285714285712</v>
      </c>
      <c r="U225" s="18">
        <f t="shared" si="27"/>
        <v>0</v>
      </c>
      <c r="V225" s="18">
        <f t="shared" si="22"/>
        <v>151.78571428571428</v>
      </c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Y225" s="18">
        <f t="shared" si="25"/>
        <v>-170</v>
      </c>
      <c r="BA225" s="19"/>
      <c r="BB225" s="16"/>
    </row>
    <row r="226" spans="1:54">
      <c r="A226" s="19">
        <v>43329</v>
      </c>
      <c r="B226" s="16"/>
      <c r="C226" s="17">
        <v>2590</v>
      </c>
      <c r="D226" s="17"/>
      <c r="E226" s="17"/>
      <c r="F226" s="17"/>
      <c r="G226" s="16" t="s">
        <v>227</v>
      </c>
      <c r="H226" s="16" t="s">
        <v>243</v>
      </c>
      <c r="I226" s="16" t="s">
        <v>613</v>
      </c>
      <c r="J226" s="16"/>
      <c r="K226" s="18"/>
      <c r="L226" s="16"/>
      <c r="M226" s="18">
        <v>2000</v>
      </c>
      <c r="N226" s="18"/>
      <c r="O226" s="36">
        <f t="shared" si="23"/>
        <v>2000</v>
      </c>
      <c r="P226" s="36"/>
      <c r="Q226" s="36"/>
      <c r="R226" s="41"/>
      <c r="S226" s="16"/>
      <c r="T226" s="18">
        <f t="shared" si="24"/>
        <v>0</v>
      </c>
      <c r="U226" s="18">
        <f t="shared" si="27"/>
        <v>0</v>
      </c>
      <c r="V226" s="18">
        <f t="shared" si="22"/>
        <v>2000</v>
      </c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Y226" s="18">
        <f t="shared" si="25"/>
        <v>-2000</v>
      </c>
      <c r="BA226" s="19"/>
      <c r="BB226" s="16"/>
    </row>
    <row r="227" spans="1:54">
      <c r="A227" s="19">
        <v>43329</v>
      </c>
      <c r="B227" s="16"/>
      <c r="C227" s="17"/>
      <c r="D227" s="17"/>
      <c r="E227" s="17"/>
      <c r="F227" s="17"/>
      <c r="G227" s="16" t="s">
        <v>229</v>
      </c>
      <c r="H227" s="16"/>
      <c r="I227" s="16" t="s">
        <v>566</v>
      </c>
      <c r="J227" s="16"/>
      <c r="K227" s="18">
        <v>100</v>
      </c>
      <c r="L227" s="16"/>
      <c r="M227" s="18"/>
      <c r="N227" s="18"/>
      <c r="O227" s="36">
        <f t="shared" si="23"/>
        <v>100</v>
      </c>
      <c r="P227" s="36"/>
      <c r="Q227" s="36"/>
      <c r="R227" s="41"/>
      <c r="S227" s="16"/>
      <c r="T227" s="18">
        <f t="shared" si="24"/>
        <v>0</v>
      </c>
      <c r="U227" s="18">
        <f t="shared" si="27"/>
        <v>0</v>
      </c>
      <c r="V227" s="18">
        <f t="shared" si="22"/>
        <v>100</v>
      </c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Y227" s="18">
        <f t="shared" si="25"/>
        <v>-100</v>
      </c>
      <c r="BA227" s="19"/>
      <c r="BB227" s="16"/>
    </row>
    <row r="228" spans="1:54">
      <c r="A228" s="19">
        <v>43329</v>
      </c>
      <c r="B228" s="16"/>
      <c r="C228" s="17">
        <v>101198</v>
      </c>
      <c r="D228" s="17"/>
      <c r="E228" s="17"/>
      <c r="F228" s="17"/>
      <c r="G228" s="16" t="s">
        <v>548</v>
      </c>
      <c r="H228" s="16" t="s">
        <v>561</v>
      </c>
      <c r="I228" s="16" t="s">
        <v>614</v>
      </c>
      <c r="J228" s="16"/>
      <c r="K228" s="18"/>
      <c r="L228" s="16"/>
      <c r="M228" s="18"/>
      <c r="N228" s="18">
        <v>115</v>
      </c>
      <c r="O228" s="36">
        <f t="shared" si="23"/>
        <v>102.67857142857142</v>
      </c>
      <c r="P228" s="36"/>
      <c r="Q228" s="36"/>
      <c r="R228" s="41"/>
      <c r="S228" s="16"/>
      <c r="T228" s="18">
        <f t="shared" si="24"/>
        <v>12.321428571428569</v>
      </c>
      <c r="U228" s="18">
        <f t="shared" si="27"/>
        <v>0</v>
      </c>
      <c r="V228" s="18">
        <f t="shared" si="22"/>
        <v>102.67857142857142</v>
      </c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Y228" s="18">
        <f t="shared" si="25"/>
        <v>-114.99999999999999</v>
      </c>
      <c r="BA228" s="19"/>
      <c r="BB228" s="16"/>
    </row>
    <row r="229" spans="1:54">
      <c r="A229" s="19">
        <v>43329</v>
      </c>
      <c r="B229" s="16"/>
      <c r="C229" s="17">
        <v>1012192</v>
      </c>
      <c r="D229" s="17"/>
      <c r="E229" s="17"/>
      <c r="F229" s="17"/>
      <c r="G229" s="16" t="s">
        <v>548</v>
      </c>
      <c r="H229" s="16" t="s">
        <v>561</v>
      </c>
      <c r="I229" s="16" t="s">
        <v>615</v>
      </c>
      <c r="J229" s="16"/>
      <c r="K229" s="18"/>
      <c r="L229" s="16"/>
      <c r="M229" s="18"/>
      <c r="N229" s="18">
        <v>330</v>
      </c>
      <c r="O229" s="36">
        <f t="shared" si="23"/>
        <v>294.64285714285711</v>
      </c>
      <c r="P229" s="36"/>
      <c r="Q229" s="36"/>
      <c r="R229" s="41"/>
      <c r="S229" s="16"/>
      <c r="T229" s="18">
        <f t="shared" si="24"/>
        <v>35.357142857142854</v>
      </c>
      <c r="U229" s="18">
        <f t="shared" si="27"/>
        <v>0</v>
      </c>
      <c r="V229" s="18">
        <f t="shared" ref="V229:V277" si="28">+O229</f>
        <v>294.64285714285711</v>
      </c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Y229" s="18">
        <f t="shared" si="25"/>
        <v>-329.99999999999994</v>
      </c>
      <c r="BA229" s="19"/>
      <c r="BB229" s="16"/>
    </row>
    <row r="230" spans="1:54">
      <c r="A230" s="19">
        <v>43329</v>
      </c>
      <c r="B230" s="16"/>
      <c r="C230" s="17">
        <v>314714</v>
      </c>
      <c r="D230" s="17"/>
      <c r="E230" s="17"/>
      <c r="F230" s="17"/>
      <c r="G230" s="16" t="s">
        <v>548</v>
      </c>
      <c r="H230" s="16" t="s">
        <v>561</v>
      </c>
      <c r="I230" s="16" t="s">
        <v>311</v>
      </c>
      <c r="J230" s="16"/>
      <c r="K230" s="18"/>
      <c r="L230" s="16"/>
      <c r="M230" s="18"/>
      <c r="N230" s="18">
        <v>480</v>
      </c>
      <c r="O230" s="36">
        <f t="shared" si="23"/>
        <v>428.57142857142856</v>
      </c>
      <c r="P230" s="36"/>
      <c r="Q230" s="36"/>
      <c r="R230" s="41"/>
      <c r="S230" s="16"/>
      <c r="T230" s="18">
        <f t="shared" si="24"/>
        <v>51.428571428571423</v>
      </c>
      <c r="U230" s="18">
        <f t="shared" si="27"/>
        <v>0</v>
      </c>
      <c r="V230" s="18">
        <f t="shared" si="28"/>
        <v>428.57142857142856</v>
      </c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Y230" s="18">
        <f t="shared" si="25"/>
        <v>-480</v>
      </c>
      <c r="BA230" s="19"/>
      <c r="BB230" s="16"/>
    </row>
    <row r="231" spans="1:54">
      <c r="A231" s="19">
        <v>43329</v>
      </c>
      <c r="B231" s="16"/>
      <c r="C231" s="17">
        <v>693064</v>
      </c>
      <c r="D231" s="17"/>
      <c r="E231" s="17"/>
      <c r="F231" s="17"/>
      <c r="G231" s="16" t="s">
        <v>262</v>
      </c>
      <c r="H231" s="16" t="s">
        <v>560</v>
      </c>
      <c r="I231" s="16" t="s">
        <v>616</v>
      </c>
      <c r="J231" s="16"/>
      <c r="K231" s="18"/>
      <c r="L231" s="16"/>
      <c r="M231" s="18"/>
      <c r="N231" s="18">
        <v>578</v>
      </c>
      <c r="O231" s="36">
        <f t="shared" si="23"/>
        <v>516.07142857142856</v>
      </c>
      <c r="P231" s="36"/>
      <c r="Q231" s="36"/>
      <c r="R231" s="41"/>
      <c r="S231" s="16"/>
      <c r="T231" s="18">
        <f t="shared" si="24"/>
        <v>61.928571428571423</v>
      </c>
      <c r="U231" s="18">
        <f t="shared" si="27"/>
        <v>0</v>
      </c>
      <c r="V231" s="18">
        <f t="shared" si="28"/>
        <v>516.07142857142856</v>
      </c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Y231" s="18">
        <f t="shared" si="25"/>
        <v>-578</v>
      </c>
      <c r="BA231" s="19"/>
      <c r="BB231" s="16"/>
    </row>
    <row r="232" spans="1:54">
      <c r="A232" s="19">
        <v>43329</v>
      </c>
      <c r="B232" s="16"/>
      <c r="C232" s="17"/>
      <c r="D232" s="17"/>
      <c r="E232" s="17"/>
      <c r="F232" s="17"/>
      <c r="G232" s="16" t="s">
        <v>261</v>
      </c>
      <c r="H232" s="16"/>
      <c r="I232" s="16" t="s">
        <v>617</v>
      </c>
      <c r="J232" s="16"/>
      <c r="K232" s="18">
        <v>502</v>
      </c>
      <c r="L232" s="16"/>
      <c r="M232" s="18"/>
      <c r="N232" s="18"/>
      <c r="O232" s="36">
        <f t="shared" si="23"/>
        <v>502</v>
      </c>
      <c r="P232" s="36"/>
      <c r="Q232" s="36"/>
      <c r="R232" s="41"/>
      <c r="S232" s="16"/>
      <c r="T232" s="18">
        <f t="shared" si="24"/>
        <v>0</v>
      </c>
      <c r="U232" s="18">
        <f t="shared" si="27"/>
        <v>0</v>
      </c>
      <c r="V232" s="18">
        <f t="shared" si="28"/>
        <v>502</v>
      </c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Y232" s="18">
        <f t="shared" si="25"/>
        <v>-502</v>
      </c>
      <c r="BA232" s="19"/>
      <c r="BB232" s="16"/>
    </row>
    <row r="233" spans="1:54">
      <c r="A233" s="19">
        <v>43330</v>
      </c>
      <c r="B233" s="16"/>
      <c r="C233" s="17">
        <v>50438</v>
      </c>
      <c r="D233" s="17"/>
      <c r="E233" s="17"/>
      <c r="F233" s="17"/>
      <c r="G233" s="16" t="s">
        <v>543</v>
      </c>
      <c r="H233" s="16" t="s">
        <v>555</v>
      </c>
      <c r="I233" s="16" t="s">
        <v>571</v>
      </c>
      <c r="J233" s="16"/>
      <c r="K233" s="18"/>
      <c r="L233" s="16"/>
      <c r="M233" s="18"/>
      <c r="N233" s="18">
        <v>85</v>
      </c>
      <c r="O233" s="36">
        <f t="shared" si="23"/>
        <v>75.892857142857139</v>
      </c>
      <c r="P233" s="36"/>
      <c r="Q233" s="36"/>
      <c r="R233" s="41"/>
      <c r="S233" s="16"/>
      <c r="T233" s="18">
        <f t="shared" si="24"/>
        <v>9.1071428571428559</v>
      </c>
      <c r="U233" s="18">
        <f t="shared" si="27"/>
        <v>0</v>
      </c>
      <c r="V233" s="18">
        <f t="shared" si="28"/>
        <v>75.892857142857139</v>
      </c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Y233" s="18">
        <f t="shared" si="25"/>
        <v>-85</v>
      </c>
      <c r="BA233" s="19"/>
      <c r="BB233" s="16"/>
    </row>
    <row r="234" spans="1:54">
      <c r="A234" s="19">
        <v>43330</v>
      </c>
      <c r="B234" s="16"/>
      <c r="C234" s="17">
        <v>1377419</v>
      </c>
      <c r="D234" s="17"/>
      <c r="E234" s="17"/>
      <c r="F234" s="17"/>
      <c r="G234" s="16" t="s">
        <v>550</v>
      </c>
      <c r="H234" s="16" t="s">
        <v>247</v>
      </c>
      <c r="I234" s="16" t="s">
        <v>618</v>
      </c>
      <c r="J234" s="16"/>
      <c r="K234" s="18"/>
      <c r="L234" s="16"/>
      <c r="M234" s="18"/>
      <c r="N234" s="18">
        <v>199.75</v>
      </c>
      <c r="O234" s="36">
        <f t="shared" si="23"/>
        <v>178.34821428571428</v>
      </c>
      <c r="P234" s="36"/>
      <c r="Q234" s="36"/>
      <c r="R234" s="41"/>
      <c r="S234" s="16"/>
      <c r="T234" s="18">
        <f t="shared" si="24"/>
        <v>21.401785714285712</v>
      </c>
      <c r="U234" s="18">
        <f t="shared" si="27"/>
        <v>0</v>
      </c>
      <c r="V234" s="18">
        <f t="shared" si="28"/>
        <v>178.34821428571428</v>
      </c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Y234" s="18">
        <f t="shared" si="25"/>
        <v>-199.75</v>
      </c>
      <c r="BA234" s="19"/>
      <c r="BB234" s="16"/>
    </row>
    <row r="235" spans="1:54">
      <c r="A235" s="19">
        <v>43332</v>
      </c>
      <c r="B235" s="16"/>
      <c r="C235" s="17">
        <v>107260</v>
      </c>
      <c r="D235" s="17"/>
      <c r="E235" s="17"/>
      <c r="F235" s="17"/>
      <c r="G235" s="16" t="s">
        <v>235</v>
      </c>
      <c r="H235" s="16" t="s">
        <v>236</v>
      </c>
      <c r="I235" s="16" t="s">
        <v>619</v>
      </c>
      <c r="J235" s="16"/>
      <c r="K235" s="18"/>
      <c r="L235" s="16"/>
      <c r="M235" s="18">
        <v>32.200000000000003</v>
      </c>
      <c r="N235" s="18"/>
      <c r="O235" s="36">
        <f t="shared" si="23"/>
        <v>32.200000000000003</v>
      </c>
      <c r="P235" s="36"/>
      <c r="Q235" s="36"/>
      <c r="R235" s="41"/>
      <c r="S235" s="16"/>
      <c r="T235" s="18">
        <f t="shared" si="24"/>
        <v>0</v>
      </c>
      <c r="U235" s="18">
        <f t="shared" si="27"/>
        <v>0</v>
      </c>
      <c r="V235" s="18">
        <f t="shared" si="28"/>
        <v>32.200000000000003</v>
      </c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Y235" s="18">
        <f t="shared" si="25"/>
        <v>-32.200000000000003</v>
      </c>
      <c r="BA235" s="19"/>
      <c r="BB235" s="16"/>
    </row>
    <row r="236" spans="1:54">
      <c r="A236" s="19">
        <v>43332</v>
      </c>
      <c r="B236" s="16"/>
      <c r="C236" s="17">
        <v>107260</v>
      </c>
      <c r="D236" s="17"/>
      <c r="E236" s="17"/>
      <c r="F236" s="17"/>
      <c r="G236" s="16" t="s">
        <v>235</v>
      </c>
      <c r="H236" s="16" t="s">
        <v>236</v>
      </c>
      <c r="I236" s="16" t="s">
        <v>620</v>
      </c>
      <c r="J236" s="16"/>
      <c r="K236" s="18"/>
      <c r="L236" s="16"/>
      <c r="M236" s="18"/>
      <c r="N236" s="18">
        <v>114.25</v>
      </c>
      <c r="O236" s="36">
        <f t="shared" si="23"/>
        <v>102.00892857142856</v>
      </c>
      <c r="P236" s="36"/>
      <c r="Q236" s="36"/>
      <c r="R236" s="41"/>
      <c r="S236" s="16"/>
      <c r="T236" s="18">
        <f t="shared" si="24"/>
        <v>12.241071428571427</v>
      </c>
      <c r="U236" s="18">
        <f t="shared" si="27"/>
        <v>0</v>
      </c>
      <c r="V236" s="18">
        <f t="shared" si="28"/>
        <v>102.00892857142856</v>
      </c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Y236" s="18">
        <f t="shared" si="25"/>
        <v>-114.24999999999999</v>
      </c>
      <c r="BA236" s="19"/>
      <c r="BB236" s="16"/>
    </row>
    <row r="237" spans="1:54">
      <c r="A237" s="19">
        <v>43332</v>
      </c>
      <c r="B237" s="16"/>
      <c r="C237" s="17">
        <v>107260</v>
      </c>
      <c r="D237" s="17"/>
      <c r="E237" s="17"/>
      <c r="F237" s="17"/>
      <c r="G237" s="16" t="s">
        <v>235</v>
      </c>
      <c r="H237" s="16" t="s">
        <v>236</v>
      </c>
      <c r="I237" s="16" t="s">
        <v>621</v>
      </c>
      <c r="J237" s="16"/>
      <c r="K237" s="18"/>
      <c r="L237" s="16"/>
      <c r="M237" s="18"/>
      <c r="N237" s="18">
        <v>146.30000000000001</v>
      </c>
      <c r="O237" s="36">
        <f t="shared" si="23"/>
        <v>130.625</v>
      </c>
      <c r="P237" s="36"/>
      <c r="Q237" s="36"/>
      <c r="R237" s="41"/>
      <c r="S237" s="16"/>
      <c r="T237" s="18">
        <f t="shared" si="24"/>
        <v>15.674999999999999</v>
      </c>
      <c r="U237" s="18">
        <f t="shared" si="27"/>
        <v>0</v>
      </c>
      <c r="V237" s="18">
        <f t="shared" si="28"/>
        <v>130.625</v>
      </c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Y237" s="18">
        <f t="shared" si="25"/>
        <v>-146.30000000000001</v>
      </c>
      <c r="BA237" s="19"/>
      <c r="BB237" s="16"/>
    </row>
    <row r="238" spans="1:54">
      <c r="A238" s="19">
        <v>43332</v>
      </c>
      <c r="B238" s="16"/>
      <c r="C238" s="17">
        <v>107260</v>
      </c>
      <c r="D238" s="17"/>
      <c r="E238" s="17"/>
      <c r="F238" s="17"/>
      <c r="G238" s="16" t="s">
        <v>235</v>
      </c>
      <c r="H238" s="16" t="s">
        <v>236</v>
      </c>
      <c r="I238" s="16" t="s">
        <v>579</v>
      </c>
      <c r="J238" s="16"/>
      <c r="K238" s="18"/>
      <c r="L238" s="16"/>
      <c r="M238" s="18"/>
      <c r="N238" s="18">
        <v>99</v>
      </c>
      <c r="O238" s="36">
        <f t="shared" si="23"/>
        <v>88.392857142857139</v>
      </c>
      <c r="P238" s="36"/>
      <c r="Q238" s="36"/>
      <c r="R238" s="41"/>
      <c r="S238" s="16"/>
      <c r="T238" s="18">
        <f t="shared" si="24"/>
        <v>10.607142857142856</v>
      </c>
      <c r="U238" s="18">
        <f t="shared" si="27"/>
        <v>0</v>
      </c>
      <c r="V238" s="18">
        <f t="shared" si="28"/>
        <v>88.392857142857139</v>
      </c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Y238" s="18">
        <f t="shared" si="25"/>
        <v>-99</v>
      </c>
      <c r="BA238" s="19"/>
      <c r="BB238" s="16"/>
    </row>
    <row r="239" spans="1:54">
      <c r="A239" s="19">
        <v>43240</v>
      </c>
      <c r="B239" s="16"/>
      <c r="C239" s="17">
        <v>89939</v>
      </c>
      <c r="D239" s="17"/>
      <c r="E239" s="17"/>
      <c r="F239" s="17"/>
      <c r="G239" s="16" t="s">
        <v>235</v>
      </c>
      <c r="H239" s="16" t="s">
        <v>236</v>
      </c>
      <c r="I239" s="16" t="s">
        <v>622</v>
      </c>
      <c r="J239" s="16"/>
      <c r="K239" s="18"/>
      <c r="L239" s="16"/>
      <c r="M239" s="18"/>
      <c r="N239" s="18">
        <v>322.87</v>
      </c>
      <c r="O239" s="36">
        <f t="shared" si="23"/>
        <v>288.27678571428567</v>
      </c>
      <c r="P239" s="36"/>
      <c r="Q239" s="36"/>
      <c r="R239" s="41"/>
      <c r="S239" s="16"/>
      <c r="T239" s="18">
        <f t="shared" si="24"/>
        <v>34.593214285714282</v>
      </c>
      <c r="U239" s="18">
        <f t="shared" si="27"/>
        <v>0</v>
      </c>
      <c r="V239" s="18">
        <f t="shared" si="28"/>
        <v>288.27678571428567</v>
      </c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Y239" s="18">
        <f t="shared" si="25"/>
        <v>-322.86999999999995</v>
      </c>
      <c r="BA239" s="19"/>
      <c r="BB239" s="16"/>
    </row>
    <row r="240" spans="1:54">
      <c r="A240" s="19">
        <v>43332</v>
      </c>
      <c r="B240" s="16"/>
      <c r="C240" s="17">
        <v>29203</v>
      </c>
      <c r="D240" s="17"/>
      <c r="E240" s="17"/>
      <c r="F240" s="17"/>
      <c r="G240" s="16" t="s">
        <v>551</v>
      </c>
      <c r="H240" s="16" t="s">
        <v>241</v>
      </c>
      <c r="I240" s="16" t="s">
        <v>623</v>
      </c>
      <c r="J240" s="16"/>
      <c r="K240" s="18"/>
      <c r="L240" s="16"/>
      <c r="M240" s="18"/>
      <c r="N240" s="18">
        <v>900.08</v>
      </c>
      <c r="O240" s="36">
        <f t="shared" si="23"/>
        <v>803.64285714285711</v>
      </c>
      <c r="P240" s="36"/>
      <c r="Q240" s="36"/>
      <c r="R240" s="41"/>
      <c r="S240" s="16"/>
      <c r="T240" s="18">
        <f t="shared" si="24"/>
        <v>96.437142857142845</v>
      </c>
      <c r="U240" s="18">
        <f t="shared" si="27"/>
        <v>0</v>
      </c>
      <c r="V240" s="18">
        <f t="shared" si="28"/>
        <v>803.64285714285711</v>
      </c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Y240" s="18">
        <f t="shared" si="25"/>
        <v>-900.07999999999993</v>
      </c>
      <c r="BA240" s="19"/>
      <c r="BB240" s="16"/>
    </row>
    <row r="241" spans="1:54">
      <c r="A241" s="19">
        <v>43332</v>
      </c>
      <c r="B241" s="16"/>
      <c r="C241" s="17">
        <v>54010</v>
      </c>
      <c r="D241" s="17"/>
      <c r="E241" s="17"/>
      <c r="F241" s="17"/>
      <c r="G241" s="16" t="s">
        <v>543</v>
      </c>
      <c r="H241" s="16" t="s">
        <v>555</v>
      </c>
      <c r="I241" s="16" t="s">
        <v>571</v>
      </c>
      <c r="J241" s="16"/>
      <c r="K241" s="18"/>
      <c r="L241" s="16"/>
      <c r="M241" s="18"/>
      <c r="N241" s="18">
        <v>170</v>
      </c>
      <c r="O241" s="36">
        <f t="shared" si="23"/>
        <v>151.78571428571428</v>
      </c>
      <c r="P241" s="36"/>
      <c r="Q241" s="36"/>
      <c r="R241" s="41"/>
      <c r="S241" s="16"/>
      <c r="T241" s="18">
        <f t="shared" si="24"/>
        <v>18.214285714285712</v>
      </c>
      <c r="U241" s="18">
        <f t="shared" si="27"/>
        <v>0</v>
      </c>
      <c r="V241" s="18">
        <f t="shared" si="28"/>
        <v>151.78571428571428</v>
      </c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Y241" s="18">
        <f t="shared" si="25"/>
        <v>-170</v>
      </c>
      <c r="BA241" s="19"/>
      <c r="BB241" s="16"/>
    </row>
    <row r="242" spans="1:54">
      <c r="A242" s="19">
        <v>43332</v>
      </c>
      <c r="B242" s="16"/>
      <c r="C242" s="17">
        <v>659803</v>
      </c>
      <c r="D242" s="17"/>
      <c r="E242" s="17"/>
      <c r="F242" s="17"/>
      <c r="G242" s="16" t="s">
        <v>262</v>
      </c>
      <c r="H242" s="16" t="s">
        <v>560</v>
      </c>
      <c r="I242" s="16" t="s">
        <v>624</v>
      </c>
      <c r="J242" s="16"/>
      <c r="K242" s="18"/>
      <c r="L242" s="16"/>
      <c r="M242" s="18"/>
      <c r="N242" s="18">
        <v>294.25</v>
      </c>
      <c r="O242" s="36">
        <f t="shared" ref="O242:O281" si="29">N242/1.12+M242+L242+K242</f>
        <v>262.72321428571428</v>
      </c>
      <c r="P242" s="36"/>
      <c r="Q242" s="36"/>
      <c r="R242" s="41"/>
      <c r="S242" s="16"/>
      <c r="T242" s="18">
        <f t="shared" ref="T242:T255" si="30">+N242/1.12*0.12</f>
        <v>31.526785714285712</v>
      </c>
      <c r="U242" s="18">
        <f t="shared" si="27"/>
        <v>0</v>
      </c>
      <c r="V242" s="18">
        <f t="shared" si="28"/>
        <v>262.72321428571428</v>
      </c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Y242" s="18">
        <f t="shared" ref="AY242:AY255" si="31">-SUM(T242:AX242)</f>
        <v>-294.25</v>
      </c>
      <c r="BA242" s="19"/>
      <c r="BB242" s="16"/>
    </row>
    <row r="243" spans="1:54">
      <c r="A243" s="19">
        <v>43334</v>
      </c>
      <c r="B243" s="16"/>
      <c r="C243" s="17">
        <v>152035</v>
      </c>
      <c r="D243" s="17"/>
      <c r="E243" s="17"/>
      <c r="F243" s="17"/>
      <c r="G243" s="16" t="s">
        <v>543</v>
      </c>
      <c r="H243" s="16" t="s">
        <v>555</v>
      </c>
      <c r="I243" s="16" t="s">
        <v>571</v>
      </c>
      <c r="J243" s="16"/>
      <c r="K243" s="18"/>
      <c r="L243" s="16"/>
      <c r="M243" s="18"/>
      <c r="N243" s="18">
        <v>170</v>
      </c>
      <c r="O243" s="36">
        <f t="shared" si="29"/>
        <v>151.78571428571428</v>
      </c>
      <c r="P243" s="36"/>
      <c r="Q243" s="36"/>
      <c r="R243" s="41"/>
      <c r="S243" s="16"/>
      <c r="T243" s="18">
        <f t="shared" si="30"/>
        <v>18.214285714285712</v>
      </c>
      <c r="U243" s="18">
        <f t="shared" si="27"/>
        <v>0</v>
      </c>
      <c r="V243" s="18">
        <f t="shared" si="28"/>
        <v>151.78571428571428</v>
      </c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Y243" s="18">
        <f t="shared" si="31"/>
        <v>-170</v>
      </c>
      <c r="BA243" s="19"/>
      <c r="BB243" s="16"/>
    </row>
    <row r="244" spans="1:54">
      <c r="A244" s="19">
        <v>43313</v>
      </c>
      <c r="B244" s="16"/>
      <c r="C244" s="17">
        <v>178149</v>
      </c>
      <c r="D244" s="17"/>
      <c r="E244" s="17"/>
      <c r="F244" s="17"/>
      <c r="G244" s="16" t="s">
        <v>543</v>
      </c>
      <c r="H244" s="16" t="s">
        <v>555</v>
      </c>
      <c r="I244" s="16" t="s">
        <v>571</v>
      </c>
      <c r="J244" s="16"/>
      <c r="K244" s="18"/>
      <c r="L244" s="16"/>
      <c r="M244" s="18"/>
      <c r="N244" s="18">
        <v>190</v>
      </c>
      <c r="O244" s="36">
        <f t="shared" si="29"/>
        <v>169.64285714285714</v>
      </c>
      <c r="P244" s="36"/>
      <c r="Q244" s="36"/>
      <c r="R244" s="41"/>
      <c r="S244" s="16"/>
      <c r="T244" s="18">
        <f t="shared" si="30"/>
        <v>20.357142857142858</v>
      </c>
      <c r="U244" s="18">
        <f t="shared" si="27"/>
        <v>0</v>
      </c>
      <c r="V244" s="18">
        <f t="shared" si="28"/>
        <v>169.64285714285714</v>
      </c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Y244" s="18">
        <f t="shared" si="31"/>
        <v>-190</v>
      </c>
      <c r="BA244" s="19"/>
      <c r="BB244" s="16"/>
    </row>
    <row r="245" spans="1:54">
      <c r="A245" s="19">
        <v>43334</v>
      </c>
      <c r="B245" s="16"/>
      <c r="C245" s="17"/>
      <c r="D245" s="17"/>
      <c r="E245" s="17"/>
      <c r="F245" s="17"/>
      <c r="G245" s="16" t="s">
        <v>232</v>
      </c>
      <c r="H245" s="16"/>
      <c r="I245" s="16" t="s">
        <v>625</v>
      </c>
      <c r="J245" s="16"/>
      <c r="K245" s="18">
        <v>40</v>
      </c>
      <c r="L245" s="16"/>
      <c r="M245" s="18"/>
      <c r="N245" s="18"/>
      <c r="O245" s="36">
        <f t="shared" si="29"/>
        <v>40</v>
      </c>
      <c r="P245" s="36"/>
      <c r="Q245" s="36"/>
      <c r="R245" s="41"/>
      <c r="S245" s="16"/>
      <c r="T245" s="18">
        <f t="shared" si="30"/>
        <v>0</v>
      </c>
      <c r="U245" s="18">
        <f t="shared" si="27"/>
        <v>0</v>
      </c>
      <c r="V245" s="18">
        <f t="shared" si="28"/>
        <v>40</v>
      </c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Y245" s="18">
        <f t="shared" si="31"/>
        <v>-40</v>
      </c>
      <c r="BA245" s="19"/>
      <c r="BB245" s="16"/>
    </row>
    <row r="246" spans="1:54">
      <c r="A246" s="19">
        <v>43334</v>
      </c>
      <c r="B246" s="16"/>
      <c r="C246" s="17">
        <v>100581</v>
      </c>
      <c r="D246" s="17"/>
      <c r="E246" s="17"/>
      <c r="F246" s="17"/>
      <c r="G246" s="16" t="s">
        <v>235</v>
      </c>
      <c r="H246" s="16" t="s">
        <v>236</v>
      </c>
      <c r="I246" s="16" t="s">
        <v>626</v>
      </c>
      <c r="J246" s="16"/>
      <c r="K246" s="18"/>
      <c r="L246" s="16"/>
      <c r="M246" s="18"/>
      <c r="N246" s="18">
        <v>169.8</v>
      </c>
      <c r="O246" s="36">
        <f t="shared" si="29"/>
        <v>151.60714285714286</v>
      </c>
      <c r="P246" s="36"/>
      <c r="Q246" s="36"/>
      <c r="R246" s="41"/>
      <c r="S246" s="16"/>
      <c r="T246" s="18">
        <f t="shared" si="30"/>
        <v>18.192857142857143</v>
      </c>
      <c r="U246" s="18">
        <f t="shared" si="27"/>
        <v>0</v>
      </c>
      <c r="V246" s="18">
        <f t="shared" si="28"/>
        <v>151.60714285714286</v>
      </c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Y246" s="18">
        <f t="shared" si="31"/>
        <v>-169.8</v>
      </c>
      <c r="BA246" s="19"/>
      <c r="BB246" s="16"/>
    </row>
    <row r="247" spans="1:54">
      <c r="A247" s="19">
        <v>43334</v>
      </c>
      <c r="B247" s="16"/>
      <c r="C247" s="17">
        <v>100581</v>
      </c>
      <c r="D247" s="17"/>
      <c r="E247" s="17"/>
      <c r="F247" s="17"/>
      <c r="G247" s="16" t="s">
        <v>235</v>
      </c>
      <c r="H247" s="16" t="s">
        <v>236</v>
      </c>
      <c r="I247" s="16" t="s">
        <v>627</v>
      </c>
      <c r="J247" s="16"/>
      <c r="K247" s="18"/>
      <c r="L247" s="16"/>
      <c r="M247" s="18">
        <v>113</v>
      </c>
      <c r="N247" s="18"/>
      <c r="O247" s="36">
        <f t="shared" si="29"/>
        <v>113</v>
      </c>
      <c r="P247" s="36"/>
      <c r="Q247" s="36"/>
      <c r="R247" s="41"/>
      <c r="S247" s="16"/>
      <c r="T247" s="18">
        <f t="shared" si="30"/>
        <v>0</v>
      </c>
      <c r="U247" s="18">
        <f t="shared" si="27"/>
        <v>0</v>
      </c>
      <c r="V247" s="18">
        <f t="shared" si="28"/>
        <v>113</v>
      </c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Y247" s="18">
        <f t="shared" si="31"/>
        <v>-113</v>
      </c>
      <c r="BA247" s="19"/>
      <c r="BB247" s="16"/>
    </row>
    <row r="248" spans="1:54">
      <c r="A248" s="19">
        <v>43334</v>
      </c>
      <c r="B248" s="16"/>
      <c r="C248" s="17">
        <v>100581</v>
      </c>
      <c r="D248" s="17"/>
      <c r="E248" s="17"/>
      <c r="F248" s="17"/>
      <c r="G248" s="16" t="s">
        <v>235</v>
      </c>
      <c r="H248" s="16" t="s">
        <v>236</v>
      </c>
      <c r="I248" s="16" t="s">
        <v>628</v>
      </c>
      <c r="J248" s="16"/>
      <c r="K248" s="18"/>
      <c r="L248" s="16"/>
      <c r="M248" s="18"/>
      <c r="N248" s="18">
        <v>183.35</v>
      </c>
      <c r="O248" s="36">
        <f t="shared" si="29"/>
        <v>163.70535714285711</v>
      </c>
      <c r="P248" s="36"/>
      <c r="Q248" s="36"/>
      <c r="R248" s="41"/>
      <c r="S248" s="16"/>
      <c r="T248" s="18">
        <f t="shared" si="30"/>
        <v>19.644642857142852</v>
      </c>
      <c r="U248" s="18">
        <f t="shared" si="27"/>
        <v>0</v>
      </c>
      <c r="V248" s="18">
        <f t="shared" si="28"/>
        <v>163.70535714285711</v>
      </c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Y248" s="18">
        <f t="shared" si="31"/>
        <v>-183.34999999999997</v>
      </c>
      <c r="BA248" s="19"/>
      <c r="BB248" s="16"/>
    </row>
    <row r="249" spans="1:54">
      <c r="A249" s="19">
        <v>43334</v>
      </c>
      <c r="B249" s="16"/>
      <c r="C249" s="17"/>
      <c r="D249" s="17"/>
      <c r="E249" s="17"/>
      <c r="F249" s="17"/>
      <c r="G249" s="16" t="s">
        <v>229</v>
      </c>
      <c r="H249" s="16"/>
      <c r="I249" s="16" t="s">
        <v>273</v>
      </c>
      <c r="J249" s="16"/>
      <c r="K249" s="18">
        <v>100</v>
      </c>
      <c r="L249" s="16"/>
      <c r="M249" s="18"/>
      <c r="N249" s="18"/>
      <c r="O249" s="36">
        <f t="shared" si="29"/>
        <v>100</v>
      </c>
      <c r="P249" s="36"/>
      <c r="Q249" s="36"/>
      <c r="R249" s="41"/>
      <c r="S249" s="16"/>
      <c r="T249" s="18">
        <f t="shared" si="30"/>
        <v>0</v>
      </c>
      <c r="U249" s="18">
        <f t="shared" si="27"/>
        <v>0</v>
      </c>
      <c r="V249" s="18">
        <f t="shared" si="28"/>
        <v>100</v>
      </c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Y249" s="18">
        <f t="shared" si="31"/>
        <v>-100</v>
      </c>
      <c r="BA249" s="19"/>
      <c r="BB249" s="16"/>
    </row>
    <row r="250" spans="1:54">
      <c r="A250" s="19">
        <v>43334</v>
      </c>
      <c r="B250" s="16"/>
      <c r="C250" s="17">
        <v>2603</v>
      </c>
      <c r="D250" s="17"/>
      <c r="E250" s="17"/>
      <c r="F250" s="17"/>
      <c r="G250" s="16" t="s">
        <v>227</v>
      </c>
      <c r="H250" s="16" t="s">
        <v>243</v>
      </c>
      <c r="I250" s="16" t="s">
        <v>629</v>
      </c>
      <c r="J250" s="16"/>
      <c r="K250" s="18"/>
      <c r="L250" s="16"/>
      <c r="M250" s="18">
        <v>1050</v>
      </c>
      <c r="N250" s="18"/>
      <c r="O250" s="36">
        <f t="shared" si="29"/>
        <v>1050</v>
      </c>
      <c r="P250" s="36"/>
      <c r="Q250" s="36"/>
      <c r="R250" s="41"/>
      <c r="S250" s="16"/>
      <c r="T250" s="18">
        <f t="shared" si="30"/>
        <v>0</v>
      </c>
      <c r="U250" s="18">
        <f t="shared" si="27"/>
        <v>0</v>
      </c>
      <c r="V250" s="18">
        <f t="shared" si="28"/>
        <v>1050</v>
      </c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Y250" s="18">
        <f t="shared" si="31"/>
        <v>-1050</v>
      </c>
      <c r="BA250" s="19"/>
      <c r="BB250" s="16"/>
    </row>
    <row r="251" spans="1:54">
      <c r="A251" s="19">
        <v>43335</v>
      </c>
      <c r="B251" s="16"/>
      <c r="C251" s="17">
        <v>54480</v>
      </c>
      <c r="D251" s="17"/>
      <c r="E251" s="17"/>
      <c r="F251" s="17"/>
      <c r="G251" s="16" t="s">
        <v>543</v>
      </c>
      <c r="H251" s="16" t="s">
        <v>555</v>
      </c>
      <c r="I251" s="16" t="s">
        <v>571</v>
      </c>
      <c r="J251" s="16"/>
      <c r="K251" s="18"/>
      <c r="L251" s="16"/>
      <c r="M251" s="18"/>
      <c r="N251" s="18">
        <v>170</v>
      </c>
      <c r="O251" s="36">
        <f t="shared" si="29"/>
        <v>151.78571428571428</v>
      </c>
      <c r="P251" s="36"/>
      <c r="Q251" s="36"/>
      <c r="R251" s="41"/>
      <c r="S251" s="16"/>
      <c r="T251" s="18">
        <f t="shared" si="30"/>
        <v>18.214285714285712</v>
      </c>
      <c r="U251" s="18">
        <f t="shared" si="27"/>
        <v>0</v>
      </c>
      <c r="V251" s="18">
        <f t="shared" si="28"/>
        <v>151.78571428571428</v>
      </c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Y251" s="18">
        <f t="shared" si="31"/>
        <v>-170</v>
      </c>
      <c r="BA251" s="19"/>
      <c r="BB251" s="16"/>
    </row>
    <row r="252" spans="1:54">
      <c r="A252" s="19">
        <v>43335</v>
      </c>
      <c r="B252" s="16"/>
      <c r="C252" s="17"/>
      <c r="D252" s="17"/>
      <c r="E252" s="17"/>
      <c r="F252" s="17"/>
      <c r="G252" s="16" t="s">
        <v>229</v>
      </c>
      <c r="H252" s="16"/>
      <c r="I252" s="16" t="s">
        <v>630</v>
      </c>
      <c r="J252" s="16"/>
      <c r="K252" s="18">
        <v>200</v>
      </c>
      <c r="L252" s="16"/>
      <c r="M252" s="18"/>
      <c r="N252" s="18"/>
      <c r="O252" s="36">
        <f t="shared" si="29"/>
        <v>200</v>
      </c>
      <c r="P252" s="36"/>
      <c r="Q252" s="36"/>
      <c r="R252" s="41"/>
      <c r="S252" s="16"/>
      <c r="T252" s="18">
        <f t="shared" si="30"/>
        <v>0</v>
      </c>
      <c r="U252" s="18">
        <f t="shared" si="27"/>
        <v>0</v>
      </c>
      <c r="V252" s="18">
        <f t="shared" si="28"/>
        <v>200</v>
      </c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Y252" s="18">
        <f t="shared" si="31"/>
        <v>-200</v>
      </c>
      <c r="BA252" s="19"/>
      <c r="BB252" s="16"/>
    </row>
    <row r="253" spans="1:54">
      <c r="A253" s="19">
        <v>43335</v>
      </c>
      <c r="B253" s="16"/>
      <c r="C253" s="17"/>
      <c r="D253" s="17"/>
      <c r="E253" s="17"/>
      <c r="F253" s="17"/>
      <c r="G253" s="16" t="s">
        <v>229</v>
      </c>
      <c r="H253" s="16"/>
      <c r="I253" s="16" t="s">
        <v>631</v>
      </c>
      <c r="J253" s="16"/>
      <c r="K253" s="18">
        <v>50</v>
      </c>
      <c r="L253" s="16"/>
      <c r="M253" s="18"/>
      <c r="N253" s="18"/>
      <c r="O253" s="36">
        <f t="shared" si="29"/>
        <v>50</v>
      </c>
      <c r="P253" s="36"/>
      <c r="Q253" s="36"/>
      <c r="R253" s="41"/>
      <c r="S253" s="16"/>
      <c r="T253" s="18">
        <f t="shared" si="30"/>
        <v>0</v>
      </c>
      <c r="U253" s="18">
        <f t="shared" si="27"/>
        <v>0</v>
      </c>
      <c r="V253" s="18">
        <f t="shared" si="28"/>
        <v>50</v>
      </c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Y253" s="18">
        <f t="shared" si="31"/>
        <v>-50</v>
      </c>
      <c r="BA253" s="19"/>
      <c r="BB253" s="16"/>
    </row>
    <row r="254" spans="1:54">
      <c r="A254" s="19">
        <v>43336</v>
      </c>
      <c r="B254" s="16"/>
      <c r="C254" s="17">
        <v>58023</v>
      </c>
      <c r="D254" s="17"/>
      <c r="E254" s="17"/>
      <c r="F254" s="17"/>
      <c r="G254" s="16" t="s">
        <v>543</v>
      </c>
      <c r="H254" s="16" t="s">
        <v>555</v>
      </c>
      <c r="I254" s="16" t="s">
        <v>571</v>
      </c>
      <c r="J254" s="16"/>
      <c r="K254" s="18"/>
      <c r="L254" s="16"/>
      <c r="M254" s="18"/>
      <c r="N254" s="18">
        <v>170</v>
      </c>
      <c r="O254" s="36">
        <f t="shared" si="29"/>
        <v>151.78571428571428</v>
      </c>
      <c r="P254" s="36"/>
      <c r="Q254" s="36"/>
      <c r="R254" s="41"/>
      <c r="S254" s="16"/>
      <c r="T254" s="18">
        <f t="shared" si="30"/>
        <v>18.214285714285712</v>
      </c>
      <c r="U254" s="18">
        <f t="shared" ref="U254:U277" si="32">-(O254-K254)*R254</f>
        <v>0</v>
      </c>
      <c r="V254" s="18">
        <f t="shared" si="28"/>
        <v>151.78571428571428</v>
      </c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Y254" s="18">
        <f t="shared" si="31"/>
        <v>-170</v>
      </c>
      <c r="BA254" s="19"/>
      <c r="BB254" s="16"/>
    </row>
    <row r="255" spans="1:54">
      <c r="A255" s="19">
        <v>43336</v>
      </c>
      <c r="B255" s="16"/>
      <c r="C255" s="17">
        <v>131751</v>
      </c>
      <c r="D255" s="17"/>
      <c r="E255" s="17"/>
      <c r="F255" s="17"/>
      <c r="G255" s="16" t="s">
        <v>235</v>
      </c>
      <c r="H255" s="16" t="s">
        <v>236</v>
      </c>
      <c r="I255" s="16" t="s">
        <v>632</v>
      </c>
      <c r="J255" s="16"/>
      <c r="K255" s="18"/>
      <c r="L255" s="16"/>
      <c r="M255" s="18"/>
      <c r="N255" s="18">
        <v>842.4</v>
      </c>
      <c r="O255" s="36">
        <f t="shared" si="29"/>
        <v>752.142857142857</v>
      </c>
      <c r="P255" s="36"/>
      <c r="Q255" s="36"/>
      <c r="R255" s="41"/>
      <c r="S255" s="16"/>
      <c r="T255" s="18">
        <f t="shared" si="30"/>
        <v>90.257142857142838</v>
      </c>
      <c r="U255" s="18">
        <f t="shared" si="32"/>
        <v>0</v>
      </c>
      <c r="V255" s="18">
        <f t="shared" si="28"/>
        <v>752.142857142857</v>
      </c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Y255" s="18">
        <f t="shared" si="31"/>
        <v>-842.39999999999986</v>
      </c>
      <c r="BA255" s="19"/>
      <c r="BB255" s="16"/>
    </row>
    <row r="256" spans="1:54">
      <c r="A256" s="19">
        <v>43336</v>
      </c>
      <c r="B256" s="16"/>
      <c r="C256" s="17">
        <v>131751</v>
      </c>
      <c r="D256" s="17"/>
      <c r="E256" s="17"/>
      <c r="F256" s="17"/>
      <c r="G256" s="16" t="s">
        <v>235</v>
      </c>
      <c r="H256" s="16" t="s">
        <v>236</v>
      </c>
      <c r="I256" s="16" t="s">
        <v>633</v>
      </c>
      <c r="J256" s="16"/>
      <c r="K256" s="18"/>
      <c r="L256" s="16"/>
      <c r="M256" s="18">
        <v>216.55</v>
      </c>
      <c r="N256" s="18"/>
      <c r="O256" s="36">
        <f t="shared" si="29"/>
        <v>216.55</v>
      </c>
      <c r="P256" s="36"/>
      <c r="Q256" s="36"/>
      <c r="R256" s="41"/>
      <c r="S256" s="16"/>
      <c r="T256" s="18">
        <f t="shared" ref="T256:T277" si="33">+N256/1.12*0.12</f>
        <v>0</v>
      </c>
      <c r="U256" s="18">
        <f t="shared" si="32"/>
        <v>0</v>
      </c>
      <c r="V256" s="18">
        <f t="shared" si="28"/>
        <v>216.55</v>
      </c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Y256" s="18"/>
      <c r="BA256" s="19"/>
      <c r="BB256" s="16"/>
    </row>
    <row r="257" spans="1:54">
      <c r="A257" s="19">
        <v>43336</v>
      </c>
      <c r="B257" s="16"/>
      <c r="C257" s="17">
        <v>31555</v>
      </c>
      <c r="D257" s="17"/>
      <c r="E257" s="17"/>
      <c r="F257" s="17"/>
      <c r="G257" s="16" t="s">
        <v>548</v>
      </c>
      <c r="H257" s="16" t="s">
        <v>561</v>
      </c>
      <c r="I257" s="16" t="s">
        <v>70</v>
      </c>
      <c r="J257" s="16"/>
      <c r="K257" s="18"/>
      <c r="L257" s="16"/>
      <c r="M257" s="18"/>
      <c r="N257" s="18">
        <v>250</v>
      </c>
      <c r="O257" s="36">
        <f t="shared" si="29"/>
        <v>223.21428571428569</v>
      </c>
      <c r="P257" s="36"/>
      <c r="Q257" s="36"/>
      <c r="R257" s="41"/>
      <c r="S257" s="16"/>
      <c r="T257" s="18">
        <f t="shared" si="33"/>
        <v>26.785714285714281</v>
      </c>
      <c r="U257" s="18">
        <f t="shared" si="32"/>
        <v>0</v>
      </c>
      <c r="V257" s="18">
        <f t="shared" si="28"/>
        <v>223.21428571428569</v>
      </c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Y257" s="18"/>
      <c r="BA257" s="19"/>
      <c r="BB257" s="16"/>
    </row>
    <row r="258" spans="1:54">
      <c r="A258" s="19">
        <v>43337</v>
      </c>
      <c r="B258" s="16"/>
      <c r="C258" s="17">
        <v>3364</v>
      </c>
      <c r="D258" s="17"/>
      <c r="E258" s="17"/>
      <c r="F258" s="17"/>
      <c r="G258" s="16" t="s">
        <v>552</v>
      </c>
      <c r="H258" s="16" t="s">
        <v>562</v>
      </c>
      <c r="I258" s="16" t="s">
        <v>634</v>
      </c>
      <c r="J258" s="16"/>
      <c r="K258" s="18"/>
      <c r="L258" s="16"/>
      <c r="M258" s="18"/>
      <c r="N258" s="18">
        <v>1500</v>
      </c>
      <c r="O258" s="36">
        <f t="shared" si="29"/>
        <v>1339.2857142857142</v>
      </c>
      <c r="P258" s="36"/>
      <c r="Q258" s="36"/>
      <c r="R258" s="41"/>
      <c r="S258" s="16"/>
      <c r="T258" s="18">
        <f t="shared" si="33"/>
        <v>160.71428571428569</v>
      </c>
      <c r="U258" s="18">
        <f t="shared" si="32"/>
        <v>0</v>
      </c>
      <c r="V258" s="18">
        <f t="shared" si="28"/>
        <v>1339.2857142857142</v>
      </c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Y258" s="18"/>
      <c r="BA258" s="19"/>
      <c r="BB258" s="16"/>
    </row>
    <row r="259" spans="1:54">
      <c r="A259" s="19">
        <v>43340</v>
      </c>
      <c r="B259" s="16"/>
      <c r="C259" s="17">
        <v>31561</v>
      </c>
      <c r="D259" s="17"/>
      <c r="E259" s="17"/>
      <c r="F259" s="17"/>
      <c r="G259" s="16" t="s">
        <v>548</v>
      </c>
      <c r="H259" s="16" t="s">
        <v>561</v>
      </c>
      <c r="I259" s="16" t="s">
        <v>70</v>
      </c>
      <c r="J259" s="16"/>
      <c r="K259" s="18"/>
      <c r="L259" s="16"/>
      <c r="M259" s="18"/>
      <c r="N259" s="18">
        <v>299</v>
      </c>
      <c r="O259" s="36">
        <f t="shared" si="29"/>
        <v>266.96428571428567</v>
      </c>
      <c r="P259" s="36"/>
      <c r="Q259" s="36"/>
      <c r="R259" s="41"/>
      <c r="S259" s="16"/>
      <c r="T259" s="18">
        <f t="shared" si="33"/>
        <v>32.035714285714278</v>
      </c>
      <c r="U259" s="18">
        <f t="shared" si="32"/>
        <v>0</v>
      </c>
      <c r="V259" s="18">
        <f t="shared" si="28"/>
        <v>266.96428571428567</v>
      </c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Y259" s="18"/>
      <c r="BA259" s="19"/>
      <c r="BB259" s="16"/>
    </row>
    <row r="260" spans="1:54">
      <c r="A260" s="19">
        <v>43340</v>
      </c>
      <c r="B260" s="16"/>
      <c r="C260" s="17">
        <v>316942</v>
      </c>
      <c r="D260" s="17"/>
      <c r="E260" s="17"/>
      <c r="F260" s="17"/>
      <c r="G260" s="16" t="s">
        <v>548</v>
      </c>
      <c r="H260" s="16" t="s">
        <v>561</v>
      </c>
      <c r="I260" s="16" t="s">
        <v>71</v>
      </c>
      <c r="J260" s="16"/>
      <c r="K260" s="18"/>
      <c r="L260" s="16"/>
      <c r="M260" s="18"/>
      <c r="N260" s="18">
        <v>175</v>
      </c>
      <c r="O260" s="36">
        <f t="shared" si="29"/>
        <v>156.24999999999997</v>
      </c>
      <c r="P260" s="36"/>
      <c r="Q260" s="36"/>
      <c r="R260" s="41"/>
      <c r="S260" s="16"/>
      <c r="T260" s="18">
        <f t="shared" si="33"/>
        <v>18.749999999999996</v>
      </c>
      <c r="U260" s="18">
        <f t="shared" si="32"/>
        <v>0</v>
      </c>
      <c r="V260" s="18">
        <f t="shared" si="28"/>
        <v>156.24999999999997</v>
      </c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Y260" s="18"/>
      <c r="BA260" s="19"/>
      <c r="BB260" s="16"/>
    </row>
    <row r="261" spans="1:54">
      <c r="A261" s="19">
        <v>43340</v>
      </c>
      <c r="B261" s="16"/>
      <c r="C261" s="17"/>
      <c r="D261" s="17"/>
      <c r="E261" s="17"/>
      <c r="F261" s="17"/>
      <c r="G261" s="16" t="s">
        <v>270</v>
      </c>
      <c r="H261" s="16"/>
      <c r="I261" s="16" t="s">
        <v>635</v>
      </c>
      <c r="J261" s="16"/>
      <c r="K261" s="18"/>
      <c r="L261" s="16"/>
      <c r="M261" s="18">
        <v>1250</v>
      </c>
      <c r="N261" s="18"/>
      <c r="O261" s="36">
        <f t="shared" si="29"/>
        <v>1250</v>
      </c>
      <c r="P261" s="36"/>
      <c r="Q261" s="36"/>
      <c r="R261" s="41"/>
      <c r="S261" s="16"/>
      <c r="T261" s="18">
        <f t="shared" si="33"/>
        <v>0</v>
      </c>
      <c r="U261" s="18">
        <f t="shared" si="32"/>
        <v>0</v>
      </c>
      <c r="V261" s="18">
        <f t="shared" si="28"/>
        <v>1250</v>
      </c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Y261" s="18"/>
      <c r="BA261" s="19"/>
      <c r="BB261" s="16"/>
    </row>
    <row r="262" spans="1:54">
      <c r="A262" s="19">
        <v>43340</v>
      </c>
      <c r="B262" s="16"/>
      <c r="C262" s="17"/>
      <c r="D262" s="17"/>
      <c r="E262" s="17"/>
      <c r="F262" s="17"/>
      <c r="G262" s="16" t="s">
        <v>232</v>
      </c>
      <c r="H262" s="16"/>
      <c r="I262" s="16" t="s">
        <v>636</v>
      </c>
      <c r="J262" s="16"/>
      <c r="K262" s="18">
        <v>40</v>
      </c>
      <c r="L262" s="16"/>
      <c r="M262" s="18"/>
      <c r="N262" s="18"/>
      <c r="O262" s="36">
        <f t="shared" si="29"/>
        <v>40</v>
      </c>
      <c r="P262" s="36"/>
      <c r="Q262" s="36"/>
      <c r="R262" s="41"/>
      <c r="S262" s="16"/>
      <c r="T262" s="18">
        <f t="shared" si="33"/>
        <v>0</v>
      </c>
      <c r="U262" s="18">
        <f t="shared" si="32"/>
        <v>0</v>
      </c>
      <c r="V262" s="18">
        <f t="shared" si="28"/>
        <v>40</v>
      </c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Y262" s="18"/>
      <c r="BA262" s="19"/>
      <c r="BB262" s="16"/>
    </row>
    <row r="263" spans="1:54">
      <c r="A263" s="19">
        <v>43340</v>
      </c>
      <c r="B263" s="16"/>
      <c r="C263" s="17">
        <v>161340</v>
      </c>
      <c r="D263" s="17"/>
      <c r="E263" s="17"/>
      <c r="F263" s="17"/>
      <c r="G263" s="16" t="s">
        <v>543</v>
      </c>
      <c r="H263" s="16" t="s">
        <v>555</v>
      </c>
      <c r="I263" s="16" t="s">
        <v>571</v>
      </c>
      <c r="J263" s="16"/>
      <c r="K263" s="18"/>
      <c r="L263" s="16"/>
      <c r="M263" s="18"/>
      <c r="N263" s="18">
        <v>255</v>
      </c>
      <c r="O263" s="36">
        <f t="shared" si="29"/>
        <v>227.67857142857142</v>
      </c>
      <c r="P263" s="36"/>
      <c r="Q263" s="36"/>
      <c r="R263" s="41"/>
      <c r="S263" s="16"/>
      <c r="T263" s="18">
        <f t="shared" si="33"/>
        <v>27.321428571428569</v>
      </c>
      <c r="U263" s="18">
        <f t="shared" si="32"/>
        <v>0</v>
      </c>
      <c r="V263" s="18">
        <f t="shared" si="28"/>
        <v>227.67857142857142</v>
      </c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Y263" s="18"/>
      <c r="BA263" s="19"/>
      <c r="BB263" s="16"/>
    </row>
    <row r="264" spans="1:54">
      <c r="A264" s="19">
        <v>43341</v>
      </c>
      <c r="B264" s="16"/>
      <c r="C264" s="17">
        <v>161386</v>
      </c>
      <c r="D264" s="17"/>
      <c r="E264" s="17"/>
      <c r="F264" s="17"/>
      <c r="G264" s="16" t="s">
        <v>543</v>
      </c>
      <c r="H264" s="16" t="s">
        <v>555</v>
      </c>
      <c r="I264" s="16" t="s">
        <v>571</v>
      </c>
      <c r="J264" s="16"/>
      <c r="K264" s="18"/>
      <c r="L264" s="16"/>
      <c r="M264" s="18"/>
      <c r="N264" s="18">
        <v>170</v>
      </c>
      <c r="O264" s="36">
        <f t="shared" si="29"/>
        <v>151.78571428571428</v>
      </c>
      <c r="P264" s="36"/>
      <c r="Q264" s="36"/>
      <c r="R264" s="41"/>
      <c r="S264" s="16"/>
      <c r="T264" s="18">
        <f t="shared" si="33"/>
        <v>18.214285714285712</v>
      </c>
      <c r="U264" s="18">
        <f t="shared" si="32"/>
        <v>0</v>
      </c>
      <c r="V264" s="18">
        <f t="shared" si="28"/>
        <v>151.78571428571428</v>
      </c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Y264" s="18"/>
      <c r="BA264" s="19"/>
      <c r="BB264" s="16"/>
    </row>
    <row r="265" spans="1:54">
      <c r="A265" s="19">
        <v>43341</v>
      </c>
      <c r="B265" s="16"/>
      <c r="C265" s="17">
        <v>9019</v>
      </c>
      <c r="D265" s="17"/>
      <c r="E265" s="17"/>
      <c r="F265" s="17"/>
      <c r="G265" s="16" t="s">
        <v>553</v>
      </c>
      <c r="H265" s="16" t="s">
        <v>563</v>
      </c>
      <c r="I265" s="16" t="s">
        <v>637</v>
      </c>
      <c r="J265" s="16"/>
      <c r="K265" s="18"/>
      <c r="L265" s="16"/>
      <c r="M265" s="18"/>
      <c r="N265" s="18">
        <v>1475</v>
      </c>
      <c r="O265" s="36">
        <f t="shared" si="29"/>
        <v>1316.9642857142856</v>
      </c>
      <c r="P265" s="36" t="s">
        <v>220</v>
      </c>
      <c r="Q265" s="36"/>
      <c r="R265" s="41">
        <v>0.01</v>
      </c>
      <c r="S265" s="16"/>
      <c r="T265" s="18">
        <f t="shared" si="33"/>
        <v>158.03571428571425</v>
      </c>
      <c r="U265" s="18">
        <f t="shared" si="32"/>
        <v>-13.169642857142856</v>
      </c>
      <c r="V265" s="18">
        <f t="shared" si="28"/>
        <v>1316.9642857142856</v>
      </c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Y265" s="18"/>
      <c r="BA265" s="19"/>
      <c r="BB265" s="16"/>
    </row>
    <row r="266" spans="1:54">
      <c r="A266" s="19">
        <v>43341</v>
      </c>
      <c r="B266" s="16"/>
      <c r="C266" s="17"/>
      <c r="D266" s="17"/>
      <c r="E266" s="17"/>
      <c r="F266" s="17"/>
      <c r="G266" s="16" t="s">
        <v>232</v>
      </c>
      <c r="H266" s="16"/>
      <c r="I266" s="16" t="s">
        <v>638</v>
      </c>
      <c r="J266" s="16"/>
      <c r="K266" s="18">
        <v>40</v>
      </c>
      <c r="L266" s="16"/>
      <c r="M266" s="18"/>
      <c r="N266" s="18"/>
      <c r="O266" s="36">
        <f t="shared" si="29"/>
        <v>40</v>
      </c>
      <c r="P266" s="36"/>
      <c r="Q266" s="36"/>
      <c r="R266" s="41"/>
      <c r="S266" s="16"/>
      <c r="T266" s="18">
        <f t="shared" si="33"/>
        <v>0</v>
      </c>
      <c r="U266" s="18">
        <f t="shared" si="32"/>
        <v>0</v>
      </c>
      <c r="V266" s="18">
        <f t="shared" si="28"/>
        <v>40</v>
      </c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Y266" s="18"/>
      <c r="BA266" s="19"/>
      <c r="BB266" s="16"/>
    </row>
    <row r="267" spans="1:54">
      <c r="A267" s="19">
        <v>43342</v>
      </c>
      <c r="B267" s="16"/>
      <c r="C267" s="17">
        <v>1651</v>
      </c>
      <c r="D267" s="17"/>
      <c r="E267" s="17"/>
      <c r="F267" s="17"/>
      <c r="G267" s="16" t="s">
        <v>20</v>
      </c>
      <c r="H267" s="16" t="s">
        <v>242</v>
      </c>
      <c r="I267" s="16" t="s">
        <v>639</v>
      </c>
      <c r="J267" s="16"/>
      <c r="K267" s="18"/>
      <c r="L267" s="16"/>
      <c r="M267" s="18"/>
      <c r="N267" s="18">
        <v>4050</v>
      </c>
      <c r="O267" s="36">
        <f t="shared" si="29"/>
        <v>3616.0714285714284</v>
      </c>
      <c r="P267" s="36" t="s">
        <v>220</v>
      </c>
      <c r="Q267" s="36"/>
      <c r="R267" s="41">
        <v>0.01</v>
      </c>
      <c r="S267" s="16"/>
      <c r="T267" s="18">
        <f t="shared" si="33"/>
        <v>433.92857142857139</v>
      </c>
      <c r="U267" s="18">
        <f t="shared" si="32"/>
        <v>-36.160714285714285</v>
      </c>
      <c r="V267" s="18">
        <f t="shared" si="28"/>
        <v>3616.0714285714284</v>
      </c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Y267" s="18"/>
      <c r="BA267" s="19"/>
      <c r="BB267" s="16"/>
    </row>
    <row r="268" spans="1:54">
      <c r="A268" s="19">
        <v>43342</v>
      </c>
      <c r="B268" s="16"/>
      <c r="C268" s="17">
        <v>9254</v>
      </c>
      <c r="D268" s="17"/>
      <c r="E268" s="17"/>
      <c r="F268" s="17"/>
      <c r="G268" s="16" t="s">
        <v>553</v>
      </c>
      <c r="H268" s="16" t="s">
        <v>563</v>
      </c>
      <c r="I268" s="16" t="s">
        <v>640</v>
      </c>
      <c r="J268" s="16"/>
      <c r="K268" s="18"/>
      <c r="L268" s="16"/>
      <c r="M268" s="18"/>
      <c r="N268" s="18">
        <v>1745</v>
      </c>
      <c r="O268" s="36">
        <f t="shared" si="29"/>
        <v>1558.0357142857142</v>
      </c>
      <c r="P268" s="36" t="s">
        <v>220</v>
      </c>
      <c r="Q268" s="36"/>
      <c r="R268" s="41">
        <v>0.01</v>
      </c>
      <c r="S268" s="16"/>
      <c r="T268" s="18">
        <f t="shared" si="33"/>
        <v>186.96428571428569</v>
      </c>
      <c r="U268" s="18">
        <f t="shared" si="32"/>
        <v>-15.580357142857142</v>
      </c>
      <c r="V268" s="18">
        <f t="shared" si="28"/>
        <v>1558.0357142857142</v>
      </c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Y268" s="18"/>
      <c r="BA268" s="19"/>
      <c r="BB268" s="16"/>
    </row>
    <row r="269" spans="1:54">
      <c r="A269" s="19">
        <v>43342</v>
      </c>
      <c r="B269" s="16"/>
      <c r="C269" s="17">
        <v>161432</v>
      </c>
      <c r="D269" s="17"/>
      <c r="E269" s="17"/>
      <c r="F269" s="17"/>
      <c r="G269" s="16" t="s">
        <v>543</v>
      </c>
      <c r="H269" s="16" t="s">
        <v>555</v>
      </c>
      <c r="I269" s="16" t="s">
        <v>571</v>
      </c>
      <c r="J269" s="16"/>
      <c r="K269" s="18"/>
      <c r="L269" s="16"/>
      <c r="M269" s="18"/>
      <c r="N269" s="18">
        <v>170</v>
      </c>
      <c r="O269" s="36">
        <f t="shared" si="29"/>
        <v>151.78571428571428</v>
      </c>
      <c r="P269" s="36"/>
      <c r="Q269" s="36"/>
      <c r="R269" s="41"/>
      <c r="S269" s="16"/>
      <c r="T269" s="18">
        <f t="shared" si="33"/>
        <v>18.214285714285712</v>
      </c>
      <c r="U269" s="18">
        <f t="shared" si="32"/>
        <v>0</v>
      </c>
      <c r="V269" s="18">
        <f t="shared" si="28"/>
        <v>151.78571428571428</v>
      </c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Y269" s="18"/>
      <c r="BA269" s="19"/>
      <c r="BB269" s="16"/>
    </row>
    <row r="270" spans="1:54">
      <c r="A270" s="19">
        <v>43342</v>
      </c>
      <c r="B270" s="16"/>
      <c r="C270" s="17">
        <v>1653</v>
      </c>
      <c r="D270" s="17"/>
      <c r="E270" s="17"/>
      <c r="F270" s="17"/>
      <c r="G270" s="16" t="s">
        <v>20</v>
      </c>
      <c r="H270" s="16" t="s">
        <v>242</v>
      </c>
      <c r="I270" s="16" t="s">
        <v>639</v>
      </c>
      <c r="J270" s="16"/>
      <c r="K270" s="18"/>
      <c r="L270" s="16"/>
      <c r="M270" s="18"/>
      <c r="N270" s="18">
        <v>675</v>
      </c>
      <c r="O270" s="36">
        <f t="shared" si="29"/>
        <v>602.67857142857133</v>
      </c>
      <c r="P270" s="36" t="s">
        <v>220</v>
      </c>
      <c r="Q270" s="36"/>
      <c r="R270" s="41">
        <v>0.01</v>
      </c>
      <c r="S270" s="16"/>
      <c r="T270" s="18">
        <f t="shared" si="33"/>
        <v>72.321428571428555</v>
      </c>
      <c r="U270" s="18">
        <f t="shared" si="32"/>
        <v>-6.0267857142857135</v>
      </c>
      <c r="V270" s="18">
        <f t="shared" si="28"/>
        <v>602.67857142857133</v>
      </c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Y270" s="18"/>
      <c r="BA270" s="19"/>
      <c r="BB270" s="16"/>
    </row>
    <row r="271" spans="1:54">
      <c r="A271" s="19">
        <v>43342</v>
      </c>
      <c r="B271" s="16"/>
      <c r="C271" s="17"/>
      <c r="D271" s="17"/>
      <c r="E271" s="17"/>
      <c r="F271" s="17"/>
      <c r="G271" s="16" t="s">
        <v>229</v>
      </c>
      <c r="H271" s="16"/>
      <c r="I271" s="16" t="s">
        <v>641</v>
      </c>
      <c r="J271" s="16"/>
      <c r="K271" s="18">
        <v>50</v>
      </c>
      <c r="L271" s="16"/>
      <c r="M271" s="18"/>
      <c r="N271" s="18"/>
      <c r="O271" s="36">
        <f t="shared" si="29"/>
        <v>50</v>
      </c>
      <c r="P271" s="36"/>
      <c r="Q271" s="36"/>
      <c r="R271" s="41"/>
      <c r="S271" s="16"/>
      <c r="T271" s="18">
        <f t="shared" si="33"/>
        <v>0</v>
      </c>
      <c r="U271" s="18">
        <f t="shared" si="32"/>
        <v>0</v>
      </c>
      <c r="V271" s="18">
        <f t="shared" si="28"/>
        <v>50</v>
      </c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Y271" s="18"/>
      <c r="BA271" s="19"/>
      <c r="BB271" s="16"/>
    </row>
    <row r="272" spans="1:54">
      <c r="A272" s="19">
        <v>43343</v>
      </c>
      <c r="B272" s="16"/>
      <c r="C272" s="17">
        <v>24246</v>
      </c>
      <c r="D272" s="17"/>
      <c r="E272" s="17"/>
      <c r="F272" s="17"/>
      <c r="G272" s="16" t="s">
        <v>554</v>
      </c>
      <c r="H272" s="16" t="s">
        <v>564</v>
      </c>
      <c r="I272" s="16" t="s">
        <v>642</v>
      </c>
      <c r="J272" s="16"/>
      <c r="K272" s="18"/>
      <c r="L272" s="16"/>
      <c r="M272" s="18"/>
      <c r="N272" s="18">
        <v>150</v>
      </c>
      <c r="O272" s="36">
        <f t="shared" si="29"/>
        <v>133.92857142857142</v>
      </c>
      <c r="P272" s="36"/>
      <c r="Q272" s="36"/>
      <c r="R272" s="41"/>
      <c r="S272" s="16"/>
      <c r="T272" s="18">
        <f t="shared" si="33"/>
        <v>16.071428571428569</v>
      </c>
      <c r="U272" s="18">
        <f t="shared" si="32"/>
        <v>0</v>
      </c>
      <c r="V272" s="18">
        <f t="shared" si="28"/>
        <v>133.92857142857142</v>
      </c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Y272" s="18"/>
      <c r="BA272" s="19"/>
      <c r="BB272" s="16"/>
    </row>
    <row r="273" spans="1:54">
      <c r="A273" s="19"/>
      <c r="B273" s="16"/>
      <c r="C273" s="17"/>
      <c r="D273" s="17"/>
      <c r="E273" s="17"/>
      <c r="F273" s="17"/>
      <c r="G273" s="16"/>
      <c r="H273" s="16"/>
      <c r="I273" s="16"/>
      <c r="J273" s="16"/>
      <c r="K273" s="18"/>
      <c r="L273" s="16"/>
      <c r="M273" s="18"/>
      <c r="N273" s="18"/>
      <c r="O273" s="36">
        <f t="shared" si="29"/>
        <v>0</v>
      </c>
      <c r="P273" s="36"/>
      <c r="Q273" s="36"/>
      <c r="R273" s="41"/>
      <c r="S273" s="16"/>
      <c r="T273" s="18">
        <f t="shared" si="33"/>
        <v>0</v>
      </c>
      <c r="U273" s="18">
        <f t="shared" si="32"/>
        <v>0</v>
      </c>
      <c r="V273" s="18">
        <f t="shared" si="28"/>
        <v>0</v>
      </c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Y273" s="18"/>
      <c r="BA273" s="19"/>
      <c r="BB273" s="16"/>
    </row>
    <row r="274" spans="1:54">
      <c r="A274" s="19">
        <v>43343</v>
      </c>
      <c r="B274" s="16"/>
      <c r="C274" s="17">
        <v>31639</v>
      </c>
      <c r="D274" s="17"/>
      <c r="E274" s="17"/>
      <c r="F274" s="17"/>
      <c r="G274" s="16" t="s">
        <v>548</v>
      </c>
      <c r="H274" s="16" t="s">
        <v>561</v>
      </c>
      <c r="I274" s="16" t="s">
        <v>643</v>
      </c>
      <c r="J274" s="16"/>
      <c r="K274" s="18"/>
      <c r="L274" s="16"/>
      <c r="M274" s="18"/>
      <c r="N274" s="18">
        <v>349.32</v>
      </c>
      <c r="O274" s="36">
        <f t="shared" si="29"/>
        <v>311.89285714285711</v>
      </c>
      <c r="P274" s="36"/>
      <c r="Q274" s="36"/>
      <c r="R274" s="41"/>
      <c r="S274" s="16"/>
      <c r="T274" s="18">
        <f t="shared" si="33"/>
        <v>37.427142857142854</v>
      </c>
      <c r="U274" s="18">
        <f t="shared" si="32"/>
        <v>0</v>
      </c>
      <c r="V274" s="18">
        <f t="shared" si="28"/>
        <v>311.89285714285711</v>
      </c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Y274" s="18"/>
      <c r="BA274" s="19"/>
      <c r="BB274" s="16"/>
    </row>
    <row r="275" spans="1:54">
      <c r="A275" s="19">
        <v>43343</v>
      </c>
      <c r="B275" s="16"/>
      <c r="C275" s="17">
        <v>31572</v>
      </c>
      <c r="D275" s="17"/>
      <c r="E275" s="17"/>
      <c r="F275" s="17"/>
      <c r="G275" s="16" t="s">
        <v>548</v>
      </c>
      <c r="H275" s="16" t="s">
        <v>561</v>
      </c>
      <c r="I275" s="16" t="s">
        <v>644</v>
      </c>
      <c r="J275" s="16"/>
      <c r="K275" s="18"/>
      <c r="L275" s="16"/>
      <c r="M275" s="18"/>
      <c r="N275" s="18">
        <v>151</v>
      </c>
      <c r="O275" s="36">
        <f t="shared" si="29"/>
        <v>134.82142857142856</v>
      </c>
      <c r="P275" s="36"/>
      <c r="Q275" s="36"/>
      <c r="R275" s="41"/>
      <c r="S275" s="16"/>
      <c r="T275" s="18">
        <f t="shared" si="33"/>
        <v>16.178571428571427</v>
      </c>
      <c r="U275" s="18">
        <f t="shared" si="32"/>
        <v>0</v>
      </c>
      <c r="V275" s="18">
        <f t="shared" si="28"/>
        <v>134.82142857142856</v>
      </c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Y275" s="18"/>
      <c r="BA275" s="19"/>
      <c r="BB275" s="16"/>
    </row>
    <row r="276" spans="1:54">
      <c r="A276" s="19">
        <v>43343</v>
      </c>
      <c r="B276" s="16"/>
      <c r="C276" s="17">
        <v>160877</v>
      </c>
      <c r="D276" s="17"/>
      <c r="E276" s="17"/>
      <c r="F276" s="17"/>
      <c r="G276" s="16" t="s">
        <v>543</v>
      </c>
      <c r="H276" s="16" t="s">
        <v>555</v>
      </c>
      <c r="I276" s="16" t="s">
        <v>571</v>
      </c>
      <c r="J276" s="16"/>
      <c r="K276" s="18"/>
      <c r="L276" s="16"/>
      <c r="M276" s="18"/>
      <c r="N276" s="18">
        <v>170</v>
      </c>
      <c r="O276" s="36">
        <f t="shared" si="29"/>
        <v>151.78571428571428</v>
      </c>
      <c r="P276" s="36"/>
      <c r="Q276" s="36"/>
      <c r="R276" s="41"/>
      <c r="S276" s="16"/>
      <c r="T276" s="18">
        <f t="shared" si="33"/>
        <v>18.214285714285712</v>
      </c>
      <c r="U276" s="18">
        <f t="shared" si="32"/>
        <v>0</v>
      </c>
      <c r="V276" s="18">
        <f t="shared" si="28"/>
        <v>151.78571428571428</v>
      </c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Y276" s="18"/>
      <c r="BA276" s="19"/>
      <c r="BB276" s="16"/>
    </row>
    <row r="277" spans="1:54">
      <c r="A277" s="19">
        <v>43343</v>
      </c>
      <c r="B277" s="16"/>
      <c r="C277" s="17">
        <v>137929</v>
      </c>
      <c r="D277" s="17"/>
      <c r="E277" s="17"/>
      <c r="F277" s="17"/>
      <c r="G277" s="16" t="s">
        <v>235</v>
      </c>
      <c r="H277" s="16" t="s">
        <v>236</v>
      </c>
      <c r="I277" s="16" t="s">
        <v>645</v>
      </c>
      <c r="J277" s="16"/>
      <c r="K277" s="18"/>
      <c r="L277" s="16"/>
      <c r="M277" s="18">
        <v>182.85</v>
      </c>
      <c r="N277" s="18"/>
      <c r="O277" s="36">
        <f t="shared" si="29"/>
        <v>182.85</v>
      </c>
      <c r="P277" s="36"/>
      <c r="Q277" s="36"/>
      <c r="R277" s="41"/>
      <c r="S277" s="16"/>
      <c r="T277" s="18">
        <f t="shared" si="33"/>
        <v>0</v>
      </c>
      <c r="U277" s="18">
        <f t="shared" si="32"/>
        <v>0</v>
      </c>
      <c r="V277" s="18">
        <f t="shared" si="28"/>
        <v>182.85</v>
      </c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Y277" s="18"/>
      <c r="BA277" s="19"/>
      <c r="BB277" s="16"/>
    </row>
    <row r="278" spans="1:54">
      <c r="A278" s="19"/>
      <c r="B278" s="16"/>
      <c r="C278" s="17"/>
      <c r="D278" s="17"/>
      <c r="E278" s="17"/>
      <c r="F278" s="17"/>
      <c r="G278" s="16"/>
      <c r="H278" s="16"/>
      <c r="I278" s="16"/>
      <c r="J278" s="16"/>
      <c r="K278" s="18"/>
      <c r="L278" s="16"/>
      <c r="M278" s="18"/>
      <c r="N278" s="18"/>
      <c r="O278" s="36">
        <f t="shared" si="29"/>
        <v>0</v>
      </c>
      <c r="P278" s="36"/>
      <c r="Q278" s="36"/>
      <c r="R278" s="41"/>
      <c r="S278" s="16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Y278" s="18"/>
      <c r="BA278" s="19"/>
      <c r="BB278" s="16"/>
    </row>
    <row r="279" spans="1:54" ht="10.8" thickBot="1">
      <c r="A279" s="24" t="s">
        <v>369</v>
      </c>
      <c r="B279" s="25" t="s">
        <v>98</v>
      </c>
      <c r="C279" s="26"/>
      <c r="D279" s="26"/>
      <c r="E279" s="26"/>
      <c r="F279" s="26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40"/>
      <c r="S279" s="25"/>
      <c r="T279" s="27">
        <f>SUM(T94:T278)</f>
        <v>38847.111428571392</v>
      </c>
      <c r="U279" s="27">
        <f t="shared" ref="U279:AW279" si="34">SUM(U94:U278)</f>
        <v>-13818.872000000001</v>
      </c>
      <c r="V279" s="27">
        <f t="shared" si="34"/>
        <v>227176.69821428577</v>
      </c>
      <c r="W279" s="27">
        <f t="shared" si="34"/>
        <v>0</v>
      </c>
      <c r="X279" s="27">
        <f t="shared" si="34"/>
        <v>168501.07142857142</v>
      </c>
      <c r="Y279" s="27">
        <f t="shared" si="34"/>
        <v>0</v>
      </c>
      <c r="Z279" s="27">
        <f t="shared" si="34"/>
        <v>2499.9999999999995</v>
      </c>
      <c r="AA279" s="27">
        <f t="shared" si="34"/>
        <v>21336.758928571424</v>
      </c>
      <c r="AB279" s="27">
        <f t="shared" si="34"/>
        <v>3499.9999999999995</v>
      </c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>
        <f t="shared" si="34"/>
        <v>0</v>
      </c>
      <c r="AY279" s="27">
        <f>SUM(AY196:AY278)</f>
        <v>-27789.200000000001</v>
      </c>
      <c r="BA279" s="20"/>
      <c r="BB279" s="25"/>
    </row>
    <row r="280" spans="1:54" ht="10.8" thickTop="1">
      <c r="A280" s="118"/>
      <c r="B280" s="119"/>
      <c r="C280" s="120"/>
      <c r="D280" s="120"/>
      <c r="E280" s="120"/>
      <c r="F280" s="120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21"/>
      <c r="S280" s="119"/>
      <c r="T280" s="122"/>
      <c r="U280" s="122"/>
      <c r="V280" s="122"/>
      <c r="W280" s="122"/>
      <c r="X280" s="122"/>
      <c r="Y280" s="122"/>
      <c r="Z280" s="122"/>
      <c r="AA280" s="122"/>
      <c r="AB280" s="122"/>
      <c r="AC280" s="122"/>
      <c r="AD280" s="122"/>
      <c r="AE280" s="122"/>
      <c r="AF280" s="122"/>
      <c r="AG280" s="122"/>
      <c r="AH280" s="122"/>
      <c r="AI280" s="122"/>
      <c r="AJ280" s="122"/>
      <c r="AK280" s="122"/>
      <c r="AL280" s="122"/>
      <c r="AM280" s="122"/>
      <c r="AN280" s="122"/>
      <c r="AO280" s="122"/>
      <c r="AP280" s="122"/>
      <c r="AQ280" s="122"/>
      <c r="AR280" s="122"/>
      <c r="AS280" s="122"/>
      <c r="AT280" s="122"/>
      <c r="AU280" s="122"/>
      <c r="AV280" s="122"/>
      <c r="AW280" s="122"/>
      <c r="AY280" s="122"/>
      <c r="BA280" s="20"/>
      <c r="BB280" s="119"/>
    </row>
    <row r="281" spans="1:54">
      <c r="A281" s="19"/>
      <c r="B281" s="16"/>
      <c r="C281" s="17"/>
      <c r="D281" s="17"/>
      <c r="E281" s="17"/>
      <c r="F281" s="17"/>
      <c r="G281" s="16"/>
      <c r="H281" s="16"/>
      <c r="I281" s="16"/>
      <c r="J281" s="16"/>
      <c r="K281" s="18"/>
      <c r="L281" s="16"/>
      <c r="M281" s="18"/>
      <c r="N281" s="18"/>
      <c r="O281" s="36">
        <f t="shared" si="29"/>
        <v>0</v>
      </c>
      <c r="P281" s="36"/>
      <c r="Q281" s="36"/>
      <c r="R281" s="41"/>
      <c r="S281" s="16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Y281" s="18"/>
      <c r="BA281" s="19"/>
      <c r="BB281" s="16"/>
    </row>
    <row r="282" spans="1:54">
      <c r="A282" s="19"/>
      <c r="B282" s="16"/>
      <c r="C282" s="17"/>
      <c r="D282" s="17"/>
      <c r="E282" s="17"/>
      <c r="F282" s="17"/>
      <c r="G282" s="16"/>
      <c r="H282" s="16"/>
      <c r="I282" s="16"/>
      <c r="J282" s="16"/>
      <c r="K282" s="18"/>
      <c r="L282" s="16"/>
      <c r="M282" s="18"/>
      <c r="N282" s="18"/>
      <c r="O282" s="36"/>
      <c r="P282" s="36"/>
      <c r="Q282" s="36"/>
      <c r="R282" s="41"/>
      <c r="S282" s="16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Y282" s="18"/>
      <c r="BA282" s="19"/>
      <c r="BB282" s="16"/>
    </row>
    <row r="283" spans="1:54" ht="10.8" thickBot="1">
      <c r="A283" s="24" t="s">
        <v>370</v>
      </c>
      <c r="B283" s="25" t="s">
        <v>98</v>
      </c>
      <c r="C283" s="26"/>
      <c r="D283" s="26"/>
      <c r="E283" s="26"/>
      <c r="F283" s="26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40"/>
      <c r="S283" s="25"/>
      <c r="T283" s="27">
        <f>SUM(T280:T282)</f>
        <v>0</v>
      </c>
      <c r="U283" s="27">
        <f t="shared" ref="U283:AY283" si="35">SUM(U280:U282)</f>
        <v>0</v>
      </c>
      <c r="V283" s="27">
        <f t="shared" si="35"/>
        <v>0</v>
      </c>
      <c r="W283" s="27">
        <f t="shared" si="35"/>
        <v>0</v>
      </c>
      <c r="X283" s="27">
        <f t="shared" si="35"/>
        <v>0</v>
      </c>
      <c r="Y283" s="27">
        <f t="shared" si="35"/>
        <v>0</v>
      </c>
      <c r="Z283" s="27">
        <f t="shared" si="35"/>
        <v>0</v>
      </c>
      <c r="AA283" s="27">
        <f t="shared" si="35"/>
        <v>0</v>
      </c>
      <c r="AB283" s="27">
        <f t="shared" si="35"/>
        <v>0</v>
      </c>
      <c r="AC283" s="27">
        <f t="shared" si="35"/>
        <v>0</v>
      </c>
      <c r="AD283" s="27">
        <f t="shared" si="35"/>
        <v>0</v>
      </c>
      <c r="AE283" s="27">
        <f t="shared" si="35"/>
        <v>0</v>
      </c>
      <c r="AF283" s="27">
        <f t="shared" si="35"/>
        <v>0</v>
      </c>
      <c r="AG283" s="27">
        <f t="shared" si="35"/>
        <v>0</v>
      </c>
      <c r="AH283" s="27">
        <f t="shared" si="35"/>
        <v>0</v>
      </c>
      <c r="AI283" s="27">
        <f t="shared" si="35"/>
        <v>0</v>
      </c>
      <c r="AJ283" s="27">
        <f t="shared" si="35"/>
        <v>0</v>
      </c>
      <c r="AK283" s="27">
        <f t="shared" si="35"/>
        <v>0</v>
      </c>
      <c r="AL283" s="27">
        <f t="shared" si="35"/>
        <v>0</v>
      </c>
      <c r="AM283" s="27">
        <f t="shared" si="35"/>
        <v>0</v>
      </c>
      <c r="AN283" s="27">
        <f t="shared" si="35"/>
        <v>0</v>
      </c>
      <c r="AO283" s="27">
        <f t="shared" si="35"/>
        <v>0</v>
      </c>
      <c r="AP283" s="27">
        <f t="shared" si="35"/>
        <v>0</v>
      </c>
      <c r="AQ283" s="27">
        <f t="shared" si="35"/>
        <v>0</v>
      </c>
      <c r="AR283" s="27">
        <f t="shared" si="35"/>
        <v>0</v>
      </c>
      <c r="AS283" s="27">
        <f t="shared" si="35"/>
        <v>0</v>
      </c>
      <c r="AT283" s="27">
        <f t="shared" si="35"/>
        <v>0</v>
      </c>
      <c r="AU283" s="27">
        <f t="shared" si="35"/>
        <v>0</v>
      </c>
      <c r="AV283" s="27">
        <f t="shared" si="35"/>
        <v>0</v>
      </c>
      <c r="AW283" s="27">
        <f t="shared" si="35"/>
        <v>0</v>
      </c>
      <c r="AX283" s="27">
        <f t="shared" si="35"/>
        <v>0</v>
      </c>
      <c r="AY283" s="27">
        <f t="shared" si="35"/>
        <v>0</v>
      </c>
      <c r="BA283" s="20"/>
      <c r="BB283" s="25"/>
    </row>
    <row r="284" spans="1:54" ht="10.8" thickTop="1">
      <c r="AC284" s="2" t="s">
        <v>656</v>
      </c>
      <c r="AD284" s="2" t="s">
        <v>657</v>
      </c>
      <c r="AE284" s="2" t="s">
        <v>658</v>
      </c>
      <c r="AF284" s="2" t="s">
        <v>205</v>
      </c>
      <c r="AG284" s="2" t="s">
        <v>659</v>
      </c>
      <c r="AH284" s="2" t="s">
        <v>209</v>
      </c>
      <c r="AI284" s="2" t="s">
        <v>210</v>
      </c>
      <c r="AJ284" s="2" t="s">
        <v>660</v>
      </c>
      <c r="AK284" s="2" t="s">
        <v>661</v>
      </c>
      <c r="AL284" s="2" t="s">
        <v>662</v>
      </c>
      <c r="AM284" s="2" t="s">
        <v>663</v>
      </c>
      <c r="AN284" s="2" t="s">
        <v>664</v>
      </c>
      <c r="AO284" s="2" t="s">
        <v>665</v>
      </c>
      <c r="AP284" s="2" t="s">
        <v>666</v>
      </c>
      <c r="AQ284" s="2" t="s">
        <v>126</v>
      </c>
      <c r="AR284" s="2" t="s">
        <v>479</v>
      </c>
      <c r="AS284" s="2" t="s">
        <v>667</v>
      </c>
      <c r="AT284" s="2" t="s">
        <v>668</v>
      </c>
      <c r="AU284" s="2" t="s">
        <v>669</v>
      </c>
    </row>
    <row r="285" spans="1:54">
      <c r="A285" s="19"/>
      <c r="B285" s="16"/>
      <c r="C285" s="17"/>
      <c r="D285" s="17"/>
      <c r="E285" s="17"/>
      <c r="F285" s="17"/>
      <c r="G285" s="16" t="s">
        <v>119</v>
      </c>
      <c r="H285" s="16" t="s">
        <v>120</v>
      </c>
      <c r="I285" s="16" t="s">
        <v>121</v>
      </c>
      <c r="J285" s="16"/>
      <c r="K285" s="18"/>
      <c r="L285" s="16"/>
      <c r="M285" s="18"/>
      <c r="N285" s="18">
        <v>188721.2</v>
      </c>
      <c r="O285" s="36">
        <v>168501.07142857142</v>
      </c>
      <c r="P285" s="36"/>
      <c r="Q285" s="36"/>
      <c r="R285" s="41">
        <v>0.05</v>
      </c>
      <c r="S285" s="16"/>
      <c r="T285" s="18">
        <v>20220.12857142857</v>
      </c>
      <c r="U285" s="18">
        <v>-8425.0535714285706</v>
      </c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Y285" s="18"/>
      <c r="BA285" s="19"/>
      <c r="BB285" s="16"/>
    </row>
    <row r="286" spans="1:54">
      <c r="A286" s="19"/>
      <c r="B286" s="16"/>
      <c r="C286" s="17"/>
      <c r="D286" s="17"/>
      <c r="E286" s="17"/>
      <c r="F286" s="17"/>
      <c r="G286" s="16" t="s">
        <v>124</v>
      </c>
      <c r="H286" s="16" t="s">
        <v>125</v>
      </c>
      <c r="I286" s="16" t="s">
        <v>126</v>
      </c>
      <c r="J286" s="16"/>
      <c r="K286" s="18"/>
      <c r="L286" s="16"/>
      <c r="M286" s="18"/>
      <c r="N286" s="18"/>
      <c r="O286" s="36"/>
      <c r="P286" s="36"/>
      <c r="Q286" s="36"/>
      <c r="R286" s="41"/>
      <c r="S286" s="16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Y286" s="18"/>
      <c r="BA286" s="19"/>
      <c r="BB286" s="16"/>
    </row>
    <row r="287" spans="1:54">
      <c r="A287" s="19"/>
      <c r="B287" s="16"/>
      <c r="C287" s="17"/>
      <c r="D287" s="17"/>
      <c r="E287" s="17"/>
      <c r="F287" s="17"/>
      <c r="G287" s="16" t="s">
        <v>127</v>
      </c>
      <c r="H287" s="16" t="s">
        <v>128</v>
      </c>
      <c r="I287" s="16" t="s">
        <v>129</v>
      </c>
      <c r="J287" s="16"/>
      <c r="K287" s="18"/>
      <c r="L287" s="16"/>
      <c r="M287" s="18"/>
      <c r="N287" s="18">
        <v>3360</v>
      </c>
      <c r="O287" s="36">
        <v>2999.9999999999995</v>
      </c>
      <c r="P287" s="36"/>
      <c r="Q287" s="36"/>
      <c r="R287" s="41">
        <v>0.05</v>
      </c>
      <c r="S287" s="16"/>
      <c r="T287" s="18">
        <v>359.99999999999994</v>
      </c>
      <c r="U287" s="18">
        <v>-150</v>
      </c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Y287" s="18"/>
      <c r="BA287" s="19"/>
      <c r="BB287" s="16"/>
    </row>
    <row r="288" spans="1:54">
      <c r="A288" s="19"/>
      <c r="B288" s="16"/>
      <c r="C288" s="17"/>
      <c r="D288" s="17"/>
      <c r="E288" s="17"/>
      <c r="F288" s="17"/>
      <c r="G288" s="16" t="s">
        <v>19</v>
      </c>
      <c r="H288" s="16" t="s">
        <v>131</v>
      </c>
      <c r="I288" s="16" t="s">
        <v>132</v>
      </c>
      <c r="J288" s="16"/>
      <c r="K288" s="18"/>
      <c r="L288" s="16"/>
      <c r="M288" s="18"/>
      <c r="N288" s="18">
        <v>16800</v>
      </c>
      <c r="O288" s="36">
        <v>14999.999999999998</v>
      </c>
      <c r="P288" s="36"/>
      <c r="Q288" s="36"/>
      <c r="R288" s="41">
        <v>0.05</v>
      </c>
      <c r="S288" s="16"/>
      <c r="T288" s="18">
        <v>1799.9999999999998</v>
      </c>
      <c r="U288" s="18">
        <v>-750</v>
      </c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Y288" s="18"/>
      <c r="BA288" s="19"/>
      <c r="BB288" s="16"/>
    </row>
    <row r="289" spans="1:54">
      <c r="A289" s="19"/>
      <c r="B289" s="16"/>
      <c r="C289" s="17"/>
      <c r="D289" s="17"/>
      <c r="E289" s="17"/>
      <c r="F289" s="17"/>
      <c r="G289" s="16" t="s">
        <v>136</v>
      </c>
      <c r="H289" s="16" t="s">
        <v>137</v>
      </c>
      <c r="I289" s="16" t="s">
        <v>138</v>
      </c>
      <c r="J289" s="16"/>
      <c r="K289" s="18"/>
      <c r="L289" s="16"/>
      <c r="M289" s="18"/>
      <c r="N289" s="18">
        <v>28517.81</v>
      </c>
      <c r="O289" s="36">
        <v>25462.330357142855</v>
      </c>
      <c r="P289" s="36"/>
      <c r="Q289" s="36"/>
      <c r="R289" s="41">
        <v>0.1</v>
      </c>
      <c r="S289" s="16"/>
      <c r="T289" s="18">
        <v>3055.4796428571426</v>
      </c>
      <c r="U289" s="18">
        <v>-2546.2330357142901</v>
      </c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Y289" s="18"/>
      <c r="BA289" s="19"/>
      <c r="BB289" s="16"/>
    </row>
    <row r="290" spans="1:54">
      <c r="A290" s="19"/>
      <c r="B290" s="16"/>
      <c r="C290" s="17"/>
      <c r="D290" s="17"/>
      <c r="E290" s="17"/>
      <c r="F290" s="17"/>
      <c r="G290" s="16" t="s">
        <v>32</v>
      </c>
      <c r="H290" s="16"/>
      <c r="I290" s="16" t="s">
        <v>140</v>
      </c>
      <c r="J290" s="16"/>
      <c r="K290" s="18"/>
      <c r="L290" s="16"/>
      <c r="M290" s="18"/>
      <c r="N290" s="18"/>
      <c r="O290" s="36"/>
      <c r="P290" s="36"/>
      <c r="Q290" s="36"/>
      <c r="R290" s="41"/>
      <c r="S290" s="16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Y290" s="18"/>
      <c r="BA290" s="19"/>
      <c r="BB290" s="16"/>
    </row>
    <row r="291" spans="1:54">
      <c r="A291" s="19"/>
      <c r="B291" s="16"/>
      <c r="C291" s="17"/>
      <c r="D291" s="17"/>
      <c r="E291" s="17"/>
      <c r="F291" s="17"/>
      <c r="G291" s="16" t="s">
        <v>141</v>
      </c>
      <c r="H291" s="16"/>
      <c r="I291" s="16" t="s">
        <v>142</v>
      </c>
      <c r="J291" s="16"/>
      <c r="K291" s="18"/>
      <c r="L291" s="16"/>
      <c r="M291" s="18">
        <v>30170.17</v>
      </c>
      <c r="N291" s="18"/>
      <c r="O291" s="36"/>
      <c r="P291" s="36"/>
      <c r="Q291" s="36"/>
      <c r="R291" s="41"/>
      <c r="S291" s="16"/>
      <c r="T291" s="18"/>
      <c r="U291" s="18">
        <v>-603.40340000000003</v>
      </c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Y291" s="18"/>
      <c r="BA291" s="19"/>
      <c r="BB291" s="16"/>
    </row>
    <row r="292" spans="1:54">
      <c r="A292" s="19"/>
      <c r="B292" s="16"/>
      <c r="C292" s="17"/>
      <c r="D292" s="17"/>
      <c r="E292" s="17"/>
      <c r="F292" s="17"/>
      <c r="G292" s="16"/>
      <c r="H292" s="16"/>
      <c r="I292" s="16"/>
      <c r="J292" s="16"/>
      <c r="K292" s="18"/>
      <c r="L292" s="16"/>
      <c r="M292" s="18"/>
      <c r="N292" s="18"/>
      <c r="O292" s="36"/>
      <c r="P292" s="36"/>
      <c r="Q292" s="36"/>
      <c r="R292" s="41"/>
      <c r="S292" s="16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Y292" s="18"/>
      <c r="BA292" s="19"/>
      <c r="BB292" s="16"/>
    </row>
    <row r="293" spans="1:54">
      <c r="A293" s="19"/>
      <c r="B293" s="16"/>
      <c r="C293" s="17"/>
      <c r="D293" s="17"/>
      <c r="E293" s="17"/>
      <c r="F293" s="17"/>
      <c r="G293" s="16"/>
      <c r="H293" s="16"/>
      <c r="I293" s="16"/>
      <c r="J293" s="16"/>
      <c r="K293" s="18"/>
      <c r="L293" s="16"/>
      <c r="M293" s="18"/>
      <c r="N293" s="18"/>
      <c r="O293" s="36"/>
      <c r="P293" s="36"/>
      <c r="Q293" s="36"/>
      <c r="R293" s="41"/>
      <c r="S293" s="16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Y293" s="18"/>
      <c r="BA293" s="19"/>
      <c r="BB293" s="16"/>
    </row>
    <row r="294" spans="1:54">
      <c r="A294" s="19">
        <v>43374</v>
      </c>
      <c r="B294" s="16"/>
      <c r="C294" s="17">
        <v>140881</v>
      </c>
      <c r="D294" s="17"/>
      <c r="E294" s="17">
        <v>11460</v>
      </c>
      <c r="F294" s="17">
        <v>1891</v>
      </c>
      <c r="G294" s="16" t="s">
        <v>153</v>
      </c>
      <c r="H294" s="16" t="s">
        <v>165</v>
      </c>
      <c r="I294" s="16" t="s">
        <v>203</v>
      </c>
      <c r="J294" s="16"/>
      <c r="K294" s="18"/>
      <c r="L294" s="16"/>
      <c r="M294" s="18">
        <v>4050</v>
      </c>
      <c r="N294" s="18">
        <v>0</v>
      </c>
      <c r="O294" s="36">
        <f t="shared" ref="O294" si="36">N294/1.12+M294+L294+K294</f>
        <v>4050</v>
      </c>
      <c r="P294" s="36"/>
      <c r="Q294" s="36"/>
      <c r="R294" s="41">
        <v>0.01</v>
      </c>
      <c r="S294" s="16"/>
      <c r="T294" s="18">
        <v>0</v>
      </c>
      <c r="U294" s="18">
        <v>-40.5</v>
      </c>
      <c r="V294" s="18"/>
      <c r="W294" s="18"/>
      <c r="X294" s="18"/>
      <c r="Y294" s="18"/>
      <c r="Z294" s="18"/>
      <c r="AA294" s="18"/>
      <c r="AB294" s="18"/>
      <c r="AC294" s="18">
        <v>4050</v>
      </c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Y294" s="18"/>
      <c r="BA294" s="19"/>
      <c r="BB294" s="16"/>
    </row>
    <row r="295" spans="1:54">
      <c r="A295" s="19"/>
      <c r="B295" s="16"/>
      <c r="C295" s="17">
        <v>9018</v>
      </c>
      <c r="D295" s="17"/>
      <c r="E295" s="17">
        <v>11474</v>
      </c>
      <c r="F295" s="17">
        <v>1911</v>
      </c>
      <c r="G295" s="16" t="s">
        <v>151</v>
      </c>
      <c r="H295" s="16" t="s">
        <v>161</v>
      </c>
      <c r="I295" s="16" t="s">
        <v>203</v>
      </c>
      <c r="J295" s="16"/>
      <c r="K295" s="18"/>
      <c r="L295" s="16"/>
      <c r="M295" s="18">
        <v>3420.5</v>
      </c>
      <c r="N295" s="18">
        <v>0</v>
      </c>
      <c r="O295" s="36">
        <f t="shared" ref="O295:O343" si="37">N295/1.12+M295+L295+K295</f>
        <v>3420.5</v>
      </c>
      <c r="P295" s="36"/>
      <c r="Q295" s="36"/>
      <c r="R295" s="41">
        <v>0.01</v>
      </c>
      <c r="S295" s="16"/>
      <c r="T295" s="18">
        <v>0</v>
      </c>
      <c r="U295" s="18">
        <v>-34.204999999999998</v>
      </c>
      <c r="V295" s="18"/>
      <c r="W295" s="18"/>
      <c r="X295" s="18"/>
      <c r="Y295" s="18"/>
      <c r="Z295" s="18"/>
      <c r="AA295" s="18"/>
      <c r="AB295" s="18"/>
      <c r="AC295" s="18">
        <v>3420.5</v>
      </c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Y295" s="18"/>
      <c r="BA295" s="19"/>
      <c r="BB295" s="16"/>
    </row>
    <row r="296" spans="1:54">
      <c r="A296" s="19"/>
      <c r="B296" s="16"/>
      <c r="C296" s="17">
        <v>4822</v>
      </c>
      <c r="D296" s="17"/>
      <c r="E296" s="17">
        <v>11475</v>
      </c>
      <c r="F296" s="17">
        <v>1910</v>
      </c>
      <c r="G296" s="16" t="s">
        <v>159</v>
      </c>
      <c r="H296" s="16" t="s">
        <v>173</v>
      </c>
      <c r="I296" s="16" t="s">
        <v>203</v>
      </c>
      <c r="J296" s="16"/>
      <c r="K296" s="18"/>
      <c r="L296" s="16"/>
      <c r="M296" s="18">
        <v>0</v>
      </c>
      <c r="N296" s="18">
        <v>8300</v>
      </c>
      <c r="O296" s="36">
        <f t="shared" si="37"/>
        <v>7410.7142857142853</v>
      </c>
      <c r="P296" s="36"/>
      <c r="Q296" s="36"/>
      <c r="R296" s="41">
        <v>0.01</v>
      </c>
      <c r="S296" s="16"/>
      <c r="T296" s="18">
        <v>889.28571428571422</v>
      </c>
      <c r="U296" s="18">
        <v>-74.107142857142861</v>
      </c>
      <c r="V296" s="18"/>
      <c r="W296" s="18"/>
      <c r="X296" s="18"/>
      <c r="Y296" s="18"/>
      <c r="Z296" s="18"/>
      <c r="AA296" s="18"/>
      <c r="AB296" s="18"/>
      <c r="AC296" s="18">
        <v>7410.7142857142853</v>
      </c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Y296" s="18"/>
      <c r="BA296" s="19"/>
      <c r="BB296" s="16"/>
    </row>
    <row r="297" spans="1:54">
      <c r="A297" s="19"/>
      <c r="B297" s="16"/>
      <c r="C297" s="17">
        <v>141390</v>
      </c>
      <c r="D297" s="17"/>
      <c r="E297" s="17">
        <v>11476</v>
      </c>
      <c r="F297" s="17">
        <v>1909</v>
      </c>
      <c r="G297" s="16" t="s">
        <v>153</v>
      </c>
      <c r="H297" s="16" t="s">
        <v>165</v>
      </c>
      <c r="I297" s="16" t="s">
        <v>203</v>
      </c>
      <c r="J297" s="16"/>
      <c r="K297" s="18"/>
      <c r="L297" s="16"/>
      <c r="M297" s="18">
        <v>3200</v>
      </c>
      <c r="N297" s="18">
        <v>0</v>
      </c>
      <c r="O297" s="36">
        <f t="shared" si="37"/>
        <v>3200</v>
      </c>
      <c r="P297" s="36"/>
      <c r="Q297" s="36"/>
      <c r="R297" s="41">
        <v>0.01</v>
      </c>
      <c r="S297" s="16"/>
      <c r="T297" s="18">
        <v>0</v>
      </c>
      <c r="U297" s="18">
        <v>-32</v>
      </c>
      <c r="V297" s="18"/>
      <c r="W297" s="18"/>
      <c r="X297" s="18"/>
      <c r="Y297" s="18"/>
      <c r="Z297" s="18"/>
      <c r="AA297" s="18"/>
      <c r="AB297" s="18"/>
      <c r="AC297" s="18">
        <v>3200</v>
      </c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Y297" s="18"/>
      <c r="BA297" s="19"/>
      <c r="BB297" s="16"/>
    </row>
    <row r="298" spans="1:54">
      <c r="A298" s="19"/>
      <c r="B298" s="16"/>
      <c r="C298" s="17">
        <v>68946</v>
      </c>
      <c r="D298" s="17"/>
      <c r="E298" s="17">
        <v>11477</v>
      </c>
      <c r="F298" s="17">
        <v>1908</v>
      </c>
      <c r="G298" s="16" t="s">
        <v>152</v>
      </c>
      <c r="H298" s="16" t="s">
        <v>164</v>
      </c>
      <c r="I298" s="16" t="s">
        <v>204</v>
      </c>
      <c r="J298" s="16"/>
      <c r="K298" s="18"/>
      <c r="L298" s="16"/>
      <c r="M298" s="18">
        <v>1997.5</v>
      </c>
      <c r="N298" s="18">
        <v>0</v>
      </c>
      <c r="O298" s="36">
        <f t="shared" si="37"/>
        <v>1997.5</v>
      </c>
      <c r="P298" s="36"/>
      <c r="Q298" s="36"/>
      <c r="R298" s="41">
        <v>0.01</v>
      </c>
      <c r="S298" s="16"/>
      <c r="T298" s="18">
        <v>0</v>
      </c>
      <c r="U298" s="18">
        <v>-19.975000000000001</v>
      </c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>
        <v>1997.5</v>
      </c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Y298" s="18"/>
      <c r="BA298" s="19"/>
      <c r="BB298" s="16"/>
    </row>
    <row r="299" spans="1:54">
      <c r="A299" s="19"/>
      <c r="B299" s="16"/>
      <c r="C299" s="17">
        <v>68945</v>
      </c>
      <c r="D299" s="17"/>
      <c r="E299" s="17">
        <v>11478</v>
      </c>
      <c r="F299" s="17">
        <v>1907</v>
      </c>
      <c r="G299" s="16" t="s">
        <v>152</v>
      </c>
      <c r="H299" s="16" t="s">
        <v>164</v>
      </c>
      <c r="I299" s="16" t="s">
        <v>203</v>
      </c>
      <c r="J299" s="16"/>
      <c r="K299" s="18"/>
      <c r="L299" s="16"/>
      <c r="M299" s="18">
        <v>2565</v>
      </c>
      <c r="N299" s="18">
        <v>0</v>
      </c>
      <c r="O299" s="36">
        <f t="shared" si="37"/>
        <v>2565</v>
      </c>
      <c r="P299" s="36"/>
      <c r="Q299" s="36"/>
      <c r="R299" s="41">
        <v>0.01</v>
      </c>
      <c r="S299" s="16"/>
      <c r="T299" s="18">
        <v>0</v>
      </c>
      <c r="U299" s="18">
        <v>-25.650000000000002</v>
      </c>
      <c r="V299" s="18"/>
      <c r="W299" s="18"/>
      <c r="X299" s="18"/>
      <c r="Y299" s="18"/>
      <c r="Z299" s="18"/>
      <c r="AA299" s="18"/>
      <c r="AB299" s="18"/>
      <c r="AC299" s="18">
        <v>2565</v>
      </c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Y299" s="18"/>
      <c r="BA299" s="19"/>
      <c r="BB299" s="16"/>
    </row>
    <row r="300" spans="1:54">
      <c r="A300" s="19">
        <v>43382</v>
      </c>
      <c r="B300" s="16"/>
      <c r="C300" s="17">
        <v>510585022</v>
      </c>
      <c r="D300" s="17"/>
      <c r="E300" s="17">
        <v>11471</v>
      </c>
      <c r="F300" s="17">
        <v>1912</v>
      </c>
      <c r="G300" s="16" t="s">
        <v>192</v>
      </c>
      <c r="H300" s="16" t="s">
        <v>200</v>
      </c>
      <c r="I300" s="16" t="s">
        <v>207</v>
      </c>
      <c r="J300" s="16"/>
      <c r="K300" s="18"/>
      <c r="L300" s="16"/>
      <c r="M300" s="18">
        <v>0</v>
      </c>
      <c r="N300" s="18">
        <v>6664</v>
      </c>
      <c r="O300" s="36">
        <f t="shared" si="37"/>
        <v>5949.9999999999991</v>
      </c>
      <c r="P300" s="36"/>
      <c r="Q300" s="36"/>
      <c r="R300" s="41">
        <v>0.01</v>
      </c>
      <c r="S300" s="16"/>
      <c r="T300" s="18">
        <v>713.99999999999989</v>
      </c>
      <c r="U300" s="18">
        <v>-59.499999999999993</v>
      </c>
      <c r="V300" s="18"/>
      <c r="W300" s="18"/>
      <c r="X300" s="18"/>
      <c r="Y300" s="18"/>
      <c r="Z300" s="18"/>
      <c r="AA300" s="18"/>
      <c r="AB300" s="18"/>
      <c r="AC300" s="18"/>
      <c r="AD300" s="18">
        <v>5949.9999999999991</v>
      </c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Y300" s="18"/>
      <c r="BA300" s="19"/>
      <c r="BB300" s="16"/>
    </row>
    <row r="301" spans="1:54">
      <c r="A301" s="19"/>
      <c r="B301" s="16"/>
      <c r="C301" s="17">
        <v>30625</v>
      </c>
      <c r="D301" s="17"/>
      <c r="E301" s="17">
        <v>11472</v>
      </c>
      <c r="F301" s="17">
        <v>1904</v>
      </c>
      <c r="G301" s="16" t="s">
        <v>158</v>
      </c>
      <c r="H301" s="16" t="s">
        <v>170</v>
      </c>
      <c r="I301" s="16" t="s">
        <v>206</v>
      </c>
      <c r="J301" s="16"/>
      <c r="K301" s="18"/>
      <c r="L301" s="16"/>
      <c r="M301" s="18">
        <v>0</v>
      </c>
      <c r="N301" s="18">
        <v>5591</v>
      </c>
      <c r="O301" s="36">
        <f t="shared" si="37"/>
        <v>4991.9642857142853</v>
      </c>
      <c r="P301" s="36"/>
      <c r="Q301" s="36"/>
      <c r="R301" s="41">
        <v>0.01</v>
      </c>
      <c r="S301" s="16"/>
      <c r="T301" s="18">
        <v>599.03571428571422</v>
      </c>
      <c r="U301" s="18">
        <v>-49.919642857142854</v>
      </c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>
        <v>4991.9642857142853</v>
      </c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Y301" s="18"/>
      <c r="BA301" s="19"/>
      <c r="BB301" s="16"/>
    </row>
    <row r="302" spans="1:54">
      <c r="A302" s="19"/>
      <c r="B302" s="16"/>
      <c r="C302" s="17">
        <v>150737</v>
      </c>
      <c r="D302" s="17"/>
      <c r="E302" s="17">
        <v>11473</v>
      </c>
      <c r="F302" s="17">
        <v>1903</v>
      </c>
      <c r="G302" s="16" t="s">
        <v>185</v>
      </c>
      <c r="H302" s="16" t="s">
        <v>172</v>
      </c>
      <c r="I302" s="16" t="s">
        <v>203</v>
      </c>
      <c r="J302" s="16"/>
      <c r="K302" s="18"/>
      <c r="L302" s="16"/>
      <c r="M302" s="18">
        <v>0</v>
      </c>
      <c r="N302" s="18">
        <v>5930</v>
      </c>
      <c r="O302" s="36">
        <f t="shared" si="37"/>
        <v>5294.6428571428569</v>
      </c>
      <c r="P302" s="36"/>
      <c r="Q302" s="36"/>
      <c r="R302" s="41">
        <v>0.01</v>
      </c>
      <c r="S302" s="16"/>
      <c r="T302" s="18">
        <v>635.35714285714278</v>
      </c>
      <c r="U302" s="18">
        <v>-52.946428571428569</v>
      </c>
      <c r="V302" s="18"/>
      <c r="W302" s="18"/>
      <c r="X302" s="18"/>
      <c r="Y302" s="18"/>
      <c r="Z302" s="18"/>
      <c r="AA302" s="18"/>
      <c r="AB302" s="18"/>
      <c r="AC302" s="18">
        <v>5294.6428571428569</v>
      </c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Y302" s="18"/>
      <c r="BA302" s="19"/>
      <c r="BB302" s="16"/>
    </row>
    <row r="303" spans="1:54">
      <c r="A303" s="19"/>
      <c r="B303" s="16"/>
      <c r="C303" s="17">
        <v>4565</v>
      </c>
      <c r="D303" s="17"/>
      <c r="E303" s="17">
        <v>11479</v>
      </c>
      <c r="F303" s="17">
        <v>1913</v>
      </c>
      <c r="G303" s="16" t="s">
        <v>193</v>
      </c>
      <c r="H303" s="16" t="s">
        <v>178</v>
      </c>
      <c r="I303" s="16" t="s">
        <v>203</v>
      </c>
      <c r="J303" s="16"/>
      <c r="K303" s="18"/>
      <c r="L303" s="16"/>
      <c r="M303" s="18">
        <v>1257.5</v>
      </c>
      <c r="N303" s="18">
        <v>0</v>
      </c>
      <c r="O303" s="36">
        <f t="shared" si="37"/>
        <v>1257.5</v>
      </c>
      <c r="P303" s="36"/>
      <c r="Q303" s="36"/>
      <c r="R303" s="41">
        <v>0.01</v>
      </c>
      <c r="S303" s="16"/>
      <c r="T303" s="18">
        <v>0</v>
      </c>
      <c r="U303" s="18">
        <v>-12.575000000000001</v>
      </c>
      <c r="V303" s="18"/>
      <c r="W303" s="18"/>
      <c r="X303" s="18"/>
      <c r="Y303" s="18"/>
      <c r="Z303" s="18"/>
      <c r="AA303" s="18"/>
      <c r="AB303" s="18"/>
      <c r="AC303" s="18">
        <v>1257.5</v>
      </c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Y303" s="18"/>
      <c r="BA303" s="19"/>
      <c r="BB303" s="16"/>
    </row>
    <row r="304" spans="1:54">
      <c r="A304" s="19">
        <v>43383</v>
      </c>
      <c r="B304" s="16"/>
      <c r="C304" s="17">
        <v>69551</v>
      </c>
      <c r="D304" s="17"/>
      <c r="E304" s="17">
        <v>11480</v>
      </c>
      <c r="F304" s="17">
        <v>1915</v>
      </c>
      <c r="G304" s="16" t="s">
        <v>152</v>
      </c>
      <c r="H304" s="16" t="s">
        <v>164</v>
      </c>
      <c r="I304" s="16" t="s">
        <v>203</v>
      </c>
      <c r="J304" s="16"/>
      <c r="K304" s="18"/>
      <c r="L304" s="16"/>
      <c r="M304" s="18">
        <v>2800</v>
      </c>
      <c r="N304" s="18">
        <v>0</v>
      </c>
      <c r="O304" s="36">
        <f t="shared" si="37"/>
        <v>2800</v>
      </c>
      <c r="P304" s="36"/>
      <c r="Q304" s="36"/>
      <c r="R304" s="41">
        <v>0.01</v>
      </c>
      <c r="S304" s="16"/>
      <c r="T304" s="18">
        <v>0</v>
      </c>
      <c r="U304" s="18">
        <v>-28</v>
      </c>
      <c r="V304" s="18"/>
      <c r="W304" s="18"/>
      <c r="X304" s="18"/>
      <c r="Y304" s="18"/>
      <c r="Z304" s="18"/>
      <c r="AA304" s="18"/>
      <c r="AB304" s="18"/>
      <c r="AC304" s="18">
        <v>2800</v>
      </c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Y304" s="18"/>
      <c r="BA304" s="19"/>
      <c r="BB304" s="16"/>
    </row>
    <row r="305" spans="1:54">
      <c r="A305" s="19"/>
      <c r="B305" s="16"/>
      <c r="C305" s="17">
        <v>27630</v>
      </c>
      <c r="D305" s="17"/>
      <c r="E305" s="17">
        <v>11481</v>
      </c>
      <c r="F305" s="17">
        <v>1905</v>
      </c>
      <c r="G305" s="16" t="s">
        <v>191</v>
      </c>
      <c r="H305" s="16" t="s">
        <v>171</v>
      </c>
      <c r="I305" s="16" t="s">
        <v>208</v>
      </c>
      <c r="J305" s="16"/>
      <c r="K305" s="18"/>
      <c r="L305" s="16"/>
      <c r="M305" s="18">
        <v>0</v>
      </c>
      <c r="N305" s="18">
        <v>1800</v>
      </c>
      <c r="O305" s="36">
        <f t="shared" si="37"/>
        <v>1607.1428571428569</v>
      </c>
      <c r="P305" s="36"/>
      <c r="Q305" s="36"/>
      <c r="R305" s="41">
        <v>0.01</v>
      </c>
      <c r="S305" s="16"/>
      <c r="T305" s="18">
        <v>192.85714285714283</v>
      </c>
      <c r="U305" s="18">
        <v>-16.071428571428569</v>
      </c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>
        <v>1607.1428571428569</v>
      </c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Y305" s="18"/>
      <c r="BA305" s="19"/>
      <c r="BB305" s="16"/>
    </row>
    <row r="306" spans="1:54">
      <c r="A306" s="19"/>
      <c r="B306" s="16"/>
      <c r="C306" s="17">
        <v>27630</v>
      </c>
      <c r="D306" s="17"/>
      <c r="E306" s="17">
        <v>11481</v>
      </c>
      <c r="F306" s="17">
        <v>1905</v>
      </c>
      <c r="G306" s="16" t="s">
        <v>191</v>
      </c>
      <c r="H306" s="16" t="s">
        <v>171</v>
      </c>
      <c r="I306" s="16" t="s">
        <v>209</v>
      </c>
      <c r="J306" s="16"/>
      <c r="K306" s="18"/>
      <c r="L306" s="16"/>
      <c r="M306" s="18">
        <v>0</v>
      </c>
      <c r="N306" s="18">
        <v>1055</v>
      </c>
      <c r="O306" s="36">
        <f t="shared" si="37"/>
        <v>941.96428571428567</v>
      </c>
      <c r="P306" s="36"/>
      <c r="Q306" s="36"/>
      <c r="R306" s="41">
        <v>0.01</v>
      </c>
      <c r="S306" s="16"/>
      <c r="T306" s="18">
        <v>113.03571428571428</v>
      </c>
      <c r="U306" s="18">
        <v>-9.4196428571428577</v>
      </c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>
        <v>941.96428571428567</v>
      </c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Y306" s="18"/>
      <c r="BA306" s="19"/>
      <c r="BB306" s="16"/>
    </row>
    <row r="307" spans="1:54">
      <c r="A307" s="19"/>
      <c r="B307" s="16"/>
      <c r="C307" s="17">
        <v>36554</v>
      </c>
      <c r="D307" s="17"/>
      <c r="E307" s="17">
        <v>11482</v>
      </c>
      <c r="F307" s="17">
        <v>1888</v>
      </c>
      <c r="G307" s="16" t="s">
        <v>154</v>
      </c>
      <c r="H307" s="16" t="s">
        <v>199</v>
      </c>
      <c r="I307" s="16" t="s">
        <v>203</v>
      </c>
      <c r="J307" s="16"/>
      <c r="K307" s="18"/>
      <c r="L307" s="16"/>
      <c r="M307" s="18">
        <v>0</v>
      </c>
      <c r="N307" s="18">
        <v>16859</v>
      </c>
      <c r="O307" s="36">
        <f t="shared" si="37"/>
        <v>15052.678571428571</v>
      </c>
      <c r="P307" s="36"/>
      <c r="Q307" s="36"/>
      <c r="R307" s="41">
        <v>0.01</v>
      </c>
      <c r="S307" s="16"/>
      <c r="T307" s="18">
        <v>1806.3214285714284</v>
      </c>
      <c r="U307" s="18">
        <v>-150.52678571428572</v>
      </c>
      <c r="V307" s="18"/>
      <c r="W307" s="18"/>
      <c r="X307" s="18"/>
      <c r="Y307" s="18"/>
      <c r="Z307" s="18"/>
      <c r="AA307" s="18"/>
      <c r="AB307" s="18"/>
      <c r="AC307" s="18">
        <v>15052.678571428571</v>
      </c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Y307" s="18"/>
      <c r="BA307" s="19"/>
      <c r="BB307" s="16"/>
    </row>
    <row r="308" spans="1:54">
      <c r="A308" s="19">
        <v>43384</v>
      </c>
      <c r="B308" s="16"/>
      <c r="C308" s="17">
        <v>143635</v>
      </c>
      <c r="D308" s="17"/>
      <c r="E308" s="17">
        <v>11484</v>
      </c>
      <c r="F308" s="17">
        <v>1916</v>
      </c>
      <c r="G308" s="16" t="s">
        <v>153</v>
      </c>
      <c r="H308" s="16" t="s">
        <v>165</v>
      </c>
      <c r="I308" s="16" t="s">
        <v>203</v>
      </c>
      <c r="J308" s="16"/>
      <c r="K308" s="18"/>
      <c r="L308" s="16"/>
      <c r="M308" s="18">
        <v>2950</v>
      </c>
      <c r="N308" s="18">
        <v>0</v>
      </c>
      <c r="O308" s="36">
        <f t="shared" si="37"/>
        <v>2950</v>
      </c>
      <c r="P308" s="36"/>
      <c r="Q308" s="36"/>
      <c r="R308" s="41">
        <v>0.01</v>
      </c>
      <c r="S308" s="16"/>
      <c r="T308" s="18">
        <v>0</v>
      </c>
      <c r="U308" s="18">
        <v>-29.5</v>
      </c>
      <c r="V308" s="18"/>
      <c r="W308" s="18"/>
      <c r="X308" s="18"/>
      <c r="Y308" s="18"/>
      <c r="Z308" s="18"/>
      <c r="AA308" s="18"/>
      <c r="AB308" s="18"/>
      <c r="AC308" s="18">
        <v>2950</v>
      </c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Y308" s="18"/>
      <c r="BA308" s="19"/>
      <c r="BB308" s="16"/>
    </row>
    <row r="309" spans="1:54">
      <c r="A309" s="19"/>
      <c r="B309" s="16"/>
      <c r="C309" s="17">
        <v>5840</v>
      </c>
      <c r="D309" s="17"/>
      <c r="E309" s="17">
        <v>11485</v>
      </c>
      <c r="F309" s="17">
        <v>1917</v>
      </c>
      <c r="G309" s="16" t="s">
        <v>155</v>
      </c>
      <c r="H309" s="16" t="s">
        <v>167</v>
      </c>
      <c r="I309" s="16" t="s">
        <v>203</v>
      </c>
      <c r="J309" s="16"/>
      <c r="K309" s="18"/>
      <c r="L309" s="16"/>
      <c r="M309" s="18">
        <v>0</v>
      </c>
      <c r="N309" s="18">
        <v>4200</v>
      </c>
      <c r="O309" s="36">
        <f t="shared" si="37"/>
        <v>3749.9999999999995</v>
      </c>
      <c r="P309" s="36"/>
      <c r="Q309" s="36"/>
      <c r="R309" s="41">
        <v>0.01</v>
      </c>
      <c r="S309" s="16"/>
      <c r="T309" s="18">
        <v>449.99999999999994</v>
      </c>
      <c r="U309" s="18">
        <v>-37.499999999999993</v>
      </c>
      <c r="V309" s="18"/>
      <c r="W309" s="18"/>
      <c r="X309" s="18"/>
      <c r="Y309" s="18"/>
      <c r="Z309" s="18"/>
      <c r="AA309" s="18"/>
      <c r="AB309" s="18"/>
      <c r="AC309" s="18">
        <v>3749.9999999999995</v>
      </c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Y309" s="18"/>
      <c r="BA309" s="19"/>
      <c r="BB309" s="16"/>
    </row>
    <row r="310" spans="1:54">
      <c r="A310" s="19"/>
      <c r="B310" s="16"/>
      <c r="C310" s="17">
        <v>229893</v>
      </c>
      <c r="D310" s="17"/>
      <c r="E310" s="17">
        <v>11486</v>
      </c>
      <c r="F310" s="17">
        <v>1918</v>
      </c>
      <c r="G310" s="16" t="s">
        <v>181</v>
      </c>
      <c r="H310" s="16">
        <v>139564</v>
      </c>
      <c r="I310" s="16" t="s">
        <v>202</v>
      </c>
      <c r="J310" s="16"/>
      <c r="K310" s="18"/>
      <c r="L310" s="16"/>
      <c r="M310" s="18">
        <v>0</v>
      </c>
      <c r="N310" s="18">
        <v>3097.14</v>
      </c>
      <c r="O310" s="36">
        <f t="shared" si="37"/>
        <v>2765.3035714285711</v>
      </c>
      <c r="P310" s="36"/>
      <c r="Q310" s="36"/>
      <c r="R310" s="41">
        <v>0.01</v>
      </c>
      <c r="S310" s="16"/>
      <c r="T310" s="18">
        <v>331.83642857142854</v>
      </c>
      <c r="U310" s="18">
        <v>-27.653035714285711</v>
      </c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>
        <v>2765.3035714285711</v>
      </c>
      <c r="AV310" s="18"/>
      <c r="AW310" s="18"/>
      <c r="AY310" s="18"/>
      <c r="BA310" s="19"/>
      <c r="BB310" s="16"/>
    </row>
    <row r="311" spans="1:54">
      <c r="A311" s="19">
        <v>43385</v>
      </c>
      <c r="B311" s="16"/>
      <c r="C311" s="17">
        <v>105378</v>
      </c>
      <c r="D311" s="17"/>
      <c r="E311" s="17">
        <v>11487</v>
      </c>
      <c r="F311" s="17">
        <v>1897</v>
      </c>
      <c r="G311" s="16" t="s">
        <v>652</v>
      </c>
      <c r="H311" s="16" t="s">
        <v>654</v>
      </c>
      <c r="I311" s="16" t="s">
        <v>203</v>
      </c>
      <c r="J311" s="16"/>
      <c r="K311" s="18"/>
      <c r="L311" s="16"/>
      <c r="M311" s="18">
        <v>0</v>
      </c>
      <c r="N311" s="18">
        <v>7529.78</v>
      </c>
      <c r="O311" s="36">
        <f t="shared" si="37"/>
        <v>6723.017857142856</v>
      </c>
      <c r="P311" s="36"/>
      <c r="Q311" s="36"/>
      <c r="R311" s="41">
        <v>0.01</v>
      </c>
      <c r="S311" s="16"/>
      <c r="T311" s="18">
        <v>806.76214285714263</v>
      </c>
      <c r="U311" s="18">
        <v>-67.230178571428567</v>
      </c>
      <c r="V311" s="18"/>
      <c r="W311" s="18"/>
      <c r="X311" s="18"/>
      <c r="Y311" s="18"/>
      <c r="Z311" s="18"/>
      <c r="AA311" s="18"/>
      <c r="AB311" s="18"/>
      <c r="AC311" s="18">
        <v>6723.017857142856</v>
      </c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Y311" s="18"/>
      <c r="BA311" s="19"/>
      <c r="BB311" s="16"/>
    </row>
    <row r="312" spans="1:54">
      <c r="A312" s="19">
        <v>43388</v>
      </c>
      <c r="B312" s="16"/>
      <c r="C312" s="17">
        <v>69554</v>
      </c>
      <c r="D312" s="17"/>
      <c r="E312" s="17">
        <v>11488</v>
      </c>
      <c r="F312" s="17">
        <v>1919</v>
      </c>
      <c r="G312" s="16" t="s">
        <v>152</v>
      </c>
      <c r="H312" s="16" t="s">
        <v>164</v>
      </c>
      <c r="I312" s="16" t="s">
        <v>203</v>
      </c>
      <c r="J312" s="16"/>
      <c r="K312" s="18"/>
      <c r="L312" s="16"/>
      <c r="M312" s="18">
        <v>5165</v>
      </c>
      <c r="N312" s="18">
        <v>0</v>
      </c>
      <c r="O312" s="36">
        <f t="shared" si="37"/>
        <v>5165</v>
      </c>
      <c r="P312" s="36"/>
      <c r="Q312" s="36"/>
      <c r="R312" s="41">
        <v>0.01</v>
      </c>
      <c r="S312" s="16"/>
      <c r="T312" s="18">
        <v>0</v>
      </c>
      <c r="U312" s="18">
        <v>-51.65</v>
      </c>
      <c r="V312" s="18"/>
      <c r="W312" s="18"/>
      <c r="X312" s="18"/>
      <c r="Y312" s="18"/>
      <c r="Z312" s="18"/>
      <c r="AA312" s="18"/>
      <c r="AB312" s="18"/>
      <c r="AC312" s="18">
        <v>5165</v>
      </c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Y312" s="18"/>
      <c r="BA312" s="19"/>
      <c r="BB312" s="16"/>
    </row>
    <row r="313" spans="1:54">
      <c r="A313" s="19"/>
      <c r="B313" s="16"/>
      <c r="C313" s="17">
        <v>69555</v>
      </c>
      <c r="D313" s="17"/>
      <c r="E313" s="17">
        <v>11489</v>
      </c>
      <c r="F313" s="17">
        <v>1920</v>
      </c>
      <c r="G313" s="16" t="s">
        <v>152</v>
      </c>
      <c r="H313" s="16" t="s">
        <v>164</v>
      </c>
      <c r="I313" s="16" t="s">
        <v>204</v>
      </c>
      <c r="J313" s="16"/>
      <c r="K313" s="18"/>
      <c r="L313" s="16"/>
      <c r="M313" s="18">
        <v>1966.75</v>
      </c>
      <c r="N313" s="18">
        <v>0</v>
      </c>
      <c r="O313" s="36">
        <f t="shared" si="37"/>
        <v>1966.75</v>
      </c>
      <c r="P313" s="36"/>
      <c r="Q313" s="36"/>
      <c r="R313" s="41">
        <v>0.01</v>
      </c>
      <c r="S313" s="16"/>
      <c r="T313" s="18">
        <v>0</v>
      </c>
      <c r="U313" s="18">
        <v>-19.6675</v>
      </c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>
        <v>1966.75</v>
      </c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Y313" s="18"/>
      <c r="BA313" s="19"/>
      <c r="BB313" s="16"/>
    </row>
    <row r="314" spans="1:54">
      <c r="A314" s="19"/>
      <c r="B314" s="16"/>
      <c r="C314" s="17">
        <v>9303</v>
      </c>
      <c r="D314" s="17"/>
      <c r="E314" s="17">
        <v>11490</v>
      </c>
      <c r="F314" s="17">
        <v>1921</v>
      </c>
      <c r="G314" s="16" t="s">
        <v>151</v>
      </c>
      <c r="H314" s="16" t="s">
        <v>161</v>
      </c>
      <c r="I314" s="16" t="s">
        <v>204</v>
      </c>
      <c r="J314" s="16"/>
      <c r="K314" s="18"/>
      <c r="L314" s="16"/>
      <c r="M314" s="18">
        <v>417.8</v>
      </c>
      <c r="N314" s="18">
        <v>0</v>
      </c>
      <c r="O314" s="36">
        <f t="shared" si="37"/>
        <v>417.8</v>
      </c>
      <c r="P314" s="36"/>
      <c r="Q314" s="36"/>
      <c r="R314" s="41">
        <v>0.01</v>
      </c>
      <c r="S314" s="16"/>
      <c r="T314" s="18">
        <v>0</v>
      </c>
      <c r="U314" s="18">
        <v>-4.1779999999999999</v>
      </c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>
        <v>417.8</v>
      </c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Y314" s="18"/>
      <c r="BA314" s="19"/>
      <c r="BB314" s="16"/>
    </row>
    <row r="315" spans="1:54">
      <c r="A315" s="19"/>
      <c r="B315" s="16"/>
      <c r="C315" s="17">
        <v>9303</v>
      </c>
      <c r="D315" s="17"/>
      <c r="E315" s="17">
        <v>11490</v>
      </c>
      <c r="F315" s="17">
        <v>1921</v>
      </c>
      <c r="G315" s="16" t="s">
        <v>151</v>
      </c>
      <c r="H315" s="16" t="s">
        <v>161</v>
      </c>
      <c r="I315" s="16" t="s">
        <v>203</v>
      </c>
      <c r="J315" s="16"/>
      <c r="K315" s="18"/>
      <c r="L315" s="16"/>
      <c r="M315" s="18">
        <v>4483</v>
      </c>
      <c r="N315" s="18">
        <v>0</v>
      </c>
      <c r="O315" s="36">
        <f t="shared" si="37"/>
        <v>4483</v>
      </c>
      <c r="P315" s="36"/>
      <c r="Q315" s="36"/>
      <c r="R315" s="41">
        <v>0.01</v>
      </c>
      <c r="S315" s="16"/>
      <c r="T315" s="18">
        <v>0</v>
      </c>
      <c r="U315" s="18">
        <v>-44.83</v>
      </c>
      <c r="V315" s="18"/>
      <c r="W315" s="18"/>
      <c r="X315" s="18"/>
      <c r="Y315" s="18"/>
      <c r="Z315" s="18"/>
      <c r="AA315" s="18"/>
      <c r="AB315" s="18"/>
      <c r="AC315" s="18">
        <v>4483</v>
      </c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Y315" s="18"/>
      <c r="BA315" s="19"/>
      <c r="BB315" s="16"/>
    </row>
    <row r="316" spans="1:54">
      <c r="A316" s="19">
        <v>43389</v>
      </c>
      <c r="B316" s="16"/>
      <c r="C316" s="17">
        <v>143076</v>
      </c>
      <c r="D316" s="17"/>
      <c r="E316" s="17">
        <v>11492</v>
      </c>
      <c r="F316" s="17">
        <v>1925</v>
      </c>
      <c r="G316" s="16" t="s">
        <v>153</v>
      </c>
      <c r="H316" s="16" t="s">
        <v>165</v>
      </c>
      <c r="I316" s="16" t="s">
        <v>203</v>
      </c>
      <c r="J316" s="16"/>
      <c r="K316" s="18"/>
      <c r="L316" s="16"/>
      <c r="M316" s="18">
        <v>3200</v>
      </c>
      <c r="N316" s="18">
        <v>0</v>
      </c>
      <c r="O316" s="36">
        <f t="shared" si="37"/>
        <v>3200</v>
      </c>
      <c r="P316" s="36"/>
      <c r="Q316" s="36"/>
      <c r="R316" s="41">
        <v>0.01</v>
      </c>
      <c r="S316" s="16"/>
      <c r="T316" s="18">
        <v>0</v>
      </c>
      <c r="U316" s="18">
        <v>-32</v>
      </c>
      <c r="V316" s="18"/>
      <c r="W316" s="18"/>
      <c r="X316" s="18"/>
      <c r="Y316" s="18"/>
      <c r="Z316" s="18"/>
      <c r="AA316" s="18"/>
      <c r="AB316" s="18"/>
      <c r="AC316" s="18">
        <v>3200</v>
      </c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Y316" s="18"/>
      <c r="BA316" s="19"/>
      <c r="BB316" s="16"/>
    </row>
    <row r="317" spans="1:54">
      <c r="A317" s="19"/>
      <c r="B317" s="16"/>
      <c r="C317" s="17">
        <v>74769</v>
      </c>
      <c r="D317" s="17"/>
      <c r="E317" s="17">
        <v>11493</v>
      </c>
      <c r="F317" s="17">
        <v>1914</v>
      </c>
      <c r="G317" s="16" t="s">
        <v>160</v>
      </c>
      <c r="H317" s="16" t="s">
        <v>175</v>
      </c>
      <c r="I317" s="16" t="s">
        <v>210</v>
      </c>
      <c r="J317" s="16"/>
      <c r="K317" s="18"/>
      <c r="L317" s="16"/>
      <c r="M317" s="18">
        <v>0</v>
      </c>
      <c r="N317" s="18">
        <v>981.31</v>
      </c>
      <c r="O317" s="36">
        <f t="shared" si="37"/>
        <v>876.16964285714278</v>
      </c>
      <c r="P317" s="36"/>
      <c r="Q317" s="36"/>
      <c r="R317" s="41">
        <v>0.01</v>
      </c>
      <c r="S317" s="16"/>
      <c r="T317" s="18">
        <v>105.14035714285713</v>
      </c>
      <c r="U317" s="18">
        <v>-8.7616964285714278</v>
      </c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>
        <v>876.16964285714278</v>
      </c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Y317" s="18"/>
      <c r="BA317" s="19"/>
      <c r="BB317" s="16"/>
    </row>
    <row r="318" spans="1:54">
      <c r="A318" s="19"/>
      <c r="B318" s="16"/>
      <c r="C318" s="17">
        <v>83359</v>
      </c>
      <c r="D318" s="17"/>
      <c r="E318" s="17">
        <v>11494</v>
      </c>
      <c r="F318" s="17">
        <v>1872</v>
      </c>
      <c r="G318" s="16" t="s">
        <v>196</v>
      </c>
      <c r="H318" s="16" t="s">
        <v>174</v>
      </c>
      <c r="I318" s="16" t="s">
        <v>203</v>
      </c>
      <c r="J318" s="16"/>
      <c r="K318" s="18"/>
      <c r="L318" s="16"/>
      <c r="M318" s="18">
        <v>0</v>
      </c>
      <c r="N318" s="18">
        <v>1043</v>
      </c>
      <c r="O318" s="36">
        <f t="shared" si="37"/>
        <v>931.24999999999989</v>
      </c>
      <c r="P318" s="36"/>
      <c r="Q318" s="36"/>
      <c r="R318" s="41">
        <v>0.01</v>
      </c>
      <c r="S318" s="16"/>
      <c r="T318" s="18">
        <v>111.74999999999999</v>
      </c>
      <c r="U318" s="18">
        <v>-9.3124999999999982</v>
      </c>
      <c r="V318" s="18"/>
      <c r="W318" s="18"/>
      <c r="X318" s="18"/>
      <c r="Y318" s="18"/>
      <c r="Z318" s="18"/>
      <c r="AA318" s="18"/>
      <c r="AB318" s="18"/>
      <c r="AC318" s="18">
        <v>931.24999999999989</v>
      </c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Y318" s="18"/>
      <c r="BA318" s="19"/>
      <c r="BB318" s="16"/>
    </row>
    <row r="319" spans="1:54">
      <c r="A319" s="19"/>
      <c r="B319" s="16"/>
      <c r="C319" s="17">
        <v>69559</v>
      </c>
      <c r="D319" s="17"/>
      <c r="E319" s="17">
        <v>11495</v>
      </c>
      <c r="F319" s="17">
        <v>1926</v>
      </c>
      <c r="G319" s="16" t="s">
        <v>152</v>
      </c>
      <c r="H319" s="16" t="s">
        <v>164</v>
      </c>
      <c r="I319" s="16" t="s">
        <v>203</v>
      </c>
      <c r="J319" s="16"/>
      <c r="K319" s="18"/>
      <c r="L319" s="16"/>
      <c r="M319" s="18">
        <v>2396</v>
      </c>
      <c r="N319" s="18">
        <v>0</v>
      </c>
      <c r="O319" s="36">
        <f t="shared" si="37"/>
        <v>2396</v>
      </c>
      <c r="P319" s="36"/>
      <c r="Q319" s="36"/>
      <c r="R319" s="41">
        <v>0.01</v>
      </c>
      <c r="S319" s="16"/>
      <c r="T319" s="18">
        <v>0</v>
      </c>
      <c r="U319" s="18">
        <v>-23.96</v>
      </c>
      <c r="V319" s="18"/>
      <c r="W319" s="18"/>
      <c r="X319" s="18"/>
      <c r="Y319" s="18"/>
      <c r="Z319" s="18"/>
      <c r="AA319" s="18"/>
      <c r="AB319" s="18"/>
      <c r="AC319" s="18">
        <v>2396</v>
      </c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Y319" s="18"/>
      <c r="BA319" s="19"/>
      <c r="BB319" s="16"/>
    </row>
    <row r="320" spans="1:54">
      <c r="A320" s="19">
        <v>43390</v>
      </c>
      <c r="B320" s="16"/>
      <c r="C320" s="17">
        <v>860420</v>
      </c>
      <c r="D320" s="17"/>
      <c r="E320" s="17">
        <v>11496</v>
      </c>
      <c r="F320" s="17">
        <v>1924</v>
      </c>
      <c r="G320" s="16" t="s">
        <v>189</v>
      </c>
      <c r="H320" s="16">
        <v>11</v>
      </c>
      <c r="I320" s="16" t="s">
        <v>203</v>
      </c>
      <c r="J320" s="16"/>
      <c r="K320" s="18"/>
      <c r="L320" s="16"/>
      <c r="M320" s="18">
        <v>0</v>
      </c>
      <c r="N320" s="18">
        <v>4560</v>
      </c>
      <c r="O320" s="36">
        <f t="shared" si="37"/>
        <v>4071.4285714285711</v>
      </c>
      <c r="P320" s="36"/>
      <c r="Q320" s="36"/>
      <c r="R320" s="41">
        <v>0.01</v>
      </c>
      <c r="S320" s="16"/>
      <c r="T320" s="18">
        <v>488.5714285714285</v>
      </c>
      <c r="U320" s="18">
        <v>-40.714285714285715</v>
      </c>
      <c r="V320" s="18"/>
      <c r="W320" s="18"/>
      <c r="X320" s="18"/>
      <c r="Y320" s="18"/>
      <c r="Z320" s="18"/>
      <c r="AA320" s="18"/>
      <c r="AB320" s="18"/>
      <c r="AC320" s="18">
        <v>4071.4285714285711</v>
      </c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Y320" s="18"/>
      <c r="BA320" s="19"/>
      <c r="BB320" s="16"/>
    </row>
    <row r="321" spans="1:54">
      <c r="A321" s="19"/>
      <c r="B321" s="16"/>
      <c r="C321" s="17">
        <v>30657</v>
      </c>
      <c r="D321" s="17"/>
      <c r="E321" s="17">
        <v>11497</v>
      </c>
      <c r="F321" s="17">
        <v>1923</v>
      </c>
      <c r="G321" s="16" t="s">
        <v>158</v>
      </c>
      <c r="H321" s="16" t="s">
        <v>170</v>
      </c>
      <c r="I321" s="16" t="s">
        <v>206</v>
      </c>
      <c r="J321" s="16"/>
      <c r="K321" s="18"/>
      <c r="L321" s="16"/>
      <c r="M321" s="18">
        <v>0</v>
      </c>
      <c r="N321" s="18">
        <v>4465</v>
      </c>
      <c r="O321" s="36">
        <f t="shared" si="37"/>
        <v>3986.6071428571427</v>
      </c>
      <c r="P321" s="36"/>
      <c r="Q321" s="36"/>
      <c r="R321" s="41">
        <v>0.01</v>
      </c>
      <c r="S321" s="16"/>
      <c r="T321" s="18">
        <v>478.39285714285711</v>
      </c>
      <c r="U321" s="18">
        <v>-39.866071428571431</v>
      </c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>
        <v>3986.6071428571427</v>
      </c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Y321" s="18"/>
      <c r="BA321" s="19"/>
      <c r="BB321" s="16"/>
    </row>
    <row r="322" spans="1:54">
      <c r="A322" s="19">
        <v>43392</v>
      </c>
      <c r="B322" s="16"/>
      <c r="C322" s="17">
        <v>1109</v>
      </c>
      <c r="D322" s="17"/>
      <c r="E322" s="17">
        <v>11498</v>
      </c>
      <c r="F322" s="17">
        <v>1928</v>
      </c>
      <c r="G322" s="16" t="s">
        <v>193</v>
      </c>
      <c r="H322" s="16" t="s">
        <v>178</v>
      </c>
      <c r="I322" s="16" t="s">
        <v>203</v>
      </c>
      <c r="J322" s="16"/>
      <c r="K322" s="18"/>
      <c r="L322" s="16"/>
      <c r="M322" s="18">
        <v>1060</v>
      </c>
      <c r="N322" s="18">
        <v>0</v>
      </c>
      <c r="O322" s="36">
        <f t="shared" si="37"/>
        <v>1060</v>
      </c>
      <c r="P322" s="36"/>
      <c r="Q322" s="36"/>
      <c r="R322" s="41">
        <v>0.01</v>
      </c>
      <c r="S322" s="16"/>
      <c r="T322" s="18">
        <v>0</v>
      </c>
      <c r="U322" s="18">
        <v>-10.6</v>
      </c>
      <c r="V322" s="18"/>
      <c r="W322" s="18"/>
      <c r="X322" s="18"/>
      <c r="Y322" s="18"/>
      <c r="Z322" s="18"/>
      <c r="AA322" s="18"/>
      <c r="AB322" s="18"/>
      <c r="AC322" s="18">
        <v>1060</v>
      </c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Y322" s="18"/>
      <c r="BA322" s="19"/>
      <c r="BB322" s="16"/>
    </row>
    <row r="323" spans="1:54">
      <c r="A323" s="19">
        <v>43393</v>
      </c>
      <c r="B323" s="16"/>
      <c r="C323" s="17">
        <v>231255</v>
      </c>
      <c r="D323" s="17"/>
      <c r="E323" s="17">
        <v>11499</v>
      </c>
      <c r="F323" s="17">
        <v>1929</v>
      </c>
      <c r="G323" s="16" t="s">
        <v>181</v>
      </c>
      <c r="H323" s="16">
        <v>139564</v>
      </c>
      <c r="I323" s="16" t="s">
        <v>202</v>
      </c>
      <c r="J323" s="16"/>
      <c r="K323" s="18"/>
      <c r="L323" s="16"/>
      <c r="M323" s="18">
        <v>0</v>
      </c>
      <c r="N323" s="18">
        <v>2922.24</v>
      </c>
      <c r="O323" s="36">
        <f t="shared" si="37"/>
        <v>2609.1428571428569</v>
      </c>
      <c r="P323" s="36"/>
      <c r="Q323" s="36"/>
      <c r="R323" s="41">
        <v>0.01</v>
      </c>
      <c r="S323" s="16"/>
      <c r="T323" s="18">
        <v>313.09714285714284</v>
      </c>
      <c r="U323" s="18">
        <v>-26.091428571428569</v>
      </c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>
        <v>2609.1428571428569</v>
      </c>
      <c r="AV323" s="18"/>
      <c r="AW323" s="18"/>
      <c r="AY323" s="18"/>
      <c r="BA323" s="19"/>
      <c r="BB323" s="16"/>
    </row>
    <row r="324" spans="1:54">
      <c r="A324" s="19">
        <v>43395</v>
      </c>
      <c r="B324" s="16"/>
      <c r="C324" s="17">
        <v>8776</v>
      </c>
      <c r="D324" s="17"/>
      <c r="E324" s="17">
        <v>11500</v>
      </c>
      <c r="F324" s="17">
        <v>1932</v>
      </c>
      <c r="G324" s="16" t="s">
        <v>151</v>
      </c>
      <c r="H324" s="16" t="s">
        <v>161</v>
      </c>
      <c r="I324" s="16" t="s">
        <v>204</v>
      </c>
      <c r="J324" s="16"/>
      <c r="K324" s="18"/>
      <c r="L324" s="16"/>
      <c r="M324" s="18">
        <v>492.3</v>
      </c>
      <c r="N324" s="18">
        <v>0</v>
      </c>
      <c r="O324" s="36">
        <f t="shared" si="37"/>
        <v>492.3</v>
      </c>
      <c r="P324" s="36"/>
      <c r="Q324" s="36"/>
      <c r="R324" s="41">
        <v>0.01</v>
      </c>
      <c r="S324" s="16"/>
      <c r="T324" s="18">
        <v>0</v>
      </c>
      <c r="U324" s="18">
        <v>-4.923</v>
      </c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>
        <v>492.3</v>
      </c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Y324" s="18"/>
      <c r="BA324" s="19"/>
      <c r="BB324" s="16"/>
    </row>
    <row r="325" spans="1:54">
      <c r="A325" s="19"/>
      <c r="B325" s="16"/>
      <c r="C325" s="17">
        <v>8776</v>
      </c>
      <c r="D325" s="17"/>
      <c r="E325" s="17">
        <v>11500</v>
      </c>
      <c r="F325" s="17">
        <v>1932</v>
      </c>
      <c r="G325" s="16" t="s">
        <v>151</v>
      </c>
      <c r="H325" s="16" t="s">
        <v>161</v>
      </c>
      <c r="I325" s="16" t="s">
        <v>203</v>
      </c>
      <c r="J325" s="16"/>
      <c r="K325" s="18"/>
      <c r="L325" s="16"/>
      <c r="M325" s="18">
        <v>3533.4</v>
      </c>
      <c r="N325" s="18">
        <v>0</v>
      </c>
      <c r="O325" s="36">
        <f t="shared" si="37"/>
        <v>3533.4</v>
      </c>
      <c r="P325" s="36"/>
      <c r="Q325" s="36"/>
      <c r="R325" s="41">
        <v>0.01</v>
      </c>
      <c r="S325" s="16"/>
      <c r="T325" s="18">
        <v>0</v>
      </c>
      <c r="U325" s="18">
        <v>-35.334000000000003</v>
      </c>
      <c r="V325" s="18"/>
      <c r="W325" s="18"/>
      <c r="X325" s="18"/>
      <c r="Y325" s="18"/>
      <c r="Z325" s="18"/>
      <c r="AA325" s="18"/>
      <c r="AB325" s="18"/>
      <c r="AC325" s="18">
        <v>3533.4</v>
      </c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Y325" s="18"/>
      <c r="BA325" s="19"/>
      <c r="BB325" s="16"/>
    </row>
    <row r="326" spans="1:54">
      <c r="A326" s="19"/>
      <c r="B326" s="16"/>
      <c r="C326" s="17">
        <v>176921</v>
      </c>
      <c r="D326" s="17"/>
      <c r="E326" s="17">
        <v>11503</v>
      </c>
      <c r="F326" s="17">
        <v>1927</v>
      </c>
      <c r="G326" s="16" t="s">
        <v>195</v>
      </c>
      <c r="H326" s="16" t="s">
        <v>163</v>
      </c>
      <c r="I326" s="16" t="s">
        <v>207</v>
      </c>
      <c r="J326" s="16"/>
      <c r="K326" s="18"/>
      <c r="L326" s="16"/>
      <c r="M326" s="18">
        <v>0</v>
      </c>
      <c r="N326" s="18">
        <v>2989.2</v>
      </c>
      <c r="O326" s="36">
        <f t="shared" si="37"/>
        <v>2668.9285714285711</v>
      </c>
      <c r="P326" s="36"/>
      <c r="Q326" s="36"/>
      <c r="R326" s="41">
        <v>0.01</v>
      </c>
      <c r="S326" s="16"/>
      <c r="T326" s="18">
        <v>320.27142857142854</v>
      </c>
      <c r="U326" s="18">
        <v>-26.689285714285713</v>
      </c>
      <c r="V326" s="18"/>
      <c r="W326" s="18"/>
      <c r="X326" s="18"/>
      <c r="Y326" s="18"/>
      <c r="Z326" s="18"/>
      <c r="AA326" s="18"/>
      <c r="AB326" s="18"/>
      <c r="AC326" s="18"/>
      <c r="AD326" s="18">
        <v>2668.9285714285711</v>
      </c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Y326" s="18"/>
      <c r="BA326" s="19"/>
      <c r="BB326" s="16"/>
    </row>
    <row r="327" spans="1:54">
      <c r="A327" s="19"/>
      <c r="B327" s="16"/>
      <c r="C327" s="17">
        <v>89741</v>
      </c>
      <c r="D327" s="17"/>
      <c r="E327" s="17">
        <v>11504</v>
      </c>
      <c r="F327" s="17">
        <v>1935</v>
      </c>
      <c r="G327" s="16" t="s">
        <v>194</v>
      </c>
      <c r="H327" s="16" t="s">
        <v>162</v>
      </c>
      <c r="I327" s="16" t="s">
        <v>207</v>
      </c>
      <c r="J327" s="16"/>
      <c r="K327" s="18"/>
      <c r="L327" s="16"/>
      <c r="M327" s="18">
        <v>0</v>
      </c>
      <c r="N327" s="18">
        <v>2514.5</v>
      </c>
      <c r="O327" s="36">
        <f t="shared" si="37"/>
        <v>2245.0892857142853</v>
      </c>
      <c r="P327" s="36"/>
      <c r="Q327" s="36"/>
      <c r="R327" s="41">
        <v>0.01</v>
      </c>
      <c r="S327" s="16"/>
      <c r="T327" s="18">
        <v>269.41071428571422</v>
      </c>
      <c r="U327" s="18">
        <v>-22.450892857142854</v>
      </c>
      <c r="V327" s="18"/>
      <c r="W327" s="18"/>
      <c r="X327" s="18"/>
      <c r="Y327" s="18"/>
      <c r="Z327" s="18"/>
      <c r="AA327" s="18"/>
      <c r="AB327" s="18"/>
      <c r="AC327" s="18"/>
      <c r="AD327" s="18">
        <v>2245.0892857142853</v>
      </c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Y327" s="18"/>
      <c r="BA327" s="19"/>
      <c r="BB327" s="16"/>
    </row>
    <row r="328" spans="1:54">
      <c r="A328" s="19"/>
      <c r="B328" s="16"/>
      <c r="C328" s="17">
        <v>141725</v>
      </c>
      <c r="D328" s="17"/>
      <c r="E328" s="17">
        <v>11505</v>
      </c>
      <c r="F328" s="17">
        <v>1936</v>
      </c>
      <c r="G328" s="16" t="s">
        <v>153</v>
      </c>
      <c r="H328" s="16" t="s">
        <v>165</v>
      </c>
      <c r="I328" s="16" t="s">
        <v>203</v>
      </c>
      <c r="J328" s="16"/>
      <c r="K328" s="18"/>
      <c r="L328" s="16"/>
      <c r="M328" s="18">
        <v>3200</v>
      </c>
      <c r="N328" s="18">
        <v>0</v>
      </c>
      <c r="O328" s="36">
        <f t="shared" si="37"/>
        <v>3200</v>
      </c>
      <c r="P328" s="36"/>
      <c r="Q328" s="36"/>
      <c r="R328" s="41">
        <v>0.01</v>
      </c>
      <c r="S328" s="16"/>
      <c r="T328" s="18">
        <v>0</v>
      </c>
      <c r="U328" s="18">
        <v>-32</v>
      </c>
      <c r="V328" s="18"/>
      <c r="W328" s="18"/>
      <c r="X328" s="18"/>
      <c r="Y328" s="18"/>
      <c r="Z328" s="18"/>
      <c r="AA328" s="18"/>
      <c r="AB328" s="18"/>
      <c r="AC328" s="18">
        <v>3200</v>
      </c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Y328" s="18"/>
      <c r="BA328" s="19"/>
      <c r="BB328" s="16"/>
    </row>
    <row r="329" spans="1:54">
      <c r="A329" s="19"/>
      <c r="B329" s="16"/>
      <c r="C329" s="17">
        <v>30687</v>
      </c>
      <c r="D329" s="17"/>
      <c r="E329" s="17">
        <v>11507</v>
      </c>
      <c r="F329" s="17">
        <v>1938</v>
      </c>
      <c r="G329" s="16" t="s">
        <v>158</v>
      </c>
      <c r="H329" s="16" t="s">
        <v>170</v>
      </c>
      <c r="I329" s="16" t="s">
        <v>205</v>
      </c>
      <c r="J329" s="16"/>
      <c r="K329" s="18"/>
      <c r="L329" s="16"/>
      <c r="M329" s="18">
        <v>0</v>
      </c>
      <c r="N329" s="18">
        <v>1695</v>
      </c>
      <c r="O329" s="36">
        <f t="shared" si="37"/>
        <v>1513.3928571428571</v>
      </c>
      <c r="P329" s="36"/>
      <c r="Q329" s="36"/>
      <c r="R329" s="41">
        <v>0.01</v>
      </c>
      <c r="S329" s="16"/>
      <c r="T329" s="18">
        <v>181.60714285714283</v>
      </c>
      <c r="U329" s="18">
        <v>-15.133928571428571</v>
      </c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>
        <v>1513.3928571428571</v>
      </c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Y329" s="18"/>
      <c r="BA329" s="19"/>
      <c r="BB329" s="16"/>
    </row>
    <row r="330" spans="1:54">
      <c r="A330" s="19"/>
      <c r="B330" s="16"/>
      <c r="C330" s="17">
        <v>30687</v>
      </c>
      <c r="D330" s="17"/>
      <c r="E330" s="17">
        <v>11507</v>
      </c>
      <c r="F330" s="17">
        <v>1938</v>
      </c>
      <c r="G330" s="16" t="s">
        <v>158</v>
      </c>
      <c r="H330" s="16" t="s">
        <v>170</v>
      </c>
      <c r="I330" s="16" t="s">
        <v>206</v>
      </c>
      <c r="J330" s="16"/>
      <c r="K330" s="18"/>
      <c r="L330" s="16"/>
      <c r="M330" s="18">
        <v>0</v>
      </c>
      <c r="N330" s="18">
        <v>1896</v>
      </c>
      <c r="O330" s="36">
        <f t="shared" si="37"/>
        <v>1692.8571428571427</v>
      </c>
      <c r="P330" s="36"/>
      <c r="Q330" s="36"/>
      <c r="R330" s="41">
        <v>0.01</v>
      </c>
      <c r="S330" s="16"/>
      <c r="T330" s="18">
        <v>203.14285714285711</v>
      </c>
      <c r="U330" s="18">
        <v>-16.928571428571427</v>
      </c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>
        <v>1692.8571428571427</v>
      </c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Y330" s="18"/>
      <c r="BA330" s="19"/>
      <c r="BB330" s="16"/>
    </row>
    <row r="331" spans="1:54">
      <c r="A331" s="19"/>
      <c r="B331" s="16"/>
      <c r="C331" s="17">
        <v>69565</v>
      </c>
      <c r="D331" s="17"/>
      <c r="E331" s="17">
        <v>11508</v>
      </c>
      <c r="F331" s="17">
        <v>1939</v>
      </c>
      <c r="G331" s="16" t="s">
        <v>152</v>
      </c>
      <c r="H331" s="16" t="s">
        <v>164</v>
      </c>
      <c r="I331" s="16" t="s">
        <v>203</v>
      </c>
      <c r="J331" s="16"/>
      <c r="K331" s="18"/>
      <c r="L331" s="16"/>
      <c r="M331" s="18">
        <v>3400</v>
      </c>
      <c r="N331" s="18">
        <v>0</v>
      </c>
      <c r="O331" s="36">
        <f t="shared" si="37"/>
        <v>3400</v>
      </c>
      <c r="P331" s="36"/>
      <c r="Q331" s="36"/>
      <c r="R331" s="41">
        <v>0.01</v>
      </c>
      <c r="S331" s="16"/>
      <c r="T331" s="18">
        <v>0</v>
      </c>
      <c r="U331" s="18">
        <v>-34</v>
      </c>
      <c r="V331" s="18"/>
      <c r="W331" s="18"/>
      <c r="X331" s="18"/>
      <c r="Y331" s="18"/>
      <c r="Z331" s="18"/>
      <c r="AA331" s="18"/>
      <c r="AB331" s="18"/>
      <c r="AC331" s="18">
        <v>3400</v>
      </c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Y331" s="18"/>
      <c r="BA331" s="19"/>
      <c r="BB331" s="16"/>
    </row>
    <row r="332" spans="1:54">
      <c r="A332" s="19"/>
      <c r="B332" s="16"/>
      <c r="C332" s="17">
        <v>69566</v>
      </c>
      <c r="D332" s="17"/>
      <c r="E332" s="17">
        <v>11509</v>
      </c>
      <c r="F332" s="17">
        <v>1940</v>
      </c>
      <c r="G332" s="16" t="s">
        <v>152</v>
      </c>
      <c r="H332" s="16" t="s">
        <v>164</v>
      </c>
      <c r="I332" s="16" t="s">
        <v>204</v>
      </c>
      <c r="J332" s="16"/>
      <c r="K332" s="18"/>
      <c r="L332" s="16"/>
      <c r="M332" s="18">
        <v>1618</v>
      </c>
      <c r="N332" s="18">
        <v>0</v>
      </c>
      <c r="O332" s="36">
        <f t="shared" si="37"/>
        <v>1618</v>
      </c>
      <c r="P332" s="36"/>
      <c r="Q332" s="36"/>
      <c r="R332" s="41">
        <v>0.01</v>
      </c>
      <c r="S332" s="16"/>
      <c r="T332" s="18">
        <v>0</v>
      </c>
      <c r="U332" s="18">
        <v>-16.18</v>
      </c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>
        <v>1618</v>
      </c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Y332" s="18"/>
      <c r="BA332" s="19"/>
      <c r="BB332" s="16"/>
    </row>
    <row r="333" spans="1:54">
      <c r="A333" s="19">
        <v>43396</v>
      </c>
      <c r="B333" s="16"/>
      <c r="C333" s="17">
        <v>141582</v>
      </c>
      <c r="D333" s="17"/>
      <c r="E333" s="17">
        <v>11506</v>
      </c>
      <c r="F333" s="17">
        <v>1937</v>
      </c>
      <c r="G333" s="16" t="s">
        <v>153</v>
      </c>
      <c r="H333" s="16" t="s">
        <v>165</v>
      </c>
      <c r="I333" s="16" t="s">
        <v>203</v>
      </c>
      <c r="J333" s="16"/>
      <c r="K333" s="18"/>
      <c r="L333" s="16"/>
      <c r="M333" s="18">
        <v>600</v>
      </c>
      <c r="N333" s="18">
        <v>0</v>
      </c>
      <c r="O333" s="36">
        <f t="shared" si="37"/>
        <v>600</v>
      </c>
      <c r="P333" s="36"/>
      <c r="Q333" s="36"/>
      <c r="R333" s="41">
        <v>0.01</v>
      </c>
      <c r="S333" s="16"/>
      <c r="T333" s="18">
        <v>0</v>
      </c>
      <c r="U333" s="18">
        <v>-6</v>
      </c>
      <c r="V333" s="18"/>
      <c r="W333" s="18"/>
      <c r="X333" s="18"/>
      <c r="Y333" s="18"/>
      <c r="Z333" s="18"/>
      <c r="AA333" s="18"/>
      <c r="AB333" s="18"/>
      <c r="AC333" s="18">
        <v>600</v>
      </c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Y333" s="18"/>
      <c r="BA333" s="19"/>
      <c r="BB333" s="16"/>
    </row>
    <row r="334" spans="1:54">
      <c r="A334" s="19">
        <v>43397</v>
      </c>
      <c r="B334" s="16"/>
      <c r="C334" s="17">
        <v>26700</v>
      </c>
      <c r="D334" s="17"/>
      <c r="E334" s="17">
        <v>11510</v>
      </c>
      <c r="F334" s="17">
        <v>1941</v>
      </c>
      <c r="G334" s="16" t="s">
        <v>157</v>
      </c>
      <c r="H334" s="16" t="s">
        <v>169</v>
      </c>
      <c r="I334" s="16" t="s">
        <v>203</v>
      </c>
      <c r="J334" s="16"/>
      <c r="K334" s="18"/>
      <c r="L334" s="16"/>
      <c r="M334" s="18">
        <v>550</v>
      </c>
      <c r="N334" s="18">
        <v>0</v>
      </c>
      <c r="O334" s="36">
        <f t="shared" si="37"/>
        <v>550</v>
      </c>
      <c r="P334" s="36"/>
      <c r="Q334" s="36"/>
      <c r="R334" s="41">
        <v>0.01</v>
      </c>
      <c r="S334" s="16"/>
      <c r="T334" s="18">
        <v>0</v>
      </c>
      <c r="U334" s="18">
        <v>-5.5</v>
      </c>
      <c r="V334" s="18"/>
      <c r="W334" s="18"/>
      <c r="X334" s="18"/>
      <c r="Y334" s="18"/>
      <c r="Z334" s="18"/>
      <c r="AA334" s="18"/>
      <c r="AB334" s="18"/>
      <c r="AC334" s="18">
        <v>550</v>
      </c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Y334" s="18"/>
      <c r="BA334" s="19"/>
      <c r="BB334" s="16"/>
    </row>
    <row r="335" spans="1:54">
      <c r="A335" s="19">
        <v>43398</v>
      </c>
      <c r="B335" s="16"/>
      <c r="C335" s="17">
        <v>9398</v>
      </c>
      <c r="D335" s="17"/>
      <c r="E335" s="17">
        <v>11502</v>
      </c>
      <c r="F335" s="17">
        <v>1934</v>
      </c>
      <c r="G335" s="16" t="s">
        <v>151</v>
      </c>
      <c r="H335" s="16" t="s">
        <v>161</v>
      </c>
      <c r="I335" s="16" t="s">
        <v>203</v>
      </c>
      <c r="J335" s="16"/>
      <c r="K335" s="18"/>
      <c r="L335" s="16"/>
      <c r="M335" s="18">
        <v>610</v>
      </c>
      <c r="N335" s="18">
        <v>0</v>
      </c>
      <c r="O335" s="36">
        <f t="shared" si="37"/>
        <v>610</v>
      </c>
      <c r="P335" s="36"/>
      <c r="Q335" s="36"/>
      <c r="R335" s="41">
        <v>0.01</v>
      </c>
      <c r="S335" s="16"/>
      <c r="T335" s="18">
        <v>0</v>
      </c>
      <c r="U335" s="18">
        <v>-6.1000000000000005</v>
      </c>
      <c r="V335" s="18"/>
      <c r="W335" s="18"/>
      <c r="X335" s="18"/>
      <c r="Y335" s="18"/>
      <c r="Z335" s="18"/>
      <c r="AA335" s="18"/>
      <c r="AB335" s="18"/>
      <c r="AC335" s="18">
        <v>610</v>
      </c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Y335" s="18"/>
      <c r="BA335" s="19"/>
      <c r="BB335" s="16"/>
    </row>
    <row r="336" spans="1:54">
      <c r="A336" s="19">
        <v>43400</v>
      </c>
      <c r="B336" s="16"/>
      <c r="C336" s="17">
        <v>11057</v>
      </c>
      <c r="D336" s="17"/>
      <c r="E336" s="17">
        <v>11511</v>
      </c>
      <c r="F336" s="17">
        <v>1942</v>
      </c>
      <c r="G336" s="16" t="s">
        <v>653</v>
      </c>
      <c r="H336" s="16" t="s">
        <v>655</v>
      </c>
      <c r="I336" s="16" t="s">
        <v>203</v>
      </c>
      <c r="J336" s="16"/>
      <c r="K336" s="18"/>
      <c r="L336" s="16"/>
      <c r="M336" s="18">
        <v>0</v>
      </c>
      <c r="N336" s="18">
        <v>7800</v>
      </c>
      <c r="O336" s="36">
        <f t="shared" si="37"/>
        <v>6964.2857142857138</v>
      </c>
      <c r="P336" s="36"/>
      <c r="Q336" s="36"/>
      <c r="R336" s="41">
        <v>0.01</v>
      </c>
      <c r="S336" s="16"/>
      <c r="T336" s="18">
        <v>835.71428571428567</v>
      </c>
      <c r="U336" s="18">
        <v>-69.642857142857139</v>
      </c>
      <c r="V336" s="18"/>
      <c r="W336" s="18"/>
      <c r="X336" s="18"/>
      <c r="Y336" s="18"/>
      <c r="Z336" s="18"/>
      <c r="AA336" s="18"/>
      <c r="AB336" s="18"/>
      <c r="AC336" s="18">
        <v>6964.2857142857138</v>
      </c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Y336" s="18"/>
      <c r="BA336" s="19"/>
      <c r="BB336" s="16"/>
    </row>
    <row r="337" spans="1:54">
      <c r="A337" s="19">
        <v>43402</v>
      </c>
      <c r="B337" s="16"/>
      <c r="C337" s="17">
        <v>142382</v>
      </c>
      <c r="D337" s="17"/>
      <c r="E337" s="17">
        <v>11512</v>
      </c>
      <c r="F337" s="17">
        <v>1943</v>
      </c>
      <c r="G337" s="16" t="s">
        <v>153</v>
      </c>
      <c r="H337" s="16" t="s">
        <v>165</v>
      </c>
      <c r="I337" s="16" t="s">
        <v>203</v>
      </c>
      <c r="J337" s="16"/>
      <c r="K337" s="18"/>
      <c r="L337" s="16"/>
      <c r="M337" s="18">
        <v>2780</v>
      </c>
      <c r="N337" s="18">
        <v>0</v>
      </c>
      <c r="O337" s="36">
        <f t="shared" si="37"/>
        <v>2780</v>
      </c>
      <c r="P337" s="36"/>
      <c r="Q337" s="36"/>
      <c r="R337" s="41">
        <v>0.01</v>
      </c>
      <c r="S337" s="16"/>
      <c r="T337" s="18">
        <v>0</v>
      </c>
      <c r="U337" s="18">
        <v>-27.8</v>
      </c>
      <c r="V337" s="18"/>
      <c r="W337" s="18"/>
      <c r="X337" s="18"/>
      <c r="Y337" s="18"/>
      <c r="Z337" s="18"/>
      <c r="AA337" s="18"/>
      <c r="AB337" s="18"/>
      <c r="AC337" s="18">
        <v>2780</v>
      </c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Y337" s="18"/>
      <c r="BA337" s="19"/>
      <c r="BB337" s="16"/>
    </row>
    <row r="338" spans="1:54">
      <c r="A338" s="19"/>
      <c r="B338" s="16"/>
      <c r="C338" s="17">
        <v>69573</v>
      </c>
      <c r="D338" s="17"/>
      <c r="E338" s="17">
        <v>11513</v>
      </c>
      <c r="F338" s="17">
        <v>1944</v>
      </c>
      <c r="G338" s="16" t="s">
        <v>152</v>
      </c>
      <c r="H338" s="16" t="s">
        <v>164</v>
      </c>
      <c r="I338" s="16" t="s">
        <v>203</v>
      </c>
      <c r="J338" s="16"/>
      <c r="K338" s="18"/>
      <c r="L338" s="16"/>
      <c r="M338" s="18">
        <v>8621</v>
      </c>
      <c r="N338" s="18">
        <v>0</v>
      </c>
      <c r="O338" s="36">
        <f t="shared" si="37"/>
        <v>8621</v>
      </c>
      <c r="P338" s="36"/>
      <c r="Q338" s="36"/>
      <c r="R338" s="41">
        <v>0.01</v>
      </c>
      <c r="S338" s="16"/>
      <c r="T338" s="18">
        <v>0</v>
      </c>
      <c r="U338" s="18">
        <v>-86.210000000000008</v>
      </c>
      <c r="V338" s="18"/>
      <c r="W338" s="18"/>
      <c r="X338" s="18"/>
      <c r="Y338" s="18"/>
      <c r="Z338" s="18"/>
      <c r="AA338" s="18"/>
      <c r="AB338" s="18"/>
      <c r="AC338" s="18">
        <v>8621</v>
      </c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Y338" s="18"/>
      <c r="BA338" s="19"/>
      <c r="BB338" s="16"/>
    </row>
    <row r="339" spans="1:54">
      <c r="A339" s="19"/>
      <c r="B339" s="16"/>
      <c r="C339" s="17">
        <v>69574</v>
      </c>
      <c r="D339" s="17"/>
      <c r="E339" s="17">
        <v>11514</v>
      </c>
      <c r="F339" s="17">
        <v>1945</v>
      </c>
      <c r="G339" s="16" t="s">
        <v>152</v>
      </c>
      <c r="H339" s="16" t="s">
        <v>164</v>
      </c>
      <c r="I339" s="16" t="s">
        <v>204</v>
      </c>
      <c r="J339" s="16"/>
      <c r="K339" s="18"/>
      <c r="L339" s="16"/>
      <c r="M339" s="18">
        <v>970</v>
      </c>
      <c r="N339" s="18">
        <v>0</v>
      </c>
      <c r="O339" s="36">
        <f t="shared" si="37"/>
        <v>970</v>
      </c>
      <c r="P339" s="36"/>
      <c r="Q339" s="36"/>
      <c r="R339" s="41">
        <v>0.01</v>
      </c>
      <c r="S339" s="16"/>
      <c r="T339" s="18">
        <v>0</v>
      </c>
      <c r="U339" s="18">
        <v>-9.7000000000000011</v>
      </c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>
        <v>970</v>
      </c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Y339" s="18"/>
      <c r="BA339" s="19"/>
      <c r="BB339" s="16"/>
    </row>
    <row r="340" spans="1:54">
      <c r="A340" s="19"/>
      <c r="B340" s="16"/>
      <c r="C340" s="17">
        <v>9572</v>
      </c>
      <c r="D340" s="17"/>
      <c r="E340" s="17">
        <v>11515</v>
      </c>
      <c r="F340" s="17">
        <v>0</v>
      </c>
      <c r="G340" s="16" t="s">
        <v>151</v>
      </c>
      <c r="H340" s="16" t="s">
        <v>161</v>
      </c>
      <c r="I340" s="16" t="s">
        <v>204</v>
      </c>
      <c r="J340" s="16"/>
      <c r="K340" s="18"/>
      <c r="L340" s="16"/>
      <c r="M340" s="18">
        <v>377.6</v>
      </c>
      <c r="N340" s="18">
        <v>0</v>
      </c>
      <c r="O340" s="36">
        <f t="shared" si="37"/>
        <v>377.6</v>
      </c>
      <c r="P340" s="36"/>
      <c r="Q340" s="36"/>
      <c r="R340" s="41">
        <v>0.01</v>
      </c>
      <c r="S340" s="16"/>
      <c r="T340" s="18">
        <v>0</v>
      </c>
      <c r="U340" s="18">
        <v>-3.7760000000000002</v>
      </c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>
        <v>377.6</v>
      </c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Y340" s="18"/>
      <c r="BA340" s="19"/>
      <c r="BB340" s="16"/>
    </row>
    <row r="341" spans="1:54">
      <c r="A341" s="19"/>
      <c r="B341" s="16"/>
      <c r="C341" s="17">
        <v>9572</v>
      </c>
      <c r="D341" s="17"/>
      <c r="E341" s="17">
        <v>11515</v>
      </c>
      <c r="F341" s="17">
        <v>0</v>
      </c>
      <c r="G341" s="16" t="s">
        <v>151</v>
      </c>
      <c r="H341" s="16" t="s">
        <v>161</v>
      </c>
      <c r="I341" s="16" t="s">
        <v>203</v>
      </c>
      <c r="J341" s="16"/>
      <c r="K341" s="18"/>
      <c r="L341" s="16"/>
      <c r="M341" s="18">
        <v>1188</v>
      </c>
      <c r="N341" s="18">
        <v>0</v>
      </c>
      <c r="O341" s="36">
        <f t="shared" si="37"/>
        <v>1188</v>
      </c>
      <c r="P341" s="36"/>
      <c r="Q341" s="36"/>
      <c r="R341" s="41">
        <v>0.01</v>
      </c>
      <c r="S341" s="16"/>
      <c r="T341" s="18">
        <v>0</v>
      </c>
      <c r="U341" s="18">
        <v>-11.88</v>
      </c>
      <c r="V341" s="18"/>
      <c r="W341" s="18"/>
      <c r="X341" s="18"/>
      <c r="Y341" s="18"/>
      <c r="Z341" s="18"/>
      <c r="AA341" s="18"/>
      <c r="AB341" s="18"/>
      <c r="AC341" s="18">
        <v>1188</v>
      </c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Y341" s="18"/>
      <c r="BA341" s="19"/>
      <c r="BB341" s="16"/>
    </row>
    <row r="342" spans="1:54">
      <c r="A342" s="19">
        <v>43404</v>
      </c>
      <c r="B342" s="16"/>
      <c r="C342" s="17">
        <v>231831</v>
      </c>
      <c r="D342" s="17"/>
      <c r="E342" s="17">
        <v>11516</v>
      </c>
      <c r="F342" s="17">
        <v>1948</v>
      </c>
      <c r="G342" s="16" t="s">
        <v>181</v>
      </c>
      <c r="H342" s="16">
        <v>139564</v>
      </c>
      <c r="I342" s="16" t="s">
        <v>202</v>
      </c>
      <c r="J342" s="16"/>
      <c r="K342" s="18"/>
      <c r="L342" s="16"/>
      <c r="M342" s="18">
        <v>0</v>
      </c>
      <c r="N342" s="18">
        <v>3437.62</v>
      </c>
      <c r="O342" s="36">
        <f t="shared" si="37"/>
        <v>3069.3035714285711</v>
      </c>
      <c r="P342" s="36"/>
      <c r="Q342" s="36"/>
      <c r="R342" s="41">
        <v>0.01</v>
      </c>
      <c r="S342" s="16"/>
      <c r="T342" s="18">
        <v>368.3164285714285</v>
      </c>
      <c r="U342" s="18">
        <v>-30.693035714285713</v>
      </c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>
        <v>3069.3035714285711</v>
      </c>
      <c r="AV342" s="18"/>
      <c r="AW342" s="18"/>
      <c r="AY342" s="18"/>
      <c r="BA342" s="19"/>
      <c r="BB342" s="16"/>
    </row>
    <row r="343" spans="1:54">
      <c r="A343" s="19">
        <v>43404</v>
      </c>
      <c r="B343" s="16"/>
      <c r="C343" s="17">
        <v>15651</v>
      </c>
      <c r="D343" s="17"/>
      <c r="E343" s="17">
        <v>11517</v>
      </c>
      <c r="F343" s="17">
        <v>1931</v>
      </c>
      <c r="G343" s="16" t="s">
        <v>156</v>
      </c>
      <c r="H343" s="16" t="s">
        <v>168</v>
      </c>
      <c r="I343" s="16" t="s">
        <v>203</v>
      </c>
      <c r="J343" s="16"/>
      <c r="K343" s="18"/>
      <c r="L343" s="16"/>
      <c r="M343" s="18">
        <v>0</v>
      </c>
      <c r="N343" s="18">
        <v>1230</v>
      </c>
      <c r="O343" s="36">
        <f t="shared" si="37"/>
        <v>1098.2142857142856</v>
      </c>
      <c r="P343" s="36"/>
      <c r="Q343" s="36"/>
      <c r="R343" s="41">
        <v>0.01</v>
      </c>
      <c r="S343" s="16"/>
      <c r="T343" s="18">
        <v>131.78571428571425</v>
      </c>
      <c r="U343" s="18">
        <v>-10.982142857142856</v>
      </c>
      <c r="V343" s="18"/>
      <c r="W343" s="18"/>
      <c r="X343" s="18"/>
      <c r="Y343" s="18"/>
      <c r="Z343" s="18"/>
      <c r="AA343" s="18"/>
      <c r="AB343" s="18"/>
      <c r="AC343" s="18">
        <v>1098.2142857142856</v>
      </c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Y343" s="18"/>
      <c r="BA343" s="19"/>
      <c r="BB343" s="16"/>
    </row>
    <row r="344" spans="1:54">
      <c r="A344" s="19"/>
      <c r="B344" s="16"/>
      <c r="C344" s="17"/>
      <c r="D344" s="17"/>
      <c r="E344" s="17"/>
      <c r="F344" s="17"/>
      <c r="G344" s="16"/>
      <c r="H344" s="16"/>
      <c r="I344" s="16"/>
      <c r="J344" s="16"/>
      <c r="K344" s="18"/>
      <c r="L344" s="16"/>
      <c r="M344" s="18"/>
      <c r="N344" s="18"/>
      <c r="O344" s="36"/>
      <c r="P344" s="36"/>
      <c r="Q344" s="36"/>
      <c r="R344" s="41"/>
      <c r="S344" s="16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Y344" s="18"/>
      <c r="BA344" s="19"/>
      <c r="BB344" s="16"/>
    </row>
    <row r="345" spans="1:54">
      <c r="A345" s="19"/>
      <c r="B345" s="16"/>
      <c r="C345" s="17"/>
      <c r="D345" s="17"/>
      <c r="E345" s="17"/>
      <c r="F345" s="17"/>
      <c r="G345" s="16"/>
      <c r="H345" s="16"/>
      <c r="I345" s="16"/>
      <c r="J345" s="16"/>
      <c r="K345" s="18"/>
      <c r="L345" s="16"/>
      <c r="M345" s="18"/>
      <c r="N345" s="18"/>
      <c r="O345" s="36"/>
      <c r="P345" s="36"/>
      <c r="Q345" s="36"/>
      <c r="R345" s="41"/>
      <c r="S345" s="16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Y345" s="18"/>
      <c r="BA345" s="19"/>
      <c r="BB345" s="16"/>
    </row>
    <row r="346" spans="1:54">
      <c r="A346" s="19">
        <v>43374</v>
      </c>
      <c r="B346" s="16"/>
      <c r="C346" s="17">
        <v>2670</v>
      </c>
      <c r="D346" s="17"/>
      <c r="E346" s="17"/>
      <c r="F346" s="17"/>
      <c r="G346" s="16" t="s">
        <v>227</v>
      </c>
      <c r="H346" s="16" t="s">
        <v>243</v>
      </c>
      <c r="I346" s="16" t="s">
        <v>565</v>
      </c>
      <c r="J346" s="16"/>
      <c r="K346" s="18"/>
      <c r="L346" s="16"/>
      <c r="M346" s="18">
        <v>1890</v>
      </c>
      <c r="N346" s="18"/>
      <c r="O346" s="36">
        <v>1890</v>
      </c>
      <c r="P346" s="36"/>
      <c r="Q346" s="36"/>
      <c r="R346" s="41"/>
      <c r="S346" s="16"/>
      <c r="T346" s="18">
        <v>0</v>
      </c>
      <c r="U346" s="18">
        <v>0</v>
      </c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Y346" s="18"/>
      <c r="BA346" s="19"/>
      <c r="BB346" s="16"/>
    </row>
    <row r="347" spans="1:54">
      <c r="A347" s="19">
        <v>43374</v>
      </c>
      <c r="B347" s="16"/>
      <c r="C347" s="17"/>
      <c r="D347" s="17"/>
      <c r="E347" s="17"/>
      <c r="F347" s="17"/>
      <c r="G347" s="16" t="s">
        <v>232</v>
      </c>
      <c r="H347" s="16"/>
      <c r="I347" s="16" t="s">
        <v>685</v>
      </c>
      <c r="J347" s="16"/>
      <c r="K347" s="18">
        <v>40</v>
      </c>
      <c r="L347" s="16"/>
      <c r="M347" s="18"/>
      <c r="N347" s="18"/>
      <c r="O347" s="36">
        <v>40</v>
      </c>
      <c r="P347" s="36"/>
      <c r="Q347" s="36"/>
      <c r="R347" s="41"/>
      <c r="S347" s="16"/>
      <c r="T347" s="18">
        <v>0</v>
      </c>
      <c r="U347" s="18">
        <v>0</v>
      </c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Y347" s="18"/>
      <c r="BA347" s="19"/>
      <c r="BB347" s="16"/>
    </row>
    <row r="348" spans="1:54">
      <c r="A348" s="19">
        <v>43374</v>
      </c>
      <c r="B348" s="16"/>
      <c r="C348" s="17">
        <v>158983</v>
      </c>
      <c r="D348" s="17"/>
      <c r="E348" s="17"/>
      <c r="F348" s="17"/>
      <c r="G348" s="16" t="s">
        <v>670</v>
      </c>
      <c r="H348" s="16" t="s">
        <v>556</v>
      </c>
      <c r="I348" s="16" t="s">
        <v>686</v>
      </c>
      <c r="J348" s="16"/>
      <c r="K348" s="18"/>
      <c r="L348" s="16"/>
      <c r="M348" s="18"/>
      <c r="N348" s="18">
        <v>580</v>
      </c>
      <c r="O348" s="36">
        <v>517.85714285714278</v>
      </c>
      <c r="P348" s="36"/>
      <c r="Q348" s="36"/>
      <c r="R348" s="41"/>
      <c r="S348" s="16"/>
      <c r="T348" s="18">
        <v>62.142857142857132</v>
      </c>
      <c r="U348" s="18">
        <v>0</v>
      </c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Y348" s="18"/>
      <c r="BA348" s="19"/>
      <c r="BB348" s="16"/>
    </row>
    <row r="349" spans="1:54">
      <c r="A349" s="19">
        <v>43374</v>
      </c>
      <c r="B349" s="16"/>
      <c r="C349" s="17"/>
      <c r="D349" s="17"/>
      <c r="E349" s="17"/>
      <c r="F349" s="17"/>
      <c r="G349" s="16" t="s">
        <v>671</v>
      </c>
      <c r="H349" s="16"/>
      <c r="I349" s="16" t="s">
        <v>687</v>
      </c>
      <c r="J349" s="16"/>
      <c r="K349" s="18"/>
      <c r="L349" s="16"/>
      <c r="M349" s="18">
        <v>1605</v>
      </c>
      <c r="N349" s="18"/>
      <c r="O349" s="36">
        <v>1605</v>
      </c>
      <c r="P349" s="36"/>
      <c r="Q349" s="36"/>
      <c r="R349" s="41"/>
      <c r="S349" s="16"/>
      <c r="T349" s="18">
        <v>0</v>
      </c>
      <c r="U349" s="18">
        <v>0</v>
      </c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Y349" s="18"/>
      <c r="BA349" s="19"/>
      <c r="BB349" s="16"/>
    </row>
    <row r="350" spans="1:54">
      <c r="A350" s="19">
        <v>43374</v>
      </c>
      <c r="B350" s="16"/>
      <c r="C350" s="17"/>
      <c r="D350" s="17"/>
      <c r="E350" s="17"/>
      <c r="F350" s="17"/>
      <c r="G350" s="16" t="s">
        <v>229</v>
      </c>
      <c r="H350" s="16"/>
      <c r="I350" s="16" t="s">
        <v>688</v>
      </c>
      <c r="J350" s="16"/>
      <c r="K350" s="18">
        <v>100</v>
      </c>
      <c r="L350" s="16"/>
      <c r="M350" s="18"/>
      <c r="N350" s="18"/>
      <c r="O350" s="36">
        <v>100</v>
      </c>
      <c r="P350" s="36"/>
      <c r="Q350" s="36"/>
      <c r="R350" s="41"/>
      <c r="S350" s="16"/>
      <c r="T350" s="18">
        <v>0</v>
      </c>
      <c r="U350" s="18">
        <v>0</v>
      </c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Y350" s="18"/>
      <c r="BA350" s="19"/>
      <c r="BB350" s="16"/>
    </row>
    <row r="351" spans="1:54">
      <c r="A351" s="19">
        <v>43374</v>
      </c>
      <c r="B351" s="16"/>
      <c r="C351" s="17"/>
      <c r="D351" s="17"/>
      <c r="E351" s="17"/>
      <c r="F351" s="17"/>
      <c r="G351" s="16" t="s">
        <v>672</v>
      </c>
      <c r="H351" s="16"/>
      <c r="I351" s="16" t="s">
        <v>689</v>
      </c>
      <c r="J351" s="16"/>
      <c r="K351" s="18">
        <v>570</v>
      </c>
      <c r="L351" s="16"/>
      <c r="M351" s="18"/>
      <c r="N351" s="18"/>
      <c r="O351" s="36">
        <v>570</v>
      </c>
      <c r="P351" s="36"/>
      <c r="Q351" s="36"/>
      <c r="R351" s="41"/>
      <c r="S351" s="16"/>
      <c r="T351" s="18">
        <v>0</v>
      </c>
      <c r="U351" s="18">
        <v>0</v>
      </c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Y351" s="18"/>
      <c r="BA351" s="19"/>
      <c r="BB351" s="16"/>
    </row>
    <row r="352" spans="1:54">
      <c r="A352" s="19">
        <v>43374</v>
      </c>
      <c r="B352" s="16"/>
      <c r="C352" s="17">
        <v>110855</v>
      </c>
      <c r="D352" s="17"/>
      <c r="E352" s="17"/>
      <c r="F352" s="17"/>
      <c r="G352" s="16" t="s">
        <v>543</v>
      </c>
      <c r="H352" s="16" t="s">
        <v>555</v>
      </c>
      <c r="I352" s="16" t="s">
        <v>571</v>
      </c>
      <c r="J352" s="16"/>
      <c r="K352" s="18"/>
      <c r="L352" s="16"/>
      <c r="M352" s="18"/>
      <c r="N352" s="18">
        <v>170</v>
      </c>
      <c r="O352" s="36">
        <v>151.78571428571428</v>
      </c>
      <c r="P352" s="36"/>
      <c r="Q352" s="36"/>
      <c r="R352" s="41"/>
      <c r="S352" s="16"/>
      <c r="T352" s="18">
        <v>18.214285714285712</v>
      </c>
      <c r="U352" s="18">
        <v>0</v>
      </c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Y352" s="18"/>
      <c r="BA352" s="19"/>
      <c r="BB352" s="16"/>
    </row>
    <row r="353" spans="1:54">
      <c r="A353" s="19">
        <v>43374</v>
      </c>
      <c r="B353" s="16"/>
      <c r="C353" s="17">
        <v>117875</v>
      </c>
      <c r="D353" s="17"/>
      <c r="E353" s="17"/>
      <c r="F353" s="17"/>
      <c r="G353" s="16" t="s">
        <v>235</v>
      </c>
      <c r="H353" s="16" t="s">
        <v>236</v>
      </c>
      <c r="I353" s="16" t="s">
        <v>690</v>
      </c>
      <c r="J353" s="16"/>
      <c r="K353" s="18"/>
      <c r="L353" s="16"/>
      <c r="M353" s="18">
        <v>62.5</v>
      </c>
      <c r="N353" s="18"/>
      <c r="O353" s="36">
        <v>62.5</v>
      </c>
      <c r="P353" s="36"/>
      <c r="Q353" s="36"/>
      <c r="R353" s="41"/>
      <c r="S353" s="16"/>
      <c r="T353" s="18">
        <v>0</v>
      </c>
      <c r="U353" s="18">
        <v>0</v>
      </c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Y353" s="18"/>
      <c r="BA353" s="19"/>
      <c r="BB353" s="16"/>
    </row>
    <row r="354" spans="1:54">
      <c r="A354" s="19">
        <v>43374</v>
      </c>
      <c r="B354" s="16"/>
      <c r="C354" s="17">
        <v>117875</v>
      </c>
      <c r="D354" s="17"/>
      <c r="E354" s="17"/>
      <c r="F354" s="17"/>
      <c r="G354" s="16" t="s">
        <v>235</v>
      </c>
      <c r="H354" s="16" t="s">
        <v>236</v>
      </c>
      <c r="I354" s="16" t="s">
        <v>691</v>
      </c>
      <c r="J354" s="16"/>
      <c r="K354" s="18"/>
      <c r="L354" s="16"/>
      <c r="M354" s="18"/>
      <c r="N354" s="18">
        <v>1831.3500000000001</v>
      </c>
      <c r="O354" s="36">
        <v>1635.1339285714284</v>
      </c>
      <c r="P354" s="36"/>
      <c r="Q354" s="36"/>
      <c r="R354" s="41"/>
      <c r="S354" s="16"/>
      <c r="T354" s="18">
        <v>196.21607142857141</v>
      </c>
      <c r="U354" s="18">
        <v>0</v>
      </c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Y354" s="18"/>
      <c r="BA354" s="19"/>
      <c r="BB354" s="16"/>
    </row>
    <row r="355" spans="1:54">
      <c r="A355" s="19">
        <v>43375</v>
      </c>
      <c r="B355" s="16"/>
      <c r="C355" s="17">
        <v>110896</v>
      </c>
      <c r="D355" s="17"/>
      <c r="E355" s="17"/>
      <c r="F355" s="17"/>
      <c r="G355" s="16" t="s">
        <v>543</v>
      </c>
      <c r="H355" s="16" t="s">
        <v>555</v>
      </c>
      <c r="I355" s="16" t="s">
        <v>571</v>
      </c>
      <c r="J355" s="16"/>
      <c r="K355" s="18"/>
      <c r="L355" s="16"/>
      <c r="M355" s="18"/>
      <c r="N355" s="18">
        <v>170</v>
      </c>
      <c r="O355" s="36">
        <v>151.78571428571428</v>
      </c>
      <c r="P355" s="36"/>
      <c r="Q355" s="36"/>
      <c r="R355" s="41"/>
      <c r="S355" s="16"/>
      <c r="T355" s="18">
        <v>18.214285714285712</v>
      </c>
      <c r="U355" s="18">
        <v>0</v>
      </c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Y355" s="18"/>
      <c r="BA355" s="19"/>
      <c r="BB355" s="16"/>
    </row>
    <row r="356" spans="1:54">
      <c r="A356" s="19">
        <v>43375</v>
      </c>
      <c r="B356" s="16"/>
      <c r="C356" s="17">
        <v>90792</v>
      </c>
      <c r="D356" s="17"/>
      <c r="E356" s="17"/>
      <c r="F356" s="17"/>
      <c r="G356" s="16" t="s">
        <v>548</v>
      </c>
      <c r="H356" s="16" t="s">
        <v>679</v>
      </c>
      <c r="I356" s="16" t="s">
        <v>692</v>
      </c>
      <c r="J356" s="16"/>
      <c r="K356" s="18"/>
      <c r="L356" s="16"/>
      <c r="M356" s="18"/>
      <c r="N356" s="18">
        <v>181.5</v>
      </c>
      <c r="O356" s="36">
        <v>162.05357142857142</v>
      </c>
      <c r="P356" s="36"/>
      <c r="Q356" s="36"/>
      <c r="R356" s="41"/>
      <c r="S356" s="16"/>
      <c r="T356" s="18">
        <v>19.446428571428569</v>
      </c>
      <c r="U356" s="18">
        <v>0</v>
      </c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Y356" s="18"/>
      <c r="BA356" s="19"/>
      <c r="BB356" s="16"/>
    </row>
    <row r="357" spans="1:54">
      <c r="A357" s="19">
        <v>43376</v>
      </c>
      <c r="B357" s="16"/>
      <c r="C357" s="17">
        <v>5092</v>
      </c>
      <c r="D357" s="17"/>
      <c r="E357" s="17"/>
      <c r="F357" s="17"/>
      <c r="G357" s="16" t="s">
        <v>673</v>
      </c>
      <c r="H357" s="16" t="s">
        <v>680</v>
      </c>
      <c r="I357" s="16" t="s">
        <v>693</v>
      </c>
      <c r="J357" s="16"/>
      <c r="K357" s="18"/>
      <c r="L357" s="16"/>
      <c r="M357" s="18"/>
      <c r="N357" s="18">
        <v>300</v>
      </c>
      <c r="O357" s="36">
        <v>267.85714285714283</v>
      </c>
      <c r="P357" s="36"/>
      <c r="Q357" s="36"/>
      <c r="R357" s="41"/>
      <c r="S357" s="16"/>
      <c r="T357" s="18">
        <v>32.142857142857139</v>
      </c>
      <c r="U357" s="18">
        <v>0</v>
      </c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Y357" s="18"/>
      <c r="BA357" s="19"/>
      <c r="BB357" s="16"/>
    </row>
    <row r="358" spans="1:54">
      <c r="A358" s="19">
        <v>43376</v>
      </c>
      <c r="B358" s="16"/>
      <c r="C358" s="17"/>
      <c r="D358" s="17"/>
      <c r="E358" s="17"/>
      <c r="F358" s="17"/>
      <c r="G358" s="16" t="s">
        <v>232</v>
      </c>
      <c r="H358" s="16"/>
      <c r="I358" s="16" t="s">
        <v>694</v>
      </c>
      <c r="J358" s="16"/>
      <c r="K358" s="18">
        <v>30</v>
      </c>
      <c r="L358" s="16"/>
      <c r="M358" s="18"/>
      <c r="N358" s="18"/>
      <c r="O358" s="36">
        <v>30</v>
      </c>
      <c r="P358" s="36"/>
      <c r="Q358" s="36"/>
      <c r="R358" s="41"/>
      <c r="S358" s="16"/>
      <c r="T358" s="18">
        <v>0</v>
      </c>
      <c r="U358" s="18">
        <v>0</v>
      </c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Y358" s="18"/>
      <c r="BA358" s="19"/>
      <c r="BB358" s="16"/>
    </row>
    <row r="359" spans="1:54">
      <c r="A359" s="19">
        <v>43376</v>
      </c>
      <c r="B359" s="16"/>
      <c r="C359" s="17">
        <v>114242</v>
      </c>
      <c r="D359" s="17"/>
      <c r="E359" s="17"/>
      <c r="F359" s="17"/>
      <c r="G359" s="16" t="s">
        <v>543</v>
      </c>
      <c r="H359" s="16" t="s">
        <v>555</v>
      </c>
      <c r="I359" s="16" t="s">
        <v>571</v>
      </c>
      <c r="J359" s="16"/>
      <c r="K359" s="18"/>
      <c r="L359" s="16"/>
      <c r="M359" s="18"/>
      <c r="N359" s="18">
        <v>170</v>
      </c>
      <c r="O359" s="36">
        <v>151.78571428571428</v>
      </c>
      <c r="P359" s="36"/>
      <c r="Q359" s="36"/>
      <c r="R359" s="41"/>
      <c r="S359" s="16"/>
      <c r="T359" s="18">
        <v>18.214285714285712</v>
      </c>
      <c r="U359" s="18">
        <v>0</v>
      </c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Y359" s="18"/>
      <c r="BA359" s="19"/>
      <c r="BB359" s="16"/>
    </row>
    <row r="360" spans="1:54">
      <c r="A360" s="19">
        <v>43376</v>
      </c>
      <c r="B360" s="16"/>
      <c r="C360" s="17">
        <v>140410</v>
      </c>
      <c r="D360" s="17"/>
      <c r="E360" s="17"/>
      <c r="F360" s="17"/>
      <c r="G360" s="16" t="s">
        <v>235</v>
      </c>
      <c r="H360" s="16" t="s">
        <v>236</v>
      </c>
      <c r="I360" s="16" t="s">
        <v>695</v>
      </c>
      <c r="J360" s="16"/>
      <c r="K360" s="18"/>
      <c r="L360" s="16"/>
      <c r="M360" s="18">
        <v>315</v>
      </c>
      <c r="N360" s="18"/>
      <c r="O360" s="36">
        <v>315</v>
      </c>
      <c r="P360" s="36"/>
      <c r="Q360" s="36"/>
      <c r="R360" s="41"/>
      <c r="S360" s="16"/>
      <c r="T360" s="18">
        <v>0</v>
      </c>
      <c r="U360" s="18">
        <v>0</v>
      </c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Y360" s="18"/>
      <c r="BA360" s="19"/>
      <c r="BB360" s="16"/>
    </row>
    <row r="361" spans="1:54">
      <c r="A361" s="19">
        <v>43376</v>
      </c>
      <c r="B361" s="16"/>
      <c r="C361" s="17">
        <v>140410</v>
      </c>
      <c r="D361" s="17"/>
      <c r="E361" s="17"/>
      <c r="F361" s="17"/>
      <c r="G361" s="16" t="s">
        <v>235</v>
      </c>
      <c r="H361" s="16" t="s">
        <v>236</v>
      </c>
      <c r="I361" s="16" t="s">
        <v>696</v>
      </c>
      <c r="J361" s="16"/>
      <c r="K361" s="18"/>
      <c r="L361" s="16"/>
      <c r="M361" s="18"/>
      <c r="N361" s="18">
        <v>659.15</v>
      </c>
      <c r="O361" s="36">
        <v>588.52678571428567</v>
      </c>
      <c r="P361" s="36"/>
      <c r="Q361" s="36"/>
      <c r="R361" s="41"/>
      <c r="S361" s="16"/>
      <c r="T361" s="18">
        <v>70.623214285714283</v>
      </c>
      <c r="U361" s="18">
        <v>0</v>
      </c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Y361" s="18"/>
      <c r="BA361" s="19"/>
      <c r="BB361" s="16"/>
    </row>
    <row r="362" spans="1:54">
      <c r="A362" s="19">
        <v>43377</v>
      </c>
      <c r="B362" s="16"/>
      <c r="C362" s="17">
        <v>32117</v>
      </c>
      <c r="D362" s="17"/>
      <c r="E362" s="17"/>
      <c r="F362" s="17"/>
      <c r="G362" s="16" t="s">
        <v>548</v>
      </c>
      <c r="H362" s="16" t="s">
        <v>679</v>
      </c>
      <c r="I362" s="16" t="s">
        <v>697</v>
      </c>
      <c r="J362" s="16"/>
      <c r="K362" s="18"/>
      <c r="L362" s="16"/>
      <c r="M362" s="18"/>
      <c r="N362" s="18">
        <v>69</v>
      </c>
      <c r="O362" s="36">
        <v>61.607142857142854</v>
      </c>
      <c r="P362" s="36"/>
      <c r="Q362" s="36"/>
      <c r="R362" s="41"/>
      <c r="S362" s="16"/>
      <c r="T362" s="18">
        <v>7.3928571428571423</v>
      </c>
      <c r="U362" s="18">
        <v>0</v>
      </c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Y362" s="18"/>
      <c r="BA362" s="19"/>
      <c r="BB362" s="16"/>
    </row>
    <row r="363" spans="1:54">
      <c r="A363" s="19">
        <v>43377</v>
      </c>
      <c r="B363" s="16"/>
      <c r="C363" s="17">
        <v>118836</v>
      </c>
      <c r="D363" s="17"/>
      <c r="E363" s="17"/>
      <c r="F363" s="17"/>
      <c r="G363" s="16" t="s">
        <v>543</v>
      </c>
      <c r="H363" s="16" t="s">
        <v>555</v>
      </c>
      <c r="I363" s="16" t="s">
        <v>571</v>
      </c>
      <c r="J363" s="16"/>
      <c r="K363" s="18"/>
      <c r="L363" s="16"/>
      <c r="M363" s="18"/>
      <c r="N363" s="18">
        <v>170</v>
      </c>
      <c r="O363" s="36">
        <v>151.78571428571428</v>
      </c>
      <c r="P363" s="36"/>
      <c r="Q363" s="36"/>
      <c r="R363" s="41"/>
      <c r="S363" s="16"/>
      <c r="T363" s="18">
        <v>18.214285714285712</v>
      </c>
      <c r="U363" s="18">
        <v>0</v>
      </c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Y363" s="18"/>
      <c r="BA363" s="19"/>
      <c r="BB363" s="16"/>
    </row>
    <row r="364" spans="1:54">
      <c r="A364" s="19">
        <v>43377</v>
      </c>
      <c r="B364" s="16"/>
      <c r="C364" s="17"/>
      <c r="D364" s="17"/>
      <c r="E364" s="17"/>
      <c r="F364" s="17"/>
      <c r="G364" s="16" t="s">
        <v>259</v>
      </c>
      <c r="H364" s="16"/>
      <c r="I364" s="16" t="s">
        <v>698</v>
      </c>
      <c r="J364" s="16"/>
      <c r="K364" s="18">
        <v>220</v>
      </c>
      <c r="L364" s="16"/>
      <c r="M364" s="18"/>
      <c r="N364" s="18"/>
      <c r="O364" s="36">
        <v>220</v>
      </c>
      <c r="P364" s="36"/>
      <c r="Q364" s="36"/>
      <c r="R364" s="41"/>
      <c r="S364" s="16"/>
      <c r="T364" s="18">
        <v>0</v>
      </c>
      <c r="U364" s="18">
        <v>0</v>
      </c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Y364" s="18"/>
      <c r="BA364" s="19"/>
      <c r="BB364" s="16"/>
    </row>
    <row r="365" spans="1:54">
      <c r="A365" s="19">
        <v>43377</v>
      </c>
      <c r="B365" s="16"/>
      <c r="C365" s="17"/>
      <c r="D365" s="17"/>
      <c r="E365" s="17"/>
      <c r="F365" s="17"/>
      <c r="G365" s="16" t="s">
        <v>261</v>
      </c>
      <c r="H365" s="16"/>
      <c r="I365" s="16" t="s">
        <v>699</v>
      </c>
      <c r="J365" s="16"/>
      <c r="K365" s="18">
        <v>502</v>
      </c>
      <c r="L365" s="16"/>
      <c r="M365" s="18"/>
      <c r="N365" s="18"/>
      <c r="O365" s="36">
        <v>502</v>
      </c>
      <c r="P365" s="36"/>
      <c r="Q365" s="36"/>
      <c r="R365" s="41"/>
      <c r="S365" s="16"/>
      <c r="T365" s="18">
        <v>0</v>
      </c>
      <c r="U365" s="18">
        <v>0</v>
      </c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Y365" s="18"/>
      <c r="BA365" s="19"/>
      <c r="BB365" s="16"/>
    </row>
    <row r="366" spans="1:54">
      <c r="A366" s="19">
        <v>43377</v>
      </c>
      <c r="B366" s="16"/>
      <c r="C366" s="17">
        <v>32126</v>
      </c>
      <c r="D366" s="17"/>
      <c r="E366" s="17"/>
      <c r="F366" s="17"/>
      <c r="G366" s="16" t="s">
        <v>548</v>
      </c>
      <c r="H366" s="16" t="s">
        <v>679</v>
      </c>
      <c r="I366" s="16" t="s">
        <v>700</v>
      </c>
      <c r="J366" s="16"/>
      <c r="K366" s="18"/>
      <c r="L366" s="16"/>
      <c r="M366" s="18"/>
      <c r="N366" s="18">
        <v>274.5</v>
      </c>
      <c r="O366" s="36">
        <v>245.08928571428569</v>
      </c>
      <c r="P366" s="36"/>
      <c r="Q366" s="36"/>
      <c r="R366" s="41"/>
      <c r="S366" s="16"/>
      <c r="T366" s="18">
        <v>29.410714285714281</v>
      </c>
      <c r="U366" s="18">
        <v>0</v>
      </c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Y366" s="18"/>
      <c r="BA366" s="19"/>
      <c r="BB366" s="16"/>
    </row>
    <row r="367" spans="1:54">
      <c r="A367" s="19">
        <v>43378</v>
      </c>
      <c r="B367" s="16"/>
      <c r="C367" s="17">
        <v>118883</v>
      </c>
      <c r="D367" s="17"/>
      <c r="E367" s="17"/>
      <c r="F367" s="17"/>
      <c r="G367" s="16" t="s">
        <v>543</v>
      </c>
      <c r="H367" s="16" t="s">
        <v>555</v>
      </c>
      <c r="I367" s="16" t="s">
        <v>571</v>
      </c>
      <c r="J367" s="16"/>
      <c r="K367" s="18"/>
      <c r="L367" s="16"/>
      <c r="M367" s="18"/>
      <c r="N367" s="18">
        <v>170</v>
      </c>
      <c r="O367" s="36">
        <v>151.78571428571428</v>
      </c>
      <c r="P367" s="36"/>
      <c r="Q367" s="36"/>
      <c r="R367" s="41"/>
      <c r="S367" s="16"/>
      <c r="T367" s="18">
        <v>18.214285714285712</v>
      </c>
      <c r="U367" s="18">
        <v>0</v>
      </c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Y367" s="18"/>
      <c r="BA367" s="19"/>
      <c r="BB367" s="16"/>
    </row>
    <row r="368" spans="1:54">
      <c r="A368" s="19">
        <v>43378</v>
      </c>
      <c r="B368" s="16"/>
      <c r="C368" s="17">
        <v>32145</v>
      </c>
      <c r="D368" s="17"/>
      <c r="E368" s="17"/>
      <c r="F368" s="17"/>
      <c r="G368" s="16" t="s">
        <v>548</v>
      </c>
      <c r="H368" s="16" t="s">
        <v>679</v>
      </c>
      <c r="I368" s="16" t="s">
        <v>701</v>
      </c>
      <c r="J368" s="16"/>
      <c r="K368" s="18"/>
      <c r="L368" s="16"/>
      <c r="M368" s="18"/>
      <c r="N368" s="18">
        <v>128.25</v>
      </c>
      <c r="O368" s="36">
        <v>114.50892857142856</v>
      </c>
      <c r="P368" s="36"/>
      <c r="Q368" s="36"/>
      <c r="R368" s="41"/>
      <c r="S368" s="16"/>
      <c r="T368" s="18">
        <v>13.741071428571425</v>
      </c>
      <c r="U368" s="18">
        <v>0</v>
      </c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Y368" s="18"/>
      <c r="BA368" s="19"/>
      <c r="BB368" s="16"/>
    </row>
    <row r="369" spans="1:54">
      <c r="A369" s="19">
        <v>43378</v>
      </c>
      <c r="B369" s="16"/>
      <c r="C369" s="17">
        <v>74446</v>
      </c>
      <c r="D369" s="17"/>
      <c r="E369" s="17"/>
      <c r="F369" s="17"/>
      <c r="G369" s="16" t="s">
        <v>235</v>
      </c>
      <c r="H369" s="16" t="s">
        <v>236</v>
      </c>
      <c r="I369" s="16" t="s">
        <v>702</v>
      </c>
      <c r="J369" s="16"/>
      <c r="K369" s="18"/>
      <c r="L369" s="16"/>
      <c r="M369" s="18">
        <v>187.3</v>
      </c>
      <c r="N369" s="18"/>
      <c r="O369" s="36">
        <v>187.3</v>
      </c>
      <c r="P369" s="36"/>
      <c r="Q369" s="36"/>
      <c r="R369" s="41"/>
      <c r="S369" s="16"/>
      <c r="T369" s="18">
        <v>0</v>
      </c>
      <c r="U369" s="18">
        <v>0</v>
      </c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Y369" s="18"/>
      <c r="BA369" s="19"/>
      <c r="BB369" s="16"/>
    </row>
    <row r="370" spans="1:54">
      <c r="A370" s="19">
        <v>43378</v>
      </c>
      <c r="B370" s="16"/>
      <c r="C370" s="17">
        <v>74446</v>
      </c>
      <c r="D370" s="17"/>
      <c r="E370" s="17"/>
      <c r="F370" s="17"/>
      <c r="G370" s="16" t="s">
        <v>235</v>
      </c>
      <c r="H370" s="16" t="s">
        <v>236</v>
      </c>
      <c r="I370" s="16" t="s">
        <v>703</v>
      </c>
      <c r="J370" s="16"/>
      <c r="K370" s="18"/>
      <c r="L370" s="16"/>
      <c r="M370" s="18"/>
      <c r="N370" s="18">
        <v>285.64999999999998</v>
      </c>
      <c r="O370" s="36">
        <v>255.0446428571428</v>
      </c>
      <c r="P370" s="36"/>
      <c r="Q370" s="36"/>
      <c r="R370" s="41"/>
      <c r="S370" s="16"/>
      <c r="T370" s="18">
        <v>30.605357142857134</v>
      </c>
      <c r="U370" s="18">
        <v>0</v>
      </c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Y370" s="18"/>
      <c r="BA370" s="19"/>
      <c r="BB370" s="16"/>
    </row>
    <row r="371" spans="1:54">
      <c r="A371" s="19">
        <v>43378</v>
      </c>
      <c r="B371" s="16"/>
      <c r="C371" s="17">
        <v>56267</v>
      </c>
      <c r="D371" s="17"/>
      <c r="E371" s="17"/>
      <c r="F371" s="17"/>
      <c r="G371" s="16" t="s">
        <v>235</v>
      </c>
      <c r="H371" s="16" t="s">
        <v>236</v>
      </c>
      <c r="I371" s="16" t="s">
        <v>704</v>
      </c>
      <c r="J371" s="16"/>
      <c r="K371" s="18"/>
      <c r="L371" s="16"/>
      <c r="M371" s="18"/>
      <c r="N371" s="18">
        <v>199.5</v>
      </c>
      <c r="O371" s="36">
        <v>178.12499999999997</v>
      </c>
      <c r="P371" s="36"/>
      <c r="Q371" s="36"/>
      <c r="R371" s="41"/>
      <c r="S371" s="16"/>
      <c r="T371" s="18">
        <v>21.374999999999996</v>
      </c>
      <c r="U371" s="18">
        <v>0</v>
      </c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Y371" s="18"/>
      <c r="BA371" s="19"/>
      <c r="BB371" s="16"/>
    </row>
    <row r="372" spans="1:54">
      <c r="A372" s="19">
        <v>43379</v>
      </c>
      <c r="B372" s="16"/>
      <c r="C372" s="17">
        <v>343</v>
      </c>
      <c r="D372" s="17"/>
      <c r="E372" s="17"/>
      <c r="F372" s="17"/>
      <c r="G372" s="16" t="s">
        <v>256</v>
      </c>
      <c r="H372" s="16" t="s">
        <v>681</v>
      </c>
      <c r="I372" s="16" t="s">
        <v>571</v>
      </c>
      <c r="J372" s="16"/>
      <c r="K372" s="18"/>
      <c r="L372" s="16"/>
      <c r="M372" s="18"/>
      <c r="N372" s="18">
        <v>38</v>
      </c>
      <c r="O372" s="36">
        <v>33.928571428571423</v>
      </c>
      <c r="P372" s="36"/>
      <c r="Q372" s="36"/>
      <c r="R372" s="41"/>
      <c r="S372" s="16"/>
      <c r="T372" s="18">
        <v>4.0714285714285703</v>
      </c>
      <c r="U372" s="18">
        <v>0</v>
      </c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Y372" s="18"/>
      <c r="BA372" s="19"/>
      <c r="BB372" s="16"/>
    </row>
    <row r="373" spans="1:54">
      <c r="A373" s="19">
        <v>43379</v>
      </c>
      <c r="B373" s="16"/>
      <c r="C373" s="17">
        <v>118948</v>
      </c>
      <c r="D373" s="17"/>
      <c r="E373" s="17"/>
      <c r="F373" s="17"/>
      <c r="G373" s="16" t="s">
        <v>543</v>
      </c>
      <c r="H373" s="16" t="s">
        <v>555</v>
      </c>
      <c r="I373" s="16" t="s">
        <v>571</v>
      </c>
      <c r="J373" s="16"/>
      <c r="K373" s="18"/>
      <c r="L373" s="16"/>
      <c r="M373" s="18"/>
      <c r="N373" s="18">
        <v>85</v>
      </c>
      <c r="O373" s="36">
        <v>75.892857142857139</v>
      </c>
      <c r="P373" s="36"/>
      <c r="Q373" s="36"/>
      <c r="R373" s="41"/>
      <c r="S373" s="16"/>
      <c r="T373" s="18">
        <v>9.1071428571428559</v>
      </c>
      <c r="U373" s="18">
        <v>0</v>
      </c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Y373" s="18"/>
      <c r="BA373" s="19"/>
      <c r="BB373" s="16"/>
    </row>
    <row r="374" spans="1:54">
      <c r="A374" s="19">
        <v>43381</v>
      </c>
      <c r="B374" s="16"/>
      <c r="C374" s="17">
        <v>87461</v>
      </c>
      <c r="D374" s="17"/>
      <c r="E374" s="17"/>
      <c r="F374" s="17"/>
      <c r="G374" s="16" t="s">
        <v>548</v>
      </c>
      <c r="H374" s="16" t="s">
        <v>679</v>
      </c>
      <c r="I374" s="16" t="s">
        <v>705</v>
      </c>
      <c r="J374" s="16"/>
      <c r="K374" s="18"/>
      <c r="L374" s="16"/>
      <c r="M374" s="18"/>
      <c r="N374" s="18">
        <v>152.22</v>
      </c>
      <c r="O374" s="36">
        <v>135.91071428571428</v>
      </c>
      <c r="P374" s="36"/>
      <c r="Q374" s="36"/>
      <c r="R374" s="41"/>
      <c r="S374" s="16"/>
      <c r="T374" s="18">
        <v>16.309285714285714</v>
      </c>
      <c r="U374" s="18">
        <v>0</v>
      </c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Y374" s="18"/>
      <c r="BA374" s="19"/>
      <c r="BB374" s="16"/>
    </row>
    <row r="375" spans="1:54">
      <c r="A375" s="19">
        <v>43381</v>
      </c>
      <c r="B375" s="16"/>
      <c r="C375" s="17">
        <v>148121</v>
      </c>
      <c r="D375" s="17"/>
      <c r="E375" s="17"/>
      <c r="F375" s="17"/>
      <c r="G375" s="16" t="s">
        <v>235</v>
      </c>
      <c r="H375" s="16" t="s">
        <v>236</v>
      </c>
      <c r="I375" s="16" t="s">
        <v>706</v>
      </c>
      <c r="J375" s="16"/>
      <c r="K375" s="18"/>
      <c r="L375" s="16"/>
      <c r="M375" s="18"/>
      <c r="N375" s="18">
        <v>796.85</v>
      </c>
      <c r="O375" s="36">
        <v>711.47321428571422</v>
      </c>
      <c r="P375" s="36"/>
      <c r="Q375" s="36"/>
      <c r="R375" s="41"/>
      <c r="S375" s="16"/>
      <c r="T375" s="18">
        <v>85.376785714285703</v>
      </c>
      <c r="U375" s="18">
        <v>0</v>
      </c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Y375" s="18"/>
      <c r="BA375" s="19"/>
      <c r="BB375" s="16"/>
    </row>
    <row r="376" spans="1:54">
      <c r="A376" s="19">
        <v>43381</v>
      </c>
      <c r="B376" s="16"/>
      <c r="C376" s="17">
        <v>175455</v>
      </c>
      <c r="D376" s="17"/>
      <c r="E376" s="17"/>
      <c r="F376" s="17"/>
      <c r="G376" s="16" t="s">
        <v>235</v>
      </c>
      <c r="H376" s="16" t="s">
        <v>236</v>
      </c>
      <c r="I376" s="16" t="s">
        <v>285</v>
      </c>
      <c r="J376" s="16"/>
      <c r="K376" s="18"/>
      <c r="L376" s="16"/>
      <c r="M376" s="18"/>
      <c r="N376" s="18">
        <v>155.25</v>
      </c>
      <c r="O376" s="36">
        <v>138.61607142857142</v>
      </c>
      <c r="P376" s="36"/>
      <c r="Q376" s="36"/>
      <c r="R376" s="41"/>
      <c r="S376" s="16"/>
      <c r="T376" s="18">
        <v>16.633928571428569</v>
      </c>
      <c r="U376" s="18">
        <v>0</v>
      </c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Y376" s="18"/>
      <c r="BA376" s="19"/>
      <c r="BB376" s="16"/>
    </row>
    <row r="377" spans="1:54">
      <c r="A377" s="19">
        <v>43381</v>
      </c>
      <c r="B377" s="16"/>
      <c r="C377" s="17">
        <v>987367</v>
      </c>
      <c r="D377" s="17"/>
      <c r="E377" s="17"/>
      <c r="F377" s="17"/>
      <c r="G377" s="16" t="s">
        <v>548</v>
      </c>
      <c r="H377" s="16" t="s">
        <v>679</v>
      </c>
      <c r="I377" s="16" t="s">
        <v>627</v>
      </c>
      <c r="J377" s="16"/>
      <c r="K377" s="18"/>
      <c r="L377" s="16"/>
      <c r="M377" s="18"/>
      <c r="N377" s="18">
        <v>195.71</v>
      </c>
      <c r="O377" s="36">
        <v>174.74107142857142</v>
      </c>
      <c r="P377" s="36"/>
      <c r="Q377" s="36"/>
      <c r="R377" s="41"/>
      <c r="S377" s="16"/>
      <c r="T377" s="18">
        <v>20.96892857142857</v>
      </c>
      <c r="U377" s="18">
        <v>0</v>
      </c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Y377" s="18"/>
      <c r="BA377" s="19"/>
      <c r="BB377" s="16"/>
    </row>
    <row r="378" spans="1:54">
      <c r="A378" s="19">
        <v>43381</v>
      </c>
      <c r="B378" s="16"/>
      <c r="C378" s="17">
        <v>32162</v>
      </c>
      <c r="D378" s="17"/>
      <c r="E378" s="17"/>
      <c r="F378" s="17"/>
      <c r="G378" s="16" t="s">
        <v>548</v>
      </c>
      <c r="H378" s="16" t="s">
        <v>679</v>
      </c>
      <c r="I378" s="16" t="s">
        <v>701</v>
      </c>
      <c r="J378" s="16"/>
      <c r="K378" s="18"/>
      <c r="L378" s="16"/>
      <c r="M378" s="18"/>
      <c r="N378" s="18">
        <v>256.5</v>
      </c>
      <c r="O378" s="36">
        <v>229.01785714285711</v>
      </c>
      <c r="P378" s="36"/>
      <c r="Q378" s="36"/>
      <c r="R378" s="41"/>
      <c r="S378" s="16"/>
      <c r="T378" s="18">
        <v>27.482142857142851</v>
      </c>
      <c r="U378" s="18">
        <v>0</v>
      </c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Y378" s="18"/>
      <c r="BA378" s="19"/>
      <c r="BB378" s="16"/>
    </row>
    <row r="379" spans="1:54">
      <c r="A379" s="19">
        <v>43381</v>
      </c>
      <c r="B379" s="16"/>
      <c r="C379" s="17">
        <v>2684</v>
      </c>
      <c r="D379" s="17"/>
      <c r="E379" s="17"/>
      <c r="F379" s="17"/>
      <c r="G379" s="16" t="s">
        <v>227</v>
      </c>
      <c r="H379" s="16" t="s">
        <v>243</v>
      </c>
      <c r="I379" s="16" t="s">
        <v>707</v>
      </c>
      <c r="J379" s="16"/>
      <c r="K379" s="18"/>
      <c r="L379" s="16"/>
      <c r="M379" s="18">
        <v>1755</v>
      </c>
      <c r="N379" s="18"/>
      <c r="O379" s="36">
        <v>1755</v>
      </c>
      <c r="P379" s="36"/>
      <c r="Q379" s="36"/>
      <c r="R379" s="41"/>
      <c r="S379" s="16"/>
      <c r="T379" s="18">
        <v>0</v>
      </c>
      <c r="U379" s="18">
        <v>0</v>
      </c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Y379" s="18"/>
      <c r="BA379" s="19"/>
      <c r="BB379" s="16"/>
    </row>
    <row r="380" spans="1:54">
      <c r="A380" s="19">
        <v>43381</v>
      </c>
      <c r="B380" s="16"/>
      <c r="C380" s="17"/>
      <c r="D380" s="17"/>
      <c r="E380" s="17"/>
      <c r="F380" s="17"/>
      <c r="G380" s="16" t="s">
        <v>229</v>
      </c>
      <c r="H380" s="16"/>
      <c r="I380" s="16" t="s">
        <v>708</v>
      </c>
      <c r="J380" s="16"/>
      <c r="K380" s="18">
        <v>100</v>
      </c>
      <c r="L380" s="16"/>
      <c r="M380" s="18"/>
      <c r="N380" s="18"/>
      <c r="O380" s="36">
        <v>100</v>
      </c>
      <c r="P380" s="36"/>
      <c r="Q380" s="36"/>
      <c r="R380" s="41"/>
      <c r="S380" s="16"/>
      <c r="T380" s="18">
        <v>0</v>
      </c>
      <c r="U380" s="18">
        <v>0</v>
      </c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Y380" s="18"/>
      <c r="BA380" s="19"/>
      <c r="BB380" s="16"/>
    </row>
    <row r="381" spans="1:54">
      <c r="A381" s="19">
        <v>43381</v>
      </c>
      <c r="B381" s="16"/>
      <c r="C381" s="17">
        <v>135981</v>
      </c>
      <c r="D381" s="17"/>
      <c r="E381" s="17"/>
      <c r="F381" s="17"/>
      <c r="G381" s="16" t="s">
        <v>543</v>
      </c>
      <c r="H381" s="16" t="s">
        <v>555</v>
      </c>
      <c r="I381" s="16" t="s">
        <v>571</v>
      </c>
      <c r="J381" s="16"/>
      <c r="K381" s="18"/>
      <c r="L381" s="16"/>
      <c r="M381" s="18"/>
      <c r="N381" s="18">
        <v>170</v>
      </c>
      <c r="O381" s="36">
        <v>151.78571428571428</v>
      </c>
      <c r="P381" s="36"/>
      <c r="Q381" s="36"/>
      <c r="R381" s="41"/>
      <c r="S381" s="16"/>
      <c r="T381" s="18">
        <v>18.214285714285712</v>
      </c>
      <c r="U381" s="18">
        <v>0</v>
      </c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Y381" s="18"/>
      <c r="BA381" s="19"/>
      <c r="BB381" s="16"/>
    </row>
    <row r="382" spans="1:54">
      <c r="A382" s="19">
        <v>43382</v>
      </c>
      <c r="B382" s="16"/>
      <c r="C382" s="17">
        <v>135995</v>
      </c>
      <c r="D382" s="17"/>
      <c r="E382" s="17"/>
      <c r="F382" s="17"/>
      <c r="G382" s="16" t="s">
        <v>543</v>
      </c>
      <c r="H382" s="16" t="s">
        <v>555</v>
      </c>
      <c r="I382" s="16" t="s">
        <v>571</v>
      </c>
      <c r="J382" s="16"/>
      <c r="K382" s="18"/>
      <c r="L382" s="16"/>
      <c r="M382" s="18"/>
      <c r="N382" s="18">
        <v>170</v>
      </c>
      <c r="O382" s="36">
        <v>151.78571428571428</v>
      </c>
      <c r="P382" s="36"/>
      <c r="Q382" s="36"/>
      <c r="R382" s="41"/>
      <c r="S382" s="16"/>
      <c r="T382" s="18">
        <v>18.214285714285712</v>
      </c>
      <c r="U382" s="18">
        <v>0</v>
      </c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Y382" s="18"/>
      <c r="BA382" s="19"/>
      <c r="BB382" s="16"/>
    </row>
    <row r="383" spans="1:54">
      <c r="A383" s="19">
        <v>43382</v>
      </c>
      <c r="B383" s="16"/>
      <c r="C383" s="17"/>
      <c r="D383" s="17"/>
      <c r="E383" s="17"/>
      <c r="F383" s="17"/>
      <c r="G383" s="16" t="s">
        <v>259</v>
      </c>
      <c r="H383" s="16"/>
      <c r="I383" s="16" t="s">
        <v>627</v>
      </c>
      <c r="J383" s="16"/>
      <c r="K383" s="18"/>
      <c r="L383" s="16"/>
      <c r="M383" s="18">
        <v>170</v>
      </c>
      <c r="N383" s="18"/>
      <c r="O383" s="36">
        <v>170</v>
      </c>
      <c r="P383" s="36"/>
      <c r="Q383" s="36"/>
      <c r="R383" s="41"/>
      <c r="S383" s="16"/>
      <c r="T383" s="18">
        <v>0</v>
      </c>
      <c r="U383" s="18">
        <v>0</v>
      </c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Y383" s="18"/>
      <c r="BA383" s="19"/>
      <c r="BB383" s="16"/>
    </row>
    <row r="384" spans="1:54">
      <c r="A384" s="19">
        <v>43382</v>
      </c>
      <c r="B384" s="16"/>
      <c r="C384" s="17">
        <v>703120</v>
      </c>
      <c r="D384" s="17"/>
      <c r="E384" s="17"/>
      <c r="F384" s="17"/>
      <c r="G384" s="16" t="s">
        <v>262</v>
      </c>
      <c r="H384" s="16" t="s">
        <v>682</v>
      </c>
      <c r="I384" s="16" t="s">
        <v>709</v>
      </c>
      <c r="J384" s="16"/>
      <c r="K384" s="18"/>
      <c r="L384" s="16"/>
      <c r="M384" s="18"/>
      <c r="N384" s="18">
        <v>52.5</v>
      </c>
      <c r="O384" s="36">
        <v>46.874999999999993</v>
      </c>
      <c r="P384" s="36"/>
      <c r="Q384" s="36"/>
      <c r="R384" s="41"/>
      <c r="S384" s="16"/>
      <c r="T384" s="18">
        <v>5.6249999999999991</v>
      </c>
      <c r="U384" s="18">
        <v>0</v>
      </c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Y384" s="18"/>
      <c r="BA384" s="19"/>
      <c r="BB384" s="16"/>
    </row>
    <row r="385" spans="1:54">
      <c r="A385" s="19">
        <v>43382</v>
      </c>
      <c r="B385" s="16"/>
      <c r="C385" s="17">
        <v>703120</v>
      </c>
      <c r="D385" s="17"/>
      <c r="E385" s="17"/>
      <c r="F385" s="17"/>
      <c r="G385" s="16" t="s">
        <v>262</v>
      </c>
      <c r="H385" s="16" t="s">
        <v>682</v>
      </c>
      <c r="I385" s="16" t="s">
        <v>604</v>
      </c>
      <c r="J385" s="16"/>
      <c r="K385" s="18"/>
      <c r="L385" s="16"/>
      <c r="M385" s="18"/>
      <c r="N385" s="18">
        <v>430</v>
      </c>
      <c r="O385" s="36">
        <v>383.92857142857139</v>
      </c>
      <c r="P385" s="36"/>
      <c r="Q385" s="36"/>
      <c r="R385" s="41"/>
      <c r="S385" s="16"/>
      <c r="T385" s="18">
        <v>46.071428571428562</v>
      </c>
      <c r="U385" s="18">
        <v>0</v>
      </c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Y385" s="18"/>
      <c r="BA385" s="19"/>
      <c r="BB385" s="16"/>
    </row>
    <row r="386" spans="1:54">
      <c r="A386" s="19">
        <v>43382</v>
      </c>
      <c r="B386" s="16"/>
      <c r="C386" s="17">
        <v>130451</v>
      </c>
      <c r="D386" s="17"/>
      <c r="E386" s="17"/>
      <c r="F386" s="17"/>
      <c r="G386" s="16" t="s">
        <v>235</v>
      </c>
      <c r="H386" s="16" t="s">
        <v>236</v>
      </c>
      <c r="I386" s="16" t="s">
        <v>710</v>
      </c>
      <c r="J386" s="16"/>
      <c r="K386" s="18"/>
      <c r="L386" s="16"/>
      <c r="M386" s="18">
        <v>500.95</v>
      </c>
      <c r="N386" s="18"/>
      <c r="O386" s="36">
        <v>500.95</v>
      </c>
      <c r="P386" s="36"/>
      <c r="Q386" s="36"/>
      <c r="R386" s="41"/>
      <c r="S386" s="16"/>
      <c r="T386" s="18">
        <v>0</v>
      </c>
      <c r="U386" s="18">
        <v>0</v>
      </c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Y386" s="18"/>
      <c r="BA386" s="19"/>
      <c r="BB386" s="16"/>
    </row>
    <row r="387" spans="1:54">
      <c r="A387" s="19">
        <v>43382</v>
      </c>
      <c r="B387" s="16"/>
      <c r="C387" s="17">
        <v>130451</v>
      </c>
      <c r="D387" s="17"/>
      <c r="E387" s="17"/>
      <c r="F387" s="17"/>
      <c r="G387" s="16" t="s">
        <v>235</v>
      </c>
      <c r="H387" s="16" t="s">
        <v>236</v>
      </c>
      <c r="I387" s="16" t="s">
        <v>711</v>
      </c>
      <c r="J387" s="16"/>
      <c r="K387" s="18"/>
      <c r="L387" s="16"/>
      <c r="M387" s="18"/>
      <c r="N387" s="18">
        <v>558.65</v>
      </c>
      <c r="O387" s="36">
        <v>498.79464285714278</v>
      </c>
      <c r="P387" s="36"/>
      <c r="Q387" s="36"/>
      <c r="R387" s="41"/>
      <c r="S387" s="16"/>
      <c r="T387" s="18">
        <v>59.85535714285713</v>
      </c>
      <c r="U387" s="18">
        <v>0</v>
      </c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Y387" s="18"/>
      <c r="BA387" s="19"/>
      <c r="BB387" s="16"/>
    </row>
    <row r="388" spans="1:54">
      <c r="A388" s="19">
        <v>43383</v>
      </c>
      <c r="B388" s="16"/>
      <c r="C388" s="17"/>
      <c r="D388" s="17"/>
      <c r="E388" s="17"/>
      <c r="F388" s="17"/>
      <c r="G388" s="16" t="s">
        <v>671</v>
      </c>
      <c r="H388" s="16"/>
      <c r="I388" s="16" t="s">
        <v>712</v>
      </c>
      <c r="J388" s="16"/>
      <c r="K388" s="18"/>
      <c r="L388" s="16"/>
      <c r="M388" s="18">
        <v>1123</v>
      </c>
      <c r="N388" s="18"/>
      <c r="O388" s="36">
        <v>1123</v>
      </c>
      <c r="P388" s="36"/>
      <c r="Q388" s="36"/>
      <c r="R388" s="41"/>
      <c r="S388" s="16"/>
      <c r="T388" s="18">
        <v>0</v>
      </c>
      <c r="U388" s="18">
        <v>0</v>
      </c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Y388" s="18"/>
      <c r="BA388" s="19"/>
      <c r="BB388" s="16"/>
    </row>
    <row r="389" spans="1:54">
      <c r="A389" s="19">
        <v>43383</v>
      </c>
      <c r="B389" s="16"/>
      <c r="C389" s="17"/>
      <c r="D389" s="17"/>
      <c r="E389" s="17"/>
      <c r="F389" s="17"/>
      <c r="G389" s="16" t="s">
        <v>229</v>
      </c>
      <c r="H389" s="16"/>
      <c r="I389" s="16" t="s">
        <v>713</v>
      </c>
      <c r="J389" s="16"/>
      <c r="K389" s="18">
        <v>50</v>
      </c>
      <c r="L389" s="16"/>
      <c r="M389" s="18"/>
      <c r="N389" s="18"/>
      <c r="O389" s="36">
        <v>50</v>
      </c>
      <c r="P389" s="36"/>
      <c r="Q389" s="36"/>
      <c r="R389" s="41"/>
      <c r="S389" s="16"/>
      <c r="T389" s="18">
        <v>0</v>
      </c>
      <c r="U389" s="18">
        <v>0</v>
      </c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Y389" s="18"/>
      <c r="BA389" s="19"/>
      <c r="BB389" s="16"/>
    </row>
    <row r="390" spans="1:54">
      <c r="A390" s="19">
        <v>43383</v>
      </c>
      <c r="B390" s="16"/>
      <c r="C390" s="17">
        <v>129676</v>
      </c>
      <c r="D390" s="17"/>
      <c r="E390" s="17"/>
      <c r="F390" s="17"/>
      <c r="G390" s="16" t="s">
        <v>543</v>
      </c>
      <c r="H390" s="16" t="s">
        <v>555</v>
      </c>
      <c r="I390" s="16" t="s">
        <v>571</v>
      </c>
      <c r="J390" s="16"/>
      <c r="K390" s="18"/>
      <c r="L390" s="16"/>
      <c r="M390" s="18"/>
      <c r="N390" s="18">
        <v>170</v>
      </c>
      <c r="O390" s="36">
        <v>151.78571428571428</v>
      </c>
      <c r="P390" s="36"/>
      <c r="Q390" s="36"/>
      <c r="R390" s="41"/>
      <c r="S390" s="16"/>
      <c r="T390" s="18">
        <v>18.214285714285712</v>
      </c>
      <c r="U390" s="18">
        <v>0</v>
      </c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Y390" s="18"/>
      <c r="BA390" s="19"/>
      <c r="BB390" s="16"/>
    </row>
    <row r="391" spans="1:54">
      <c r="A391" s="19">
        <v>43384</v>
      </c>
      <c r="B391" s="16"/>
      <c r="C391" s="17">
        <v>56031</v>
      </c>
      <c r="D391" s="17"/>
      <c r="E391" s="17"/>
      <c r="F391" s="17"/>
      <c r="G391" s="16" t="s">
        <v>551</v>
      </c>
      <c r="H391" s="16" t="s">
        <v>241</v>
      </c>
      <c r="I391" s="16" t="s">
        <v>623</v>
      </c>
      <c r="J391" s="16"/>
      <c r="K391" s="18"/>
      <c r="L391" s="16"/>
      <c r="M391" s="18"/>
      <c r="N391" s="18">
        <v>684.16</v>
      </c>
      <c r="O391" s="36">
        <v>610.85714285714278</v>
      </c>
      <c r="P391" s="36"/>
      <c r="Q391" s="36"/>
      <c r="R391" s="41"/>
      <c r="S391" s="16"/>
      <c r="T391" s="18">
        <v>73.302857142857135</v>
      </c>
      <c r="U391" s="18">
        <v>0</v>
      </c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Y391" s="18"/>
      <c r="BA391" s="19"/>
      <c r="BB391" s="16"/>
    </row>
    <row r="392" spans="1:54">
      <c r="A392" s="19">
        <v>43384</v>
      </c>
      <c r="B392" s="16"/>
      <c r="C392" s="17">
        <v>129569</v>
      </c>
      <c r="D392" s="17"/>
      <c r="E392" s="17"/>
      <c r="F392" s="17"/>
      <c r="G392" s="16" t="s">
        <v>543</v>
      </c>
      <c r="H392" s="16" t="s">
        <v>555</v>
      </c>
      <c r="I392" s="16" t="s">
        <v>571</v>
      </c>
      <c r="J392" s="16"/>
      <c r="K392" s="18"/>
      <c r="L392" s="16"/>
      <c r="M392" s="18"/>
      <c r="N392" s="18">
        <v>170</v>
      </c>
      <c r="O392" s="36">
        <v>151.78571428571428</v>
      </c>
      <c r="P392" s="36"/>
      <c r="Q392" s="36"/>
      <c r="R392" s="41"/>
      <c r="S392" s="16"/>
      <c r="T392" s="18">
        <v>18.214285714285712</v>
      </c>
      <c r="U392" s="18">
        <v>0</v>
      </c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Y392" s="18"/>
      <c r="BA392" s="19"/>
      <c r="BB392" s="16"/>
    </row>
    <row r="393" spans="1:54">
      <c r="A393" s="19">
        <v>43385</v>
      </c>
      <c r="B393" s="16"/>
      <c r="C393" s="17">
        <v>176560</v>
      </c>
      <c r="D393" s="17"/>
      <c r="E393" s="17"/>
      <c r="F393" s="17"/>
      <c r="G393" s="16" t="s">
        <v>235</v>
      </c>
      <c r="H393" s="16" t="s">
        <v>236</v>
      </c>
      <c r="I393" s="16" t="s">
        <v>714</v>
      </c>
      <c r="J393" s="16"/>
      <c r="K393" s="18"/>
      <c r="L393" s="16"/>
      <c r="M393" s="18"/>
      <c r="N393" s="18">
        <v>91.55</v>
      </c>
      <c r="O393" s="36">
        <v>81.741071428571416</v>
      </c>
      <c r="P393" s="36"/>
      <c r="Q393" s="36"/>
      <c r="R393" s="41"/>
      <c r="S393" s="16"/>
      <c r="T393" s="18">
        <v>9.8089285714285701</v>
      </c>
      <c r="U393" s="18">
        <v>0</v>
      </c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Y393" s="18"/>
      <c r="BA393" s="19"/>
      <c r="BB393" s="16"/>
    </row>
    <row r="394" spans="1:54">
      <c r="A394" s="19">
        <v>43385</v>
      </c>
      <c r="B394" s="16"/>
      <c r="C394" s="17">
        <v>176558</v>
      </c>
      <c r="D394" s="17"/>
      <c r="E394" s="17"/>
      <c r="F394" s="17"/>
      <c r="G394" s="16" t="s">
        <v>235</v>
      </c>
      <c r="H394" s="16" t="s">
        <v>236</v>
      </c>
      <c r="I394" s="16" t="s">
        <v>715</v>
      </c>
      <c r="J394" s="16"/>
      <c r="K394" s="18"/>
      <c r="L394" s="16"/>
      <c r="M394" s="18">
        <v>400.25</v>
      </c>
      <c r="N394" s="18"/>
      <c r="O394" s="36">
        <v>400.25</v>
      </c>
      <c r="P394" s="36"/>
      <c r="Q394" s="36"/>
      <c r="R394" s="41"/>
      <c r="S394" s="16"/>
      <c r="T394" s="18">
        <v>0</v>
      </c>
      <c r="U394" s="18">
        <v>0</v>
      </c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Y394" s="18"/>
      <c r="BA394" s="19"/>
      <c r="BB394" s="16"/>
    </row>
    <row r="395" spans="1:54">
      <c r="A395" s="19">
        <v>43385</v>
      </c>
      <c r="B395" s="16"/>
      <c r="C395" s="17">
        <v>176558</v>
      </c>
      <c r="D395" s="17"/>
      <c r="E395" s="17"/>
      <c r="F395" s="17"/>
      <c r="G395" s="16" t="s">
        <v>235</v>
      </c>
      <c r="H395" s="16" t="s">
        <v>236</v>
      </c>
      <c r="I395" s="16" t="s">
        <v>716</v>
      </c>
      <c r="J395" s="16"/>
      <c r="K395" s="18"/>
      <c r="L395" s="16"/>
      <c r="M395" s="18"/>
      <c r="N395" s="18">
        <v>521.65</v>
      </c>
      <c r="O395" s="36">
        <v>465.7589285714285</v>
      </c>
      <c r="P395" s="36"/>
      <c r="Q395" s="36"/>
      <c r="R395" s="41"/>
      <c r="S395" s="16"/>
      <c r="T395" s="18">
        <v>55.891071428571415</v>
      </c>
      <c r="U395" s="18">
        <v>0</v>
      </c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Y395" s="18"/>
      <c r="BA395" s="19"/>
      <c r="BB395" s="16"/>
    </row>
    <row r="396" spans="1:54">
      <c r="A396" s="19">
        <v>43385</v>
      </c>
      <c r="B396" s="16"/>
      <c r="C396" s="17">
        <v>134714</v>
      </c>
      <c r="D396" s="17"/>
      <c r="E396" s="17"/>
      <c r="F396" s="17"/>
      <c r="G396" s="16" t="s">
        <v>543</v>
      </c>
      <c r="H396" s="16" t="s">
        <v>555</v>
      </c>
      <c r="I396" s="16" t="s">
        <v>571</v>
      </c>
      <c r="J396" s="16"/>
      <c r="K396" s="18"/>
      <c r="L396" s="16"/>
      <c r="M396" s="18"/>
      <c r="N396" s="18">
        <v>170</v>
      </c>
      <c r="O396" s="36">
        <v>151.78571428571428</v>
      </c>
      <c r="P396" s="36"/>
      <c r="Q396" s="36"/>
      <c r="R396" s="41"/>
      <c r="S396" s="16"/>
      <c r="T396" s="18">
        <v>18.214285714285712</v>
      </c>
      <c r="U396" s="18">
        <v>0</v>
      </c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Y396" s="18"/>
      <c r="BA396" s="19"/>
      <c r="BB396" s="16"/>
    </row>
    <row r="397" spans="1:54">
      <c r="A397" s="19">
        <v>43385</v>
      </c>
      <c r="B397" s="16"/>
      <c r="C397" s="17">
        <v>42186</v>
      </c>
      <c r="D397" s="17"/>
      <c r="E397" s="17"/>
      <c r="F397" s="17"/>
      <c r="G397" s="16" t="s">
        <v>674</v>
      </c>
      <c r="H397" s="16" t="s">
        <v>683</v>
      </c>
      <c r="I397" s="16" t="s">
        <v>717</v>
      </c>
      <c r="J397" s="16"/>
      <c r="K397" s="18"/>
      <c r="L397" s="16"/>
      <c r="M397" s="18"/>
      <c r="N397" s="18">
        <v>1500</v>
      </c>
      <c r="O397" s="36">
        <v>1339.2857142857142</v>
      </c>
      <c r="P397" s="36"/>
      <c r="Q397" s="36"/>
      <c r="R397" s="41">
        <v>0.02</v>
      </c>
      <c r="S397" s="16"/>
      <c r="T397" s="18">
        <v>160.71428571428569</v>
      </c>
      <c r="U397" s="18">
        <v>-26.785714285714285</v>
      </c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Y397" s="18"/>
      <c r="BA397" s="19"/>
      <c r="BB397" s="16"/>
    </row>
    <row r="398" spans="1:54">
      <c r="A398" s="19">
        <v>43385</v>
      </c>
      <c r="B398" s="16"/>
      <c r="C398" s="17"/>
      <c r="D398" s="17"/>
      <c r="E398" s="17"/>
      <c r="F398" s="17"/>
      <c r="G398" s="16" t="s">
        <v>261</v>
      </c>
      <c r="H398" s="16"/>
      <c r="I398" s="16" t="s">
        <v>718</v>
      </c>
      <c r="J398" s="16"/>
      <c r="K398" s="18">
        <v>502</v>
      </c>
      <c r="L398" s="16"/>
      <c r="M398" s="18"/>
      <c r="N398" s="18"/>
      <c r="O398" s="36">
        <v>502</v>
      </c>
      <c r="P398" s="36"/>
      <c r="Q398" s="36"/>
      <c r="R398" s="41"/>
      <c r="S398" s="16"/>
      <c r="T398" s="18">
        <v>0</v>
      </c>
      <c r="U398" s="18">
        <v>0</v>
      </c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Y398" s="18"/>
      <c r="BA398" s="19"/>
      <c r="BB398" s="16"/>
    </row>
    <row r="399" spans="1:54">
      <c r="A399" s="19">
        <v>43385</v>
      </c>
      <c r="B399" s="16"/>
      <c r="C399" s="17"/>
      <c r="D399" s="17"/>
      <c r="E399" s="17"/>
      <c r="F399" s="17"/>
      <c r="G399" s="16" t="s">
        <v>671</v>
      </c>
      <c r="H399" s="16"/>
      <c r="I399" s="16" t="s">
        <v>719</v>
      </c>
      <c r="J399" s="16"/>
      <c r="K399" s="18"/>
      <c r="L399" s="16"/>
      <c r="M399" s="18">
        <v>1605</v>
      </c>
      <c r="N399" s="18"/>
      <c r="O399" s="36">
        <v>1605</v>
      </c>
      <c r="P399" s="36"/>
      <c r="Q399" s="36"/>
      <c r="R399" s="41"/>
      <c r="S399" s="16"/>
      <c r="T399" s="18">
        <v>0</v>
      </c>
      <c r="U399" s="18">
        <v>0</v>
      </c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Y399" s="18"/>
      <c r="BA399" s="19"/>
      <c r="BB399" s="16"/>
    </row>
    <row r="400" spans="1:54">
      <c r="A400" s="19">
        <v>43385</v>
      </c>
      <c r="B400" s="16"/>
      <c r="C400" s="17"/>
      <c r="D400" s="17"/>
      <c r="E400" s="17"/>
      <c r="F400" s="17"/>
      <c r="G400" s="16" t="s">
        <v>229</v>
      </c>
      <c r="H400" s="16"/>
      <c r="I400" s="16" t="s">
        <v>720</v>
      </c>
      <c r="J400" s="16"/>
      <c r="K400" s="18">
        <v>100</v>
      </c>
      <c r="L400" s="16"/>
      <c r="M400" s="18"/>
      <c r="N400" s="18"/>
      <c r="O400" s="36">
        <v>100</v>
      </c>
      <c r="P400" s="36"/>
      <c r="Q400" s="36"/>
      <c r="R400" s="41"/>
      <c r="S400" s="16"/>
      <c r="T400" s="18">
        <v>0</v>
      </c>
      <c r="U400" s="18">
        <v>0</v>
      </c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Y400" s="18"/>
      <c r="BA400" s="19"/>
      <c r="BB400" s="16"/>
    </row>
    <row r="401" spans="1:54">
      <c r="A401" s="19">
        <v>43386</v>
      </c>
      <c r="B401" s="16"/>
      <c r="C401" s="17">
        <v>703981</v>
      </c>
      <c r="D401" s="17"/>
      <c r="E401" s="17"/>
      <c r="F401" s="17"/>
      <c r="G401" s="16" t="s">
        <v>262</v>
      </c>
      <c r="H401" s="16" t="s">
        <v>682</v>
      </c>
      <c r="I401" s="16" t="s">
        <v>721</v>
      </c>
      <c r="J401" s="16"/>
      <c r="K401" s="18"/>
      <c r="L401" s="16"/>
      <c r="M401" s="18"/>
      <c r="N401" s="18">
        <v>30</v>
      </c>
      <c r="O401" s="36">
        <v>26.785714285714285</v>
      </c>
      <c r="P401" s="36"/>
      <c r="Q401" s="36"/>
      <c r="R401" s="41"/>
      <c r="S401" s="16"/>
      <c r="T401" s="18">
        <v>3.214285714285714</v>
      </c>
      <c r="U401" s="18">
        <v>0</v>
      </c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Y401" s="18"/>
      <c r="BA401" s="19"/>
      <c r="BB401" s="16"/>
    </row>
    <row r="402" spans="1:54">
      <c r="A402" s="19">
        <v>43386</v>
      </c>
      <c r="B402" s="16"/>
      <c r="C402" s="17">
        <v>134779</v>
      </c>
      <c r="D402" s="17"/>
      <c r="E402" s="17"/>
      <c r="F402" s="17"/>
      <c r="G402" s="16" t="s">
        <v>543</v>
      </c>
      <c r="H402" s="16" t="s">
        <v>555</v>
      </c>
      <c r="I402" s="16" t="s">
        <v>571</v>
      </c>
      <c r="J402" s="16"/>
      <c r="K402" s="18"/>
      <c r="L402" s="16"/>
      <c r="M402" s="18"/>
      <c r="N402" s="18">
        <v>85</v>
      </c>
      <c r="O402" s="36">
        <v>75.892857142857139</v>
      </c>
      <c r="P402" s="36"/>
      <c r="Q402" s="36"/>
      <c r="R402" s="41"/>
      <c r="S402" s="16"/>
      <c r="T402" s="18">
        <v>9.1071428571428559</v>
      </c>
      <c r="U402" s="18">
        <v>0</v>
      </c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Y402" s="18"/>
      <c r="BA402" s="19"/>
      <c r="BB402" s="16"/>
    </row>
    <row r="403" spans="1:54">
      <c r="A403" s="19">
        <v>43388</v>
      </c>
      <c r="B403" s="16"/>
      <c r="C403" s="17">
        <v>1687</v>
      </c>
      <c r="D403" s="17"/>
      <c r="E403" s="17"/>
      <c r="F403" s="17"/>
      <c r="G403" s="16" t="s">
        <v>20</v>
      </c>
      <c r="H403" s="16" t="s">
        <v>242</v>
      </c>
      <c r="I403" s="16" t="s">
        <v>722</v>
      </c>
      <c r="J403" s="16"/>
      <c r="K403" s="18"/>
      <c r="L403" s="16"/>
      <c r="M403" s="18"/>
      <c r="N403" s="18">
        <v>360</v>
      </c>
      <c r="O403" s="36">
        <v>321.42857142857139</v>
      </c>
      <c r="P403" s="36"/>
      <c r="Q403" s="36"/>
      <c r="R403" s="41">
        <v>0.01</v>
      </c>
      <c r="S403" s="16"/>
      <c r="T403" s="18">
        <v>38.571428571428562</v>
      </c>
      <c r="U403" s="18">
        <v>-3.214285714285714</v>
      </c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Y403" s="18"/>
      <c r="BA403" s="19"/>
      <c r="BB403" s="16"/>
    </row>
    <row r="404" spans="1:54">
      <c r="A404" s="19">
        <v>43388</v>
      </c>
      <c r="B404" s="16"/>
      <c r="C404" s="17"/>
      <c r="D404" s="17"/>
      <c r="E404" s="17"/>
      <c r="F404" s="17"/>
      <c r="G404" s="16" t="s">
        <v>261</v>
      </c>
      <c r="H404" s="16"/>
      <c r="I404" s="16" t="s">
        <v>718</v>
      </c>
      <c r="J404" s="16"/>
      <c r="K404" s="18">
        <v>502</v>
      </c>
      <c r="L404" s="16"/>
      <c r="M404" s="18"/>
      <c r="N404" s="18"/>
      <c r="O404" s="36">
        <v>502</v>
      </c>
      <c r="P404" s="36"/>
      <c r="Q404" s="36"/>
      <c r="R404" s="41"/>
      <c r="S404" s="16"/>
      <c r="T404" s="18">
        <v>0</v>
      </c>
      <c r="U404" s="18">
        <v>0</v>
      </c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Y404" s="18"/>
      <c r="BA404" s="19"/>
      <c r="BB404" s="16"/>
    </row>
    <row r="405" spans="1:54">
      <c r="A405" s="19">
        <v>43388</v>
      </c>
      <c r="B405" s="16"/>
      <c r="C405" s="17">
        <v>139559</v>
      </c>
      <c r="D405" s="17"/>
      <c r="E405" s="17"/>
      <c r="F405" s="17"/>
      <c r="G405" s="16" t="s">
        <v>543</v>
      </c>
      <c r="H405" s="16" t="s">
        <v>555</v>
      </c>
      <c r="I405" s="16" t="s">
        <v>571</v>
      </c>
      <c r="J405" s="16"/>
      <c r="K405" s="18"/>
      <c r="L405" s="16"/>
      <c r="M405" s="18"/>
      <c r="N405" s="18">
        <v>170</v>
      </c>
      <c r="O405" s="36">
        <v>151.78571428571428</v>
      </c>
      <c r="P405" s="36"/>
      <c r="Q405" s="36"/>
      <c r="R405" s="41"/>
      <c r="S405" s="16"/>
      <c r="T405" s="18">
        <v>18.214285714285712</v>
      </c>
      <c r="U405" s="18">
        <v>0</v>
      </c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Y405" s="18"/>
      <c r="BA405" s="19"/>
      <c r="BB405" s="16"/>
    </row>
    <row r="406" spans="1:54">
      <c r="A406" s="19">
        <v>43389</v>
      </c>
      <c r="B406" s="16"/>
      <c r="C406" s="17">
        <v>139606</v>
      </c>
      <c r="D406" s="17"/>
      <c r="E406" s="17"/>
      <c r="F406" s="17"/>
      <c r="G406" s="16" t="s">
        <v>543</v>
      </c>
      <c r="H406" s="16" t="s">
        <v>555</v>
      </c>
      <c r="I406" s="16" t="s">
        <v>571</v>
      </c>
      <c r="J406" s="16"/>
      <c r="K406" s="18"/>
      <c r="L406" s="16"/>
      <c r="M406" s="18"/>
      <c r="N406" s="18">
        <v>170</v>
      </c>
      <c r="O406" s="36">
        <v>151.78571428571428</v>
      </c>
      <c r="P406" s="36"/>
      <c r="Q406" s="36"/>
      <c r="R406" s="41"/>
      <c r="S406" s="16"/>
      <c r="T406" s="18">
        <v>18.214285714285712</v>
      </c>
      <c r="U406" s="18">
        <v>0</v>
      </c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Y406" s="18"/>
      <c r="BA406" s="19"/>
      <c r="BB406" s="16"/>
    </row>
    <row r="407" spans="1:54">
      <c r="A407" s="19">
        <v>43389</v>
      </c>
      <c r="B407" s="16"/>
      <c r="C407" s="17">
        <v>704519</v>
      </c>
      <c r="D407" s="17"/>
      <c r="E407" s="17"/>
      <c r="F407" s="17"/>
      <c r="G407" s="16" t="s">
        <v>262</v>
      </c>
      <c r="H407" s="16" t="s">
        <v>682</v>
      </c>
      <c r="I407" s="16" t="s">
        <v>723</v>
      </c>
      <c r="J407" s="16"/>
      <c r="K407" s="18"/>
      <c r="L407" s="16"/>
      <c r="M407" s="18"/>
      <c r="N407" s="18">
        <v>436</v>
      </c>
      <c r="O407" s="36">
        <v>389.28571428571422</v>
      </c>
      <c r="P407" s="36"/>
      <c r="Q407" s="36"/>
      <c r="R407" s="41"/>
      <c r="S407" s="16"/>
      <c r="T407" s="18">
        <v>46.714285714285708</v>
      </c>
      <c r="U407" s="18">
        <v>0</v>
      </c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Y407" s="18"/>
      <c r="BA407" s="19"/>
      <c r="BB407" s="16"/>
    </row>
    <row r="408" spans="1:54">
      <c r="A408" s="19">
        <v>43389</v>
      </c>
      <c r="B408" s="16"/>
      <c r="C408" s="17">
        <v>704519</v>
      </c>
      <c r="D408" s="17"/>
      <c r="E408" s="17"/>
      <c r="F408" s="17"/>
      <c r="G408" s="16" t="s">
        <v>262</v>
      </c>
      <c r="H408" s="16" t="s">
        <v>682</v>
      </c>
      <c r="I408" s="16" t="s">
        <v>724</v>
      </c>
      <c r="J408" s="16"/>
      <c r="K408" s="18"/>
      <c r="L408" s="16"/>
      <c r="M408" s="18"/>
      <c r="N408" s="18">
        <v>38</v>
      </c>
      <c r="O408" s="36">
        <v>33.928571428571423</v>
      </c>
      <c r="P408" s="36"/>
      <c r="Q408" s="36"/>
      <c r="R408" s="41"/>
      <c r="S408" s="16"/>
      <c r="T408" s="18">
        <v>4.0714285714285703</v>
      </c>
      <c r="U408" s="18">
        <v>0</v>
      </c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Y408" s="18"/>
      <c r="BA408" s="19"/>
      <c r="BB408" s="16"/>
    </row>
    <row r="409" spans="1:54">
      <c r="A409" s="19">
        <v>43389</v>
      </c>
      <c r="B409" s="16"/>
      <c r="C409" s="17">
        <v>704661</v>
      </c>
      <c r="D409" s="17"/>
      <c r="E409" s="17"/>
      <c r="F409" s="17"/>
      <c r="G409" s="16" t="s">
        <v>262</v>
      </c>
      <c r="H409" s="16" t="s">
        <v>682</v>
      </c>
      <c r="I409" s="16" t="s">
        <v>725</v>
      </c>
      <c r="J409" s="16"/>
      <c r="K409" s="18"/>
      <c r="L409" s="16"/>
      <c r="M409" s="18"/>
      <c r="N409" s="18">
        <v>29.75</v>
      </c>
      <c r="O409" s="36">
        <v>26.562499999999996</v>
      </c>
      <c r="P409" s="36"/>
      <c r="Q409" s="36"/>
      <c r="R409" s="41"/>
      <c r="S409" s="16"/>
      <c r="T409" s="18">
        <v>3.1874999999999996</v>
      </c>
      <c r="U409" s="18">
        <v>0</v>
      </c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Y409" s="18"/>
      <c r="BA409" s="19"/>
      <c r="BB409" s="16"/>
    </row>
    <row r="410" spans="1:54">
      <c r="A410" s="19">
        <v>43389</v>
      </c>
      <c r="B410" s="16"/>
      <c r="C410" s="17">
        <v>704661</v>
      </c>
      <c r="D410" s="17"/>
      <c r="E410" s="17"/>
      <c r="F410" s="17"/>
      <c r="G410" s="16" t="s">
        <v>262</v>
      </c>
      <c r="H410" s="16" t="s">
        <v>682</v>
      </c>
      <c r="I410" s="16" t="s">
        <v>726</v>
      </c>
      <c r="J410" s="16"/>
      <c r="K410" s="18"/>
      <c r="L410" s="16"/>
      <c r="M410" s="18"/>
      <c r="N410" s="18">
        <v>35.5</v>
      </c>
      <c r="O410" s="36">
        <v>31.696428571428569</v>
      </c>
      <c r="P410" s="36"/>
      <c r="Q410" s="36"/>
      <c r="R410" s="41"/>
      <c r="S410" s="16"/>
      <c r="T410" s="18">
        <v>3.8035714285714284</v>
      </c>
      <c r="U410" s="18">
        <v>0</v>
      </c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Y410" s="18"/>
      <c r="BA410" s="19"/>
      <c r="BB410" s="16"/>
    </row>
    <row r="411" spans="1:54">
      <c r="A411" s="19">
        <v>43389</v>
      </c>
      <c r="B411" s="16"/>
      <c r="C411" s="17"/>
      <c r="D411" s="17"/>
      <c r="E411" s="17"/>
      <c r="F411" s="17"/>
      <c r="G411" s="16" t="s">
        <v>261</v>
      </c>
      <c r="H411" s="16"/>
      <c r="I411" s="16" t="s">
        <v>718</v>
      </c>
      <c r="J411" s="16"/>
      <c r="K411" s="18">
        <v>502</v>
      </c>
      <c r="L411" s="16"/>
      <c r="M411" s="18"/>
      <c r="N411" s="18"/>
      <c r="O411" s="36">
        <v>502</v>
      </c>
      <c r="P411" s="36"/>
      <c r="Q411" s="36"/>
      <c r="R411" s="41"/>
      <c r="S411" s="16"/>
      <c r="T411" s="18">
        <v>0</v>
      </c>
      <c r="U411" s="18">
        <v>0</v>
      </c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Y411" s="18"/>
      <c r="BA411" s="19"/>
      <c r="BB411" s="16"/>
    </row>
    <row r="412" spans="1:54">
      <c r="A412" s="19">
        <v>43390</v>
      </c>
      <c r="B412" s="16"/>
      <c r="C412" s="17">
        <v>139647</v>
      </c>
      <c r="D412" s="17"/>
      <c r="E412" s="17"/>
      <c r="F412" s="17"/>
      <c r="G412" s="16" t="s">
        <v>543</v>
      </c>
      <c r="H412" s="16" t="s">
        <v>555</v>
      </c>
      <c r="I412" s="16" t="s">
        <v>571</v>
      </c>
      <c r="J412" s="16"/>
      <c r="K412" s="18"/>
      <c r="L412" s="16"/>
      <c r="M412" s="18"/>
      <c r="N412" s="18">
        <v>170</v>
      </c>
      <c r="O412" s="36">
        <v>151.78571428571428</v>
      </c>
      <c r="P412" s="36"/>
      <c r="Q412" s="36"/>
      <c r="R412" s="41"/>
      <c r="S412" s="16"/>
      <c r="T412" s="18">
        <v>18.214285714285712</v>
      </c>
      <c r="U412" s="18">
        <v>0</v>
      </c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Y412" s="18"/>
      <c r="BA412" s="19"/>
      <c r="BB412" s="16"/>
    </row>
    <row r="413" spans="1:54">
      <c r="A413" s="19">
        <v>43390</v>
      </c>
      <c r="B413" s="16"/>
      <c r="C413" s="17"/>
      <c r="D413" s="17"/>
      <c r="E413" s="17"/>
      <c r="F413" s="17"/>
      <c r="G413" s="16" t="s">
        <v>259</v>
      </c>
      <c r="H413" s="16"/>
      <c r="I413" s="16" t="s">
        <v>331</v>
      </c>
      <c r="J413" s="16"/>
      <c r="K413" s="18">
        <v>250</v>
      </c>
      <c r="L413" s="16"/>
      <c r="M413" s="18"/>
      <c r="N413" s="18"/>
      <c r="O413" s="36">
        <v>250</v>
      </c>
      <c r="P413" s="36"/>
      <c r="Q413" s="36"/>
      <c r="R413" s="41"/>
      <c r="S413" s="16"/>
      <c r="T413" s="18">
        <v>0</v>
      </c>
      <c r="U413" s="18">
        <v>0</v>
      </c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Y413" s="18"/>
      <c r="BA413" s="19"/>
      <c r="BB413" s="16"/>
    </row>
    <row r="414" spans="1:54">
      <c r="A414" s="19">
        <v>43390</v>
      </c>
      <c r="B414" s="16"/>
      <c r="C414" s="17"/>
      <c r="D414" s="17"/>
      <c r="E414" s="17"/>
      <c r="F414" s="17"/>
      <c r="G414" s="16" t="s">
        <v>16</v>
      </c>
      <c r="H414" s="16"/>
      <c r="I414" s="16" t="s">
        <v>727</v>
      </c>
      <c r="J414" s="16"/>
      <c r="K414" s="18">
        <v>12.04</v>
      </c>
      <c r="L414" s="16"/>
      <c r="M414" s="18"/>
      <c r="N414" s="18"/>
      <c r="O414" s="36">
        <v>12.04</v>
      </c>
      <c r="P414" s="36"/>
      <c r="Q414" s="36"/>
      <c r="R414" s="41"/>
      <c r="S414" s="16"/>
      <c r="T414" s="18">
        <v>0</v>
      </c>
      <c r="U414" s="18">
        <v>0</v>
      </c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Y414" s="18"/>
      <c r="BA414" s="19"/>
      <c r="BB414" s="16"/>
    </row>
    <row r="415" spans="1:54">
      <c r="A415" s="19">
        <v>43390</v>
      </c>
      <c r="B415" s="16"/>
      <c r="C415" s="17">
        <v>89880</v>
      </c>
      <c r="D415" s="17"/>
      <c r="E415" s="17"/>
      <c r="F415" s="17"/>
      <c r="G415" s="16" t="s">
        <v>548</v>
      </c>
      <c r="H415" s="16" t="s">
        <v>679</v>
      </c>
      <c r="I415" s="16" t="s">
        <v>728</v>
      </c>
      <c r="J415" s="16"/>
      <c r="K415" s="18"/>
      <c r="L415" s="16"/>
      <c r="M415" s="18"/>
      <c r="N415" s="18">
        <v>244.86</v>
      </c>
      <c r="O415" s="36">
        <v>218.625</v>
      </c>
      <c r="P415" s="36"/>
      <c r="Q415" s="36"/>
      <c r="R415" s="41"/>
      <c r="S415" s="16"/>
      <c r="T415" s="18">
        <v>26.234999999999999</v>
      </c>
      <c r="U415" s="18">
        <v>0</v>
      </c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Y415" s="18"/>
      <c r="BA415" s="19"/>
      <c r="BB415" s="16"/>
    </row>
    <row r="416" spans="1:54">
      <c r="A416" s="19">
        <v>43390</v>
      </c>
      <c r="B416" s="16"/>
      <c r="C416" s="17">
        <v>120344</v>
      </c>
      <c r="D416" s="17"/>
      <c r="E416" s="17"/>
      <c r="F416" s="17"/>
      <c r="G416" s="16" t="s">
        <v>235</v>
      </c>
      <c r="H416" s="16" t="s">
        <v>236</v>
      </c>
      <c r="I416" s="16" t="s">
        <v>729</v>
      </c>
      <c r="J416" s="16"/>
      <c r="K416" s="18"/>
      <c r="L416" s="16"/>
      <c r="M416" s="18">
        <v>852.25</v>
      </c>
      <c r="N416" s="18"/>
      <c r="O416" s="36">
        <v>852.25</v>
      </c>
      <c r="P416" s="36"/>
      <c r="Q416" s="36"/>
      <c r="R416" s="41"/>
      <c r="S416" s="16"/>
      <c r="T416" s="18">
        <v>0</v>
      </c>
      <c r="U416" s="18">
        <v>0</v>
      </c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Y416" s="18"/>
      <c r="BA416" s="19"/>
      <c r="BB416" s="16"/>
    </row>
    <row r="417" spans="1:54">
      <c r="A417" s="19">
        <v>43390</v>
      </c>
      <c r="B417" s="16"/>
      <c r="C417" s="17">
        <v>120344</v>
      </c>
      <c r="D417" s="17"/>
      <c r="E417" s="17"/>
      <c r="F417" s="17"/>
      <c r="G417" s="16" t="s">
        <v>235</v>
      </c>
      <c r="H417" s="16" t="s">
        <v>236</v>
      </c>
      <c r="I417" s="16" t="s">
        <v>730</v>
      </c>
      <c r="J417" s="16"/>
      <c r="K417" s="18"/>
      <c r="L417" s="16"/>
      <c r="M417" s="18"/>
      <c r="N417" s="18">
        <v>1719.3</v>
      </c>
      <c r="O417" s="36">
        <v>1535.0892857142856</v>
      </c>
      <c r="P417" s="36"/>
      <c r="Q417" s="36"/>
      <c r="R417" s="41"/>
      <c r="S417" s="16"/>
      <c r="T417" s="18">
        <v>184.21071428571426</v>
      </c>
      <c r="U417" s="18">
        <v>0</v>
      </c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Y417" s="18"/>
      <c r="BA417" s="19"/>
      <c r="BB417" s="16"/>
    </row>
    <row r="418" spans="1:54">
      <c r="A418" s="19">
        <v>43391</v>
      </c>
      <c r="B418" s="16"/>
      <c r="C418" s="17">
        <v>2705</v>
      </c>
      <c r="D418" s="17"/>
      <c r="E418" s="17"/>
      <c r="F418" s="17"/>
      <c r="G418" s="16" t="s">
        <v>227</v>
      </c>
      <c r="H418" s="16" t="s">
        <v>243</v>
      </c>
      <c r="I418" s="16" t="s">
        <v>731</v>
      </c>
      <c r="J418" s="16"/>
      <c r="K418" s="18"/>
      <c r="L418" s="16"/>
      <c r="M418" s="18">
        <v>1140</v>
      </c>
      <c r="N418" s="18"/>
      <c r="O418" s="36">
        <v>1140</v>
      </c>
      <c r="P418" s="36"/>
      <c r="Q418" s="36"/>
      <c r="R418" s="41"/>
      <c r="S418" s="16"/>
      <c r="T418" s="18">
        <v>0</v>
      </c>
      <c r="U418" s="18">
        <v>0</v>
      </c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Y418" s="18"/>
      <c r="BA418" s="19"/>
      <c r="BB418" s="16"/>
    </row>
    <row r="419" spans="1:54">
      <c r="A419" s="19">
        <v>43391</v>
      </c>
      <c r="B419" s="16"/>
      <c r="C419" s="17"/>
      <c r="D419" s="17"/>
      <c r="E419" s="17"/>
      <c r="F419" s="17"/>
      <c r="G419" s="16" t="s">
        <v>229</v>
      </c>
      <c r="H419" s="16"/>
      <c r="I419" s="16" t="s">
        <v>732</v>
      </c>
      <c r="J419" s="16"/>
      <c r="K419" s="18">
        <v>100</v>
      </c>
      <c r="L419" s="16"/>
      <c r="M419" s="18"/>
      <c r="N419" s="18"/>
      <c r="O419" s="36">
        <v>100</v>
      </c>
      <c r="P419" s="36"/>
      <c r="Q419" s="36"/>
      <c r="R419" s="41"/>
      <c r="S419" s="16"/>
      <c r="T419" s="18">
        <v>0</v>
      </c>
      <c r="U419" s="18">
        <v>0</v>
      </c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Y419" s="18"/>
      <c r="BA419" s="19"/>
      <c r="BB419" s="16"/>
    </row>
    <row r="420" spans="1:54">
      <c r="A420" s="19">
        <v>43391</v>
      </c>
      <c r="B420" s="16"/>
      <c r="C420" s="17">
        <v>31435</v>
      </c>
      <c r="D420" s="17"/>
      <c r="E420" s="17"/>
      <c r="F420" s="17"/>
      <c r="G420" s="16" t="s">
        <v>675</v>
      </c>
      <c r="H420" s="16" t="s">
        <v>684</v>
      </c>
      <c r="I420" s="16" t="s">
        <v>733</v>
      </c>
      <c r="J420" s="16"/>
      <c r="K420" s="18"/>
      <c r="L420" s="16"/>
      <c r="M420" s="18"/>
      <c r="N420" s="18">
        <v>213.75</v>
      </c>
      <c r="O420" s="36">
        <v>190.84821428571428</v>
      </c>
      <c r="P420" s="36"/>
      <c r="Q420" s="36"/>
      <c r="R420" s="41"/>
      <c r="S420" s="16"/>
      <c r="T420" s="18">
        <v>22.901785714285712</v>
      </c>
      <c r="U420" s="18">
        <v>0</v>
      </c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Y420" s="18"/>
      <c r="BA420" s="19"/>
      <c r="BB420" s="16"/>
    </row>
    <row r="421" spans="1:54">
      <c r="A421" s="19">
        <v>43391</v>
      </c>
      <c r="B421" s="16"/>
      <c r="C421" s="17">
        <v>136045</v>
      </c>
      <c r="D421" s="17"/>
      <c r="E421" s="17"/>
      <c r="F421" s="17"/>
      <c r="G421" s="16" t="s">
        <v>543</v>
      </c>
      <c r="H421" s="16" t="s">
        <v>555</v>
      </c>
      <c r="I421" s="16" t="s">
        <v>571</v>
      </c>
      <c r="J421" s="16"/>
      <c r="K421" s="18"/>
      <c r="L421" s="16"/>
      <c r="M421" s="18"/>
      <c r="N421" s="18">
        <v>170</v>
      </c>
      <c r="O421" s="36">
        <v>151.78571428571428</v>
      </c>
      <c r="P421" s="36"/>
      <c r="Q421" s="36"/>
      <c r="R421" s="41"/>
      <c r="S421" s="16"/>
      <c r="T421" s="18">
        <v>18.214285714285712</v>
      </c>
      <c r="U421" s="18">
        <v>0</v>
      </c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Y421" s="18"/>
      <c r="BA421" s="19"/>
      <c r="BB421" s="16"/>
    </row>
    <row r="422" spans="1:54">
      <c r="A422" s="19">
        <v>43391</v>
      </c>
      <c r="B422" s="16"/>
      <c r="C422" s="17">
        <v>705176</v>
      </c>
      <c r="D422" s="17"/>
      <c r="E422" s="17"/>
      <c r="F422" s="17"/>
      <c r="G422" s="16" t="s">
        <v>262</v>
      </c>
      <c r="H422" s="16" t="s">
        <v>682</v>
      </c>
      <c r="I422" s="16" t="s">
        <v>721</v>
      </c>
      <c r="J422" s="16"/>
      <c r="K422" s="18"/>
      <c r="L422" s="16"/>
      <c r="M422" s="18"/>
      <c r="N422" s="18">
        <v>70</v>
      </c>
      <c r="O422" s="36">
        <v>62.499999999999993</v>
      </c>
      <c r="P422" s="36"/>
      <c r="Q422" s="36"/>
      <c r="R422" s="41"/>
      <c r="S422" s="16"/>
      <c r="T422" s="18">
        <v>7.4999999999999991</v>
      </c>
      <c r="U422" s="18">
        <v>0</v>
      </c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Y422" s="18"/>
      <c r="BA422" s="19"/>
      <c r="BB422" s="16"/>
    </row>
    <row r="423" spans="1:54">
      <c r="A423" s="19">
        <v>43392</v>
      </c>
      <c r="B423" s="16"/>
      <c r="C423" s="17">
        <v>144991</v>
      </c>
      <c r="D423" s="17"/>
      <c r="E423" s="17"/>
      <c r="F423" s="17"/>
      <c r="G423" s="16" t="s">
        <v>543</v>
      </c>
      <c r="H423" s="16" t="s">
        <v>555</v>
      </c>
      <c r="I423" s="16" t="s">
        <v>571</v>
      </c>
      <c r="J423" s="16"/>
      <c r="K423" s="18"/>
      <c r="L423" s="16"/>
      <c r="M423" s="18"/>
      <c r="N423" s="18">
        <v>170</v>
      </c>
      <c r="O423" s="36">
        <v>151.78571428571428</v>
      </c>
      <c r="P423" s="36"/>
      <c r="Q423" s="36"/>
      <c r="R423" s="41"/>
      <c r="S423" s="16"/>
      <c r="T423" s="18">
        <v>18.214285714285712</v>
      </c>
      <c r="U423" s="18">
        <v>0</v>
      </c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Y423" s="18"/>
      <c r="BA423" s="19"/>
      <c r="BB423" s="16"/>
    </row>
    <row r="424" spans="1:54">
      <c r="A424" s="19">
        <v>43392</v>
      </c>
      <c r="B424" s="16"/>
      <c r="C424" s="17">
        <v>160921</v>
      </c>
      <c r="D424" s="17"/>
      <c r="E424" s="17"/>
      <c r="F424" s="17"/>
      <c r="G424" s="16" t="s">
        <v>235</v>
      </c>
      <c r="H424" s="16" t="s">
        <v>236</v>
      </c>
      <c r="I424" s="16" t="s">
        <v>734</v>
      </c>
      <c r="J424" s="16"/>
      <c r="K424" s="18"/>
      <c r="L424" s="16"/>
      <c r="M424" s="18">
        <v>136.5</v>
      </c>
      <c r="N424" s="18"/>
      <c r="O424" s="36">
        <v>136.5</v>
      </c>
      <c r="P424" s="36"/>
      <c r="Q424" s="36"/>
      <c r="R424" s="41"/>
      <c r="S424" s="16"/>
      <c r="T424" s="18">
        <v>0</v>
      </c>
      <c r="U424" s="18">
        <v>0</v>
      </c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Y424" s="18"/>
      <c r="BA424" s="19"/>
      <c r="BB424" s="16"/>
    </row>
    <row r="425" spans="1:54">
      <c r="A425" s="19">
        <v>43392</v>
      </c>
      <c r="B425" s="16"/>
      <c r="C425" s="17">
        <v>160921</v>
      </c>
      <c r="D425" s="17"/>
      <c r="E425" s="17"/>
      <c r="F425" s="17"/>
      <c r="G425" s="16" t="s">
        <v>235</v>
      </c>
      <c r="H425" s="16" t="s">
        <v>236</v>
      </c>
      <c r="I425" s="16" t="s">
        <v>282</v>
      </c>
      <c r="J425" s="16"/>
      <c r="K425" s="18"/>
      <c r="L425" s="16"/>
      <c r="M425" s="18"/>
      <c r="N425" s="18">
        <v>306</v>
      </c>
      <c r="O425" s="36">
        <v>273.21428571428567</v>
      </c>
      <c r="P425" s="36"/>
      <c r="Q425" s="36"/>
      <c r="R425" s="41"/>
      <c r="S425" s="16"/>
      <c r="T425" s="18">
        <v>32.785714285714278</v>
      </c>
      <c r="U425" s="18">
        <v>0</v>
      </c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Y425" s="18"/>
      <c r="BA425" s="19"/>
      <c r="BB425" s="16"/>
    </row>
    <row r="426" spans="1:54">
      <c r="A426" s="19">
        <v>43392</v>
      </c>
      <c r="B426" s="16"/>
      <c r="C426" s="17"/>
      <c r="D426" s="17"/>
      <c r="E426" s="17"/>
      <c r="F426" s="17"/>
      <c r="G426" s="16" t="s">
        <v>541</v>
      </c>
      <c r="H426" s="16"/>
      <c r="I426" s="16" t="s">
        <v>735</v>
      </c>
      <c r="J426" s="16"/>
      <c r="K426" s="18">
        <v>375</v>
      </c>
      <c r="L426" s="16"/>
      <c r="M426" s="18"/>
      <c r="N426" s="18"/>
      <c r="O426" s="36">
        <v>375</v>
      </c>
      <c r="P426" s="36"/>
      <c r="Q426" s="36"/>
      <c r="R426" s="41"/>
      <c r="S426" s="16"/>
      <c r="T426" s="18">
        <v>0</v>
      </c>
      <c r="U426" s="18">
        <v>0</v>
      </c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Y426" s="18"/>
      <c r="BA426" s="19"/>
      <c r="BB426" s="16"/>
    </row>
    <row r="427" spans="1:54">
      <c r="A427" s="19">
        <v>43392</v>
      </c>
      <c r="B427" s="16"/>
      <c r="C427" s="17"/>
      <c r="D427" s="17"/>
      <c r="E427" s="17"/>
      <c r="F427" s="17"/>
      <c r="G427" s="16" t="s">
        <v>266</v>
      </c>
      <c r="H427" s="16"/>
      <c r="I427" s="16" t="s">
        <v>736</v>
      </c>
      <c r="J427" s="16"/>
      <c r="K427" s="18">
        <v>68</v>
      </c>
      <c r="L427" s="16"/>
      <c r="M427" s="18"/>
      <c r="N427" s="18"/>
      <c r="O427" s="36">
        <v>68</v>
      </c>
      <c r="P427" s="36"/>
      <c r="Q427" s="36"/>
      <c r="R427" s="41"/>
      <c r="S427" s="16"/>
      <c r="T427" s="18">
        <v>0</v>
      </c>
      <c r="U427" s="18">
        <v>0</v>
      </c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Y427" s="18"/>
      <c r="BA427" s="19"/>
      <c r="BB427" s="16"/>
    </row>
    <row r="428" spans="1:54">
      <c r="A428" s="19">
        <v>43393</v>
      </c>
      <c r="B428" s="16"/>
      <c r="C428" s="17">
        <v>150159</v>
      </c>
      <c r="D428" s="17"/>
      <c r="E428" s="17"/>
      <c r="F428" s="17"/>
      <c r="G428" s="16" t="s">
        <v>543</v>
      </c>
      <c r="H428" s="16" t="s">
        <v>555</v>
      </c>
      <c r="I428" s="16" t="s">
        <v>571</v>
      </c>
      <c r="J428" s="16"/>
      <c r="K428" s="18"/>
      <c r="L428" s="16"/>
      <c r="M428" s="18"/>
      <c r="N428" s="18">
        <v>85</v>
      </c>
      <c r="O428" s="36">
        <v>75.892857142857139</v>
      </c>
      <c r="P428" s="36"/>
      <c r="Q428" s="36"/>
      <c r="R428" s="41"/>
      <c r="S428" s="16"/>
      <c r="T428" s="18">
        <v>9.1071428571428559</v>
      </c>
      <c r="U428" s="18">
        <v>0</v>
      </c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Y428" s="18"/>
      <c r="BA428" s="19"/>
      <c r="BB428" s="16"/>
    </row>
    <row r="429" spans="1:54">
      <c r="A429" s="19">
        <v>43393</v>
      </c>
      <c r="B429" s="16"/>
      <c r="C429" s="17">
        <v>141873</v>
      </c>
      <c r="D429" s="17"/>
      <c r="E429" s="17"/>
      <c r="F429" s="17"/>
      <c r="G429" s="16" t="s">
        <v>235</v>
      </c>
      <c r="H429" s="16" t="s">
        <v>236</v>
      </c>
      <c r="I429" s="16" t="s">
        <v>737</v>
      </c>
      <c r="J429" s="16"/>
      <c r="K429" s="18"/>
      <c r="L429" s="16"/>
      <c r="M429" s="18"/>
      <c r="N429" s="18">
        <v>852.8</v>
      </c>
      <c r="O429" s="36">
        <v>761.42857142857133</v>
      </c>
      <c r="P429" s="36"/>
      <c r="Q429" s="36"/>
      <c r="R429" s="41"/>
      <c r="S429" s="16"/>
      <c r="T429" s="18">
        <v>91.371428571428552</v>
      </c>
      <c r="U429" s="18">
        <v>0</v>
      </c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Y429" s="18"/>
      <c r="BA429" s="19"/>
      <c r="BB429" s="16"/>
    </row>
    <row r="430" spans="1:54">
      <c r="A430" s="19">
        <v>43393</v>
      </c>
      <c r="B430" s="16"/>
      <c r="C430" s="17">
        <v>141873</v>
      </c>
      <c r="D430" s="17"/>
      <c r="E430" s="17"/>
      <c r="F430" s="17"/>
      <c r="G430" s="16" t="s">
        <v>235</v>
      </c>
      <c r="H430" s="16" t="s">
        <v>236</v>
      </c>
      <c r="I430" s="16" t="s">
        <v>690</v>
      </c>
      <c r="J430" s="16"/>
      <c r="K430" s="18"/>
      <c r="L430" s="16"/>
      <c r="M430" s="18">
        <v>75</v>
      </c>
      <c r="N430" s="18"/>
      <c r="O430" s="36">
        <v>75</v>
      </c>
      <c r="P430" s="36"/>
      <c r="Q430" s="36"/>
      <c r="R430" s="41"/>
      <c r="S430" s="16"/>
      <c r="T430" s="18">
        <v>0</v>
      </c>
      <c r="U430" s="18">
        <v>0</v>
      </c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Y430" s="18"/>
      <c r="BA430" s="19"/>
      <c r="BB430" s="16"/>
    </row>
    <row r="431" spans="1:54">
      <c r="A431" s="19">
        <v>43395</v>
      </c>
      <c r="B431" s="16"/>
      <c r="C431" s="17"/>
      <c r="D431" s="17"/>
      <c r="E431" s="17"/>
      <c r="F431" s="17"/>
      <c r="G431" s="16" t="s">
        <v>676</v>
      </c>
      <c r="H431" s="16"/>
      <c r="I431" s="16" t="s">
        <v>738</v>
      </c>
      <c r="J431" s="16"/>
      <c r="K431" s="18"/>
      <c r="L431" s="16"/>
      <c r="M431" s="18">
        <v>1605</v>
      </c>
      <c r="N431" s="18"/>
      <c r="O431" s="36">
        <v>1605</v>
      </c>
      <c r="P431" s="36"/>
      <c r="Q431" s="36"/>
      <c r="R431" s="41"/>
      <c r="S431" s="16"/>
      <c r="T431" s="18">
        <v>0</v>
      </c>
      <c r="U431" s="18">
        <v>0</v>
      </c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Y431" s="18"/>
      <c r="BA431" s="19"/>
      <c r="BB431" s="16"/>
    </row>
    <row r="432" spans="1:54">
      <c r="A432" s="19">
        <v>43395</v>
      </c>
      <c r="B432" s="16"/>
      <c r="C432" s="17">
        <v>150333</v>
      </c>
      <c r="D432" s="17"/>
      <c r="E432" s="17"/>
      <c r="F432" s="17"/>
      <c r="G432" s="16" t="s">
        <v>543</v>
      </c>
      <c r="H432" s="16" t="s">
        <v>555</v>
      </c>
      <c r="I432" s="16" t="s">
        <v>571</v>
      </c>
      <c r="J432" s="16"/>
      <c r="K432" s="18"/>
      <c r="L432" s="16"/>
      <c r="M432" s="18"/>
      <c r="N432" s="18">
        <v>170</v>
      </c>
      <c r="O432" s="36">
        <v>151.78571428571428</v>
      </c>
      <c r="P432" s="36"/>
      <c r="Q432" s="36"/>
      <c r="R432" s="41"/>
      <c r="S432" s="16"/>
      <c r="T432" s="18">
        <v>18.214285714285712</v>
      </c>
      <c r="U432" s="18">
        <v>0</v>
      </c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Y432" s="18"/>
      <c r="BA432" s="19"/>
      <c r="BB432" s="16"/>
    </row>
    <row r="433" spans="1:54">
      <c r="A433" s="19">
        <v>43395</v>
      </c>
      <c r="B433" s="16"/>
      <c r="C433" s="17">
        <v>90935</v>
      </c>
      <c r="D433" s="17"/>
      <c r="E433" s="17"/>
      <c r="F433" s="17"/>
      <c r="G433" s="16" t="s">
        <v>548</v>
      </c>
      <c r="H433" s="16" t="s">
        <v>679</v>
      </c>
      <c r="I433" s="16" t="s">
        <v>739</v>
      </c>
      <c r="J433" s="16"/>
      <c r="K433" s="18"/>
      <c r="L433" s="16"/>
      <c r="M433" s="18"/>
      <c r="N433" s="18">
        <v>374.42</v>
      </c>
      <c r="O433" s="36">
        <v>334.30357142857139</v>
      </c>
      <c r="P433" s="36"/>
      <c r="Q433" s="36"/>
      <c r="R433" s="41"/>
      <c r="S433" s="16"/>
      <c r="T433" s="18">
        <v>40.116428571428564</v>
      </c>
      <c r="U433" s="18">
        <v>0</v>
      </c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Y433" s="18"/>
      <c r="BA433" s="19"/>
      <c r="BB433" s="16"/>
    </row>
    <row r="434" spans="1:54">
      <c r="A434" s="19">
        <v>43396</v>
      </c>
      <c r="B434" s="16"/>
      <c r="C434" s="17"/>
      <c r="D434" s="17"/>
      <c r="E434" s="17"/>
      <c r="F434" s="17"/>
      <c r="G434" s="16" t="s">
        <v>232</v>
      </c>
      <c r="H434" s="16"/>
      <c r="I434" s="16" t="s">
        <v>740</v>
      </c>
      <c r="J434" s="16"/>
      <c r="K434" s="18">
        <v>40</v>
      </c>
      <c r="L434" s="16"/>
      <c r="M434" s="18"/>
      <c r="N434" s="18"/>
      <c r="O434" s="36">
        <v>40</v>
      </c>
      <c r="P434" s="36"/>
      <c r="Q434" s="36"/>
      <c r="R434" s="41"/>
      <c r="S434" s="16"/>
      <c r="T434" s="18">
        <v>0</v>
      </c>
      <c r="U434" s="18">
        <v>0</v>
      </c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Y434" s="18"/>
      <c r="BA434" s="19"/>
      <c r="BB434" s="16"/>
    </row>
    <row r="435" spans="1:54">
      <c r="A435" s="19">
        <v>43396</v>
      </c>
      <c r="B435" s="16"/>
      <c r="C435" s="17">
        <v>113298</v>
      </c>
      <c r="D435" s="17"/>
      <c r="E435" s="17"/>
      <c r="F435" s="17"/>
      <c r="G435" s="16" t="s">
        <v>235</v>
      </c>
      <c r="H435" s="16" t="s">
        <v>236</v>
      </c>
      <c r="I435" s="16" t="s">
        <v>741</v>
      </c>
      <c r="J435" s="16"/>
      <c r="K435" s="18"/>
      <c r="L435" s="16"/>
      <c r="M435" s="18"/>
      <c r="N435" s="18">
        <v>64.75</v>
      </c>
      <c r="O435" s="36">
        <v>57.812499999999993</v>
      </c>
      <c r="P435" s="36"/>
      <c r="Q435" s="36"/>
      <c r="R435" s="41"/>
      <c r="S435" s="16"/>
      <c r="T435" s="18">
        <v>6.9374999999999991</v>
      </c>
      <c r="U435" s="18">
        <v>0</v>
      </c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Y435" s="18"/>
      <c r="BA435" s="19"/>
      <c r="BB435" s="16"/>
    </row>
    <row r="436" spans="1:54">
      <c r="A436" s="19">
        <v>43396</v>
      </c>
      <c r="B436" s="16"/>
      <c r="C436" s="17">
        <v>100111</v>
      </c>
      <c r="D436" s="17"/>
      <c r="E436" s="17"/>
      <c r="F436" s="17"/>
      <c r="G436" s="16" t="s">
        <v>235</v>
      </c>
      <c r="H436" s="16" t="s">
        <v>236</v>
      </c>
      <c r="I436" s="16" t="s">
        <v>742</v>
      </c>
      <c r="J436" s="16"/>
      <c r="K436" s="18"/>
      <c r="L436" s="16"/>
      <c r="M436" s="18"/>
      <c r="N436" s="18">
        <v>1475</v>
      </c>
      <c r="O436" s="36">
        <v>1316.9642857142856</v>
      </c>
      <c r="P436" s="36"/>
      <c r="Q436" s="36"/>
      <c r="R436" s="41"/>
      <c r="S436" s="16"/>
      <c r="T436" s="18">
        <v>158.03571428571425</v>
      </c>
      <c r="U436" s="18">
        <v>0</v>
      </c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Y436" s="18"/>
      <c r="BA436" s="19"/>
      <c r="BB436" s="16"/>
    </row>
    <row r="437" spans="1:54">
      <c r="A437" s="19">
        <v>43396</v>
      </c>
      <c r="B437" s="16"/>
      <c r="C437" s="17">
        <v>10011</v>
      </c>
      <c r="D437" s="17"/>
      <c r="E437" s="17"/>
      <c r="F437" s="17"/>
      <c r="G437" s="16" t="s">
        <v>235</v>
      </c>
      <c r="H437" s="16" t="s">
        <v>236</v>
      </c>
      <c r="I437" s="16" t="s">
        <v>743</v>
      </c>
      <c r="J437" s="16"/>
      <c r="K437" s="18"/>
      <c r="L437" s="16"/>
      <c r="M437" s="18">
        <v>245.5</v>
      </c>
      <c r="N437" s="18"/>
      <c r="O437" s="36">
        <v>245.5</v>
      </c>
      <c r="P437" s="36"/>
      <c r="Q437" s="36"/>
      <c r="R437" s="41"/>
      <c r="S437" s="16"/>
      <c r="T437" s="18">
        <v>0</v>
      </c>
      <c r="U437" s="18">
        <v>0</v>
      </c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Y437" s="18"/>
      <c r="BA437" s="19"/>
      <c r="BB437" s="16"/>
    </row>
    <row r="438" spans="1:54">
      <c r="A438" s="19">
        <v>43396</v>
      </c>
      <c r="B438" s="16"/>
      <c r="C438" s="17">
        <v>113301</v>
      </c>
      <c r="D438" s="17"/>
      <c r="E438" s="17"/>
      <c r="F438" s="17"/>
      <c r="G438" s="16" t="s">
        <v>235</v>
      </c>
      <c r="H438" s="16" t="s">
        <v>236</v>
      </c>
      <c r="I438" s="16" t="s">
        <v>744</v>
      </c>
      <c r="J438" s="16"/>
      <c r="K438" s="18"/>
      <c r="L438" s="16"/>
      <c r="M438" s="18"/>
      <c r="N438" s="18">
        <v>25</v>
      </c>
      <c r="O438" s="36">
        <v>22.321428571428569</v>
      </c>
      <c r="P438" s="36"/>
      <c r="Q438" s="36"/>
      <c r="R438" s="41"/>
      <c r="S438" s="16"/>
      <c r="T438" s="18">
        <v>2.6785714285714284</v>
      </c>
      <c r="U438" s="18">
        <v>0</v>
      </c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Y438" s="18"/>
      <c r="BA438" s="19"/>
      <c r="BB438" s="16"/>
    </row>
    <row r="439" spans="1:54">
      <c r="A439" s="19">
        <v>43396</v>
      </c>
      <c r="B439" s="16"/>
      <c r="C439" s="17">
        <v>145030</v>
      </c>
      <c r="D439" s="17"/>
      <c r="E439" s="17"/>
      <c r="F439" s="17"/>
      <c r="G439" s="16" t="s">
        <v>543</v>
      </c>
      <c r="H439" s="16" t="s">
        <v>555</v>
      </c>
      <c r="I439" s="16" t="s">
        <v>571</v>
      </c>
      <c r="J439" s="16"/>
      <c r="K439" s="18"/>
      <c r="L439" s="16"/>
      <c r="M439" s="18"/>
      <c r="N439" s="18">
        <v>170</v>
      </c>
      <c r="O439" s="36">
        <v>151.78571428571428</v>
      </c>
      <c r="P439" s="36"/>
      <c r="Q439" s="36"/>
      <c r="R439" s="41"/>
      <c r="S439" s="16"/>
      <c r="T439" s="18">
        <v>18.214285714285712</v>
      </c>
      <c r="U439" s="18">
        <v>0</v>
      </c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Y439" s="18"/>
      <c r="BA439" s="19"/>
      <c r="BB439" s="16"/>
    </row>
    <row r="440" spans="1:54">
      <c r="A440" s="19">
        <v>43397</v>
      </c>
      <c r="B440" s="16"/>
      <c r="C440" s="17"/>
      <c r="D440" s="17"/>
      <c r="E440" s="17"/>
      <c r="F440" s="17"/>
      <c r="G440" s="16" t="s">
        <v>9</v>
      </c>
      <c r="H440" s="16"/>
      <c r="I440" s="16" t="s">
        <v>745</v>
      </c>
      <c r="J440" s="16"/>
      <c r="K440" s="18">
        <v>34</v>
      </c>
      <c r="L440" s="16"/>
      <c r="M440" s="18"/>
      <c r="N440" s="18"/>
      <c r="O440" s="36">
        <v>34</v>
      </c>
      <c r="P440" s="36"/>
      <c r="Q440" s="36"/>
      <c r="R440" s="41"/>
      <c r="S440" s="16"/>
      <c r="T440" s="18">
        <v>0</v>
      </c>
      <c r="U440" s="18">
        <v>0</v>
      </c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Y440" s="18"/>
      <c r="BA440" s="19"/>
      <c r="BB440" s="16"/>
    </row>
    <row r="441" spans="1:54">
      <c r="A441" s="19">
        <v>43396</v>
      </c>
      <c r="B441" s="16"/>
      <c r="C441" s="17"/>
      <c r="D441" s="17"/>
      <c r="E441" s="17"/>
      <c r="F441" s="17"/>
      <c r="G441" s="16" t="s">
        <v>261</v>
      </c>
      <c r="H441" s="16"/>
      <c r="I441" s="16" t="s">
        <v>699</v>
      </c>
      <c r="J441" s="16"/>
      <c r="K441" s="18">
        <v>502</v>
      </c>
      <c r="L441" s="16"/>
      <c r="M441" s="18"/>
      <c r="N441" s="18"/>
      <c r="O441" s="36">
        <v>502</v>
      </c>
      <c r="P441" s="36"/>
      <c r="Q441" s="36"/>
      <c r="R441" s="41"/>
      <c r="S441" s="16"/>
      <c r="T441" s="18">
        <v>0</v>
      </c>
      <c r="U441" s="18">
        <v>0</v>
      </c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Y441" s="18"/>
      <c r="BA441" s="19"/>
      <c r="BB441" s="16"/>
    </row>
    <row r="442" spans="1:54">
      <c r="A442" s="19">
        <v>43397</v>
      </c>
      <c r="B442" s="16"/>
      <c r="C442" s="17">
        <v>2711</v>
      </c>
      <c r="D442" s="17"/>
      <c r="E442" s="17"/>
      <c r="F442" s="17"/>
      <c r="G442" s="16" t="s">
        <v>227</v>
      </c>
      <c r="H442" s="16" t="s">
        <v>243</v>
      </c>
      <c r="I442" s="16" t="s">
        <v>746</v>
      </c>
      <c r="J442" s="16"/>
      <c r="K442" s="18"/>
      <c r="L442" s="16"/>
      <c r="M442" s="18">
        <v>1755</v>
      </c>
      <c r="N442" s="18"/>
      <c r="O442" s="36">
        <v>1755</v>
      </c>
      <c r="P442" s="36"/>
      <c r="Q442" s="36"/>
      <c r="R442" s="41"/>
      <c r="S442" s="16"/>
      <c r="T442" s="18">
        <v>0</v>
      </c>
      <c r="U442" s="18">
        <v>0</v>
      </c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Y442" s="18"/>
      <c r="BA442" s="19"/>
      <c r="BB442" s="16"/>
    </row>
    <row r="443" spans="1:54">
      <c r="A443" s="19">
        <v>43397</v>
      </c>
      <c r="B443" s="16"/>
      <c r="C443" s="17"/>
      <c r="D443" s="17"/>
      <c r="E443" s="17"/>
      <c r="F443" s="17"/>
      <c r="G443" s="16" t="s">
        <v>229</v>
      </c>
      <c r="H443" s="16"/>
      <c r="I443" s="16" t="s">
        <v>747</v>
      </c>
      <c r="J443" s="16"/>
      <c r="K443" s="18">
        <v>100</v>
      </c>
      <c r="L443" s="16"/>
      <c r="M443" s="18"/>
      <c r="N443" s="18"/>
      <c r="O443" s="36">
        <v>100</v>
      </c>
      <c r="P443" s="36"/>
      <c r="Q443" s="36"/>
      <c r="R443" s="41"/>
      <c r="S443" s="16"/>
      <c r="T443" s="18">
        <v>0</v>
      </c>
      <c r="U443" s="18">
        <v>0</v>
      </c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Y443" s="18"/>
      <c r="BA443" s="19"/>
      <c r="BB443" s="16"/>
    </row>
    <row r="444" spans="1:54">
      <c r="A444" s="19">
        <v>43397</v>
      </c>
      <c r="B444" s="16"/>
      <c r="C444" s="17"/>
      <c r="D444" s="17"/>
      <c r="E444" s="17"/>
      <c r="F444" s="17"/>
      <c r="G444" s="16" t="s">
        <v>677</v>
      </c>
      <c r="H444" s="16"/>
      <c r="I444" s="16" t="s">
        <v>748</v>
      </c>
      <c r="J444" s="16"/>
      <c r="K444" s="18">
        <v>1353.27</v>
      </c>
      <c r="L444" s="16"/>
      <c r="M444" s="18"/>
      <c r="N444" s="18"/>
      <c r="O444" s="36">
        <v>1353.27</v>
      </c>
      <c r="P444" s="36"/>
      <c r="Q444" s="36"/>
      <c r="R444" s="41"/>
      <c r="S444" s="16"/>
      <c r="T444" s="18">
        <v>0</v>
      </c>
      <c r="U444" s="18">
        <v>0</v>
      </c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Y444" s="18"/>
      <c r="BA444" s="19"/>
      <c r="BB444" s="16"/>
    </row>
    <row r="445" spans="1:54">
      <c r="A445" s="19">
        <v>43397</v>
      </c>
      <c r="B445" s="16"/>
      <c r="C445" s="17">
        <v>136066</v>
      </c>
      <c r="D445" s="17"/>
      <c r="E445" s="17"/>
      <c r="F445" s="17"/>
      <c r="G445" s="16" t="s">
        <v>543</v>
      </c>
      <c r="H445" s="16" t="s">
        <v>555</v>
      </c>
      <c r="I445" s="16" t="s">
        <v>571</v>
      </c>
      <c r="J445" s="16"/>
      <c r="K445" s="18"/>
      <c r="L445" s="16"/>
      <c r="M445" s="18"/>
      <c r="N445" s="18">
        <v>170</v>
      </c>
      <c r="O445" s="36">
        <v>151.78571428571428</v>
      </c>
      <c r="P445" s="36"/>
      <c r="Q445" s="36"/>
      <c r="R445" s="41"/>
      <c r="S445" s="16"/>
      <c r="T445" s="18">
        <v>18.214285714285712</v>
      </c>
      <c r="U445" s="18">
        <v>0</v>
      </c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Y445" s="18"/>
      <c r="BA445" s="19"/>
      <c r="BB445" s="16"/>
    </row>
    <row r="446" spans="1:54">
      <c r="A446" s="19">
        <v>43398</v>
      </c>
      <c r="B446" s="16"/>
      <c r="C446" s="17">
        <v>1698</v>
      </c>
      <c r="D446" s="17"/>
      <c r="E446" s="17"/>
      <c r="F446" s="17"/>
      <c r="G446" s="16" t="s">
        <v>20</v>
      </c>
      <c r="H446" s="16" t="s">
        <v>242</v>
      </c>
      <c r="I446" s="16" t="s">
        <v>749</v>
      </c>
      <c r="J446" s="16"/>
      <c r="K446" s="18"/>
      <c r="L446" s="16"/>
      <c r="M446" s="18"/>
      <c r="N446" s="18">
        <v>3150</v>
      </c>
      <c r="O446" s="36">
        <v>2812.4999999999995</v>
      </c>
      <c r="P446" s="36"/>
      <c r="Q446" s="36"/>
      <c r="R446" s="41">
        <v>0.01</v>
      </c>
      <c r="S446" s="16"/>
      <c r="T446" s="18">
        <v>337.49999999999994</v>
      </c>
      <c r="U446" s="18">
        <v>-28.124999999999996</v>
      </c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Y446" s="18"/>
      <c r="BA446" s="19"/>
      <c r="BB446" s="16"/>
    </row>
    <row r="447" spans="1:54">
      <c r="A447" s="19">
        <v>43398</v>
      </c>
      <c r="B447" s="16"/>
      <c r="C447" s="17">
        <v>157119</v>
      </c>
      <c r="D447" s="17"/>
      <c r="E447" s="17"/>
      <c r="F447" s="17"/>
      <c r="G447" s="16" t="s">
        <v>543</v>
      </c>
      <c r="H447" s="16" t="s">
        <v>555</v>
      </c>
      <c r="I447" s="16" t="s">
        <v>571</v>
      </c>
      <c r="J447" s="16"/>
      <c r="K447" s="18"/>
      <c r="L447" s="16"/>
      <c r="M447" s="18"/>
      <c r="N447" s="18">
        <v>170</v>
      </c>
      <c r="O447" s="36">
        <v>151.78571428571428</v>
      </c>
      <c r="P447" s="36"/>
      <c r="Q447" s="36"/>
      <c r="R447" s="41"/>
      <c r="S447" s="16"/>
      <c r="T447" s="18">
        <v>18.214285714285712</v>
      </c>
      <c r="U447" s="18">
        <v>0</v>
      </c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Y447" s="18"/>
      <c r="BA447" s="19"/>
      <c r="BB447" s="16"/>
    </row>
    <row r="448" spans="1:54">
      <c r="A448" s="19">
        <v>43398</v>
      </c>
      <c r="B448" s="16"/>
      <c r="C448" s="17"/>
      <c r="D448" s="17"/>
      <c r="E448" s="17"/>
      <c r="F448" s="17"/>
      <c r="G448" s="16" t="s">
        <v>229</v>
      </c>
      <c r="H448" s="16"/>
      <c r="I448" s="16" t="s">
        <v>641</v>
      </c>
      <c r="J448" s="16"/>
      <c r="K448" s="18">
        <v>100</v>
      </c>
      <c r="L448" s="16"/>
      <c r="M448" s="18"/>
      <c r="N448" s="18"/>
      <c r="O448" s="36">
        <v>100</v>
      </c>
      <c r="P448" s="36"/>
      <c r="Q448" s="36"/>
      <c r="R448" s="41"/>
      <c r="S448" s="16"/>
      <c r="T448" s="18">
        <v>0</v>
      </c>
      <c r="U448" s="18">
        <v>0</v>
      </c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Y448" s="18"/>
      <c r="BA448" s="19"/>
      <c r="BB448" s="16"/>
    </row>
    <row r="449" spans="1:54">
      <c r="A449" s="19">
        <v>1026</v>
      </c>
      <c r="B449" s="16"/>
      <c r="C449" s="17">
        <v>152301</v>
      </c>
      <c r="D449" s="17"/>
      <c r="E449" s="17"/>
      <c r="F449" s="17"/>
      <c r="G449" s="16" t="s">
        <v>235</v>
      </c>
      <c r="H449" s="16" t="s">
        <v>236</v>
      </c>
      <c r="I449" s="16" t="s">
        <v>750</v>
      </c>
      <c r="J449" s="16"/>
      <c r="K449" s="18"/>
      <c r="L449" s="16"/>
      <c r="M449" s="18">
        <v>622.54999999999995</v>
      </c>
      <c r="N449" s="18"/>
      <c r="O449" s="36">
        <v>622.54999999999995</v>
      </c>
      <c r="P449" s="36"/>
      <c r="Q449" s="36"/>
      <c r="R449" s="41"/>
      <c r="S449" s="16"/>
      <c r="T449" s="18">
        <v>0</v>
      </c>
      <c r="U449" s="18">
        <v>0</v>
      </c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Y449" s="18"/>
      <c r="BA449" s="19"/>
      <c r="BB449" s="16"/>
    </row>
    <row r="450" spans="1:54">
      <c r="A450" s="19">
        <v>1026</v>
      </c>
      <c r="B450" s="16"/>
      <c r="C450" s="17">
        <v>152301</v>
      </c>
      <c r="D450" s="17"/>
      <c r="E450" s="17"/>
      <c r="F450" s="17"/>
      <c r="G450" s="16" t="s">
        <v>235</v>
      </c>
      <c r="H450" s="16" t="s">
        <v>236</v>
      </c>
      <c r="I450" s="16" t="s">
        <v>751</v>
      </c>
      <c r="J450" s="16"/>
      <c r="K450" s="18"/>
      <c r="L450" s="16"/>
      <c r="M450" s="18"/>
      <c r="N450" s="18">
        <v>304.79999999999995</v>
      </c>
      <c r="O450" s="36">
        <v>272.14285714285705</v>
      </c>
      <c r="P450" s="36"/>
      <c r="Q450" s="36"/>
      <c r="R450" s="41"/>
      <c r="S450" s="16"/>
      <c r="T450" s="18">
        <v>32.657142857142844</v>
      </c>
      <c r="U450" s="18">
        <v>0</v>
      </c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Y450" s="18"/>
      <c r="BA450" s="19"/>
      <c r="BB450" s="16"/>
    </row>
    <row r="451" spans="1:54">
      <c r="A451" s="19">
        <v>43399</v>
      </c>
      <c r="B451" s="16"/>
      <c r="C451" s="17">
        <v>157668</v>
      </c>
      <c r="D451" s="17"/>
      <c r="E451" s="17"/>
      <c r="F451" s="17"/>
      <c r="G451" s="16" t="s">
        <v>543</v>
      </c>
      <c r="H451" s="16" t="s">
        <v>555</v>
      </c>
      <c r="I451" s="16" t="s">
        <v>571</v>
      </c>
      <c r="J451" s="16"/>
      <c r="K451" s="18"/>
      <c r="L451" s="16"/>
      <c r="M451" s="18"/>
      <c r="N451" s="18">
        <v>170</v>
      </c>
      <c r="O451" s="36">
        <v>151.78571428571428</v>
      </c>
      <c r="P451" s="36"/>
      <c r="Q451" s="36"/>
      <c r="R451" s="41"/>
      <c r="S451" s="16"/>
      <c r="T451" s="18">
        <v>18.214285714285712</v>
      </c>
      <c r="U451" s="18">
        <v>0</v>
      </c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Y451" s="18"/>
      <c r="BA451" s="19"/>
      <c r="BB451" s="16"/>
    </row>
    <row r="452" spans="1:54">
      <c r="A452" s="19">
        <v>43399</v>
      </c>
      <c r="B452" s="16"/>
      <c r="C452" s="17"/>
      <c r="D452" s="17"/>
      <c r="E452" s="17"/>
      <c r="F452" s="17"/>
      <c r="G452" s="16" t="s">
        <v>259</v>
      </c>
      <c r="H452" s="16"/>
      <c r="I452" s="16" t="s">
        <v>752</v>
      </c>
      <c r="J452" s="16"/>
      <c r="K452" s="18">
        <v>220</v>
      </c>
      <c r="L452" s="16"/>
      <c r="M452" s="18"/>
      <c r="N452" s="18"/>
      <c r="O452" s="36">
        <v>220</v>
      </c>
      <c r="P452" s="36"/>
      <c r="Q452" s="36"/>
      <c r="R452" s="41"/>
      <c r="S452" s="16"/>
      <c r="T452" s="18">
        <v>0</v>
      </c>
      <c r="U452" s="18">
        <v>0</v>
      </c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Y452" s="18"/>
      <c r="BA452" s="19"/>
      <c r="BB452" s="16"/>
    </row>
    <row r="453" spans="1:54">
      <c r="A453" s="19">
        <v>43399</v>
      </c>
      <c r="B453" s="16"/>
      <c r="C453" s="17">
        <v>707372</v>
      </c>
      <c r="D453" s="17"/>
      <c r="E453" s="17"/>
      <c r="F453" s="17"/>
      <c r="G453" s="16" t="s">
        <v>262</v>
      </c>
      <c r="H453" s="16" t="s">
        <v>682</v>
      </c>
      <c r="I453" s="16" t="s">
        <v>753</v>
      </c>
      <c r="J453" s="16"/>
      <c r="K453" s="18"/>
      <c r="L453" s="16"/>
      <c r="M453" s="18"/>
      <c r="N453" s="18">
        <v>45</v>
      </c>
      <c r="O453" s="36">
        <v>40.178571428571423</v>
      </c>
      <c r="P453" s="36"/>
      <c r="Q453" s="36"/>
      <c r="R453" s="41"/>
      <c r="S453" s="16"/>
      <c r="T453" s="18">
        <v>4.8214285714285703</v>
      </c>
      <c r="U453" s="18">
        <v>0</v>
      </c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Y453" s="18"/>
      <c r="BA453" s="19"/>
      <c r="BB453" s="16"/>
    </row>
    <row r="454" spans="1:54">
      <c r="A454" s="19">
        <v>43400</v>
      </c>
      <c r="B454" s="16"/>
      <c r="C454" s="17"/>
      <c r="D454" s="17"/>
      <c r="E454" s="17"/>
      <c r="F454" s="17"/>
      <c r="G454" s="16" t="s">
        <v>261</v>
      </c>
      <c r="H454" s="16"/>
      <c r="I454" s="16" t="s">
        <v>754</v>
      </c>
      <c r="J454" s="16"/>
      <c r="K454" s="18">
        <v>2008</v>
      </c>
      <c r="L454" s="16"/>
      <c r="M454" s="18"/>
      <c r="N454" s="18"/>
      <c r="O454" s="36">
        <v>2008</v>
      </c>
      <c r="P454" s="36"/>
      <c r="Q454" s="36"/>
      <c r="R454" s="41"/>
      <c r="S454" s="16"/>
      <c r="T454" s="18">
        <v>0</v>
      </c>
      <c r="U454" s="18">
        <v>0</v>
      </c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Y454" s="18"/>
      <c r="BA454" s="19"/>
      <c r="BB454" s="16"/>
    </row>
    <row r="455" spans="1:54">
      <c r="A455" s="19">
        <v>43400</v>
      </c>
      <c r="B455" s="16"/>
      <c r="C455" s="17">
        <v>391</v>
      </c>
      <c r="D455" s="17"/>
      <c r="E455" s="17"/>
      <c r="F455" s="17"/>
      <c r="G455" s="16" t="s">
        <v>678</v>
      </c>
      <c r="H455" s="16" t="s">
        <v>257</v>
      </c>
      <c r="I455" s="16" t="s">
        <v>571</v>
      </c>
      <c r="J455" s="16"/>
      <c r="K455" s="18"/>
      <c r="L455" s="16"/>
      <c r="M455" s="18"/>
      <c r="N455" s="18">
        <v>38</v>
      </c>
      <c r="O455" s="36">
        <v>33.928571428571423</v>
      </c>
      <c r="P455" s="36"/>
      <c r="Q455" s="36"/>
      <c r="R455" s="41"/>
      <c r="S455" s="16"/>
      <c r="T455" s="18">
        <v>4.0714285714285703</v>
      </c>
      <c r="U455" s="18">
        <v>0</v>
      </c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Y455" s="18"/>
      <c r="BA455" s="19"/>
      <c r="BB455" s="16"/>
    </row>
    <row r="456" spans="1:54">
      <c r="A456" s="19">
        <v>43400</v>
      </c>
      <c r="B456" s="16"/>
      <c r="C456" s="17">
        <v>32574</v>
      </c>
      <c r="D456" s="17"/>
      <c r="E456" s="17"/>
      <c r="F456" s="17"/>
      <c r="G456" s="16" t="s">
        <v>548</v>
      </c>
      <c r="H456" s="16" t="s">
        <v>679</v>
      </c>
      <c r="I456" s="16" t="s">
        <v>755</v>
      </c>
      <c r="J456" s="16"/>
      <c r="K456" s="18"/>
      <c r="L456" s="16"/>
      <c r="M456" s="18"/>
      <c r="N456" s="18">
        <v>237</v>
      </c>
      <c r="O456" s="36">
        <v>211.60714285714283</v>
      </c>
      <c r="P456" s="36"/>
      <c r="Q456" s="36"/>
      <c r="R456" s="41"/>
      <c r="S456" s="16"/>
      <c r="T456" s="18">
        <v>25.392857142857139</v>
      </c>
      <c r="U456" s="18">
        <v>0</v>
      </c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Y456" s="18"/>
      <c r="BA456" s="19"/>
      <c r="BB456" s="16"/>
    </row>
    <row r="457" spans="1:54">
      <c r="A457" s="19">
        <v>43400</v>
      </c>
      <c r="B457" s="16"/>
      <c r="C457" s="17">
        <v>32573</v>
      </c>
      <c r="D457" s="17"/>
      <c r="E457" s="17"/>
      <c r="F457" s="17"/>
      <c r="G457" s="16" t="s">
        <v>548</v>
      </c>
      <c r="H457" s="16" t="s">
        <v>679</v>
      </c>
      <c r="I457" s="16" t="s">
        <v>73</v>
      </c>
      <c r="J457" s="16"/>
      <c r="K457" s="18"/>
      <c r="L457" s="16"/>
      <c r="M457" s="18"/>
      <c r="N457" s="18">
        <v>48</v>
      </c>
      <c r="O457" s="36">
        <v>42.857142857142854</v>
      </c>
      <c r="P457" s="36"/>
      <c r="Q457" s="36"/>
      <c r="R457" s="41"/>
      <c r="S457" s="16"/>
      <c r="T457" s="18">
        <v>5.1428571428571423</v>
      </c>
      <c r="U457" s="18">
        <v>0</v>
      </c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Y457" s="18"/>
      <c r="BA457" s="19"/>
      <c r="BB457" s="16"/>
    </row>
    <row r="458" spans="1:54">
      <c r="A458" s="19">
        <v>43400</v>
      </c>
      <c r="B458" s="16"/>
      <c r="C458" s="17">
        <v>21218</v>
      </c>
      <c r="D458" s="17"/>
      <c r="E458" s="17"/>
      <c r="F458" s="17"/>
      <c r="G458" s="16" t="s">
        <v>20</v>
      </c>
      <c r="H458" s="16" t="s">
        <v>242</v>
      </c>
      <c r="I458" s="16" t="s">
        <v>714</v>
      </c>
      <c r="J458" s="16"/>
      <c r="K458" s="18"/>
      <c r="L458" s="16"/>
      <c r="M458" s="18"/>
      <c r="N458" s="18">
        <v>448</v>
      </c>
      <c r="O458" s="36">
        <v>399.99999999999994</v>
      </c>
      <c r="P458" s="36"/>
      <c r="Q458" s="36"/>
      <c r="R458" s="41">
        <v>0.01</v>
      </c>
      <c r="S458" s="16"/>
      <c r="T458" s="18">
        <v>47.999999999999993</v>
      </c>
      <c r="U458" s="18">
        <v>-3.9999999999999996</v>
      </c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Y458" s="18"/>
      <c r="BA458" s="19"/>
      <c r="BB458" s="16"/>
    </row>
    <row r="459" spans="1:54">
      <c r="A459" s="19">
        <v>43402</v>
      </c>
      <c r="B459" s="16"/>
      <c r="C459" s="17"/>
      <c r="D459" s="17"/>
      <c r="E459" s="17"/>
      <c r="F459" s="17"/>
      <c r="G459" s="16" t="s">
        <v>229</v>
      </c>
      <c r="H459" s="16"/>
      <c r="I459" s="16" t="s">
        <v>756</v>
      </c>
      <c r="J459" s="16"/>
      <c r="K459" s="18"/>
      <c r="L459" s="16"/>
      <c r="M459" s="18">
        <v>70</v>
      </c>
      <c r="N459" s="18"/>
      <c r="O459" s="36">
        <v>70</v>
      </c>
      <c r="P459" s="36"/>
      <c r="Q459" s="36"/>
      <c r="R459" s="41"/>
      <c r="S459" s="16"/>
      <c r="T459" s="18">
        <v>0</v>
      </c>
      <c r="U459" s="18">
        <v>0</v>
      </c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Y459" s="18"/>
      <c r="BA459" s="19"/>
      <c r="BB459" s="16"/>
    </row>
    <row r="460" spans="1:54">
      <c r="A460" s="19">
        <v>43402</v>
      </c>
      <c r="B460" s="16"/>
      <c r="C460" s="17">
        <v>178407</v>
      </c>
      <c r="D460" s="17"/>
      <c r="E460" s="17"/>
      <c r="F460" s="17"/>
      <c r="G460" s="16" t="s">
        <v>543</v>
      </c>
      <c r="H460" s="16" t="s">
        <v>555</v>
      </c>
      <c r="I460" s="16" t="s">
        <v>571</v>
      </c>
      <c r="J460" s="16"/>
      <c r="K460" s="18"/>
      <c r="L460" s="16"/>
      <c r="M460" s="18"/>
      <c r="N460" s="18">
        <v>170</v>
      </c>
      <c r="O460" s="36">
        <v>151.78571428571428</v>
      </c>
      <c r="P460" s="36"/>
      <c r="Q460" s="36"/>
      <c r="R460" s="41"/>
      <c r="S460" s="16"/>
      <c r="T460" s="18">
        <v>18.214285714285712</v>
      </c>
      <c r="U460" s="18">
        <v>0</v>
      </c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Y460" s="18"/>
      <c r="BA460" s="19"/>
      <c r="BB460" s="16"/>
    </row>
    <row r="461" spans="1:54">
      <c r="A461" s="19">
        <v>43402</v>
      </c>
      <c r="B461" s="16"/>
      <c r="C461" s="17"/>
      <c r="D461" s="17"/>
      <c r="E461" s="17"/>
      <c r="F461" s="17"/>
      <c r="G461" s="16" t="s">
        <v>261</v>
      </c>
      <c r="H461" s="16"/>
      <c r="I461" s="16" t="s">
        <v>294</v>
      </c>
      <c r="J461" s="16"/>
      <c r="K461" s="18">
        <v>502</v>
      </c>
      <c r="L461" s="16"/>
      <c r="M461" s="18"/>
      <c r="N461" s="18"/>
      <c r="O461" s="36">
        <v>502</v>
      </c>
      <c r="P461" s="36"/>
      <c r="Q461" s="36"/>
      <c r="R461" s="41"/>
      <c r="S461" s="16"/>
      <c r="T461" s="18">
        <v>0</v>
      </c>
      <c r="U461" s="18">
        <v>0</v>
      </c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Y461" s="18"/>
      <c r="BA461" s="19"/>
      <c r="BB461" s="16"/>
    </row>
    <row r="462" spans="1:54">
      <c r="A462" s="19">
        <v>43403</v>
      </c>
      <c r="B462" s="16"/>
      <c r="C462" s="17">
        <v>8693</v>
      </c>
      <c r="D462" s="17"/>
      <c r="E462" s="17"/>
      <c r="F462" s="17"/>
      <c r="G462" s="16" t="s">
        <v>551</v>
      </c>
      <c r="H462" s="16" t="s">
        <v>241</v>
      </c>
      <c r="I462" s="16" t="s">
        <v>623</v>
      </c>
      <c r="J462" s="16"/>
      <c r="K462" s="18"/>
      <c r="L462" s="16"/>
      <c r="M462" s="18"/>
      <c r="N462" s="18">
        <v>694.09</v>
      </c>
      <c r="O462" s="36">
        <v>619.72321428571422</v>
      </c>
      <c r="P462" s="36"/>
      <c r="Q462" s="36"/>
      <c r="R462" s="41"/>
      <c r="S462" s="16"/>
      <c r="T462" s="18">
        <v>74.366785714285697</v>
      </c>
      <c r="U462" s="18">
        <v>0</v>
      </c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Y462" s="18"/>
      <c r="BA462" s="19"/>
      <c r="BB462" s="16"/>
    </row>
    <row r="463" spans="1:54">
      <c r="A463" s="19">
        <v>43403</v>
      </c>
      <c r="B463" s="16"/>
      <c r="C463" s="17">
        <v>178451</v>
      </c>
      <c r="D463" s="17"/>
      <c r="E463" s="17"/>
      <c r="F463" s="17"/>
      <c r="G463" s="16" t="s">
        <v>543</v>
      </c>
      <c r="H463" s="16" t="s">
        <v>555</v>
      </c>
      <c r="I463" s="16" t="s">
        <v>571</v>
      </c>
      <c r="J463" s="16"/>
      <c r="K463" s="18"/>
      <c r="L463" s="16"/>
      <c r="M463" s="18"/>
      <c r="N463" s="18">
        <v>170</v>
      </c>
      <c r="O463" s="36">
        <v>151.78571428571428</v>
      </c>
      <c r="P463" s="36"/>
      <c r="Q463" s="36"/>
      <c r="R463" s="41"/>
      <c r="S463" s="16"/>
      <c r="T463" s="18">
        <v>18.214285714285712</v>
      </c>
      <c r="U463" s="18">
        <v>0</v>
      </c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Y463" s="18"/>
      <c r="BA463" s="19"/>
      <c r="BB463" s="16"/>
    </row>
    <row r="464" spans="1:54">
      <c r="A464" s="19">
        <v>43403</v>
      </c>
      <c r="B464" s="16"/>
      <c r="C464" s="17">
        <v>32614</v>
      </c>
      <c r="D464" s="17"/>
      <c r="E464" s="17"/>
      <c r="F464" s="17"/>
      <c r="G464" s="16" t="s">
        <v>548</v>
      </c>
      <c r="H464" s="16" t="s">
        <v>679</v>
      </c>
      <c r="I464" s="16" t="s">
        <v>757</v>
      </c>
      <c r="J464" s="16"/>
      <c r="K464" s="18"/>
      <c r="L464" s="16"/>
      <c r="M464" s="18"/>
      <c r="N464" s="18">
        <v>1066.25</v>
      </c>
      <c r="O464" s="36">
        <v>952.00892857142844</v>
      </c>
      <c r="P464" s="36"/>
      <c r="Q464" s="36"/>
      <c r="R464" s="41"/>
      <c r="S464" s="16"/>
      <c r="T464" s="18">
        <v>114.2410714285714</v>
      </c>
      <c r="U464" s="18">
        <v>0</v>
      </c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Y464" s="18"/>
      <c r="BA464" s="19"/>
      <c r="BB464" s="16"/>
    </row>
    <row r="465" spans="1:54">
      <c r="A465" s="19">
        <v>43404</v>
      </c>
      <c r="B465" s="16"/>
      <c r="C465" s="17">
        <v>178498</v>
      </c>
      <c r="D465" s="17"/>
      <c r="E465" s="17"/>
      <c r="F465" s="17"/>
      <c r="G465" s="16" t="s">
        <v>543</v>
      </c>
      <c r="H465" s="16" t="s">
        <v>555</v>
      </c>
      <c r="I465" s="16" t="s">
        <v>571</v>
      </c>
      <c r="J465" s="16"/>
      <c r="K465" s="18"/>
      <c r="L465" s="16"/>
      <c r="M465" s="18"/>
      <c r="N465" s="18">
        <v>170</v>
      </c>
      <c r="O465" s="36">
        <v>151.78571428571428</v>
      </c>
      <c r="P465" s="36"/>
      <c r="Q465" s="36"/>
      <c r="R465" s="41"/>
      <c r="S465" s="16"/>
      <c r="T465" s="18">
        <v>18.214285714285712</v>
      </c>
      <c r="U465" s="18">
        <v>0</v>
      </c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Y465" s="18"/>
      <c r="BA465" s="19"/>
      <c r="BB465" s="16"/>
    </row>
    <row r="466" spans="1:54">
      <c r="A466" s="19">
        <v>43404</v>
      </c>
      <c r="B466" s="16"/>
      <c r="C466" s="17">
        <v>120680</v>
      </c>
      <c r="D466" s="17"/>
      <c r="E466" s="17"/>
      <c r="F466" s="17"/>
      <c r="G466" s="16" t="s">
        <v>235</v>
      </c>
      <c r="H466" s="16" t="s">
        <v>236</v>
      </c>
      <c r="I466" s="16" t="s">
        <v>758</v>
      </c>
      <c r="J466" s="16"/>
      <c r="K466" s="18"/>
      <c r="L466" s="16"/>
      <c r="M466" s="18"/>
      <c r="N466" s="18">
        <v>412</v>
      </c>
      <c r="O466" s="36">
        <v>367.85714285714283</v>
      </c>
      <c r="P466" s="36"/>
      <c r="Q466" s="36"/>
      <c r="R466" s="41"/>
      <c r="S466" s="16"/>
      <c r="T466" s="18">
        <v>44.142857142857139</v>
      </c>
      <c r="U466" s="18">
        <v>0</v>
      </c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Y466" s="18"/>
      <c r="BA466" s="19"/>
      <c r="BB466" s="16"/>
    </row>
    <row r="467" spans="1:54">
      <c r="A467" s="19"/>
      <c r="B467" s="16"/>
      <c r="C467" s="17"/>
      <c r="D467" s="17"/>
      <c r="E467" s="17"/>
      <c r="F467" s="17"/>
      <c r="G467" s="16"/>
      <c r="H467" s="16"/>
      <c r="I467" s="16"/>
      <c r="J467" s="16"/>
      <c r="K467" s="18"/>
      <c r="L467" s="16"/>
      <c r="M467" s="18"/>
      <c r="N467" s="18"/>
      <c r="O467" s="36"/>
      <c r="P467" s="36"/>
      <c r="Q467" s="36"/>
      <c r="R467" s="41"/>
      <c r="S467" s="16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Y467" s="18"/>
      <c r="BA467" s="19"/>
      <c r="BB467" s="16"/>
    </row>
    <row r="468" spans="1:54">
      <c r="A468" s="19"/>
      <c r="B468" s="16"/>
      <c r="C468" s="17"/>
      <c r="D468" s="17"/>
      <c r="E468" s="17"/>
      <c r="F468" s="17"/>
      <c r="G468" s="16"/>
      <c r="H468" s="16"/>
      <c r="I468" s="16"/>
      <c r="J468" s="16"/>
      <c r="K468" s="18"/>
      <c r="L468" s="16"/>
      <c r="M468" s="18"/>
      <c r="N468" s="18"/>
      <c r="O468" s="36"/>
      <c r="P468" s="36"/>
      <c r="Q468" s="36"/>
      <c r="R468" s="41"/>
      <c r="S468" s="16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Y468" s="18"/>
      <c r="BA468" s="19"/>
      <c r="BB468" s="16"/>
    </row>
    <row r="469" spans="1:54">
      <c r="A469" s="19"/>
      <c r="B469" s="16"/>
      <c r="C469" s="17"/>
      <c r="D469" s="17"/>
      <c r="E469" s="17"/>
      <c r="F469" s="17"/>
      <c r="G469" s="16"/>
      <c r="H469" s="16"/>
      <c r="I469" s="16"/>
      <c r="J469" s="16"/>
      <c r="K469" s="18"/>
      <c r="L469" s="16"/>
      <c r="M469" s="18"/>
      <c r="N469" s="18"/>
      <c r="O469" s="36"/>
      <c r="P469" s="36"/>
      <c r="Q469" s="36"/>
      <c r="R469" s="41"/>
      <c r="S469" s="16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Y469" s="18"/>
      <c r="BA469" s="19"/>
      <c r="BB469" s="16"/>
    </row>
    <row r="470" spans="1:54">
      <c r="A470" s="19"/>
      <c r="B470" s="16"/>
      <c r="C470" s="17"/>
      <c r="D470" s="17"/>
      <c r="E470" s="17"/>
      <c r="F470" s="17"/>
      <c r="G470" s="16"/>
      <c r="H470" s="16"/>
      <c r="I470" s="16"/>
      <c r="J470" s="16"/>
      <c r="K470" s="18"/>
      <c r="L470" s="16"/>
      <c r="M470" s="18"/>
      <c r="N470" s="18"/>
      <c r="O470" s="36"/>
      <c r="P470" s="36"/>
      <c r="Q470" s="36"/>
      <c r="R470" s="41"/>
      <c r="S470" s="16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Y470" s="18"/>
      <c r="BA470" s="19"/>
      <c r="BB470" s="16"/>
    </row>
    <row r="471" spans="1:54">
      <c r="A471" s="19"/>
      <c r="B471" s="16"/>
      <c r="C471" s="17"/>
      <c r="D471" s="17"/>
      <c r="E471" s="17"/>
      <c r="F471" s="17"/>
      <c r="G471" s="16"/>
      <c r="H471" s="16"/>
      <c r="I471" s="16"/>
      <c r="J471" s="16"/>
      <c r="K471" s="18"/>
      <c r="L471" s="16"/>
      <c r="M471" s="18"/>
      <c r="N471" s="18"/>
      <c r="O471" s="36"/>
      <c r="P471" s="36"/>
      <c r="Q471" s="36"/>
      <c r="R471" s="41"/>
      <c r="S471" s="16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Y471" s="18"/>
      <c r="BA471" s="19"/>
      <c r="BB471" s="16"/>
    </row>
    <row r="472" spans="1:54">
      <c r="A472" s="19"/>
      <c r="B472" s="16"/>
      <c r="C472" s="17"/>
      <c r="D472" s="17"/>
      <c r="E472" s="17"/>
      <c r="F472" s="17"/>
      <c r="G472" s="16"/>
      <c r="H472" s="16"/>
      <c r="I472" s="16"/>
      <c r="J472" s="16"/>
      <c r="K472" s="18"/>
      <c r="L472" s="16"/>
      <c r="M472" s="18"/>
      <c r="N472" s="18"/>
      <c r="O472" s="36"/>
      <c r="P472" s="36"/>
      <c r="Q472" s="36"/>
      <c r="R472" s="41"/>
      <c r="S472" s="16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Y472" s="18"/>
      <c r="BA472" s="19"/>
      <c r="BB472" s="16"/>
    </row>
    <row r="473" spans="1:54">
      <c r="A473" s="19"/>
      <c r="B473" s="16"/>
      <c r="C473" s="17"/>
      <c r="D473" s="17"/>
      <c r="E473" s="17"/>
      <c r="F473" s="17"/>
      <c r="G473" s="16"/>
      <c r="H473" s="16"/>
      <c r="I473" s="16"/>
      <c r="J473" s="16"/>
      <c r="K473" s="18"/>
      <c r="L473" s="16"/>
      <c r="M473" s="18"/>
      <c r="N473" s="18"/>
      <c r="O473" s="36"/>
      <c r="P473" s="36"/>
      <c r="Q473" s="36"/>
      <c r="R473" s="41"/>
      <c r="S473" s="16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Y473" s="18"/>
      <c r="BA473" s="19"/>
      <c r="BB473" s="16"/>
    </row>
    <row r="474" spans="1:54">
      <c r="A474" s="19"/>
      <c r="B474" s="16"/>
      <c r="C474" s="17"/>
      <c r="D474" s="17"/>
      <c r="E474" s="17"/>
      <c r="F474" s="17"/>
      <c r="G474" s="16"/>
      <c r="H474" s="16"/>
      <c r="I474" s="16"/>
      <c r="J474" s="16"/>
      <c r="K474" s="18"/>
      <c r="L474" s="16"/>
      <c r="M474" s="18"/>
      <c r="N474" s="18"/>
      <c r="O474" s="36"/>
      <c r="P474" s="36"/>
      <c r="Q474" s="36"/>
      <c r="R474" s="41"/>
      <c r="S474" s="16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Y474" s="18"/>
      <c r="BA474" s="19"/>
      <c r="BB474" s="16"/>
    </row>
    <row r="475" spans="1:54">
      <c r="A475" s="19"/>
      <c r="B475" s="16"/>
      <c r="C475" s="17"/>
      <c r="D475" s="17"/>
      <c r="E475" s="17"/>
      <c r="F475" s="17"/>
      <c r="G475" s="16"/>
      <c r="H475" s="16"/>
      <c r="I475" s="16"/>
      <c r="J475" s="16"/>
      <c r="K475" s="18"/>
      <c r="L475" s="16"/>
      <c r="M475" s="18"/>
      <c r="N475" s="18"/>
      <c r="O475" s="36"/>
      <c r="P475" s="36"/>
      <c r="Q475" s="36"/>
      <c r="R475" s="41"/>
      <c r="S475" s="16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Y475" s="18"/>
      <c r="BA475" s="19"/>
      <c r="BB475" s="16"/>
    </row>
    <row r="476" spans="1:54">
      <c r="A476" s="19"/>
      <c r="B476" s="16"/>
      <c r="C476" s="17"/>
      <c r="D476" s="17"/>
      <c r="E476" s="17"/>
      <c r="F476" s="17"/>
      <c r="G476" s="16"/>
      <c r="H476" s="16"/>
      <c r="I476" s="16"/>
      <c r="J476" s="16"/>
      <c r="K476" s="18"/>
      <c r="L476" s="16"/>
      <c r="M476" s="18"/>
      <c r="N476" s="18"/>
      <c r="O476" s="36"/>
      <c r="P476" s="36"/>
      <c r="Q476" s="36"/>
      <c r="R476" s="41"/>
      <c r="S476" s="16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Y476" s="18"/>
      <c r="BA476" s="19"/>
      <c r="BB476" s="16"/>
    </row>
    <row r="477" spans="1:54">
      <c r="A477" s="19"/>
      <c r="B477" s="16"/>
      <c r="C477" s="17"/>
      <c r="D477" s="17"/>
      <c r="E477" s="17"/>
      <c r="F477" s="17"/>
      <c r="G477" s="16"/>
      <c r="H477" s="16"/>
      <c r="I477" s="16"/>
      <c r="J477" s="16"/>
      <c r="K477" s="18"/>
      <c r="L477" s="16"/>
      <c r="M477" s="18"/>
      <c r="N477" s="18"/>
      <c r="O477" s="36"/>
      <c r="P477" s="36"/>
      <c r="Q477" s="36"/>
      <c r="R477" s="41"/>
      <c r="S477" s="16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Y477" s="18"/>
      <c r="BA477" s="19"/>
      <c r="BB477" s="16"/>
    </row>
    <row r="478" spans="1:54">
      <c r="A478" s="19"/>
      <c r="B478" s="16"/>
      <c r="C478" s="17"/>
      <c r="D478" s="17"/>
      <c r="E478" s="17"/>
      <c r="F478" s="17"/>
      <c r="G478" s="16"/>
      <c r="H478" s="16"/>
      <c r="I478" s="16"/>
      <c r="J478" s="16"/>
      <c r="K478" s="18"/>
      <c r="L478" s="16"/>
      <c r="M478" s="18"/>
      <c r="N478" s="18"/>
      <c r="O478" s="36"/>
      <c r="P478" s="36"/>
      <c r="Q478" s="36"/>
      <c r="R478" s="41"/>
      <c r="S478" s="16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Y478" s="18"/>
      <c r="BA478" s="19"/>
      <c r="BB478" s="16"/>
    </row>
    <row r="479" spans="1:54">
      <c r="A479" s="19"/>
      <c r="B479" s="16"/>
      <c r="C479" s="17"/>
      <c r="D479" s="17"/>
      <c r="E479" s="17"/>
      <c r="F479" s="17"/>
      <c r="G479" s="16"/>
      <c r="H479" s="16"/>
      <c r="I479" s="16"/>
      <c r="J479" s="16"/>
      <c r="K479" s="18"/>
      <c r="L479" s="16"/>
      <c r="M479" s="18"/>
      <c r="N479" s="18"/>
      <c r="O479" s="36"/>
      <c r="P479" s="36"/>
      <c r="Q479" s="36"/>
      <c r="R479" s="41"/>
      <c r="S479" s="16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Y479" s="18"/>
      <c r="BA479" s="19"/>
      <c r="BB479" s="16"/>
    </row>
    <row r="480" spans="1:54">
      <c r="A480" s="19"/>
      <c r="B480" s="16"/>
      <c r="C480" s="17"/>
      <c r="D480" s="17"/>
      <c r="E480" s="17"/>
      <c r="F480" s="17"/>
      <c r="G480" s="16"/>
      <c r="H480" s="16"/>
      <c r="I480" s="16"/>
      <c r="J480" s="16"/>
      <c r="K480" s="18"/>
      <c r="L480" s="16"/>
      <c r="M480" s="18"/>
      <c r="N480" s="18"/>
      <c r="O480" s="36"/>
      <c r="P480" s="36"/>
      <c r="Q480" s="36"/>
      <c r="R480" s="41"/>
      <c r="S480" s="16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Y480" s="18"/>
      <c r="BA480" s="19"/>
      <c r="BB480" s="16"/>
    </row>
    <row r="481" spans="1:54">
      <c r="A481" s="19"/>
      <c r="B481" s="16"/>
      <c r="C481" s="17"/>
      <c r="D481" s="17"/>
      <c r="E481" s="17"/>
      <c r="F481" s="17"/>
      <c r="G481" s="16"/>
      <c r="H481" s="16"/>
      <c r="I481" s="16"/>
      <c r="J481" s="16"/>
      <c r="K481" s="18"/>
      <c r="L481" s="16"/>
      <c r="M481" s="18"/>
      <c r="N481" s="18"/>
      <c r="O481" s="36"/>
      <c r="P481" s="36"/>
      <c r="Q481" s="36"/>
      <c r="R481" s="41"/>
      <c r="S481" s="16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Y481" s="18"/>
      <c r="BA481" s="19"/>
      <c r="BB481" s="16"/>
    </row>
    <row r="482" spans="1:54">
      <c r="A482" s="19"/>
      <c r="B482" s="16"/>
      <c r="C482" s="17"/>
      <c r="D482" s="17"/>
      <c r="E482" s="17"/>
      <c r="F482" s="17"/>
      <c r="G482" s="16"/>
      <c r="H482" s="16"/>
      <c r="I482" s="16"/>
      <c r="J482" s="16"/>
      <c r="K482" s="18"/>
      <c r="L482" s="16"/>
      <c r="M482" s="18"/>
      <c r="N482" s="18"/>
      <c r="O482" s="36"/>
      <c r="P482" s="36"/>
      <c r="Q482" s="36"/>
      <c r="R482" s="41"/>
      <c r="S482" s="16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Y482" s="18"/>
      <c r="BA482" s="19"/>
      <c r="BB482" s="16"/>
    </row>
    <row r="483" spans="1:54">
      <c r="A483" s="19"/>
      <c r="B483" s="16"/>
      <c r="C483" s="17"/>
      <c r="D483" s="17"/>
      <c r="E483" s="17"/>
      <c r="F483" s="17"/>
      <c r="G483" s="16"/>
      <c r="H483" s="16"/>
      <c r="I483" s="16"/>
      <c r="J483" s="16"/>
      <c r="K483" s="18"/>
      <c r="L483" s="16"/>
      <c r="M483" s="18"/>
      <c r="N483" s="18"/>
      <c r="O483" s="36"/>
      <c r="P483" s="36"/>
      <c r="Q483" s="36"/>
      <c r="R483" s="41"/>
      <c r="S483" s="16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Y483" s="18"/>
      <c r="BA483" s="19"/>
      <c r="BB483" s="16"/>
    </row>
    <row r="484" spans="1:54">
      <c r="A484" s="19"/>
      <c r="B484" s="16"/>
      <c r="C484" s="17"/>
      <c r="D484" s="17"/>
      <c r="E484" s="17"/>
      <c r="F484" s="17"/>
      <c r="G484" s="16"/>
      <c r="H484" s="16"/>
      <c r="I484" s="16"/>
      <c r="J484" s="16"/>
      <c r="K484" s="18"/>
      <c r="L484" s="16"/>
      <c r="M484" s="18"/>
      <c r="N484" s="18"/>
      <c r="O484" s="36"/>
      <c r="P484" s="36"/>
      <c r="Q484" s="36"/>
      <c r="R484" s="41"/>
      <c r="S484" s="16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Y484" s="18"/>
      <c r="BA484" s="19"/>
      <c r="BB484" s="16"/>
    </row>
    <row r="485" spans="1:54">
      <c r="A485" s="19"/>
      <c r="B485" s="16"/>
      <c r="C485" s="17"/>
      <c r="D485" s="17"/>
      <c r="E485" s="17"/>
      <c r="F485" s="17"/>
      <c r="G485" s="16"/>
      <c r="H485" s="16"/>
      <c r="I485" s="16"/>
      <c r="J485" s="16"/>
      <c r="K485" s="18"/>
      <c r="L485" s="16"/>
      <c r="M485" s="18"/>
      <c r="N485" s="18"/>
      <c r="O485" s="36"/>
      <c r="P485" s="36"/>
      <c r="Q485" s="36"/>
      <c r="R485" s="41"/>
      <c r="S485" s="16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Y485" s="18"/>
      <c r="BA485" s="19"/>
      <c r="BB485" s="16"/>
    </row>
    <row r="486" spans="1:54">
      <c r="A486" s="19"/>
      <c r="B486" s="16"/>
      <c r="C486" s="17"/>
      <c r="D486" s="17"/>
      <c r="E486" s="17"/>
      <c r="F486" s="17"/>
      <c r="G486" s="16"/>
      <c r="H486" s="16"/>
      <c r="I486" s="16"/>
      <c r="J486" s="16"/>
      <c r="K486" s="18"/>
      <c r="L486" s="16"/>
      <c r="M486" s="18"/>
      <c r="N486" s="18"/>
      <c r="O486" s="36"/>
      <c r="P486" s="36"/>
      <c r="Q486" s="36"/>
      <c r="R486" s="41"/>
      <c r="S486" s="16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Y486" s="18"/>
      <c r="BA486" s="19"/>
      <c r="BB486" s="16"/>
    </row>
    <row r="487" spans="1:54">
      <c r="A487" s="19"/>
      <c r="B487" s="16"/>
      <c r="C487" s="17"/>
      <c r="D487" s="17"/>
      <c r="E487" s="17"/>
      <c r="F487" s="17"/>
      <c r="G487" s="16"/>
      <c r="H487" s="16"/>
      <c r="I487" s="16"/>
      <c r="J487" s="16"/>
      <c r="K487" s="18"/>
      <c r="L487" s="16"/>
      <c r="M487" s="18"/>
      <c r="N487" s="18"/>
      <c r="O487" s="36"/>
      <c r="P487" s="36"/>
      <c r="Q487" s="36"/>
      <c r="R487" s="41"/>
      <c r="S487" s="16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Y487" s="18"/>
      <c r="BA487" s="19"/>
      <c r="BB487" s="16"/>
    </row>
    <row r="488" spans="1:54">
      <c r="A488" s="19"/>
      <c r="B488" s="16"/>
      <c r="C488" s="17"/>
      <c r="D488" s="17"/>
      <c r="E488" s="17"/>
      <c r="F488" s="17"/>
      <c r="G488" s="16"/>
      <c r="H488" s="16"/>
      <c r="I488" s="16"/>
      <c r="J488" s="16"/>
      <c r="K488" s="18"/>
      <c r="L488" s="16"/>
      <c r="M488" s="18"/>
      <c r="N488" s="18"/>
      <c r="O488" s="36"/>
      <c r="P488" s="36"/>
      <c r="Q488" s="36"/>
      <c r="R488" s="41"/>
      <c r="S488" s="16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Y488" s="18"/>
      <c r="BA488" s="19"/>
      <c r="BB488" s="16"/>
    </row>
    <row r="489" spans="1:54">
      <c r="A489" s="19"/>
      <c r="B489" s="16"/>
      <c r="C489" s="17"/>
      <c r="D489" s="17"/>
      <c r="E489" s="17"/>
      <c r="F489" s="17"/>
      <c r="G489" s="16"/>
      <c r="H489" s="16"/>
      <c r="I489" s="16"/>
      <c r="J489" s="16"/>
      <c r="K489" s="18"/>
      <c r="L489" s="16"/>
      <c r="M489" s="18"/>
      <c r="N489" s="18"/>
      <c r="O489" s="36"/>
      <c r="P489" s="36"/>
      <c r="Q489" s="36"/>
      <c r="R489" s="41"/>
      <c r="S489" s="16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Y489" s="18"/>
      <c r="BA489" s="19"/>
      <c r="BB489" s="16"/>
    </row>
    <row r="490" spans="1:54">
      <c r="A490" s="19"/>
      <c r="B490" s="16"/>
      <c r="C490" s="17"/>
      <c r="D490" s="17"/>
      <c r="E490" s="17"/>
      <c r="F490" s="17"/>
      <c r="G490" s="16"/>
      <c r="H490" s="16"/>
      <c r="I490" s="16"/>
      <c r="J490" s="16"/>
      <c r="K490" s="18"/>
      <c r="L490" s="16"/>
      <c r="M490" s="18"/>
      <c r="N490" s="18"/>
      <c r="O490" s="36"/>
      <c r="P490" s="36"/>
      <c r="Q490" s="36"/>
      <c r="R490" s="41"/>
      <c r="S490" s="16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Y490" s="18"/>
      <c r="BA490" s="19"/>
      <c r="BB490" s="16"/>
    </row>
    <row r="491" spans="1:54">
      <c r="A491" s="19"/>
      <c r="B491" s="16"/>
      <c r="C491" s="17"/>
      <c r="D491" s="17"/>
      <c r="E491" s="17"/>
      <c r="F491" s="17"/>
      <c r="G491" s="16"/>
      <c r="H491" s="16"/>
      <c r="I491" s="16"/>
      <c r="J491" s="16"/>
      <c r="K491" s="18"/>
      <c r="L491" s="16"/>
      <c r="M491" s="18"/>
      <c r="N491" s="18"/>
      <c r="O491" s="36"/>
      <c r="P491" s="36"/>
      <c r="Q491" s="36"/>
      <c r="R491" s="41"/>
      <c r="S491" s="16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Y491" s="18"/>
      <c r="BA491" s="19"/>
      <c r="BB491" s="16"/>
    </row>
    <row r="492" spans="1:54">
      <c r="A492" s="19"/>
      <c r="B492" s="16"/>
      <c r="C492" s="17"/>
      <c r="D492" s="17"/>
      <c r="E492" s="17"/>
      <c r="F492" s="17"/>
      <c r="G492" s="16"/>
      <c r="H492" s="16"/>
      <c r="I492" s="16"/>
      <c r="J492" s="16"/>
      <c r="K492" s="18"/>
      <c r="L492" s="16"/>
      <c r="M492" s="18"/>
      <c r="N492" s="18"/>
      <c r="O492" s="36"/>
      <c r="P492" s="36"/>
      <c r="Q492" s="36"/>
      <c r="R492" s="41"/>
      <c r="S492" s="16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Y492" s="18"/>
      <c r="BA492" s="19"/>
      <c r="BB492" s="16"/>
    </row>
    <row r="493" spans="1:54">
      <c r="A493" s="19"/>
      <c r="B493" s="16"/>
      <c r="C493" s="17"/>
      <c r="D493" s="17"/>
      <c r="E493" s="17"/>
      <c r="F493" s="17"/>
      <c r="G493" s="16"/>
      <c r="H493" s="16"/>
      <c r="I493" s="16"/>
      <c r="J493" s="16"/>
      <c r="K493" s="18"/>
      <c r="L493" s="16"/>
      <c r="M493" s="18"/>
      <c r="N493" s="18"/>
      <c r="O493" s="36"/>
      <c r="P493" s="36"/>
      <c r="Q493" s="36"/>
      <c r="R493" s="41"/>
      <c r="S493" s="16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Y493" s="18"/>
      <c r="BA493" s="19"/>
      <c r="BB493" s="16"/>
    </row>
    <row r="494" spans="1:54">
      <c r="A494" s="19"/>
      <c r="B494" s="16"/>
      <c r="C494" s="17"/>
      <c r="D494" s="17"/>
      <c r="E494" s="17"/>
      <c r="F494" s="17"/>
      <c r="G494" s="16"/>
      <c r="H494" s="16"/>
      <c r="I494" s="16"/>
      <c r="J494" s="16"/>
      <c r="K494" s="18"/>
      <c r="L494" s="16"/>
      <c r="M494" s="18"/>
      <c r="N494" s="18"/>
      <c r="O494" s="36"/>
      <c r="P494" s="36"/>
      <c r="Q494" s="36"/>
      <c r="R494" s="41"/>
      <c r="S494" s="16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Y494" s="18"/>
      <c r="BA494" s="19"/>
      <c r="BB494" s="16"/>
    </row>
    <row r="495" spans="1:54">
      <c r="A495" s="19"/>
      <c r="B495" s="16"/>
      <c r="C495" s="17"/>
      <c r="D495" s="17"/>
      <c r="E495" s="17"/>
      <c r="F495" s="17"/>
      <c r="G495" s="16"/>
      <c r="H495" s="16"/>
      <c r="I495" s="16"/>
      <c r="J495" s="16"/>
      <c r="K495" s="18"/>
      <c r="L495" s="16"/>
      <c r="M495" s="18"/>
      <c r="N495" s="18"/>
      <c r="O495" s="36"/>
      <c r="P495" s="36"/>
      <c r="Q495" s="36"/>
      <c r="R495" s="41"/>
      <c r="S495" s="16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Y495" s="18"/>
      <c r="BA495" s="19"/>
      <c r="BB495" s="16"/>
    </row>
    <row r="496" spans="1:54">
      <c r="A496" s="19"/>
      <c r="B496" s="16"/>
      <c r="C496" s="17"/>
      <c r="D496" s="17"/>
      <c r="E496" s="17"/>
      <c r="F496" s="17"/>
      <c r="G496" s="16"/>
      <c r="H496" s="16"/>
      <c r="I496" s="16"/>
      <c r="J496" s="16"/>
      <c r="K496" s="18"/>
      <c r="L496" s="16"/>
      <c r="M496" s="18"/>
      <c r="N496" s="18"/>
      <c r="O496" s="36"/>
      <c r="P496" s="36"/>
      <c r="Q496" s="36"/>
      <c r="R496" s="41"/>
      <c r="S496" s="16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Y496" s="18"/>
      <c r="BA496" s="19"/>
      <c r="BB496" s="16"/>
    </row>
    <row r="497" spans="1:54">
      <c r="A497" s="19"/>
      <c r="B497" s="16"/>
      <c r="C497" s="17"/>
      <c r="D497" s="17"/>
      <c r="E497" s="17"/>
      <c r="F497" s="17"/>
      <c r="G497" s="16"/>
      <c r="H497" s="16"/>
      <c r="I497" s="16"/>
      <c r="J497" s="16"/>
      <c r="K497" s="18"/>
      <c r="L497" s="16"/>
      <c r="M497" s="18"/>
      <c r="N497" s="18"/>
      <c r="O497" s="36"/>
      <c r="P497" s="36"/>
      <c r="Q497" s="36"/>
      <c r="R497" s="41"/>
      <c r="S497" s="16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Y497" s="18"/>
      <c r="BA497" s="19"/>
      <c r="BB497" s="16"/>
    </row>
    <row r="498" spans="1:54">
      <c r="A498" s="19"/>
      <c r="B498" s="16"/>
      <c r="C498" s="17"/>
      <c r="D498" s="17"/>
      <c r="E498" s="17"/>
      <c r="F498" s="17"/>
      <c r="G498" s="16"/>
      <c r="H498" s="16"/>
      <c r="I498" s="16"/>
      <c r="J498" s="16"/>
      <c r="K498" s="18"/>
      <c r="L498" s="16"/>
      <c r="M498" s="18"/>
      <c r="N498" s="18"/>
      <c r="O498" s="36"/>
      <c r="P498" s="36"/>
      <c r="Q498" s="36"/>
      <c r="R498" s="41"/>
      <c r="S498" s="16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Y498" s="18"/>
      <c r="BA498" s="19"/>
      <c r="BB498" s="16"/>
    </row>
    <row r="499" spans="1:54">
      <c r="A499" s="19"/>
      <c r="B499" s="16"/>
      <c r="C499" s="17"/>
      <c r="D499" s="17"/>
      <c r="E499" s="17"/>
      <c r="F499" s="17"/>
      <c r="G499" s="16"/>
      <c r="H499" s="16"/>
      <c r="I499" s="16"/>
      <c r="J499" s="16"/>
      <c r="K499" s="18"/>
      <c r="L499" s="16"/>
      <c r="M499" s="18"/>
      <c r="N499" s="18"/>
      <c r="O499" s="36"/>
      <c r="P499" s="36"/>
      <c r="Q499" s="36"/>
      <c r="R499" s="41"/>
      <c r="S499" s="16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Y499" s="18"/>
      <c r="BA499" s="19"/>
      <c r="BB499" s="16"/>
    </row>
    <row r="500" spans="1:54">
      <c r="A500" s="19"/>
      <c r="B500" s="16"/>
      <c r="C500" s="17"/>
      <c r="D500" s="17"/>
      <c r="E500" s="17"/>
      <c r="F500" s="17"/>
      <c r="G500" s="16"/>
      <c r="H500" s="16"/>
      <c r="I500" s="16"/>
      <c r="J500" s="16"/>
      <c r="K500" s="18"/>
      <c r="L500" s="16"/>
      <c r="M500" s="18"/>
      <c r="N500" s="18"/>
      <c r="O500" s="36"/>
      <c r="P500" s="36"/>
      <c r="Q500" s="36"/>
      <c r="R500" s="41"/>
      <c r="S500" s="16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Y500" s="18"/>
      <c r="BA500" s="19"/>
      <c r="BB500" s="16"/>
    </row>
    <row r="501" spans="1:54">
      <c r="A501" s="19"/>
      <c r="B501" s="16"/>
      <c r="C501" s="17"/>
      <c r="D501" s="17"/>
      <c r="E501" s="17"/>
      <c r="F501" s="17"/>
      <c r="G501" s="16"/>
      <c r="H501" s="16"/>
      <c r="I501" s="16"/>
      <c r="J501" s="16"/>
      <c r="K501" s="18"/>
      <c r="L501" s="16"/>
      <c r="M501" s="18"/>
      <c r="N501" s="18"/>
      <c r="O501" s="36"/>
      <c r="P501" s="36"/>
      <c r="Q501" s="36"/>
      <c r="R501" s="41"/>
      <c r="S501" s="16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Y501" s="18"/>
      <c r="BA501" s="19"/>
      <c r="BB501" s="16"/>
    </row>
    <row r="502" spans="1:54">
      <c r="A502" s="19"/>
      <c r="B502" s="16"/>
      <c r="C502" s="17"/>
      <c r="D502" s="17"/>
      <c r="E502" s="17"/>
      <c r="F502" s="17"/>
      <c r="G502" s="16"/>
      <c r="H502" s="16"/>
      <c r="I502" s="16"/>
      <c r="J502" s="16"/>
      <c r="K502" s="18"/>
      <c r="L502" s="16"/>
      <c r="M502" s="18"/>
      <c r="N502" s="18"/>
      <c r="O502" s="36"/>
      <c r="P502" s="36"/>
      <c r="Q502" s="36"/>
      <c r="R502" s="41"/>
      <c r="S502" s="16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Y502" s="18"/>
      <c r="BA502" s="19"/>
      <c r="BB502" s="16"/>
    </row>
    <row r="503" spans="1:54">
      <c r="A503" s="19"/>
      <c r="B503" s="16"/>
      <c r="C503" s="17"/>
      <c r="D503" s="17"/>
      <c r="E503" s="17"/>
      <c r="F503" s="17"/>
      <c r="G503" s="16"/>
      <c r="H503" s="16"/>
      <c r="I503" s="16"/>
      <c r="J503" s="16"/>
      <c r="K503" s="18"/>
      <c r="L503" s="16"/>
      <c r="M503" s="18"/>
      <c r="N503" s="18"/>
      <c r="O503" s="36"/>
      <c r="P503" s="36"/>
      <c r="Q503" s="36"/>
      <c r="R503" s="41"/>
      <c r="S503" s="16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Y503" s="18"/>
      <c r="BA503" s="19"/>
      <c r="BB503" s="16"/>
    </row>
    <row r="504" spans="1:54">
      <c r="A504" s="19"/>
      <c r="B504" s="16"/>
      <c r="C504" s="17"/>
      <c r="D504" s="17"/>
      <c r="E504" s="17"/>
      <c r="F504" s="17"/>
      <c r="G504" s="16"/>
      <c r="H504" s="16"/>
      <c r="I504" s="16"/>
      <c r="J504" s="16"/>
      <c r="K504" s="18"/>
      <c r="L504" s="16"/>
      <c r="M504" s="18"/>
      <c r="N504" s="18"/>
      <c r="O504" s="36"/>
      <c r="P504" s="36"/>
      <c r="Q504" s="36"/>
      <c r="R504" s="41"/>
      <c r="S504" s="16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Y504" s="18"/>
      <c r="BA504" s="19"/>
      <c r="BB504" s="16"/>
    </row>
    <row r="505" spans="1:54">
      <c r="A505" s="19"/>
      <c r="B505" s="16"/>
      <c r="C505" s="17"/>
      <c r="D505" s="17"/>
      <c r="E505" s="17"/>
      <c r="F505" s="17"/>
      <c r="G505" s="16"/>
      <c r="H505" s="16"/>
      <c r="I505" s="16"/>
      <c r="J505" s="16"/>
      <c r="K505" s="18"/>
      <c r="L505" s="16"/>
      <c r="M505" s="18"/>
      <c r="N505" s="18"/>
      <c r="O505" s="36"/>
      <c r="P505" s="36"/>
      <c r="Q505" s="36"/>
      <c r="R505" s="41"/>
      <c r="S505" s="16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Y505" s="18"/>
      <c r="BA505" s="19"/>
      <c r="BB505" s="16"/>
    </row>
    <row r="506" spans="1:54">
      <c r="A506" s="19"/>
      <c r="B506" s="16"/>
      <c r="C506" s="17"/>
      <c r="D506" s="17"/>
      <c r="E506" s="17"/>
      <c r="F506" s="17"/>
      <c r="G506" s="16"/>
      <c r="H506" s="16"/>
      <c r="I506" s="16"/>
      <c r="J506" s="16"/>
      <c r="K506" s="18"/>
      <c r="L506" s="16"/>
      <c r="M506" s="18"/>
      <c r="N506" s="18"/>
      <c r="O506" s="36"/>
      <c r="P506" s="36"/>
      <c r="Q506" s="36"/>
      <c r="R506" s="41"/>
      <c r="S506" s="16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Y506" s="18"/>
      <c r="BA506" s="19"/>
      <c r="BB506" s="16"/>
    </row>
    <row r="507" spans="1:54">
      <c r="A507" s="19"/>
      <c r="B507" s="16"/>
      <c r="C507" s="17"/>
      <c r="D507" s="17"/>
      <c r="E507" s="17"/>
      <c r="F507" s="17"/>
      <c r="G507" s="16"/>
      <c r="H507" s="16"/>
      <c r="I507" s="16"/>
      <c r="J507" s="16"/>
      <c r="K507" s="18"/>
      <c r="L507" s="16"/>
      <c r="M507" s="18"/>
      <c r="N507" s="18"/>
      <c r="O507" s="36"/>
      <c r="P507" s="36"/>
      <c r="Q507" s="36"/>
      <c r="R507" s="41"/>
      <c r="S507" s="16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Y507" s="18"/>
      <c r="BA507" s="19"/>
      <c r="BB507" s="16"/>
    </row>
    <row r="508" spans="1:54">
      <c r="A508" s="19"/>
      <c r="B508" s="16"/>
      <c r="C508" s="17"/>
      <c r="D508" s="17"/>
      <c r="E508" s="17"/>
      <c r="F508" s="17"/>
      <c r="G508" s="16"/>
      <c r="H508" s="16"/>
      <c r="I508" s="16"/>
      <c r="J508" s="16"/>
      <c r="K508" s="18"/>
      <c r="L508" s="16"/>
      <c r="M508" s="18"/>
      <c r="N508" s="18"/>
      <c r="O508" s="36"/>
      <c r="P508" s="36"/>
      <c r="Q508" s="36"/>
      <c r="R508" s="41"/>
      <c r="S508" s="16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Y508" s="18"/>
      <c r="BA508" s="19"/>
      <c r="BB508" s="16"/>
    </row>
    <row r="509" spans="1:54">
      <c r="A509" s="19"/>
      <c r="B509" s="16"/>
      <c r="C509" s="17"/>
      <c r="D509" s="17"/>
      <c r="E509" s="17"/>
      <c r="F509" s="17"/>
      <c r="G509" s="16"/>
      <c r="H509" s="16"/>
      <c r="I509" s="16"/>
      <c r="J509" s="16"/>
      <c r="K509" s="18"/>
      <c r="L509" s="16"/>
      <c r="M509" s="18"/>
      <c r="N509" s="18"/>
      <c r="O509" s="36"/>
      <c r="P509" s="36"/>
      <c r="Q509" s="36"/>
      <c r="R509" s="41"/>
      <c r="S509" s="16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Y509" s="18"/>
      <c r="BA509" s="19"/>
      <c r="BB509" s="16"/>
    </row>
    <row r="510" spans="1:54">
      <c r="A510" s="19"/>
      <c r="B510" s="16"/>
      <c r="C510" s="17"/>
      <c r="D510" s="17"/>
      <c r="E510" s="17"/>
      <c r="F510" s="17"/>
      <c r="G510" s="16"/>
      <c r="H510" s="16"/>
      <c r="I510" s="16"/>
      <c r="J510" s="16"/>
      <c r="K510" s="18"/>
      <c r="L510" s="16"/>
      <c r="M510" s="18"/>
      <c r="N510" s="18"/>
      <c r="O510" s="36"/>
      <c r="P510" s="36"/>
      <c r="Q510" s="36"/>
      <c r="R510" s="41"/>
      <c r="S510" s="16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Y510" s="18"/>
      <c r="BA510" s="19"/>
      <c r="BB510" s="16"/>
    </row>
    <row r="511" spans="1:54">
      <c r="A511" s="19"/>
      <c r="B511" s="16"/>
      <c r="C511" s="17"/>
      <c r="D511" s="17"/>
      <c r="E511" s="17"/>
      <c r="F511" s="17"/>
      <c r="G511" s="16"/>
      <c r="H511" s="16"/>
      <c r="I511" s="16"/>
      <c r="J511" s="16"/>
      <c r="K511" s="18"/>
      <c r="L511" s="16"/>
      <c r="M511" s="18"/>
      <c r="N511" s="18"/>
      <c r="O511" s="36"/>
      <c r="P511" s="36"/>
      <c r="Q511" s="36"/>
      <c r="R511" s="41"/>
      <c r="S511" s="16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Y511" s="18"/>
      <c r="BA511" s="19"/>
      <c r="BB511" s="16"/>
    </row>
    <row r="512" spans="1:54">
      <c r="A512" s="19"/>
      <c r="B512" s="16"/>
      <c r="C512" s="17"/>
      <c r="D512" s="17"/>
      <c r="E512" s="17"/>
      <c r="F512" s="17"/>
      <c r="G512" s="16"/>
      <c r="H512" s="16"/>
      <c r="I512" s="16"/>
      <c r="J512" s="16"/>
      <c r="K512" s="18"/>
      <c r="L512" s="16"/>
      <c r="M512" s="18"/>
      <c r="N512" s="18"/>
      <c r="O512" s="36"/>
      <c r="P512" s="36"/>
      <c r="Q512" s="36"/>
      <c r="R512" s="41"/>
      <c r="S512" s="16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Y512" s="18"/>
      <c r="BA512" s="19"/>
      <c r="BB512" s="16"/>
    </row>
    <row r="513" spans="1:54">
      <c r="A513" s="19"/>
      <c r="B513" s="16"/>
      <c r="C513" s="17"/>
      <c r="D513" s="17"/>
      <c r="E513" s="17"/>
      <c r="F513" s="17"/>
      <c r="G513" s="16"/>
      <c r="H513" s="16"/>
      <c r="I513" s="16"/>
      <c r="J513" s="16"/>
      <c r="K513" s="18"/>
      <c r="L513" s="16"/>
      <c r="M513" s="18"/>
      <c r="N513" s="18"/>
      <c r="O513" s="36"/>
      <c r="P513" s="36"/>
      <c r="Q513" s="36"/>
      <c r="R513" s="41"/>
      <c r="S513" s="16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Y513" s="18"/>
      <c r="BA513" s="19"/>
      <c r="BB513" s="16"/>
    </row>
    <row r="514" spans="1:54">
      <c r="A514" s="19"/>
      <c r="B514" s="16"/>
      <c r="C514" s="17"/>
      <c r="D514" s="17"/>
      <c r="E514" s="17"/>
      <c r="F514" s="17"/>
      <c r="G514" s="16"/>
      <c r="H514" s="16"/>
      <c r="I514" s="16"/>
      <c r="J514" s="16"/>
      <c r="K514" s="18"/>
      <c r="L514" s="16"/>
      <c r="M514" s="18"/>
      <c r="N514" s="18"/>
      <c r="O514" s="36"/>
      <c r="P514" s="36"/>
      <c r="Q514" s="36"/>
      <c r="R514" s="41"/>
      <c r="S514" s="16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Y514" s="18"/>
      <c r="BA514" s="19"/>
      <c r="BB514" s="16"/>
    </row>
    <row r="515" spans="1:54">
      <c r="A515" s="19"/>
      <c r="B515" s="16"/>
      <c r="C515" s="17"/>
      <c r="D515" s="17"/>
      <c r="E515" s="17"/>
      <c r="F515" s="17"/>
      <c r="G515" s="16"/>
      <c r="H515" s="16"/>
      <c r="I515" s="16"/>
      <c r="J515" s="16"/>
      <c r="K515" s="18"/>
      <c r="L515" s="16"/>
      <c r="M515" s="18"/>
      <c r="N515" s="18"/>
      <c r="O515" s="36"/>
      <c r="P515" s="36"/>
      <c r="Q515" s="36"/>
      <c r="R515" s="41"/>
      <c r="S515" s="16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Y515" s="18"/>
      <c r="BA515" s="19"/>
      <c r="BB515" s="16"/>
    </row>
    <row r="516" spans="1:54">
      <c r="A516" s="19"/>
      <c r="B516" s="16"/>
      <c r="C516" s="17"/>
      <c r="D516" s="17"/>
      <c r="E516" s="17"/>
      <c r="F516" s="17"/>
      <c r="G516" s="16"/>
      <c r="H516" s="16"/>
      <c r="I516" s="16"/>
      <c r="J516" s="16"/>
      <c r="K516" s="18"/>
      <c r="L516" s="16"/>
      <c r="M516" s="18"/>
      <c r="N516" s="18"/>
      <c r="O516" s="36"/>
      <c r="P516" s="36"/>
      <c r="Q516" s="36"/>
      <c r="R516" s="41"/>
      <c r="S516" s="16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Y516" s="18"/>
      <c r="BA516" s="19"/>
      <c r="BB516" s="16"/>
    </row>
    <row r="517" spans="1:54">
      <c r="A517" s="19"/>
      <c r="B517" s="16"/>
      <c r="C517" s="17"/>
      <c r="D517" s="17"/>
      <c r="E517" s="17"/>
      <c r="F517" s="17"/>
      <c r="G517" s="16"/>
      <c r="H517" s="16"/>
      <c r="I517" s="16"/>
      <c r="J517" s="16"/>
      <c r="K517" s="18"/>
      <c r="L517" s="16"/>
      <c r="M517" s="18"/>
      <c r="N517" s="18"/>
      <c r="O517" s="36"/>
      <c r="P517" s="36"/>
      <c r="Q517" s="36"/>
      <c r="R517" s="41"/>
      <c r="S517" s="16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Y517" s="18"/>
      <c r="BA517" s="19"/>
      <c r="BB517" s="16"/>
    </row>
    <row r="518" spans="1:54">
      <c r="A518" s="19"/>
      <c r="B518" s="16"/>
      <c r="C518" s="17"/>
      <c r="D518" s="17"/>
      <c r="E518" s="17"/>
      <c r="F518" s="17"/>
      <c r="G518" s="16"/>
      <c r="H518" s="16"/>
      <c r="I518" s="16"/>
      <c r="J518" s="16"/>
      <c r="K518" s="18"/>
      <c r="L518" s="16"/>
      <c r="M518" s="18"/>
      <c r="N518" s="18"/>
      <c r="O518" s="36"/>
      <c r="P518" s="36"/>
      <c r="Q518" s="36"/>
      <c r="R518" s="41"/>
      <c r="S518" s="16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Y518" s="18"/>
      <c r="BA518" s="19"/>
      <c r="BB518" s="16"/>
    </row>
    <row r="519" spans="1:54">
      <c r="A519" s="19"/>
      <c r="B519" s="16"/>
      <c r="C519" s="17"/>
      <c r="D519" s="17"/>
      <c r="E519" s="17"/>
      <c r="F519" s="17"/>
      <c r="G519" s="16"/>
      <c r="H519" s="16"/>
      <c r="I519" s="16"/>
      <c r="J519" s="16"/>
      <c r="K519" s="18"/>
      <c r="L519" s="16"/>
      <c r="M519" s="18"/>
      <c r="N519" s="18"/>
      <c r="O519" s="36"/>
      <c r="P519" s="36"/>
      <c r="Q519" s="36"/>
      <c r="R519" s="41"/>
      <c r="S519" s="16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Y519" s="18"/>
      <c r="BA519" s="19"/>
      <c r="BB519" s="16"/>
    </row>
    <row r="520" spans="1:54">
      <c r="A520" s="19"/>
      <c r="B520" s="16"/>
      <c r="C520" s="17"/>
      <c r="D520" s="17"/>
      <c r="E520" s="17"/>
      <c r="F520" s="17"/>
      <c r="G520" s="16"/>
      <c r="H520" s="16"/>
      <c r="I520" s="16"/>
      <c r="J520" s="16"/>
      <c r="K520" s="18"/>
      <c r="L520" s="16"/>
      <c r="M520" s="18"/>
      <c r="N520" s="18"/>
      <c r="O520" s="36"/>
      <c r="P520" s="36"/>
      <c r="Q520" s="36"/>
      <c r="R520" s="41"/>
      <c r="S520" s="16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Y520" s="18"/>
      <c r="BA520" s="19"/>
      <c r="BB520" s="16"/>
    </row>
    <row r="521" spans="1:54">
      <c r="A521" s="19"/>
      <c r="B521" s="16"/>
      <c r="C521" s="17"/>
      <c r="D521" s="17"/>
      <c r="E521" s="17"/>
      <c r="F521" s="17"/>
      <c r="G521" s="16"/>
      <c r="H521" s="16"/>
      <c r="I521" s="16"/>
      <c r="J521" s="16"/>
      <c r="K521" s="18"/>
      <c r="L521" s="16"/>
      <c r="M521" s="18"/>
      <c r="N521" s="18"/>
      <c r="O521" s="36"/>
      <c r="P521" s="36"/>
      <c r="Q521" s="36"/>
      <c r="R521" s="41"/>
      <c r="S521" s="16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Y521" s="18"/>
      <c r="BA521" s="19"/>
      <c r="BB521" s="16"/>
    </row>
    <row r="522" spans="1:54">
      <c r="A522" s="19"/>
      <c r="B522" s="16"/>
      <c r="C522" s="17"/>
      <c r="D522" s="17"/>
      <c r="E522" s="17"/>
      <c r="F522" s="17"/>
      <c r="G522" s="16"/>
      <c r="H522" s="16"/>
      <c r="I522" s="16"/>
      <c r="J522" s="16"/>
      <c r="K522" s="18"/>
      <c r="L522" s="16"/>
      <c r="M522" s="18"/>
      <c r="N522" s="18"/>
      <c r="O522" s="36"/>
      <c r="P522" s="36"/>
      <c r="Q522" s="36"/>
      <c r="R522" s="41"/>
      <c r="S522" s="16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Y522" s="18"/>
      <c r="BA522" s="19"/>
      <c r="BB522" s="16"/>
    </row>
    <row r="523" spans="1:54">
      <c r="A523" s="19"/>
      <c r="B523" s="16"/>
      <c r="C523" s="17"/>
      <c r="D523" s="17"/>
      <c r="E523" s="17"/>
      <c r="F523" s="17"/>
      <c r="G523" s="16"/>
      <c r="H523" s="16"/>
      <c r="I523" s="16"/>
      <c r="J523" s="16"/>
      <c r="K523" s="18"/>
      <c r="L523" s="16"/>
      <c r="M523" s="18"/>
      <c r="N523" s="18"/>
      <c r="O523" s="36"/>
      <c r="P523" s="36"/>
      <c r="Q523" s="36"/>
      <c r="R523" s="41"/>
      <c r="S523" s="16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Y523" s="18"/>
      <c r="BA523" s="19"/>
      <c r="BB523" s="16"/>
    </row>
    <row r="524" spans="1:54">
      <c r="A524" s="19"/>
      <c r="B524" s="16"/>
      <c r="C524" s="17"/>
      <c r="D524" s="17"/>
      <c r="E524" s="17"/>
      <c r="F524" s="17"/>
      <c r="G524" s="16"/>
      <c r="H524" s="16"/>
      <c r="I524" s="16"/>
      <c r="J524" s="16"/>
      <c r="K524" s="18"/>
      <c r="L524" s="16"/>
      <c r="M524" s="18"/>
      <c r="N524" s="18"/>
      <c r="O524" s="36"/>
      <c r="P524" s="36"/>
      <c r="Q524" s="36"/>
      <c r="R524" s="41"/>
      <c r="S524" s="16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Y524" s="18"/>
      <c r="BA524" s="19"/>
      <c r="BB524" s="16"/>
    </row>
    <row r="525" spans="1:54">
      <c r="A525" s="19"/>
      <c r="B525" s="16"/>
      <c r="C525" s="17"/>
      <c r="D525" s="17"/>
      <c r="E525" s="17"/>
      <c r="F525" s="17"/>
      <c r="G525" s="16"/>
      <c r="H525" s="16"/>
      <c r="I525" s="16"/>
      <c r="J525" s="16"/>
      <c r="K525" s="18"/>
      <c r="L525" s="16"/>
      <c r="M525" s="18"/>
      <c r="N525" s="18"/>
      <c r="O525" s="36"/>
      <c r="P525" s="36"/>
      <c r="Q525" s="36"/>
      <c r="R525" s="41"/>
      <c r="S525" s="16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Y525" s="18"/>
      <c r="BA525" s="19"/>
      <c r="BB525" s="16"/>
    </row>
    <row r="526" spans="1:54">
      <c r="A526" s="19"/>
      <c r="B526" s="16"/>
      <c r="C526" s="17"/>
      <c r="D526" s="17"/>
      <c r="E526" s="17"/>
      <c r="F526" s="17"/>
      <c r="G526" s="16"/>
      <c r="H526" s="16"/>
      <c r="I526" s="16"/>
      <c r="J526" s="16"/>
      <c r="K526" s="18"/>
      <c r="L526" s="16"/>
      <c r="M526" s="18"/>
      <c r="N526" s="18"/>
      <c r="O526" s="36"/>
      <c r="P526" s="36"/>
      <c r="Q526" s="36"/>
      <c r="R526" s="41"/>
      <c r="S526" s="16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Y526" s="18"/>
      <c r="BA526" s="19"/>
      <c r="BB526" s="16"/>
    </row>
    <row r="527" spans="1:54">
      <c r="A527" s="19"/>
      <c r="B527" s="16"/>
      <c r="C527" s="17"/>
      <c r="D527" s="17"/>
      <c r="E527" s="17"/>
      <c r="F527" s="17"/>
      <c r="G527" s="16"/>
      <c r="H527" s="16"/>
      <c r="I527" s="16"/>
      <c r="J527" s="16"/>
      <c r="K527" s="18"/>
      <c r="L527" s="16"/>
      <c r="M527" s="18"/>
      <c r="N527" s="18"/>
      <c r="O527" s="36"/>
      <c r="P527" s="36"/>
      <c r="Q527" s="36"/>
      <c r="R527" s="41"/>
      <c r="S527" s="16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Y527" s="18"/>
      <c r="BA527" s="19"/>
      <c r="BB527" s="16"/>
    </row>
    <row r="528" spans="1:54">
      <c r="A528" s="19"/>
      <c r="B528" s="16"/>
      <c r="C528" s="17"/>
      <c r="D528" s="17"/>
      <c r="E528" s="17"/>
      <c r="F528" s="17"/>
      <c r="G528" s="16"/>
      <c r="H528" s="16"/>
      <c r="I528" s="16"/>
      <c r="J528" s="16"/>
      <c r="K528" s="18"/>
      <c r="L528" s="16"/>
      <c r="M528" s="18"/>
      <c r="N528" s="18"/>
      <c r="O528" s="36"/>
      <c r="P528" s="36"/>
      <c r="Q528" s="36"/>
      <c r="R528" s="41"/>
      <c r="S528" s="16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Y528" s="18"/>
      <c r="BA528" s="19"/>
      <c r="BB528" s="16"/>
    </row>
    <row r="529" spans="1:54">
      <c r="A529" s="19"/>
      <c r="B529" s="16"/>
      <c r="C529" s="17"/>
      <c r="D529" s="17"/>
      <c r="E529" s="17"/>
      <c r="F529" s="17"/>
      <c r="G529" s="16"/>
      <c r="H529" s="16"/>
      <c r="I529" s="16"/>
      <c r="J529" s="16"/>
      <c r="K529" s="18"/>
      <c r="L529" s="16"/>
      <c r="M529" s="18"/>
      <c r="N529" s="18"/>
      <c r="O529" s="36"/>
      <c r="P529" s="36"/>
      <c r="Q529" s="36"/>
      <c r="R529" s="41"/>
      <c r="S529" s="16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Y529" s="18"/>
      <c r="BA529" s="19"/>
      <c r="BB529" s="16"/>
    </row>
    <row r="530" spans="1:54">
      <c r="A530" s="19"/>
      <c r="B530" s="16"/>
      <c r="C530" s="17"/>
      <c r="D530" s="17"/>
      <c r="E530" s="17"/>
      <c r="F530" s="17"/>
      <c r="G530" s="16"/>
      <c r="H530" s="16"/>
      <c r="I530" s="16"/>
      <c r="J530" s="16"/>
      <c r="K530" s="18"/>
      <c r="L530" s="16"/>
      <c r="M530" s="18"/>
      <c r="N530" s="18"/>
      <c r="O530" s="36"/>
      <c r="P530" s="36"/>
      <c r="Q530" s="36"/>
      <c r="R530" s="41"/>
      <c r="S530" s="16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Y530" s="18"/>
      <c r="BA530" s="19"/>
      <c r="BB530" s="16"/>
    </row>
    <row r="531" spans="1:54">
      <c r="A531" s="19"/>
      <c r="B531" s="16"/>
      <c r="C531" s="17"/>
      <c r="D531" s="17"/>
      <c r="E531" s="17"/>
      <c r="F531" s="17"/>
      <c r="G531" s="16"/>
      <c r="H531" s="16"/>
      <c r="I531" s="16"/>
      <c r="J531" s="16"/>
      <c r="K531" s="18"/>
      <c r="L531" s="16"/>
      <c r="M531" s="18"/>
      <c r="N531" s="18"/>
      <c r="O531" s="36"/>
      <c r="P531" s="36"/>
      <c r="Q531" s="36"/>
      <c r="R531" s="41"/>
      <c r="S531" s="16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Y531" s="18"/>
      <c r="BA531" s="19"/>
      <c r="BB531" s="16"/>
    </row>
    <row r="532" spans="1:54">
      <c r="A532" s="19"/>
      <c r="B532" s="16"/>
      <c r="C532" s="17"/>
      <c r="D532" s="17"/>
      <c r="E532" s="17"/>
      <c r="F532" s="17"/>
      <c r="G532" s="16"/>
      <c r="H532" s="16"/>
      <c r="I532" s="16"/>
      <c r="J532" s="16"/>
      <c r="K532" s="18"/>
      <c r="L532" s="16"/>
      <c r="M532" s="18"/>
      <c r="N532" s="18"/>
      <c r="O532" s="36"/>
      <c r="P532" s="36"/>
      <c r="Q532" s="36"/>
      <c r="R532" s="41"/>
      <c r="S532" s="16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Y532" s="18"/>
      <c r="BA532" s="19"/>
      <c r="BB532" s="16"/>
    </row>
    <row r="533" spans="1:54">
      <c r="A533" s="19"/>
      <c r="B533" s="16"/>
      <c r="C533" s="17"/>
      <c r="D533" s="17"/>
      <c r="E533" s="17"/>
      <c r="F533" s="17"/>
      <c r="G533" s="16"/>
      <c r="H533" s="16"/>
      <c r="I533" s="16"/>
      <c r="J533" s="16"/>
      <c r="K533" s="18"/>
      <c r="L533" s="16"/>
      <c r="M533" s="18"/>
      <c r="N533" s="18"/>
      <c r="O533" s="36"/>
      <c r="P533" s="36"/>
      <c r="Q533" s="36"/>
      <c r="R533" s="41"/>
      <c r="S533" s="16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Y533" s="18"/>
      <c r="BA533" s="19"/>
      <c r="BB533" s="16"/>
    </row>
    <row r="534" spans="1:54">
      <c r="A534" s="19"/>
      <c r="B534" s="16"/>
      <c r="C534" s="17"/>
      <c r="D534" s="17"/>
      <c r="E534" s="17"/>
      <c r="F534" s="17"/>
      <c r="G534" s="16"/>
      <c r="H534" s="16"/>
      <c r="I534" s="16"/>
      <c r="J534" s="16"/>
      <c r="K534" s="18"/>
      <c r="L534" s="16"/>
      <c r="M534" s="18"/>
      <c r="N534" s="18"/>
      <c r="O534" s="36"/>
      <c r="P534" s="36"/>
      <c r="Q534" s="36"/>
      <c r="R534" s="41"/>
      <c r="S534" s="16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Y534" s="18"/>
      <c r="BA534" s="19"/>
      <c r="BB534" s="16"/>
    </row>
    <row r="535" spans="1:54">
      <c r="A535" s="19"/>
      <c r="B535" s="16"/>
      <c r="C535" s="17"/>
      <c r="D535" s="17"/>
      <c r="E535" s="17"/>
      <c r="F535" s="17"/>
      <c r="G535" s="16"/>
      <c r="H535" s="16"/>
      <c r="I535" s="16"/>
      <c r="J535" s="16"/>
      <c r="K535" s="18"/>
      <c r="L535" s="16"/>
      <c r="M535" s="18"/>
      <c r="N535" s="18"/>
      <c r="O535" s="36"/>
      <c r="P535" s="36"/>
      <c r="Q535" s="36"/>
      <c r="R535" s="41"/>
      <c r="S535" s="16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Y535" s="18"/>
      <c r="BA535" s="19"/>
      <c r="BB535" s="16"/>
    </row>
    <row r="536" spans="1:54">
      <c r="A536" s="19"/>
      <c r="B536" s="16"/>
      <c r="C536" s="17"/>
      <c r="D536" s="17"/>
      <c r="E536" s="17"/>
      <c r="F536" s="17"/>
      <c r="G536" s="16"/>
      <c r="H536" s="16"/>
      <c r="I536" s="16"/>
      <c r="J536" s="16"/>
      <c r="K536" s="18"/>
      <c r="L536" s="16"/>
      <c r="M536" s="18"/>
      <c r="N536" s="18"/>
      <c r="O536" s="36"/>
      <c r="P536" s="36"/>
      <c r="Q536" s="36"/>
      <c r="R536" s="41"/>
      <c r="S536" s="16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Y536" s="18"/>
      <c r="BA536" s="19"/>
      <c r="BB536" s="16"/>
    </row>
    <row r="537" spans="1:54">
      <c r="A537" s="19"/>
      <c r="B537" s="16"/>
      <c r="C537" s="17"/>
      <c r="D537" s="17"/>
      <c r="E537" s="17"/>
      <c r="F537" s="17"/>
      <c r="G537" s="16"/>
      <c r="H537" s="16"/>
      <c r="I537" s="16"/>
      <c r="J537" s="16"/>
      <c r="K537" s="18"/>
      <c r="L537" s="16"/>
      <c r="M537" s="18"/>
      <c r="N537" s="18"/>
      <c r="O537" s="36"/>
      <c r="P537" s="36"/>
      <c r="Q537" s="36"/>
      <c r="R537" s="41"/>
      <c r="S537" s="16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Y537" s="18"/>
      <c r="BA537" s="19"/>
      <c r="BB537" s="16"/>
    </row>
    <row r="538" spans="1:54">
      <c r="A538" s="19"/>
      <c r="B538" s="16"/>
      <c r="C538" s="17"/>
      <c r="D538" s="17"/>
      <c r="E538" s="17"/>
      <c r="F538" s="17"/>
      <c r="G538" s="16"/>
      <c r="H538" s="16"/>
      <c r="I538" s="16"/>
      <c r="J538" s="16"/>
      <c r="K538" s="18"/>
      <c r="L538" s="16"/>
      <c r="M538" s="18"/>
      <c r="N538" s="18"/>
      <c r="O538" s="36"/>
      <c r="P538" s="36"/>
      <c r="Q538" s="36"/>
      <c r="R538" s="41"/>
      <c r="S538" s="16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Y538" s="18"/>
      <c r="BA538" s="19"/>
      <c r="BB538" s="16"/>
    </row>
    <row r="539" spans="1:54">
      <c r="A539" s="19"/>
      <c r="B539" s="16"/>
      <c r="C539" s="17"/>
      <c r="D539" s="17"/>
      <c r="E539" s="17"/>
      <c r="F539" s="17"/>
      <c r="G539" s="16"/>
      <c r="H539" s="16"/>
      <c r="I539" s="16"/>
      <c r="J539" s="16"/>
      <c r="K539" s="18"/>
      <c r="L539" s="16"/>
      <c r="M539" s="18"/>
      <c r="N539" s="18"/>
      <c r="O539" s="36"/>
      <c r="P539" s="36"/>
      <c r="Q539" s="36"/>
      <c r="R539" s="41"/>
      <c r="S539" s="16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Y539" s="18"/>
      <c r="BA539" s="19"/>
      <c r="BB539" s="16"/>
    </row>
    <row r="540" spans="1:54">
      <c r="A540" s="19"/>
      <c r="B540" s="16"/>
      <c r="C540" s="17"/>
      <c r="D540" s="17"/>
      <c r="E540" s="17"/>
      <c r="F540" s="17"/>
      <c r="G540" s="16"/>
      <c r="H540" s="16"/>
      <c r="I540" s="16"/>
      <c r="J540" s="16"/>
      <c r="K540" s="18"/>
      <c r="L540" s="16"/>
      <c r="M540" s="18"/>
      <c r="N540" s="18"/>
      <c r="O540" s="36"/>
      <c r="P540" s="36"/>
      <c r="Q540" s="36"/>
      <c r="R540" s="41"/>
      <c r="S540" s="16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Y540" s="18"/>
      <c r="BA540" s="19"/>
      <c r="BB540" s="16"/>
    </row>
    <row r="541" spans="1:54">
      <c r="A541" s="19"/>
      <c r="B541" s="16"/>
      <c r="C541" s="17"/>
      <c r="D541" s="17"/>
      <c r="E541" s="17"/>
      <c r="F541" s="17"/>
      <c r="G541" s="16"/>
      <c r="H541" s="16"/>
      <c r="I541" s="16"/>
      <c r="J541" s="16"/>
      <c r="K541" s="18"/>
      <c r="L541" s="16"/>
      <c r="M541" s="18"/>
      <c r="N541" s="18"/>
      <c r="O541" s="36"/>
      <c r="P541" s="36"/>
      <c r="Q541" s="36"/>
      <c r="R541" s="41"/>
      <c r="S541" s="16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Y541" s="18"/>
      <c r="BA541" s="19"/>
      <c r="BB541" s="16"/>
    </row>
    <row r="542" spans="1:54">
      <c r="A542" s="19"/>
      <c r="B542" s="16"/>
      <c r="C542" s="17"/>
      <c r="D542" s="17"/>
      <c r="E542" s="17"/>
      <c r="F542" s="17"/>
      <c r="G542" s="16"/>
      <c r="H542" s="16"/>
      <c r="I542" s="16"/>
      <c r="J542" s="16"/>
      <c r="K542" s="18"/>
      <c r="L542" s="16"/>
      <c r="M542" s="18"/>
      <c r="N542" s="18"/>
      <c r="O542" s="36"/>
      <c r="P542" s="36"/>
      <c r="Q542" s="36"/>
      <c r="R542" s="41"/>
      <c r="S542" s="16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Y542" s="18"/>
      <c r="BA542" s="19"/>
      <c r="BB542" s="16"/>
    </row>
    <row r="543" spans="1:54">
      <c r="A543" s="19"/>
      <c r="B543" s="16"/>
      <c r="C543" s="17"/>
      <c r="D543" s="17"/>
      <c r="E543" s="17"/>
      <c r="F543" s="17"/>
      <c r="G543" s="16"/>
      <c r="H543" s="16"/>
      <c r="I543" s="16"/>
      <c r="J543" s="16"/>
      <c r="K543" s="18"/>
      <c r="L543" s="16"/>
      <c r="M543" s="18"/>
      <c r="N543" s="18"/>
      <c r="O543" s="36"/>
      <c r="P543" s="36"/>
      <c r="Q543" s="36"/>
      <c r="R543" s="41"/>
      <c r="S543" s="16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Y543" s="18"/>
      <c r="BA543" s="19"/>
      <c r="BB543" s="16"/>
    </row>
    <row r="544" spans="1:54">
      <c r="A544" s="19"/>
      <c r="B544" s="16"/>
      <c r="C544" s="17"/>
      <c r="D544" s="17"/>
      <c r="E544" s="17"/>
      <c r="F544" s="17"/>
      <c r="G544" s="16"/>
      <c r="H544" s="16"/>
      <c r="I544" s="16"/>
      <c r="J544" s="16"/>
      <c r="K544" s="18"/>
      <c r="L544" s="16"/>
      <c r="M544" s="18"/>
      <c r="N544" s="18"/>
      <c r="O544" s="36"/>
      <c r="P544" s="36"/>
      <c r="Q544" s="36"/>
      <c r="R544" s="41"/>
      <c r="S544" s="16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Y544" s="18"/>
      <c r="BA544" s="19"/>
      <c r="BB544" s="16"/>
    </row>
    <row r="545" spans="1:54">
      <c r="A545" s="19"/>
      <c r="B545" s="16"/>
      <c r="C545" s="17"/>
      <c r="D545" s="17"/>
      <c r="E545" s="17"/>
      <c r="F545" s="17"/>
      <c r="G545" s="16"/>
      <c r="H545" s="16"/>
      <c r="I545" s="16"/>
      <c r="J545" s="16"/>
      <c r="K545" s="18"/>
      <c r="L545" s="16"/>
      <c r="M545" s="18"/>
      <c r="N545" s="18"/>
      <c r="O545" s="36"/>
      <c r="P545" s="36"/>
      <c r="Q545" s="36"/>
      <c r="R545" s="41"/>
      <c r="S545" s="16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Y545" s="18"/>
      <c r="BA545" s="19"/>
      <c r="BB545" s="16"/>
    </row>
    <row r="546" spans="1:54">
      <c r="A546" s="19"/>
      <c r="B546" s="16"/>
      <c r="C546" s="17"/>
      <c r="D546" s="17"/>
      <c r="E546" s="17"/>
      <c r="F546" s="17"/>
      <c r="G546" s="16"/>
      <c r="H546" s="16"/>
      <c r="I546" s="16"/>
      <c r="J546" s="16"/>
      <c r="K546" s="18"/>
      <c r="L546" s="16"/>
      <c r="M546" s="18"/>
      <c r="N546" s="18"/>
      <c r="O546" s="36"/>
      <c r="P546" s="36"/>
      <c r="Q546" s="36"/>
      <c r="R546" s="41"/>
      <c r="S546" s="16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Y546" s="18"/>
      <c r="BA546" s="19"/>
      <c r="BB546" s="16"/>
    </row>
    <row r="547" spans="1:54">
      <c r="A547" s="19"/>
      <c r="B547" s="16"/>
      <c r="C547" s="17"/>
      <c r="D547" s="17"/>
      <c r="E547" s="17"/>
      <c r="F547" s="17"/>
      <c r="G547" s="16"/>
      <c r="H547" s="16"/>
      <c r="I547" s="16"/>
      <c r="J547" s="16"/>
      <c r="K547" s="18"/>
      <c r="L547" s="16"/>
      <c r="M547" s="18"/>
      <c r="N547" s="18"/>
      <c r="O547" s="36"/>
      <c r="P547" s="36"/>
      <c r="Q547" s="36"/>
      <c r="R547" s="41"/>
      <c r="S547" s="16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Y547" s="18"/>
      <c r="BA547" s="19"/>
      <c r="BB547" s="16"/>
    </row>
    <row r="548" spans="1:54">
      <c r="A548" s="19"/>
      <c r="B548" s="16"/>
      <c r="C548" s="17"/>
      <c r="D548" s="17"/>
      <c r="E548" s="17"/>
      <c r="F548" s="17"/>
      <c r="G548" s="16"/>
      <c r="H548" s="16"/>
      <c r="I548" s="16"/>
      <c r="J548" s="16"/>
      <c r="K548" s="18"/>
      <c r="L548" s="16"/>
      <c r="M548" s="18"/>
      <c r="N548" s="18"/>
      <c r="O548" s="36"/>
      <c r="P548" s="36"/>
      <c r="Q548" s="36"/>
      <c r="R548" s="41"/>
      <c r="S548" s="16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Y548" s="18"/>
      <c r="BA548" s="19"/>
      <c r="BB548" s="16"/>
    </row>
    <row r="549" spans="1:54">
      <c r="A549" s="19"/>
      <c r="B549" s="16"/>
      <c r="C549" s="17"/>
      <c r="D549" s="17"/>
      <c r="E549" s="17"/>
      <c r="F549" s="17"/>
      <c r="G549" s="16"/>
      <c r="H549" s="16"/>
      <c r="I549" s="16"/>
      <c r="J549" s="16"/>
      <c r="K549" s="18"/>
      <c r="L549" s="16"/>
      <c r="M549" s="18"/>
      <c r="N549" s="18"/>
      <c r="O549" s="36"/>
      <c r="P549" s="36"/>
      <c r="Q549" s="36"/>
      <c r="R549" s="41"/>
      <c r="S549" s="16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Y549" s="18"/>
      <c r="BA549" s="19"/>
      <c r="BB549" s="16"/>
    </row>
    <row r="550" spans="1:54">
      <c r="A550" s="19"/>
      <c r="B550" s="16"/>
      <c r="C550" s="17"/>
      <c r="D550" s="17"/>
      <c r="E550" s="17"/>
      <c r="F550" s="17"/>
      <c r="G550" s="16"/>
      <c r="H550" s="16"/>
      <c r="I550" s="16"/>
      <c r="J550" s="16"/>
      <c r="K550" s="18"/>
      <c r="L550" s="16"/>
      <c r="M550" s="18"/>
      <c r="N550" s="18"/>
      <c r="O550" s="36"/>
      <c r="P550" s="36"/>
      <c r="Q550" s="36"/>
      <c r="R550" s="41"/>
      <c r="S550" s="16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Y550" s="18"/>
      <c r="BA550" s="19"/>
      <c r="BB550" s="16"/>
    </row>
    <row r="551" spans="1:54">
      <c r="A551" s="19"/>
      <c r="B551" s="16"/>
      <c r="C551" s="17"/>
      <c r="D551" s="17"/>
      <c r="E551" s="17"/>
      <c r="F551" s="17"/>
      <c r="G551" s="16"/>
      <c r="H551" s="16"/>
      <c r="I551" s="16"/>
      <c r="J551" s="16"/>
      <c r="K551" s="18"/>
      <c r="L551" s="16"/>
      <c r="M551" s="18"/>
      <c r="N551" s="18"/>
      <c r="O551" s="36"/>
      <c r="P551" s="36"/>
      <c r="Q551" s="36"/>
      <c r="R551" s="41"/>
      <c r="S551" s="16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Y551" s="18"/>
      <c r="BA551" s="19"/>
      <c r="BB551" s="16"/>
    </row>
    <row r="552" spans="1:54">
      <c r="A552" s="19"/>
      <c r="B552" s="16"/>
      <c r="C552" s="17"/>
      <c r="D552" s="17"/>
      <c r="E552" s="17"/>
      <c r="F552" s="17"/>
      <c r="G552" s="16"/>
      <c r="H552" s="16"/>
      <c r="I552" s="16"/>
      <c r="J552" s="16"/>
      <c r="K552" s="18"/>
      <c r="L552" s="16"/>
      <c r="M552" s="18"/>
      <c r="N552" s="18"/>
      <c r="O552" s="36"/>
      <c r="P552" s="36"/>
      <c r="Q552" s="36"/>
      <c r="R552" s="41"/>
      <c r="S552" s="16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Y552" s="18"/>
      <c r="BA552" s="19"/>
      <c r="BB552" s="16"/>
    </row>
    <row r="553" spans="1:54">
      <c r="A553" s="19"/>
      <c r="B553" s="16"/>
      <c r="C553" s="17"/>
      <c r="D553" s="17"/>
      <c r="E553" s="17"/>
      <c r="F553" s="17"/>
      <c r="G553" s="16"/>
      <c r="H553" s="16"/>
      <c r="I553" s="16"/>
      <c r="J553" s="16"/>
      <c r="K553" s="18"/>
      <c r="L553" s="16"/>
      <c r="M553" s="18"/>
      <c r="N553" s="18"/>
      <c r="O553" s="36"/>
      <c r="P553" s="36"/>
      <c r="Q553" s="36"/>
      <c r="R553" s="41"/>
      <c r="S553" s="16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Y553" s="18"/>
      <c r="BA553" s="19"/>
      <c r="BB553" s="16"/>
    </row>
    <row r="554" spans="1:54">
      <c r="A554" s="19"/>
      <c r="B554" s="16"/>
      <c r="C554" s="17"/>
      <c r="D554" s="17"/>
      <c r="E554" s="17"/>
      <c r="F554" s="17"/>
      <c r="G554" s="16"/>
      <c r="H554" s="16"/>
      <c r="I554" s="16"/>
      <c r="J554" s="16"/>
      <c r="K554" s="18"/>
      <c r="L554" s="16"/>
      <c r="M554" s="18"/>
      <c r="N554" s="18"/>
      <c r="O554" s="36"/>
      <c r="P554" s="36"/>
      <c r="Q554" s="36"/>
      <c r="R554" s="41"/>
      <c r="S554" s="16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Y554" s="18"/>
      <c r="BA554" s="19"/>
      <c r="BB554" s="16"/>
    </row>
    <row r="555" spans="1:54">
      <c r="A555" s="19"/>
      <c r="B555" s="16"/>
      <c r="C555" s="17"/>
      <c r="D555" s="17"/>
      <c r="E555" s="17"/>
      <c r="F555" s="17"/>
      <c r="G555" s="16"/>
      <c r="H555" s="16"/>
      <c r="I555" s="16"/>
      <c r="J555" s="16"/>
      <c r="K555" s="18"/>
      <c r="L555" s="16"/>
      <c r="M555" s="18"/>
      <c r="N555" s="18"/>
      <c r="O555" s="36"/>
      <c r="P555" s="36"/>
      <c r="Q555" s="36"/>
      <c r="R555" s="41"/>
      <c r="S555" s="16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Y555" s="18"/>
      <c r="BA555" s="19"/>
      <c r="BB555" s="16"/>
    </row>
    <row r="556" spans="1:54">
      <c r="A556" s="19"/>
      <c r="B556" s="16"/>
      <c r="C556" s="17"/>
      <c r="D556" s="17"/>
      <c r="E556" s="17"/>
      <c r="F556" s="17"/>
      <c r="G556" s="16"/>
      <c r="H556" s="16"/>
      <c r="I556" s="16"/>
      <c r="J556" s="16"/>
      <c r="K556" s="18"/>
      <c r="L556" s="16"/>
      <c r="M556" s="18"/>
      <c r="N556" s="18"/>
      <c r="O556" s="36"/>
      <c r="P556" s="36"/>
      <c r="Q556" s="36"/>
      <c r="R556" s="41"/>
      <c r="S556" s="16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Y556" s="18"/>
      <c r="BA556" s="19"/>
      <c r="BB556" s="16"/>
    </row>
    <row r="557" spans="1:54">
      <c r="A557" s="19"/>
      <c r="B557" s="16"/>
      <c r="C557" s="17"/>
      <c r="D557" s="17"/>
      <c r="E557" s="17"/>
      <c r="F557" s="17"/>
      <c r="G557" s="16"/>
      <c r="H557" s="16"/>
      <c r="I557" s="16"/>
      <c r="J557" s="16"/>
      <c r="K557" s="18"/>
      <c r="L557" s="16"/>
      <c r="M557" s="18"/>
      <c r="N557" s="18"/>
      <c r="O557" s="36"/>
      <c r="P557" s="36"/>
      <c r="Q557" s="36"/>
      <c r="R557" s="41"/>
      <c r="S557" s="16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Y557" s="18"/>
      <c r="BA557" s="19"/>
      <c r="BB557" s="16"/>
    </row>
    <row r="558" spans="1:54">
      <c r="A558" s="19"/>
      <c r="B558" s="16"/>
      <c r="C558" s="17"/>
      <c r="D558" s="17"/>
      <c r="E558" s="17"/>
      <c r="F558" s="17"/>
      <c r="G558" s="16"/>
      <c r="H558" s="16"/>
      <c r="I558" s="16"/>
      <c r="J558" s="16"/>
      <c r="K558" s="18"/>
      <c r="L558" s="16"/>
      <c r="M558" s="18"/>
      <c r="N558" s="18"/>
      <c r="O558" s="36"/>
      <c r="P558" s="36"/>
      <c r="Q558" s="36"/>
      <c r="R558" s="41"/>
      <c r="S558" s="16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Y558" s="18"/>
      <c r="BA558" s="19"/>
      <c r="BB558" s="16"/>
    </row>
    <row r="559" spans="1:54">
      <c r="A559" s="19"/>
      <c r="B559" s="16"/>
      <c r="C559" s="17"/>
      <c r="D559" s="17"/>
      <c r="E559" s="17"/>
      <c r="F559" s="17"/>
      <c r="G559" s="16"/>
      <c r="H559" s="16"/>
      <c r="I559" s="16"/>
      <c r="J559" s="16"/>
      <c r="K559" s="18"/>
      <c r="L559" s="16"/>
      <c r="M559" s="18"/>
      <c r="N559" s="18"/>
      <c r="O559" s="36"/>
      <c r="P559" s="36"/>
      <c r="Q559" s="36"/>
      <c r="R559" s="41"/>
      <c r="S559" s="16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Y559" s="18"/>
      <c r="BA559" s="19"/>
      <c r="BB559" s="16"/>
    </row>
    <row r="560" spans="1:54">
      <c r="A560" s="19"/>
      <c r="B560" s="16"/>
      <c r="C560" s="17"/>
      <c r="D560" s="17"/>
      <c r="E560" s="17"/>
      <c r="F560" s="17"/>
      <c r="G560" s="16"/>
      <c r="H560" s="16"/>
      <c r="I560" s="16"/>
      <c r="J560" s="16"/>
      <c r="K560" s="18"/>
      <c r="L560" s="16"/>
      <c r="M560" s="18"/>
      <c r="N560" s="18"/>
      <c r="O560" s="36"/>
      <c r="P560" s="36"/>
      <c r="Q560" s="36"/>
      <c r="R560" s="41"/>
      <c r="S560" s="16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Y560" s="18"/>
      <c r="BA560" s="19"/>
      <c r="BB560" s="16"/>
    </row>
    <row r="561" spans="1:54">
      <c r="A561" s="19"/>
      <c r="B561" s="16"/>
      <c r="C561" s="17"/>
      <c r="D561" s="17"/>
      <c r="E561" s="17"/>
      <c r="F561" s="17"/>
      <c r="G561" s="16"/>
      <c r="H561" s="16"/>
      <c r="I561" s="16"/>
      <c r="J561" s="16"/>
      <c r="K561" s="18"/>
      <c r="L561" s="16"/>
      <c r="M561" s="18"/>
      <c r="N561" s="18"/>
      <c r="O561" s="36"/>
      <c r="P561" s="36"/>
      <c r="Q561" s="36"/>
      <c r="R561" s="41"/>
      <c r="S561" s="16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Y561" s="18"/>
      <c r="BA561" s="19"/>
      <c r="BB561" s="16"/>
    </row>
    <row r="562" spans="1:54">
      <c r="A562" s="19"/>
      <c r="B562" s="16"/>
      <c r="C562" s="17"/>
      <c r="D562" s="17"/>
      <c r="E562" s="17"/>
      <c r="F562" s="17"/>
      <c r="G562" s="16"/>
      <c r="H562" s="16"/>
      <c r="I562" s="16"/>
      <c r="J562" s="16"/>
      <c r="K562" s="18"/>
      <c r="L562" s="16"/>
      <c r="M562" s="18"/>
      <c r="N562" s="18"/>
      <c r="O562" s="36"/>
      <c r="P562" s="36"/>
      <c r="Q562" s="36"/>
      <c r="R562" s="41"/>
      <c r="S562" s="16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Y562" s="18"/>
      <c r="BA562" s="19"/>
      <c r="BB562" s="16"/>
    </row>
    <row r="563" spans="1:54">
      <c r="A563" s="19"/>
      <c r="B563" s="16"/>
      <c r="C563" s="17"/>
      <c r="D563" s="17"/>
      <c r="E563" s="17"/>
      <c r="F563" s="17"/>
      <c r="G563" s="16"/>
      <c r="H563" s="16"/>
      <c r="I563" s="16"/>
      <c r="J563" s="16"/>
      <c r="K563" s="18"/>
      <c r="L563" s="16"/>
      <c r="M563" s="18"/>
      <c r="N563" s="18"/>
      <c r="O563" s="36"/>
      <c r="P563" s="36"/>
      <c r="Q563" s="36"/>
      <c r="R563" s="41"/>
      <c r="S563" s="16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Y563" s="18"/>
      <c r="BA563" s="19"/>
      <c r="BB563" s="16"/>
    </row>
    <row r="564" spans="1:54">
      <c r="A564" s="19"/>
      <c r="B564" s="16"/>
      <c r="C564" s="17"/>
      <c r="D564" s="17"/>
      <c r="E564" s="17"/>
      <c r="F564" s="17"/>
      <c r="G564" s="16"/>
      <c r="H564" s="16"/>
      <c r="I564" s="16"/>
      <c r="J564" s="16"/>
      <c r="K564" s="18"/>
      <c r="L564" s="16"/>
      <c r="M564" s="18"/>
      <c r="N564" s="18"/>
      <c r="O564" s="36"/>
      <c r="P564" s="36"/>
      <c r="Q564" s="36"/>
      <c r="R564" s="41"/>
      <c r="S564" s="16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Y564" s="18"/>
      <c r="BA564" s="19"/>
      <c r="BB564" s="16"/>
    </row>
    <row r="565" spans="1:54">
      <c r="A565" s="19"/>
      <c r="B565" s="16"/>
      <c r="C565" s="17"/>
      <c r="D565" s="17"/>
      <c r="E565" s="17"/>
      <c r="F565" s="17"/>
      <c r="G565" s="16"/>
      <c r="H565" s="16"/>
      <c r="I565" s="16"/>
      <c r="J565" s="16"/>
      <c r="K565" s="18"/>
      <c r="L565" s="16"/>
      <c r="M565" s="18"/>
      <c r="N565" s="18"/>
      <c r="O565" s="36"/>
      <c r="P565" s="36"/>
      <c r="Q565" s="36"/>
      <c r="R565" s="41"/>
      <c r="S565" s="16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Y565" s="18"/>
      <c r="BA565" s="19"/>
      <c r="BB565" s="16"/>
    </row>
    <row r="566" spans="1:54">
      <c r="A566" s="19"/>
      <c r="B566" s="16"/>
      <c r="C566" s="17"/>
      <c r="D566" s="17"/>
      <c r="E566" s="17"/>
      <c r="F566" s="17"/>
      <c r="G566" s="16"/>
      <c r="H566" s="16"/>
      <c r="I566" s="16"/>
      <c r="J566" s="16"/>
      <c r="K566" s="18"/>
      <c r="L566" s="16"/>
      <c r="M566" s="18"/>
      <c r="N566" s="18"/>
      <c r="O566" s="36"/>
      <c r="P566" s="36"/>
      <c r="Q566" s="36"/>
      <c r="R566" s="41"/>
      <c r="S566" s="16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Y566" s="18"/>
      <c r="BA566" s="19"/>
      <c r="BB566" s="16"/>
    </row>
    <row r="567" spans="1:54">
      <c r="A567" s="19"/>
      <c r="B567" s="16"/>
      <c r="C567" s="17"/>
      <c r="D567" s="17"/>
      <c r="E567" s="17"/>
      <c r="F567" s="17"/>
      <c r="G567" s="16"/>
      <c r="H567" s="16"/>
      <c r="I567" s="16"/>
      <c r="J567" s="16"/>
      <c r="K567" s="18"/>
      <c r="L567" s="16"/>
      <c r="M567" s="18"/>
      <c r="N567" s="18"/>
      <c r="O567" s="36"/>
      <c r="P567" s="36"/>
      <c r="Q567" s="36"/>
      <c r="R567" s="41"/>
      <c r="S567" s="16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Y567" s="18"/>
      <c r="BA567" s="19"/>
      <c r="BB567" s="16"/>
    </row>
    <row r="568" spans="1:54">
      <c r="A568" s="19"/>
      <c r="B568" s="16"/>
      <c r="C568" s="17"/>
      <c r="D568" s="17"/>
      <c r="E568" s="17"/>
      <c r="F568" s="17"/>
      <c r="G568" s="16"/>
      <c r="H568" s="16"/>
      <c r="I568" s="16"/>
      <c r="J568" s="16"/>
      <c r="K568" s="18"/>
      <c r="L568" s="16"/>
      <c r="M568" s="18"/>
      <c r="N568" s="18"/>
      <c r="O568" s="36"/>
      <c r="P568" s="36"/>
      <c r="Q568" s="36"/>
      <c r="R568" s="41"/>
      <c r="S568" s="16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Y568" s="18"/>
      <c r="BA568" s="19"/>
      <c r="BB568" s="16"/>
    </row>
    <row r="569" spans="1:54">
      <c r="A569" s="19"/>
      <c r="B569" s="16"/>
      <c r="C569" s="17"/>
      <c r="D569" s="17"/>
      <c r="E569" s="17"/>
      <c r="F569" s="17"/>
      <c r="G569" s="16"/>
      <c r="H569" s="16"/>
      <c r="I569" s="16"/>
      <c r="J569" s="16"/>
      <c r="K569" s="18"/>
      <c r="L569" s="16"/>
      <c r="M569" s="18"/>
      <c r="N569" s="18"/>
      <c r="O569" s="36"/>
      <c r="P569" s="36"/>
      <c r="Q569" s="36"/>
      <c r="R569" s="41"/>
      <c r="S569" s="16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Y569" s="18"/>
      <c r="BA569" s="19"/>
      <c r="BB569" s="16"/>
    </row>
    <row r="570" spans="1:54">
      <c r="A570" s="19"/>
      <c r="B570" s="16"/>
      <c r="C570" s="17"/>
      <c r="D570" s="17"/>
      <c r="E570" s="17"/>
      <c r="F570" s="17"/>
      <c r="G570" s="16"/>
      <c r="H570" s="16"/>
      <c r="I570" s="16"/>
      <c r="J570" s="16"/>
      <c r="K570" s="18"/>
      <c r="L570" s="16"/>
      <c r="M570" s="18"/>
      <c r="N570" s="18"/>
      <c r="O570" s="36"/>
      <c r="P570" s="36"/>
      <c r="Q570" s="36"/>
      <c r="R570" s="41"/>
      <c r="S570" s="16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Y570" s="18"/>
      <c r="BA570" s="19"/>
      <c r="BB570" s="16"/>
    </row>
    <row r="571" spans="1:54">
      <c r="A571" s="19"/>
      <c r="B571" s="16"/>
      <c r="C571" s="17"/>
      <c r="D571" s="17"/>
      <c r="E571" s="17"/>
      <c r="F571" s="17"/>
      <c r="G571" s="16"/>
      <c r="H571" s="16"/>
      <c r="I571" s="16"/>
      <c r="J571" s="16"/>
      <c r="K571" s="18"/>
      <c r="L571" s="16"/>
      <c r="M571" s="18"/>
      <c r="N571" s="18"/>
      <c r="O571" s="36"/>
      <c r="P571" s="36"/>
      <c r="Q571" s="36"/>
      <c r="R571" s="41"/>
      <c r="S571" s="16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Y571" s="18"/>
      <c r="BA571" s="19"/>
      <c r="BB571" s="16"/>
    </row>
    <row r="572" spans="1:54">
      <c r="A572" s="19"/>
      <c r="B572" s="16"/>
      <c r="C572" s="17"/>
      <c r="D572" s="17"/>
      <c r="E572" s="17"/>
      <c r="F572" s="17"/>
      <c r="G572" s="16"/>
      <c r="H572" s="16"/>
      <c r="I572" s="16"/>
      <c r="J572" s="16"/>
      <c r="K572" s="18"/>
      <c r="L572" s="16"/>
      <c r="M572" s="18"/>
      <c r="N572" s="18"/>
      <c r="O572" s="36"/>
      <c r="P572" s="36"/>
      <c r="Q572" s="36"/>
      <c r="R572" s="41"/>
      <c r="S572" s="16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Y572" s="18"/>
      <c r="BA572" s="19"/>
      <c r="BB572" s="16"/>
    </row>
    <row r="573" spans="1:54">
      <c r="A573" s="19"/>
      <c r="B573" s="16"/>
      <c r="C573" s="17"/>
      <c r="D573" s="17"/>
      <c r="E573" s="17"/>
      <c r="F573" s="17"/>
      <c r="G573" s="16"/>
      <c r="H573" s="16"/>
      <c r="I573" s="16"/>
      <c r="J573" s="16"/>
      <c r="K573" s="18"/>
      <c r="L573" s="16"/>
      <c r="M573" s="18"/>
      <c r="N573" s="18"/>
      <c r="O573" s="36"/>
      <c r="P573" s="36"/>
      <c r="Q573" s="36"/>
      <c r="R573" s="41"/>
      <c r="S573" s="16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Y573" s="18"/>
      <c r="BA573" s="19"/>
      <c r="BB573" s="16"/>
    </row>
    <row r="574" spans="1:54">
      <c r="A574" s="19"/>
      <c r="B574" s="16"/>
      <c r="C574" s="17"/>
      <c r="D574" s="17"/>
      <c r="E574" s="17"/>
      <c r="F574" s="17"/>
      <c r="G574" s="16"/>
      <c r="H574" s="16"/>
      <c r="I574" s="16"/>
      <c r="J574" s="16"/>
      <c r="K574" s="18"/>
      <c r="L574" s="16"/>
      <c r="M574" s="18"/>
      <c r="N574" s="18"/>
      <c r="O574" s="36"/>
      <c r="P574" s="36"/>
      <c r="Q574" s="36"/>
      <c r="R574" s="41"/>
      <c r="S574" s="16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Y574" s="18"/>
      <c r="BA574" s="19"/>
      <c r="BB574" s="16"/>
    </row>
    <row r="575" spans="1:54">
      <c r="A575" s="19"/>
      <c r="B575" s="16"/>
      <c r="C575" s="17"/>
      <c r="D575" s="17"/>
      <c r="E575" s="17"/>
      <c r="F575" s="17"/>
      <c r="G575" s="16"/>
      <c r="H575" s="16"/>
      <c r="I575" s="16"/>
      <c r="J575" s="16"/>
      <c r="K575" s="18"/>
      <c r="L575" s="16"/>
      <c r="M575" s="18"/>
      <c r="N575" s="18"/>
      <c r="O575" s="36"/>
      <c r="P575" s="36"/>
      <c r="Q575" s="36"/>
      <c r="R575" s="41"/>
      <c r="S575" s="16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Y575" s="18"/>
      <c r="BA575" s="19"/>
      <c r="BB575" s="16"/>
    </row>
    <row r="576" spans="1:54">
      <c r="A576" s="19"/>
      <c r="B576" s="16"/>
      <c r="C576" s="17"/>
      <c r="D576" s="17"/>
      <c r="E576" s="17"/>
      <c r="F576" s="17"/>
      <c r="G576" s="16"/>
      <c r="H576" s="16"/>
      <c r="I576" s="16"/>
      <c r="J576" s="16"/>
      <c r="K576" s="18"/>
      <c r="L576" s="16"/>
      <c r="M576" s="18"/>
      <c r="N576" s="18"/>
      <c r="O576" s="36"/>
      <c r="P576" s="36"/>
      <c r="Q576" s="36"/>
      <c r="R576" s="41"/>
      <c r="S576" s="16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Y576" s="18"/>
      <c r="BA576" s="19"/>
      <c r="BB576" s="16"/>
    </row>
    <row r="577" spans="1:54">
      <c r="A577" s="19"/>
      <c r="B577" s="16"/>
      <c r="C577" s="17"/>
      <c r="D577" s="17"/>
      <c r="E577" s="17"/>
      <c r="F577" s="17"/>
      <c r="G577" s="16"/>
      <c r="H577" s="16"/>
      <c r="I577" s="16"/>
      <c r="J577" s="16"/>
      <c r="K577" s="18"/>
      <c r="L577" s="16"/>
      <c r="M577" s="18"/>
      <c r="N577" s="18"/>
      <c r="O577" s="36"/>
      <c r="P577" s="36"/>
      <c r="Q577" s="36"/>
      <c r="R577" s="41"/>
      <c r="S577" s="16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Y577" s="18"/>
      <c r="BA577" s="19"/>
      <c r="BB577" s="16"/>
    </row>
    <row r="578" spans="1:54">
      <c r="A578" s="19"/>
      <c r="B578" s="16"/>
      <c r="C578" s="17"/>
      <c r="D578" s="17"/>
      <c r="E578" s="17"/>
      <c r="F578" s="17"/>
      <c r="G578" s="16"/>
      <c r="H578" s="16"/>
      <c r="I578" s="16"/>
      <c r="J578" s="16"/>
      <c r="K578" s="18"/>
      <c r="L578" s="16"/>
      <c r="M578" s="18"/>
      <c r="N578" s="18"/>
      <c r="O578" s="36"/>
      <c r="P578" s="36"/>
      <c r="Q578" s="36"/>
      <c r="R578" s="41"/>
      <c r="S578" s="16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Y578" s="18"/>
      <c r="BA578" s="19"/>
      <c r="BB578" s="16"/>
    </row>
    <row r="579" spans="1:54">
      <c r="A579" s="19"/>
      <c r="B579" s="16"/>
      <c r="C579" s="17"/>
      <c r="D579" s="17"/>
      <c r="E579" s="17"/>
      <c r="F579" s="17"/>
      <c r="G579" s="16"/>
      <c r="H579" s="16"/>
      <c r="I579" s="16"/>
      <c r="J579" s="16"/>
      <c r="K579" s="18"/>
      <c r="L579" s="16"/>
      <c r="M579" s="18"/>
      <c r="N579" s="18"/>
      <c r="O579" s="36"/>
      <c r="P579" s="36"/>
      <c r="Q579" s="36"/>
      <c r="R579" s="41"/>
      <c r="S579" s="16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Y579" s="18"/>
      <c r="BA579" s="19"/>
      <c r="BB579" s="16"/>
    </row>
    <row r="580" spans="1:54">
      <c r="A580" s="19"/>
      <c r="B580" s="16"/>
      <c r="C580" s="17"/>
      <c r="D580" s="17"/>
      <c r="E580" s="17"/>
      <c r="F580" s="17"/>
      <c r="G580" s="16"/>
      <c r="H580" s="16"/>
      <c r="I580" s="16"/>
      <c r="J580" s="16"/>
      <c r="K580" s="18"/>
      <c r="L580" s="16"/>
      <c r="M580" s="18"/>
      <c r="N580" s="18"/>
      <c r="O580" s="36"/>
      <c r="P580" s="36"/>
      <c r="Q580" s="36"/>
      <c r="R580" s="41"/>
      <c r="S580" s="16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Y580" s="18"/>
      <c r="BA580" s="19"/>
      <c r="BB580" s="16"/>
    </row>
    <row r="581" spans="1:54">
      <c r="A581" s="19"/>
      <c r="B581" s="16"/>
      <c r="C581" s="17"/>
      <c r="D581" s="17"/>
      <c r="E581" s="17"/>
      <c r="F581" s="17"/>
      <c r="G581" s="16"/>
      <c r="H581" s="16"/>
      <c r="I581" s="16"/>
      <c r="J581" s="16"/>
      <c r="K581" s="18"/>
      <c r="L581" s="16"/>
      <c r="M581" s="18"/>
      <c r="N581" s="18"/>
      <c r="O581" s="36"/>
      <c r="P581" s="36"/>
      <c r="Q581" s="36"/>
      <c r="R581" s="41"/>
      <c r="S581" s="16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Y581" s="18"/>
      <c r="BA581" s="19"/>
      <c r="BB581" s="16"/>
    </row>
    <row r="582" spans="1:54">
      <c r="A582" s="19"/>
      <c r="B582" s="16"/>
      <c r="C582" s="17"/>
      <c r="D582" s="17"/>
      <c r="E582" s="17"/>
      <c r="F582" s="17"/>
      <c r="G582" s="16"/>
      <c r="H582" s="16"/>
      <c r="I582" s="16"/>
      <c r="J582" s="16"/>
      <c r="K582" s="18"/>
      <c r="L582" s="16"/>
      <c r="M582" s="18"/>
      <c r="N582" s="18"/>
      <c r="O582" s="36"/>
      <c r="P582" s="36"/>
      <c r="Q582" s="36"/>
      <c r="R582" s="41"/>
      <c r="S582" s="16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Y582" s="18"/>
      <c r="BA582" s="19"/>
      <c r="BB582" s="16"/>
    </row>
    <row r="583" spans="1:54">
      <c r="A583" s="19"/>
      <c r="B583" s="16"/>
      <c r="C583" s="17"/>
      <c r="D583" s="17"/>
      <c r="E583" s="17"/>
      <c r="F583" s="17"/>
      <c r="G583" s="16"/>
      <c r="H583" s="16"/>
      <c r="I583" s="16"/>
      <c r="J583" s="16"/>
      <c r="K583" s="18"/>
      <c r="L583" s="16"/>
      <c r="M583" s="18"/>
      <c r="N583" s="18"/>
      <c r="O583" s="36"/>
      <c r="P583" s="36"/>
      <c r="Q583" s="36"/>
      <c r="R583" s="41"/>
      <c r="S583" s="16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Y583" s="18"/>
      <c r="BA583" s="19"/>
      <c r="BB583" s="16"/>
    </row>
    <row r="584" spans="1:54">
      <c r="A584" s="19"/>
      <c r="B584" s="16"/>
      <c r="C584" s="17"/>
      <c r="D584" s="17"/>
      <c r="E584" s="17"/>
      <c r="F584" s="17"/>
      <c r="G584" s="16"/>
      <c r="H584" s="16"/>
      <c r="I584" s="16"/>
      <c r="J584" s="16"/>
      <c r="K584" s="18"/>
      <c r="L584" s="16"/>
      <c r="M584" s="18"/>
      <c r="N584" s="18"/>
      <c r="O584" s="36"/>
      <c r="P584" s="36"/>
      <c r="Q584" s="36"/>
      <c r="R584" s="41"/>
      <c r="S584" s="16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Y584" s="18"/>
      <c r="BA584" s="19"/>
      <c r="BB584" s="16"/>
    </row>
    <row r="585" spans="1:54">
      <c r="A585" s="19"/>
      <c r="B585" s="16"/>
      <c r="C585" s="17"/>
      <c r="D585" s="17"/>
      <c r="E585" s="17"/>
      <c r="F585" s="17"/>
      <c r="G585" s="16"/>
      <c r="H585" s="16"/>
      <c r="I585" s="16"/>
      <c r="J585" s="16"/>
      <c r="K585" s="18"/>
      <c r="L585" s="16"/>
      <c r="M585" s="18"/>
      <c r="N585" s="18"/>
      <c r="O585" s="36"/>
      <c r="P585" s="36"/>
      <c r="Q585" s="36"/>
      <c r="R585" s="41"/>
      <c r="S585" s="16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Y585" s="18"/>
      <c r="BA585" s="19"/>
      <c r="BB585" s="16"/>
    </row>
    <row r="586" spans="1:54">
      <c r="A586" s="19"/>
      <c r="B586" s="16"/>
      <c r="C586" s="17"/>
      <c r="D586" s="17"/>
      <c r="E586" s="17"/>
      <c r="F586" s="17"/>
      <c r="G586" s="16"/>
      <c r="H586" s="16"/>
      <c r="I586" s="16"/>
      <c r="J586" s="16"/>
      <c r="K586" s="18"/>
      <c r="L586" s="16"/>
      <c r="M586" s="18"/>
      <c r="N586" s="18"/>
      <c r="O586" s="36"/>
      <c r="P586" s="36"/>
      <c r="Q586" s="36"/>
      <c r="R586" s="41"/>
      <c r="S586" s="16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Y586" s="18"/>
      <c r="BA586" s="19"/>
      <c r="BB586" s="16"/>
    </row>
    <row r="587" spans="1:54">
      <c r="A587" s="19"/>
      <c r="B587" s="16"/>
      <c r="C587" s="17"/>
      <c r="D587" s="17"/>
      <c r="E587" s="17"/>
      <c r="F587" s="17"/>
      <c r="G587" s="16"/>
      <c r="H587" s="16"/>
      <c r="I587" s="16"/>
      <c r="J587" s="16"/>
      <c r="K587" s="18"/>
      <c r="L587" s="16"/>
      <c r="M587" s="18"/>
      <c r="N587" s="18"/>
      <c r="O587" s="36"/>
      <c r="P587" s="36"/>
      <c r="Q587" s="36"/>
      <c r="R587" s="41"/>
      <c r="S587" s="16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Y587" s="18"/>
      <c r="BA587" s="19"/>
      <c r="BB587" s="16"/>
    </row>
    <row r="588" spans="1:54">
      <c r="A588" s="19"/>
      <c r="B588" s="16"/>
      <c r="C588" s="17"/>
      <c r="D588" s="17"/>
      <c r="E588" s="17"/>
      <c r="F588" s="17"/>
      <c r="G588" s="16"/>
      <c r="H588" s="16"/>
      <c r="I588" s="16"/>
      <c r="J588" s="16"/>
      <c r="K588" s="18"/>
      <c r="L588" s="16"/>
      <c r="M588" s="18"/>
      <c r="N588" s="18"/>
      <c r="O588" s="36"/>
      <c r="P588" s="36"/>
      <c r="Q588" s="36"/>
      <c r="R588" s="41"/>
      <c r="S588" s="16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Y588" s="18"/>
      <c r="BA588" s="19"/>
      <c r="BB588" s="16"/>
    </row>
    <row r="589" spans="1:54">
      <c r="A589" s="19"/>
      <c r="B589" s="16"/>
      <c r="C589" s="17"/>
      <c r="D589" s="17"/>
      <c r="E589" s="17"/>
      <c r="F589" s="17"/>
      <c r="G589" s="16"/>
      <c r="H589" s="16"/>
      <c r="I589" s="16"/>
      <c r="J589" s="16"/>
      <c r="K589" s="18"/>
      <c r="L589" s="16"/>
      <c r="M589" s="18"/>
      <c r="N589" s="18"/>
      <c r="O589" s="36"/>
      <c r="P589" s="36"/>
      <c r="Q589" s="36"/>
      <c r="R589" s="41"/>
      <c r="S589" s="16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Y589" s="18"/>
      <c r="BA589" s="19"/>
      <c r="BB589" s="16"/>
    </row>
    <row r="590" spans="1:54">
      <c r="A590" s="19"/>
      <c r="B590" s="16"/>
      <c r="C590" s="17"/>
      <c r="D590" s="17"/>
      <c r="E590" s="17"/>
      <c r="F590" s="17"/>
      <c r="G590" s="16"/>
      <c r="H590" s="16"/>
      <c r="I590" s="16"/>
      <c r="J590" s="16"/>
      <c r="K590" s="18"/>
      <c r="L590" s="16"/>
      <c r="M590" s="18"/>
      <c r="N590" s="18"/>
      <c r="O590" s="36"/>
      <c r="P590" s="36"/>
      <c r="Q590" s="36"/>
      <c r="R590" s="41"/>
      <c r="S590" s="16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Y590" s="18"/>
      <c r="BA590" s="19"/>
      <c r="BB590" s="16"/>
    </row>
    <row r="591" spans="1:54">
      <c r="A591" s="19"/>
      <c r="B591" s="16"/>
      <c r="C591" s="17"/>
      <c r="D591" s="17"/>
      <c r="E591" s="17"/>
      <c r="F591" s="17"/>
      <c r="G591" s="16"/>
      <c r="H591" s="16"/>
      <c r="I591" s="16"/>
      <c r="J591" s="16"/>
      <c r="K591" s="18"/>
      <c r="L591" s="16"/>
      <c r="M591" s="18"/>
      <c r="N591" s="18"/>
      <c r="O591" s="36"/>
      <c r="P591" s="36"/>
      <c r="Q591" s="36"/>
      <c r="R591" s="41"/>
      <c r="S591" s="16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Y591" s="18"/>
      <c r="BA591" s="19"/>
      <c r="BB591" s="16"/>
    </row>
    <row r="592" spans="1:54">
      <c r="A592" s="19"/>
      <c r="B592" s="16"/>
      <c r="C592" s="17"/>
      <c r="D592" s="17"/>
      <c r="E592" s="17"/>
      <c r="F592" s="17"/>
      <c r="G592" s="16"/>
      <c r="H592" s="16"/>
      <c r="I592" s="16"/>
      <c r="J592" s="16"/>
      <c r="K592" s="18"/>
      <c r="L592" s="16"/>
      <c r="M592" s="18"/>
      <c r="N592" s="18"/>
      <c r="O592" s="36"/>
      <c r="P592" s="36"/>
      <c r="Q592" s="36"/>
      <c r="R592" s="41"/>
      <c r="S592" s="16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Y592" s="18"/>
      <c r="BA592" s="19"/>
      <c r="BB592" s="16"/>
    </row>
    <row r="593" spans="1:54">
      <c r="A593" s="19"/>
      <c r="B593" s="16"/>
      <c r="C593" s="17"/>
      <c r="D593" s="17"/>
      <c r="E593" s="17"/>
      <c r="F593" s="17"/>
      <c r="G593" s="16"/>
      <c r="H593" s="16"/>
      <c r="I593" s="16"/>
      <c r="J593" s="16"/>
      <c r="K593" s="18"/>
      <c r="L593" s="16"/>
      <c r="M593" s="18"/>
      <c r="N593" s="18"/>
      <c r="O593" s="36"/>
      <c r="P593" s="36"/>
      <c r="Q593" s="36"/>
      <c r="R593" s="41"/>
      <c r="S593" s="16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Y593" s="18"/>
      <c r="BA593" s="19"/>
      <c r="BB593" s="16"/>
    </row>
    <row r="594" spans="1:54">
      <c r="A594" s="19"/>
      <c r="B594" s="16"/>
      <c r="C594" s="17"/>
      <c r="D594" s="17"/>
      <c r="E594" s="17"/>
      <c r="F594" s="17"/>
      <c r="G594" s="16"/>
      <c r="H594" s="16"/>
      <c r="I594" s="16"/>
      <c r="J594" s="16"/>
      <c r="K594" s="18"/>
      <c r="L594" s="16"/>
      <c r="M594" s="18"/>
      <c r="N594" s="18"/>
      <c r="O594" s="36"/>
      <c r="P594" s="36"/>
      <c r="Q594" s="36"/>
      <c r="R594" s="41"/>
      <c r="S594" s="16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Y594" s="18"/>
      <c r="BA594" s="19"/>
      <c r="BB594" s="16"/>
    </row>
    <row r="595" spans="1:54">
      <c r="A595" s="19"/>
      <c r="B595" s="16"/>
      <c r="C595" s="17"/>
      <c r="D595" s="17"/>
      <c r="E595" s="17"/>
      <c r="F595" s="17"/>
      <c r="G595" s="16"/>
      <c r="H595" s="16"/>
      <c r="I595" s="16"/>
      <c r="J595" s="16"/>
      <c r="K595" s="18"/>
      <c r="L595" s="16"/>
      <c r="M595" s="18"/>
      <c r="N595" s="18"/>
      <c r="O595" s="36"/>
      <c r="P595" s="36"/>
      <c r="Q595" s="36"/>
      <c r="R595" s="41"/>
      <c r="S595" s="16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Y595" s="18"/>
      <c r="BA595" s="19"/>
      <c r="BB595" s="16"/>
    </row>
    <row r="596" spans="1:54">
      <c r="A596" s="19"/>
      <c r="B596" s="16"/>
      <c r="C596" s="17"/>
      <c r="D596" s="17"/>
      <c r="E596" s="17"/>
      <c r="F596" s="17"/>
      <c r="G596" s="16"/>
      <c r="H596" s="16"/>
      <c r="I596" s="16"/>
      <c r="J596" s="16"/>
      <c r="K596" s="18"/>
      <c r="L596" s="16"/>
      <c r="M596" s="18"/>
      <c r="N596" s="18"/>
      <c r="O596" s="36"/>
      <c r="P596" s="36"/>
      <c r="Q596" s="36"/>
      <c r="R596" s="41"/>
      <c r="S596" s="16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Y596" s="18"/>
      <c r="BA596" s="19"/>
      <c r="BB596" s="16"/>
    </row>
    <row r="597" spans="1:54">
      <c r="A597" s="19"/>
      <c r="B597" s="16"/>
      <c r="C597" s="17"/>
      <c r="D597" s="17"/>
      <c r="E597" s="17"/>
      <c r="F597" s="17"/>
      <c r="G597" s="16"/>
      <c r="H597" s="16"/>
      <c r="I597" s="16"/>
      <c r="J597" s="16"/>
      <c r="K597" s="18"/>
      <c r="L597" s="16"/>
      <c r="M597" s="18"/>
      <c r="N597" s="18"/>
      <c r="O597" s="36"/>
      <c r="P597" s="36"/>
      <c r="Q597" s="36"/>
      <c r="R597" s="41"/>
      <c r="S597" s="16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Y597" s="18"/>
      <c r="BA597" s="19"/>
      <c r="BB597" s="16"/>
    </row>
    <row r="598" spans="1:54">
      <c r="A598" s="19"/>
      <c r="B598" s="16"/>
      <c r="C598" s="17"/>
      <c r="D598" s="17"/>
      <c r="E598" s="17"/>
      <c r="F598" s="17"/>
      <c r="G598" s="16"/>
      <c r="H598" s="16"/>
      <c r="I598" s="16"/>
      <c r="J598" s="16"/>
      <c r="K598" s="18"/>
      <c r="L598" s="16"/>
      <c r="M598" s="18"/>
      <c r="N598" s="18"/>
      <c r="O598" s="36"/>
      <c r="P598" s="36"/>
      <c r="Q598" s="36"/>
      <c r="R598" s="41"/>
      <c r="S598" s="16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Y598" s="18"/>
      <c r="BA598" s="19"/>
      <c r="BB598" s="16"/>
    </row>
    <row r="599" spans="1:54">
      <c r="A599" s="19"/>
      <c r="B599" s="16"/>
      <c r="C599" s="17"/>
      <c r="D599" s="17"/>
      <c r="E599" s="17"/>
      <c r="F599" s="17"/>
      <c r="G599" s="16"/>
      <c r="H599" s="16"/>
      <c r="I599" s="16"/>
      <c r="J599" s="16"/>
      <c r="K599" s="18"/>
      <c r="L599" s="16"/>
      <c r="M599" s="18"/>
      <c r="N599" s="18"/>
      <c r="O599" s="36"/>
      <c r="P599" s="36"/>
      <c r="Q599" s="36"/>
      <c r="R599" s="41"/>
      <c r="S599" s="16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Y599" s="18"/>
      <c r="BA599" s="19"/>
      <c r="BB599" s="16"/>
    </row>
    <row r="600" spans="1:54">
      <c r="A600" s="19"/>
      <c r="B600" s="16"/>
      <c r="C600" s="17"/>
      <c r="D600" s="17"/>
      <c r="E600" s="17"/>
      <c r="F600" s="17"/>
      <c r="G600" s="16"/>
      <c r="H600" s="16"/>
      <c r="I600" s="16"/>
      <c r="J600" s="16"/>
      <c r="K600" s="18"/>
      <c r="L600" s="16"/>
      <c r="M600" s="18"/>
      <c r="N600" s="18"/>
      <c r="O600" s="36"/>
      <c r="P600" s="36"/>
      <c r="Q600" s="36"/>
      <c r="R600" s="41"/>
      <c r="S600" s="16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Y600" s="18"/>
      <c r="BA600" s="19"/>
      <c r="BB600" s="16"/>
    </row>
    <row r="601" spans="1:54">
      <c r="A601" s="19"/>
      <c r="B601" s="16"/>
      <c r="C601" s="17"/>
      <c r="D601" s="17"/>
      <c r="E601" s="17"/>
      <c r="F601" s="17"/>
      <c r="G601" s="16"/>
      <c r="H601" s="16"/>
      <c r="I601" s="16"/>
      <c r="J601" s="16"/>
      <c r="K601" s="18"/>
      <c r="L601" s="16"/>
      <c r="M601" s="18"/>
      <c r="N601" s="18"/>
      <c r="O601" s="36"/>
      <c r="P601" s="36"/>
      <c r="Q601" s="36"/>
      <c r="R601" s="41"/>
      <c r="S601" s="16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Y601" s="18"/>
      <c r="BA601" s="19"/>
      <c r="BB601" s="16"/>
    </row>
    <row r="602" spans="1:54">
      <c r="A602" s="19"/>
      <c r="B602" s="16"/>
      <c r="C602" s="17"/>
      <c r="D602" s="17"/>
      <c r="E602" s="17"/>
      <c r="F602" s="17"/>
      <c r="G602" s="16"/>
      <c r="H602" s="16"/>
      <c r="I602" s="16"/>
      <c r="J602" s="16"/>
      <c r="K602" s="18"/>
      <c r="L602" s="16"/>
      <c r="M602" s="18"/>
      <c r="N602" s="18"/>
      <c r="O602" s="36"/>
      <c r="P602" s="36"/>
      <c r="Q602" s="36"/>
      <c r="R602" s="41"/>
      <c r="S602" s="16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Y602" s="18"/>
      <c r="BA602" s="19"/>
      <c r="BB602" s="16"/>
    </row>
    <row r="603" spans="1:54">
      <c r="A603" s="19"/>
      <c r="B603" s="16"/>
      <c r="C603" s="17"/>
      <c r="D603" s="17"/>
      <c r="E603" s="17"/>
      <c r="F603" s="17"/>
      <c r="G603" s="16"/>
      <c r="H603" s="16"/>
      <c r="I603" s="16"/>
      <c r="J603" s="16"/>
      <c r="K603" s="18"/>
      <c r="L603" s="16"/>
      <c r="M603" s="18"/>
      <c r="N603" s="18"/>
      <c r="O603" s="36"/>
      <c r="P603" s="36"/>
      <c r="Q603" s="36"/>
      <c r="R603" s="41"/>
      <c r="S603" s="16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Y603" s="18"/>
      <c r="BA603" s="19"/>
      <c r="BB603" s="16"/>
    </row>
    <row r="604" spans="1:54">
      <c r="A604" s="19"/>
      <c r="B604" s="16"/>
      <c r="C604" s="17"/>
      <c r="D604" s="17"/>
      <c r="E604" s="17"/>
      <c r="F604" s="17"/>
      <c r="G604" s="16"/>
      <c r="H604" s="16"/>
      <c r="I604" s="16"/>
      <c r="J604" s="16"/>
      <c r="K604" s="18"/>
      <c r="L604" s="16"/>
      <c r="M604" s="18"/>
      <c r="N604" s="18"/>
      <c r="O604" s="36"/>
      <c r="P604" s="36"/>
      <c r="Q604" s="36"/>
      <c r="R604" s="41"/>
      <c r="S604" s="16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Y604" s="18"/>
      <c r="BA604" s="19"/>
      <c r="BB604" s="16"/>
    </row>
    <row r="605" spans="1:54">
      <c r="A605" s="19"/>
      <c r="B605" s="16"/>
      <c r="C605" s="17"/>
      <c r="D605" s="17"/>
      <c r="E605" s="17"/>
      <c r="F605" s="17"/>
      <c r="G605" s="16"/>
      <c r="H605" s="16"/>
      <c r="I605" s="16"/>
      <c r="J605" s="16"/>
      <c r="K605" s="18"/>
      <c r="L605" s="16"/>
      <c r="M605" s="18"/>
      <c r="N605" s="18"/>
      <c r="O605" s="36"/>
      <c r="P605" s="36"/>
      <c r="Q605" s="36"/>
      <c r="R605" s="41"/>
      <c r="S605" s="16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Y605" s="18"/>
      <c r="BA605" s="19"/>
      <c r="BB605" s="16"/>
    </row>
    <row r="606" spans="1:54">
      <c r="A606" s="19"/>
      <c r="B606" s="16"/>
      <c r="C606" s="17"/>
      <c r="D606" s="17"/>
      <c r="E606" s="17"/>
      <c r="F606" s="17"/>
      <c r="G606" s="16"/>
      <c r="H606" s="16"/>
      <c r="I606" s="16"/>
      <c r="J606" s="16"/>
      <c r="K606" s="18"/>
      <c r="L606" s="16"/>
      <c r="M606" s="18"/>
      <c r="N606" s="18"/>
      <c r="O606" s="36"/>
      <c r="P606" s="36"/>
      <c r="Q606" s="36"/>
      <c r="R606" s="41"/>
      <c r="S606" s="16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Y606" s="18"/>
      <c r="BA606" s="19"/>
      <c r="BB606" s="16"/>
    </row>
    <row r="607" spans="1:54">
      <c r="A607" s="19"/>
      <c r="B607" s="16"/>
      <c r="C607" s="17"/>
      <c r="D607" s="17"/>
      <c r="E607" s="17"/>
      <c r="F607" s="17"/>
      <c r="G607" s="16"/>
      <c r="H607" s="16"/>
      <c r="I607" s="16"/>
      <c r="J607" s="16"/>
      <c r="K607" s="18"/>
      <c r="L607" s="16"/>
      <c r="M607" s="18"/>
      <c r="N607" s="18"/>
      <c r="O607" s="36"/>
      <c r="P607" s="36"/>
      <c r="Q607" s="36"/>
      <c r="R607" s="41"/>
      <c r="S607" s="16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Y607" s="18"/>
      <c r="BA607" s="19"/>
      <c r="BB607" s="16"/>
    </row>
    <row r="608" spans="1:54">
      <c r="A608" s="19"/>
      <c r="B608" s="16"/>
      <c r="C608" s="17"/>
      <c r="D608" s="17"/>
      <c r="E608" s="17"/>
      <c r="F608" s="17"/>
      <c r="G608" s="16"/>
      <c r="H608" s="16"/>
      <c r="I608" s="16"/>
      <c r="J608" s="16"/>
      <c r="K608" s="18"/>
      <c r="L608" s="16"/>
      <c r="M608" s="18"/>
      <c r="N608" s="18"/>
      <c r="O608" s="36"/>
      <c r="P608" s="36"/>
      <c r="Q608" s="36"/>
      <c r="R608" s="41"/>
      <c r="S608" s="16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Y608" s="18"/>
      <c r="BA608" s="19"/>
      <c r="BB608" s="16"/>
    </row>
    <row r="609" spans="1:54">
      <c r="A609" s="19"/>
      <c r="B609" s="16"/>
      <c r="C609" s="17"/>
      <c r="D609" s="17"/>
      <c r="E609" s="17"/>
      <c r="F609" s="17"/>
      <c r="G609" s="16"/>
      <c r="H609" s="16"/>
      <c r="I609" s="16"/>
      <c r="J609" s="16"/>
      <c r="K609" s="18"/>
      <c r="L609" s="16"/>
      <c r="M609" s="18"/>
      <c r="N609" s="18"/>
      <c r="O609" s="36"/>
      <c r="P609" s="36"/>
      <c r="Q609" s="36"/>
      <c r="R609" s="41"/>
      <c r="S609" s="16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Y609" s="18"/>
      <c r="BA609" s="19"/>
      <c r="BB609" s="16"/>
    </row>
    <row r="610" spans="1:54">
      <c r="A610" s="19"/>
      <c r="B610" s="16"/>
      <c r="C610" s="17"/>
      <c r="D610" s="17"/>
      <c r="E610" s="17"/>
      <c r="F610" s="17"/>
      <c r="G610" s="16"/>
      <c r="H610" s="16"/>
      <c r="I610" s="16"/>
      <c r="J610" s="16"/>
      <c r="K610" s="18"/>
      <c r="L610" s="16"/>
      <c r="M610" s="18"/>
      <c r="N610" s="18"/>
      <c r="O610" s="36"/>
      <c r="P610" s="36"/>
      <c r="Q610" s="36"/>
      <c r="R610" s="41"/>
      <c r="S610" s="16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Y610" s="18"/>
      <c r="BA610" s="19"/>
      <c r="BB610" s="16"/>
    </row>
    <row r="611" spans="1:54">
      <c r="A611" s="19"/>
      <c r="B611" s="16"/>
      <c r="C611" s="17"/>
      <c r="D611" s="17"/>
      <c r="E611" s="17"/>
      <c r="F611" s="17"/>
      <c r="G611" s="16"/>
      <c r="H611" s="16"/>
      <c r="I611" s="16"/>
      <c r="J611" s="16"/>
      <c r="K611" s="18"/>
      <c r="L611" s="16"/>
      <c r="M611" s="18"/>
      <c r="N611" s="18"/>
      <c r="O611" s="36"/>
      <c r="P611" s="36"/>
      <c r="Q611" s="36"/>
      <c r="R611" s="41"/>
      <c r="S611" s="16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Y611" s="18"/>
      <c r="BA611" s="19"/>
      <c r="BB611" s="16"/>
    </row>
    <row r="612" spans="1:54">
      <c r="A612" s="19"/>
      <c r="B612" s="16"/>
      <c r="C612" s="17"/>
      <c r="D612" s="17"/>
      <c r="E612" s="17"/>
      <c r="F612" s="17"/>
      <c r="G612" s="16"/>
      <c r="H612" s="16"/>
      <c r="I612" s="16"/>
      <c r="J612" s="16"/>
      <c r="K612" s="18"/>
      <c r="L612" s="16"/>
      <c r="M612" s="18"/>
      <c r="N612" s="18"/>
      <c r="O612" s="36"/>
      <c r="P612" s="36"/>
      <c r="Q612" s="36"/>
      <c r="R612" s="41"/>
      <c r="S612" s="16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Y612" s="18"/>
      <c r="BA612" s="19"/>
      <c r="BB612" s="16"/>
    </row>
    <row r="613" spans="1:54">
      <c r="A613" s="19"/>
      <c r="B613" s="16"/>
      <c r="C613" s="17"/>
      <c r="D613" s="17"/>
      <c r="E613" s="17"/>
      <c r="F613" s="17"/>
      <c r="G613" s="16"/>
      <c r="H613" s="16"/>
      <c r="I613" s="16"/>
      <c r="J613" s="16"/>
      <c r="K613" s="18"/>
      <c r="L613" s="16"/>
      <c r="M613" s="18"/>
      <c r="N613" s="18"/>
      <c r="O613" s="36"/>
      <c r="P613" s="36"/>
      <c r="Q613" s="36"/>
      <c r="R613" s="41"/>
      <c r="S613" s="16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Y613" s="18"/>
      <c r="BA613" s="19"/>
      <c r="BB613" s="16"/>
    </row>
    <row r="614" spans="1:54">
      <c r="A614" s="19"/>
      <c r="B614" s="16"/>
      <c r="C614" s="17"/>
      <c r="D614" s="17"/>
      <c r="E614" s="17"/>
      <c r="F614" s="17"/>
      <c r="G614" s="16"/>
      <c r="H614" s="16"/>
      <c r="I614" s="16"/>
      <c r="J614" s="16"/>
      <c r="K614" s="18"/>
      <c r="L614" s="16"/>
      <c r="M614" s="18"/>
      <c r="N614" s="18"/>
      <c r="O614" s="36"/>
      <c r="P614" s="36"/>
      <c r="Q614" s="36"/>
      <c r="R614" s="41"/>
      <c r="S614" s="16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Y614" s="18"/>
      <c r="BA614" s="19"/>
      <c r="BB614" s="16"/>
    </row>
    <row r="615" spans="1:54">
      <c r="A615" s="19"/>
      <c r="B615" s="16"/>
      <c r="C615" s="17"/>
      <c r="D615" s="17"/>
      <c r="E615" s="17"/>
      <c r="F615" s="17"/>
      <c r="G615" s="16"/>
      <c r="H615" s="16"/>
      <c r="I615" s="16"/>
      <c r="J615" s="16"/>
      <c r="K615" s="18"/>
      <c r="L615" s="16"/>
      <c r="M615" s="18"/>
      <c r="N615" s="18"/>
      <c r="O615" s="36"/>
      <c r="P615" s="36"/>
      <c r="Q615" s="36"/>
      <c r="R615" s="41"/>
      <c r="S615" s="16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Y615" s="18"/>
      <c r="BA615" s="19"/>
      <c r="BB615" s="16"/>
    </row>
    <row r="616" spans="1:54">
      <c r="A616" s="19"/>
      <c r="B616" s="16"/>
      <c r="C616" s="17"/>
      <c r="D616" s="17"/>
      <c r="E616" s="17"/>
      <c r="F616" s="17"/>
      <c r="G616" s="16"/>
      <c r="H616" s="16"/>
      <c r="I616" s="16"/>
      <c r="J616" s="16"/>
      <c r="K616" s="18"/>
      <c r="L616" s="16"/>
      <c r="M616" s="18"/>
      <c r="N616" s="18"/>
      <c r="O616" s="36"/>
      <c r="P616" s="36"/>
      <c r="Q616" s="36"/>
      <c r="R616" s="41"/>
      <c r="S616" s="16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Y616" s="18"/>
      <c r="BA616" s="19"/>
      <c r="BB616" s="16"/>
    </row>
    <row r="617" spans="1:54">
      <c r="A617" s="19"/>
      <c r="B617" s="16"/>
      <c r="C617" s="17"/>
      <c r="D617" s="17"/>
      <c r="E617" s="17"/>
      <c r="F617" s="17"/>
      <c r="G617" s="16"/>
      <c r="H617" s="16"/>
      <c r="I617" s="16"/>
      <c r="J617" s="16"/>
      <c r="K617" s="18"/>
      <c r="L617" s="16"/>
      <c r="M617" s="18"/>
      <c r="N617" s="18"/>
      <c r="O617" s="36"/>
      <c r="P617" s="36"/>
      <c r="Q617" s="36"/>
      <c r="R617" s="41"/>
      <c r="S617" s="16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Y617" s="18"/>
      <c r="BA617" s="19"/>
      <c r="BB617" s="16"/>
    </row>
    <row r="618" spans="1:54">
      <c r="A618" s="19"/>
      <c r="B618" s="16"/>
      <c r="C618" s="17"/>
      <c r="D618" s="17"/>
      <c r="E618" s="17"/>
      <c r="F618" s="17"/>
      <c r="G618" s="16"/>
      <c r="H618" s="16"/>
      <c r="I618" s="16"/>
      <c r="J618" s="16"/>
      <c r="K618" s="18"/>
      <c r="L618" s="16"/>
      <c r="M618" s="18"/>
      <c r="N618" s="18"/>
      <c r="O618" s="36"/>
      <c r="P618" s="36"/>
      <c r="Q618" s="36"/>
      <c r="R618" s="41"/>
      <c r="S618" s="16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Y618" s="18"/>
      <c r="BA618" s="19"/>
      <c r="BB618" s="16"/>
    </row>
    <row r="619" spans="1:54">
      <c r="A619" s="19"/>
      <c r="B619" s="16"/>
      <c r="C619" s="17"/>
      <c r="D619" s="17"/>
      <c r="E619" s="17"/>
      <c r="F619" s="17"/>
      <c r="G619" s="16"/>
      <c r="H619" s="16"/>
      <c r="I619" s="16"/>
      <c r="J619" s="16"/>
      <c r="K619" s="18"/>
      <c r="L619" s="16"/>
      <c r="M619" s="18"/>
      <c r="N619" s="18"/>
      <c r="O619" s="36"/>
      <c r="P619" s="36"/>
      <c r="Q619" s="36"/>
      <c r="R619" s="41"/>
      <c r="S619" s="16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Y619" s="18"/>
      <c r="BA619" s="19"/>
      <c r="BB619" s="16"/>
    </row>
    <row r="620" spans="1:54">
      <c r="A620" s="19"/>
      <c r="B620" s="16"/>
      <c r="C620" s="17"/>
      <c r="D620" s="17"/>
      <c r="E620" s="17"/>
      <c r="F620" s="17"/>
      <c r="G620" s="16"/>
      <c r="H620" s="16"/>
      <c r="I620" s="16"/>
      <c r="J620" s="16"/>
      <c r="K620" s="18"/>
      <c r="L620" s="16"/>
      <c r="M620" s="18"/>
      <c r="N620" s="18"/>
      <c r="O620" s="36"/>
      <c r="P620" s="36"/>
      <c r="Q620" s="36"/>
      <c r="R620" s="41"/>
      <c r="S620" s="16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Y620" s="18"/>
      <c r="BA620" s="19"/>
      <c r="BB620" s="16"/>
    </row>
    <row r="621" spans="1:54">
      <c r="A621" s="19"/>
      <c r="B621" s="16"/>
      <c r="C621" s="17"/>
      <c r="D621" s="17"/>
      <c r="E621" s="17"/>
      <c r="F621" s="17"/>
      <c r="G621" s="16"/>
      <c r="H621" s="16"/>
      <c r="I621" s="16"/>
      <c r="J621" s="16"/>
      <c r="K621" s="18"/>
      <c r="L621" s="16"/>
      <c r="M621" s="18"/>
      <c r="N621" s="18"/>
      <c r="O621" s="36"/>
      <c r="P621" s="36"/>
      <c r="Q621" s="36"/>
      <c r="R621" s="41"/>
      <c r="S621" s="16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Y621" s="18"/>
      <c r="BA621" s="19"/>
      <c r="BB621" s="16"/>
    </row>
    <row r="622" spans="1:54">
      <c r="A622" s="19"/>
      <c r="B622" s="16"/>
      <c r="C622" s="17"/>
      <c r="D622" s="17"/>
      <c r="E622" s="17"/>
      <c r="F622" s="17"/>
      <c r="G622" s="16"/>
      <c r="H622" s="16"/>
      <c r="I622" s="16"/>
      <c r="J622" s="16"/>
      <c r="K622" s="18"/>
      <c r="L622" s="16"/>
      <c r="M622" s="18"/>
      <c r="N622" s="18"/>
      <c r="O622" s="36"/>
      <c r="P622" s="36"/>
      <c r="Q622" s="36"/>
      <c r="R622" s="41"/>
      <c r="S622" s="16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Y622" s="18"/>
      <c r="BA622" s="19"/>
      <c r="BB622" s="16"/>
    </row>
    <row r="623" spans="1:54">
      <c r="A623" s="19"/>
      <c r="B623" s="16"/>
      <c r="C623" s="17"/>
      <c r="D623" s="17"/>
      <c r="E623" s="17"/>
      <c r="F623" s="17"/>
      <c r="G623" s="16"/>
      <c r="H623" s="16"/>
      <c r="I623" s="16"/>
      <c r="J623" s="16"/>
      <c r="K623" s="18"/>
      <c r="L623" s="16"/>
      <c r="M623" s="18"/>
      <c r="N623" s="18"/>
      <c r="O623" s="36"/>
      <c r="P623" s="36"/>
      <c r="Q623" s="36"/>
      <c r="R623" s="41"/>
      <c r="S623" s="16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Y623" s="18"/>
      <c r="BA623" s="19"/>
      <c r="BB623" s="16"/>
    </row>
    <row r="624" spans="1:54">
      <c r="A624" s="19"/>
      <c r="B624" s="16"/>
      <c r="C624" s="17"/>
      <c r="D624" s="17"/>
      <c r="E624" s="17"/>
      <c r="F624" s="17"/>
      <c r="G624" s="16"/>
      <c r="H624" s="16"/>
      <c r="I624" s="16"/>
      <c r="J624" s="16"/>
      <c r="K624" s="18"/>
      <c r="L624" s="16"/>
      <c r="M624" s="18"/>
      <c r="N624" s="18"/>
      <c r="O624" s="36"/>
      <c r="P624" s="36"/>
      <c r="Q624" s="36"/>
      <c r="R624" s="41"/>
      <c r="S624" s="16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Y624" s="18"/>
      <c r="BA624" s="19"/>
      <c r="BB624" s="16"/>
    </row>
    <row r="625" spans="1:54">
      <c r="A625" s="19"/>
      <c r="B625" s="16"/>
      <c r="C625" s="17"/>
      <c r="D625" s="17"/>
      <c r="E625" s="17"/>
      <c r="F625" s="17"/>
      <c r="G625" s="16"/>
      <c r="H625" s="16"/>
      <c r="I625" s="16"/>
      <c r="J625" s="16"/>
      <c r="K625" s="18"/>
      <c r="L625" s="16"/>
      <c r="M625" s="18"/>
      <c r="N625" s="18"/>
      <c r="O625" s="36"/>
      <c r="P625" s="36"/>
      <c r="Q625" s="36"/>
      <c r="R625" s="41"/>
      <c r="S625" s="16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Y625" s="18"/>
      <c r="BA625" s="19"/>
      <c r="BB625" s="16"/>
    </row>
    <row r="626" spans="1:54">
      <c r="A626" s="19"/>
      <c r="B626" s="16"/>
      <c r="C626" s="17"/>
      <c r="D626" s="17"/>
      <c r="E626" s="17"/>
      <c r="F626" s="17"/>
      <c r="G626" s="16"/>
      <c r="H626" s="16"/>
      <c r="I626" s="16"/>
      <c r="J626" s="16"/>
      <c r="K626" s="18"/>
      <c r="L626" s="16"/>
      <c r="M626" s="18"/>
      <c r="N626" s="18"/>
      <c r="O626" s="36"/>
      <c r="P626" s="36"/>
      <c r="Q626" s="36"/>
      <c r="R626" s="41"/>
      <c r="S626" s="16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Y626" s="18"/>
      <c r="BA626" s="19"/>
      <c r="BB626" s="16"/>
    </row>
    <row r="627" spans="1:54">
      <c r="A627" s="19"/>
      <c r="B627" s="16"/>
      <c r="C627" s="17"/>
      <c r="D627" s="17"/>
      <c r="E627" s="17"/>
      <c r="F627" s="17"/>
      <c r="G627" s="16"/>
      <c r="H627" s="16"/>
      <c r="I627" s="16"/>
      <c r="J627" s="16"/>
      <c r="K627" s="18"/>
      <c r="L627" s="16"/>
      <c r="M627" s="18"/>
      <c r="N627" s="18"/>
      <c r="O627" s="36"/>
      <c r="P627" s="36"/>
      <c r="Q627" s="36"/>
      <c r="R627" s="41"/>
      <c r="S627" s="16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Y627" s="18"/>
      <c r="BA627" s="19"/>
      <c r="BB627" s="16"/>
    </row>
    <row r="628" spans="1:54">
      <c r="A628" s="19"/>
      <c r="B628" s="16"/>
      <c r="C628" s="17"/>
      <c r="D628" s="17"/>
      <c r="E628" s="17"/>
      <c r="F628" s="17"/>
      <c r="G628" s="16"/>
      <c r="H628" s="16"/>
      <c r="I628" s="16"/>
      <c r="J628" s="16"/>
      <c r="K628" s="18"/>
      <c r="L628" s="16"/>
      <c r="M628" s="18"/>
      <c r="N628" s="18"/>
      <c r="O628" s="36"/>
      <c r="P628" s="36"/>
      <c r="Q628" s="36"/>
      <c r="R628" s="41"/>
      <c r="S628" s="16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Y628" s="18"/>
      <c r="BA628" s="19"/>
      <c r="BB628" s="16"/>
    </row>
    <row r="629" spans="1:54">
      <c r="A629" s="19"/>
      <c r="B629" s="16"/>
      <c r="C629" s="17"/>
      <c r="D629" s="17"/>
      <c r="E629" s="17"/>
      <c r="F629" s="17"/>
      <c r="G629" s="16"/>
      <c r="H629" s="16"/>
      <c r="I629" s="16"/>
      <c r="J629" s="16"/>
      <c r="K629" s="18"/>
      <c r="L629" s="16"/>
      <c r="M629" s="18"/>
      <c r="N629" s="18"/>
      <c r="O629" s="36"/>
      <c r="P629" s="36"/>
      <c r="Q629" s="36"/>
      <c r="R629" s="41"/>
      <c r="S629" s="16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Y629" s="18"/>
      <c r="BA629" s="19"/>
      <c r="BB629" s="16"/>
    </row>
    <row r="630" spans="1:54">
      <c r="A630" s="19"/>
      <c r="B630" s="16"/>
      <c r="C630" s="17"/>
      <c r="D630" s="17"/>
      <c r="E630" s="17"/>
      <c r="F630" s="17"/>
      <c r="G630" s="16"/>
      <c r="H630" s="16"/>
      <c r="I630" s="16"/>
      <c r="J630" s="16"/>
      <c r="K630" s="18"/>
      <c r="L630" s="16"/>
      <c r="M630" s="18"/>
      <c r="N630" s="18"/>
      <c r="O630" s="36"/>
      <c r="P630" s="36"/>
      <c r="Q630" s="36"/>
      <c r="R630" s="41"/>
      <c r="S630" s="16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Y630" s="18"/>
      <c r="BA630" s="19"/>
      <c r="BB630" s="16"/>
    </row>
    <row r="631" spans="1:54">
      <c r="A631" s="19"/>
      <c r="B631" s="16"/>
      <c r="C631" s="17"/>
      <c r="D631" s="17"/>
      <c r="E631" s="17"/>
      <c r="F631" s="17"/>
      <c r="G631" s="16"/>
      <c r="H631" s="16"/>
      <c r="I631" s="16"/>
      <c r="J631" s="16"/>
      <c r="K631" s="18"/>
      <c r="L631" s="16"/>
      <c r="M631" s="18"/>
      <c r="N631" s="18"/>
      <c r="O631" s="36"/>
      <c r="P631" s="36"/>
      <c r="Q631" s="36"/>
      <c r="R631" s="41"/>
      <c r="S631" s="16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Y631" s="18"/>
      <c r="BA631" s="19"/>
      <c r="BB631" s="16"/>
    </row>
    <row r="632" spans="1:54">
      <c r="A632" s="19"/>
      <c r="B632" s="16"/>
      <c r="C632" s="17"/>
      <c r="D632" s="17"/>
      <c r="E632" s="17"/>
      <c r="F632" s="17"/>
      <c r="G632" s="16"/>
      <c r="H632" s="16"/>
      <c r="I632" s="16"/>
      <c r="J632" s="16"/>
      <c r="K632" s="18"/>
      <c r="L632" s="16"/>
      <c r="M632" s="18"/>
      <c r="N632" s="18"/>
      <c r="O632" s="36"/>
      <c r="P632" s="36"/>
      <c r="Q632" s="36"/>
      <c r="R632" s="41"/>
      <c r="S632" s="16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Y632" s="18"/>
      <c r="BA632" s="19"/>
      <c r="BB632" s="16"/>
    </row>
    <row r="633" spans="1:54">
      <c r="A633" s="19"/>
      <c r="B633" s="16"/>
      <c r="C633" s="17"/>
      <c r="D633" s="17"/>
      <c r="E633" s="17"/>
      <c r="F633" s="17"/>
      <c r="G633" s="16"/>
      <c r="H633" s="16"/>
      <c r="I633" s="16"/>
      <c r="J633" s="16"/>
      <c r="K633" s="18"/>
      <c r="L633" s="16"/>
      <c r="M633" s="18"/>
      <c r="N633" s="18"/>
      <c r="O633" s="36"/>
      <c r="P633" s="36"/>
      <c r="Q633" s="36"/>
      <c r="R633" s="41"/>
      <c r="S633" s="16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Y633" s="18"/>
      <c r="BA633" s="19"/>
      <c r="BB633" s="16"/>
    </row>
    <row r="634" spans="1:54">
      <c r="A634" s="19"/>
      <c r="B634" s="16"/>
      <c r="C634" s="17"/>
      <c r="D634" s="17"/>
      <c r="E634" s="17"/>
      <c r="F634" s="17"/>
      <c r="G634" s="16"/>
      <c r="H634" s="16"/>
      <c r="I634" s="16"/>
      <c r="J634" s="16"/>
      <c r="K634" s="18"/>
      <c r="L634" s="16"/>
      <c r="M634" s="18"/>
      <c r="N634" s="18"/>
      <c r="O634" s="36"/>
      <c r="P634" s="36"/>
      <c r="Q634" s="36"/>
      <c r="R634" s="41"/>
      <c r="S634" s="16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Y634" s="18"/>
      <c r="BA634" s="19"/>
      <c r="BB634" s="16"/>
    </row>
    <row r="635" spans="1:54">
      <c r="A635" s="19"/>
      <c r="B635" s="16"/>
      <c r="C635" s="17"/>
      <c r="D635" s="17"/>
      <c r="E635" s="17"/>
      <c r="F635" s="17"/>
      <c r="G635" s="16"/>
      <c r="H635" s="16"/>
      <c r="I635" s="16"/>
      <c r="J635" s="16"/>
      <c r="K635" s="18"/>
      <c r="L635" s="16"/>
      <c r="M635" s="18"/>
      <c r="N635" s="18"/>
      <c r="O635" s="36"/>
      <c r="P635" s="36"/>
      <c r="Q635" s="36"/>
      <c r="R635" s="41"/>
      <c r="S635" s="16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Y635" s="18"/>
      <c r="BA635" s="19"/>
      <c r="BB635" s="16"/>
    </row>
    <row r="636" spans="1:54">
      <c r="A636" s="19"/>
      <c r="B636" s="16"/>
      <c r="C636" s="17"/>
      <c r="D636" s="17"/>
      <c r="E636" s="17"/>
      <c r="F636" s="17"/>
      <c r="G636" s="16"/>
      <c r="H636" s="16"/>
      <c r="I636" s="16"/>
      <c r="J636" s="16"/>
      <c r="K636" s="18"/>
      <c r="L636" s="16"/>
      <c r="M636" s="18"/>
      <c r="N636" s="18"/>
      <c r="O636" s="36"/>
      <c r="P636" s="36"/>
      <c r="Q636" s="36"/>
      <c r="R636" s="41"/>
      <c r="S636" s="16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Y636" s="18"/>
      <c r="BA636" s="19"/>
      <c r="BB636" s="16"/>
    </row>
    <row r="637" spans="1:54">
      <c r="A637" s="19"/>
      <c r="B637" s="16"/>
      <c r="C637" s="17"/>
      <c r="D637" s="17"/>
      <c r="E637" s="17"/>
      <c r="F637" s="17"/>
      <c r="G637" s="16"/>
      <c r="H637" s="16"/>
      <c r="I637" s="16"/>
      <c r="J637" s="16"/>
      <c r="K637" s="18"/>
      <c r="L637" s="16"/>
      <c r="M637" s="18"/>
      <c r="N637" s="18"/>
      <c r="O637" s="36"/>
      <c r="P637" s="36"/>
      <c r="Q637" s="36"/>
      <c r="R637" s="41"/>
      <c r="S637" s="16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Y637" s="18"/>
      <c r="BA637" s="19"/>
      <c r="BB637" s="16"/>
    </row>
    <row r="638" spans="1:54">
      <c r="A638" s="19"/>
      <c r="B638" s="16"/>
      <c r="C638" s="17"/>
      <c r="D638" s="17"/>
      <c r="E638" s="17"/>
      <c r="F638" s="17"/>
      <c r="G638" s="16"/>
      <c r="H638" s="16"/>
      <c r="I638" s="16"/>
      <c r="J638" s="16"/>
      <c r="K638" s="18"/>
      <c r="L638" s="16"/>
      <c r="M638" s="18"/>
      <c r="N638" s="18"/>
      <c r="O638" s="36"/>
      <c r="P638" s="36"/>
      <c r="Q638" s="36"/>
      <c r="R638" s="41"/>
      <c r="S638" s="16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Y638" s="18"/>
      <c r="BA638" s="19"/>
      <c r="BB638" s="16"/>
    </row>
    <row r="639" spans="1:54">
      <c r="A639" s="19"/>
      <c r="B639" s="16"/>
      <c r="C639" s="17"/>
      <c r="D639" s="17"/>
      <c r="E639" s="17"/>
      <c r="F639" s="17"/>
      <c r="G639" s="16"/>
      <c r="H639" s="16"/>
      <c r="I639" s="16"/>
      <c r="J639" s="16"/>
      <c r="K639" s="18"/>
      <c r="L639" s="16"/>
      <c r="M639" s="18"/>
      <c r="N639" s="18"/>
      <c r="O639" s="36"/>
      <c r="P639" s="36"/>
      <c r="Q639" s="36"/>
      <c r="R639" s="41"/>
      <c r="S639" s="16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Y639" s="18"/>
      <c r="BA639" s="19"/>
      <c r="BB639" s="16"/>
    </row>
    <row r="640" spans="1:54">
      <c r="A640" s="19"/>
      <c r="B640" s="16"/>
      <c r="C640" s="17"/>
      <c r="D640" s="17"/>
      <c r="E640" s="17"/>
      <c r="F640" s="17"/>
      <c r="G640" s="16"/>
      <c r="H640" s="16"/>
      <c r="I640" s="16"/>
      <c r="J640" s="16"/>
      <c r="K640" s="18"/>
      <c r="L640" s="16"/>
      <c r="M640" s="18"/>
      <c r="N640" s="18"/>
      <c r="O640" s="36"/>
      <c r="P640" s="36"/>
      <c r="Q640" s="36"/>
      <c r="R640" s="41"/>
      <c r="S640" s="16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Y640" s="18"/>
      <c r="BA640" s="19"/>
      <c r="BB640" s="16"/>
    </row>
    <row r="641" spans="1:54">
      <c r="A641" s="19"/>
      <c r="B641" s="16"/>
      <c r="C641" s="17"/>
      <c r="D641" s="17"/>
      <c r="E641" s="17"/>
      <c r="F641" s="17"/>
      <c r="G641" s="16"/>
      <c r="H641" s="16"/>
      <c r="I641" s="16"/>
      <c r="J641" s="16"/>
      <c r="K641" s="18"/>
      <c r="L641" s="16"/>
      <c r="M641" s="18"/>
      <c r="N641" s="18"/>
      <c r="O641" s="36"/>
      <c r="P641" s="36"/>
      <c r="Q641" s="36"/>
      <c r="R641" s="41"/>
      <c r="S641" s="16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Y641" s="18"/>
      <c r="BA641" s="19"/>
      <c r="BB641" s="16"/>
    </row>
    <row r="642" spans="1:54">
      <c r="A642" s="19"/>
      <c r="B642" s="16"/>
      <c r="C642" s="17"/>
      <c r="D642" s="17"/>
      <c r="E642" s="17"/>
      <c r="F642" s="17"/>
      <c r="G642" s="16"/>
      <c r="H642" s="16"/>
      <c r="I642" s="16"/>
      <c r="J642" s="16"/>
      <c r="K642" s="18"/>
      <c r="L642" s="16"/>
      <c r="M642" s="18"/>
      <c r="N642" s="18"/>
      <c r="O642" s="36"/>
      <c r="P642" s="36"/>
      <c r="Q642" s="36"/>
      <c r="R642" s="41"/>
      <c r="S642" s="16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Y642" s="18"/>
      <c r="BA642" s="19"/>
      <c r="BB642" s="16"/>
    </row>
    <row r="643" spans="1:54">
      <c r="A643" s="19"/>
      <c r="B643" s="16"/>
      <c r="C643" s="17"/>
      <c r="D643" s="17"/>
      <c r="E643" s="17"/>
      <c r="F643" s="17"/>
      <c r="G643" s="16"/>
      <c r="H643" s="16"/>
      <c r="I643" s="16"/>
      <c r="J643" s="16"/>
      <c r="K643" s="18"/>
      <c r="L643" s="16"/>
      <c r="M643" s="18"/>
      <c r="N643" s="18"/>
      <c r="O643" s="36"/>
      <c r="P643" s="36"/>
      <c r="Q643" s="36"/>
      <c r="R643" s="41"/>
      <c r="S643" s="16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Y643" s="18"/>
      <c r="BA643" s="19"/>
      <c r="BB643" s="16"/>
    </row>
    <row r="644" spans="1:54">
      <c r="A644" s="19"/>
      <c r="B644" s="16"/>
      <c r="C644" s="17"/>
      <c r="D644" s="17"/>
      <c r="E644" s="17"/>
      <c r="F644" s="17"/>
      <c r="G644" s="16"/>
      <c r="H644" s="16"/>
      <c r="I644" s="16"/>
      <c r="J644" s="16"/>
      <c r="K644" s="18"/>
      <c r="L644" s="16"/>
      <c r="M644" s="18"/>
      <c r="N644" s="18"/>
      <c r="O644" s="36"/>
      <c r="P644" s="36"/>
      <c r="Q644" s="36"/>
      <c r="R644" s="41"/>
      <c r="S644" s="16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Y644" s="18"/>
      <c r="BA644" s="19"/>
      <c r="BB644" s="16"/>
    </row>
    <row r="645" spans="1:54">
      <c r="A645" s="19"/>
      <c r="B645" s="16"/>
      <c r="C645" s="17"/>
      <c r="D645" s="17"/>
      <c r="E645" s="17"/>
      <c r="F645" s="17"/>
      <c r="G645" s="16"/>
      <c r="H645" s="16"/>
      <c r="I645" s="16"/>
      <c r="J645" s="16"/>
      <c r="K645" s="18"/>
      <c r="L645" s="16"/>
      <c r="M645" s="18"/>
      <c r="N645" s="18"/>
      <c r="O645" s="36"/>
      <c r="P645" s="36"/>
      <c r="Q645" s="36"/>
      <c r="R645" s="41"/>
      <c r="S645" s="16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Y645" s="18"/>
      <c r="BA645" s="19"/>
      <c r="BB645" s="16"/>
    </row>
    <row r="646" spans="1:54">
      <c r="A646" s="19"/>
      <c r="B646" s="16"/>
      <c r="C646" s="17"/>
      <c r="D646" s="17"/>
      <c r="E646" s="17"/>
      <c r="F646" s="17"/>
      <c r="G646" s="16"/>
      <c r="H646" s="16"/>
      <c r="I646" s="16"/>
      <c r="J646" s="16"/>
      <c r="K646" s="18"/>
      <c r="L646" s="16"/>
      <c r="M646" s="18"/>
      <c r="N646" s="18"/>
      <c r="O646" s="36"/>
      <c r="P646" s="36"/>
      <c r="Q646" s="36"/>
      <c r="R646" s="41"/>
      <c r="S646" s="16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Y646" s="18"/>
      <c r="BA646" s="19"/>
      <c r="BB646" s="16"/>
    </row>
    <row r="647" spans="1:54">
      <c r="A647" s="19"/>
      <c r="B647" s="16"/>
      <c r="C647" s="17"/>
      <c r="D647" s="17"/>
      <c r="E647" s="17"/>
      <c r="F647" s="17"/>
      <c r="G647" s="16"/>
      <c r="H647" s="16"/>
      <c r="I647" s="16"/>
      <c r="J647" s="16"/>
      <c r="K647" s="18"/>
      <c r="L647" s="16"/>
      <c r="M647" s="18"/>
      <c r="N647" s="18"/>
      <c r="O647" s="36"/>
      <c r="P647" s="36"/>
      <c r="Q647" s="36"/>
      <c r="R647" s="41"/>
      <c r="S647" s="16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Y647" s="18"/>
      <c r="BA647" s="19"/>
      <c r="BB647" s="16"/>
    </row>
    <row r="648" spans="1:54">
      <c r="A648" s="19"/>
      <c r="B648" s="16"/>
      <c r="C648" s="17"/>
      <c r="D648" s="17"/>
      <c r="E648" s="17"/>
      <c r="F648" s="17"/>
      <c r="G648" s="16"/>
      <c r="H648" s="16"/>
      <c r="I648" s="16"/>
      <c r="J648" s="16"/>
      <c r="K648" s="18"/>
      <c r="L648" s="16"/>
      <c r="M648" s="18"/>
      <c r="N648" s="18"/>
      <c r="O648" s="36"/>
      <c r="P648" s="36"/>
      <c r="Q648" s="36"/>
      <c r="R648" s="41"/>
      <c r="S648" s="16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Y648" s="18"/>
      <c r="BA648" s="19"/>
      <c r="BB648" s="16"/>
    </row>
    <row r="649" spans="1:54">
      <c r="A649" s="19"/>
      <c r="B649" s="16"/>
      <c r="C649" s="17"/>
      <c r="D649" s="17"/>
      <c r="E649" s="17"/>
      <c r="F649" s="17"/>
      <c r="G649" s="16"/>
      <c r="H649" s="16"/>
      <c r="I649" s="16"/>
      <c r="J649" s="16"/>
      <c r="K649" s="18"/>
      <c r="L649" s="16"/>
      <c r="M649" s="18"/>
      <c r="N649" s="18"/>
      <c r="O649" s="36"/>
      <c r="P649" s="36"/>
      <c r="Q649" s="36"/>
      <c r="R649" s="41"/>
      <c r="S649" s="16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Y649" s="18"/>
      <c r="BA649" s="19"/>
      <c r="BB649" s="16"/>
    </row>
    <row r="650" spans="1:54">
      <c r="A650" s="19"/>
      <c r="B650" s="16"/>
      <c r="C650" s="17"/>
      <c r="D650" s="17"/>
      <c r="E650" s="17"/>
      <c r="F650" s="17"/>
      <c r="G650" s="16"/>
      <c r="H650" s="16"/>
      <c r="I650" s="16"/>
      <c r="J650" s="16"/>
      <c r="K650" s="18"/>
      <c r="L650" s="16"/>
      <c r="M650" s="18"/>
      <c r="N650" s="18"/>
      <c r="O650" s="36"/>
      <c r="P650" s="36"/>
      <c r="Q650" s="36"/>
      <c r="R650" s="41"/>
      <c r="S650" s="16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Y650" s="18"/>
      <c r="BA650" s="19"/>
      <c r="BB650" s="16"/>
    </row>
    <row r="651" spans="1:54">
      <c r="A651" s="19"/>
      <c r="B651" s="16"/>
      <c r="C651" s="17"/>
      <c r="D651" s="17"/>
      <c r="E651" s="17"/>
      <c r="F651" s="17"/>
      <c r="G651" s="16"/>
      <c r="H651" s="16"/>
      <c r="I651" s="16"/>
      <c r="J651" s="16"/>
      <c r="K651" s="18"/>
      <c r="L651" s="16"/>
      <c r="M651" s="18"/>
      <c r="N651" s="18"/>
      <c r="O651" s="36"/>
      <c r="P651" s="36"/>
      <c r="Q651" s="36"/>
      <c r="R651" s="41"/>
      <c r="S651" s="16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Y651" s="18"/>
      <c r="BA651" s="19"/>
      <c r="BB651" s="16"/>
    </row>
    <row r="652" spans="1:54">
      <c r="A652" s="19"/>
      <c r="B652" s="16"/>
      <c r="C652" s="17"/>
      <c r="D652" s="17"/>
      <c r="E652" s="17"/>
      <c r="F652" s="17"/>
      <c r="G652" s="16"/>
      <c r="H652" s="16"/>
      <c r="I652" s="16"/>
      <c r="J652" s="16"/>
      <c r="K652" s="18"/>
      <c r="L652" s="16"/>
      <c r="M652" s="18"/>
      <c r="N652" s="18"/>
      <c r="O652" s="36"/>
      <c r="P652" s="36"/>
      <c r="Q652" s="36"/>
      <c r="R652" s="41"/>
      <c r="S652" s="16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Y652" s="18"/>
      <c r="BA652" s="19"/>
      <c r="BB652" s="16"/>
    </row>
    <row r="653" spans="1:54">
      <c r="A653" s="19"/>
      <c r="B653" s="16"/>
      <c r="C653" s="17"/>
      <c r="D653" s="17"/>
      <c r="E653" s="17"/>
      <c r="F653" s="17"/>
      <c r="G653" s="16"/>
      <c r="H653" s="16"/>
      <c r="I653" s="16"/>
      <c r="J653" s="16"/>
      <c r="K653" s="18"/>
      <c r="L653" s="16"/>
      <c r="M653" s="18"/>
      <c r="N653" s="18"/>
      <c r="O653" s="36"/>
      <c r="P653" s="36"/>
      <c r="Q653" s="36"/>
      <c r="R653" s="41"/>
      <c r="S653" s="16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Y653" s="18"/>
      <c r="BA653" s="19"/>
      <c r="BB653" s="16"/>
    </row>
    <row r="654" spans="1:54">
      <c r="A654" s="19"/>
      <c r="B654" s="16"/>
      <c r="C654" s="17"/>
      <c r="D654" s="17"/>
      <c r="E654" s="17"/>
      <c r="F654" s="17"/>
      <c r="G654" s="16"/>
      <c r="H654" s="16"/>
      <c r="I654" s="16"/>
      <c r="J654" s="16"/>
      <c r="K654" s="18"/>
      <c r="L654" s="16"/>
      <c r="M654" s="18"/>
      <c r="N654" s="18"/>
      <c r="O654" s="36"/>
      <c r="P654" s="36"/>
      <c r="Q654" s="36"/>
      <c r="R654" s="41"/>
      <c r="S654" s="16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Y654" s="18"/>
      <c r="BA654" s="19"/>
      <c r="BB654" s="16"/>
    </row>
    <row r="655" spans="1:54">
      <c r="A655" s="19"/>
      <c r="B655" s="16"/>
      <c r="C655" s="17"/>
      <c r="D655" s="17"/>
      <c r="E655" s="17"/>
      <c r="F655" s="17"/>
      <c r="G655" s="16"/>
      <c r="H655" s="16"/>
      <c r="I655" s="16"/>
      <c r="J655" s="16"/>
      <c r="K655" s="18"/>
      <c r="L655" s="16"/>
      <c r="M655" s="18"/>
      <c r="N655" s="18"/>
      <c r="O655" s="36"/>
      <c r="P655" s="36"/>
      <c r="Q655" s="36"/>
      <c r="R655" s="41"/>
      <c r="S655" s="16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Y655" s="18"/>
      <c r="BA655" s="19"/>
      <c r="BB655" s="16"/>
    </row>
    <row r="656" spans="1:54">
      <c r="A656" s="19"/>
      <c r="B656" s="16"/>
      <c r="C656" s="17"/>
      <c r="D656" s="17"/>
      <c r="E656" s="17"/>
      <c r="F656" s="17"/>
      <c r="G656" s="16"/>
      <c r="H656" s="16"/>
      <c r="I656" s="16"/>
      <c r="J656" s="16"/>
      <c r="K656" s="18"/>
      <c r="L656" s="16"/>
      <c r="M656" s="18"/>
      <c r="N656" s="18"/>
      <c r="O656" s="36"/>
      <c r="P656" s="36"/>
      <c r="Q656" s="36"/>
      <c r="R656" s="41"/>
      <c r="S656" s="16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Y656" s="18"/>
      <c r="BA656" s="19"/>
      <c r="BB656" s="16"/>
    </row>
    <row r="657" spans="1:54">
      <c r="A657" s="19"/>
      <c r="B657" s="16"/>
      <c r="C657" s="17"/>
      <c r="D657" s="17"/>
      <c r="E657" s="17"/>
      <c r="F657" s="17"/>
      <c r="G657" s="16"/>
      <c r="H657" s="16"/>
      <c r="I657" s="16"/>
      <c r="J657" s="16"/>
      <c r="K657" s="18"/>
      <c r="L657" s="16"/>
      <c r="M657" s="18"/>
      <c r="N657" s="18"/>
      <c r="O657" s="36"/>
      <c r="P657" s="36"/>
      <c r="Q657" s="36"/>
      <c r="R657" s="41"/>
      <c r="S657" s="16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Y657" s="18"/>
      <c r="BA657" s="19"/>
      <c r="BB657" s="16"/>
    </row>
    <row r="658" spans="1:54">
      <c r="A658" s="19"/>
      <c r="B658" s="16"/>
      <c r="C658" s="17"/>
      <c r="D658" s="17"/>
      <c r="E658" s="17"/>
      <c r="F658" s="17"/>
      <c r="G658" s="16"/>
      <c r="H658" s="16"/>
      <c r="I658" s="16"/>
      <c r="J658" s="16"/>
      <c r="K658" s="18"/>
      <c r="L658" s="16"/>
      <c r="M658" s="18"/>
      <c r="N658" s="18"/>
      <c r="O658" s="36"/>
      <c r="P658" s="36"/>
      <c r="Q658" s="36"/>
      <c r="R658" s="41"/>
      <c r="S658" s="16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Y658" s="18"/>
      <c r="BA658" s="19"/>
      <c r="BB658" s="16"/>
    </row>
    <row r="659" spans="1:54">
      <c r="A659" s="19"/>
      <c r="B659" s="16"/>
      <c r="C659" s="17"/>
      <c r="D659" s="17"/>
      <c r="E659" s="17"/>
      <c r="F659" s="17"/>
      <c r="G659" s="16"/>
      <c r="H659" s="16"/>
      <c r="I659" s="16"/>
      <c r="J659" s="16"/>
      <c r="K659" s="18"/>
      <c r="L659" s="16"/>
      <c r="M659" s="18"/>
      <c r="N659" s="18"/>
      <c r="O659" s="36"/>
      <c r="P659" s="36"/>
      <c r="Q659" s="36"/>
      <c r="R659" s="41"/>
      <c r="S659" s="16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Y659" s="18"/>
      <c r="BA659" s="19"/>
      <c r="BB659" s="16"/>
    </row>
    <row r="660" spans="1:54">
      <c r="A660" s="19"/>
      <c r="B660" s="16"/>
      <c r="C660" s="17"/>
      <c r="D660" s="17"/>
      <c r="E660" s="17"/>
      <c r="F660" s="17"/>
      <c r="G660" s="16"/>
      <c r="H660" s="16"/>
      <c r="I660" s="16"/>
      <c r="J660" s="16"/>
      <c r="K660" s="18"/>
      <c r="L660" s="16"/>
      <c r="M660" s="18"/>
      <c r="N660" s="18"/>
      <c r="O660" s="36"/>
      <c r="P660" s="36"/>
      <c r="Q660" s="36"/>
      <c r="R660" s="41"/>
      <c r="S660" s="16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Y660" s="18"/>
      <c r="BA660" s="19"/>
      <c r="BB660" s="16"/>
    </row>
    <row r="661" spans="1:54">
      <c r="A661" s="19"/>
      <c r="B661" s="16"/>
      <c r="C661" s="17"/>
      <c r="D661" s="17"/>
      <c r="E661" s="17"/>
      <c r="F661" s="17"/>
      <c r="G661" s="16"/>
      <c r="H661" s="16"/>
      <c r="I661" s="16"/>
      <c r="J661" s="16"/>
      <c r="K661" s="18"/>
      <c r="L661" s="16"/>
      <c r="M661" s="18"/>
      <c r="N661" s="18"/>
      <c r="O661" s="36"/>
      <c r="P661" s="36"/>
      <c r="Q661" s="36"/>
      <c r="R661" s="41"/>
      <c r="S661" s="16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Y661" s="18"/>
      <c r="BA661" s="19"/>
      <c r="BB661" s="16"/>
    </row>
    <row r="662" spans="1:54">
      <c r="A662" s="19"/>
      <c r="B662" s="16"/>
      <c r="C662" s="17"/>
      <c r="D662" s="17"/>
      <c r="E662" s="17"/>
      <c r="F662" s="17"/>
      <c r="G662" s="16"/>
      <c r="H662" s="16"/>
      <c r="I662" s="16"/>
      <c r="J662" s="16"/>
      <c r="K662" s="18"/>
      <c r="L662" s="16"/>
      <c r="M662" s="18"/>
      <c r="N662" s="18"/>
      <c r="O662" s="36"/>
      <c r="P662" s="36"/>
      <c r="Q662" s="36"/>
      <c r="R662" s="41"/>
      <c r="S662" s="16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Y662" s="18"/>
      <c r="BA662" s="19"/>
      <c r="BB662" s="16"/>
    </row>
    <row r="663" spans="1:54">
      <c r="A663" s="19"/>
      <c r="B663" s="16"/>
      <c r="C663" s="17"/>
      <c r="D663" s="17"/>
      <c r="E663" s="17"/>
      <c r="F663" s="17"/>
      <c r="G663" s="16"/>
      <c r="H663" s="16"/>
      <c r="I663" s="16"/>
      <c r="J663" s="16"/>
      <c r="K663" s="18"/>
      <c r="L663" s="16"/>
      <c r="M663" s="18"/>
      <c r="N663" s="18"/>
      <c r="O663" s="36"/>
      <c r="P663" s="36"/>
      <c r="Q663" s="36"/>
      <c r="R663" s="41"/>
      <c r="S663" s="16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Y663" s="18"/>
      <c r="BA663" s="19"/>
      <c r="BB663" s="16"/>
    </row>
    <row r="664" spans="1:54">
      <c r="A664" s="19"/>
      <c r="B664" s="16"/>
      <c r="C664" s="17"/>
      <c r="D664" s="17"/>
      <c r="E664" s="17"/>
      <c r="F664" s="17"/>
      <c r="G664" s="16"/>
      <c r="H664" s="16"/>
      <c r="I664" s="16"/>
      <c r="J664" s="16"/>
      <c r="K664" s="18"/>
      <c r="L664" s="16"/>
      <c r="M664" s="18"/>
      <c r="N664" s="18"/>
      <c r="O664" s="36"/>
      <c r="P664" s="36"/>
      <c r="Q664" s="36"/>
      <c r="R664" s="41"/>
      <c r="S664" s="16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Y664" s="18"/>
      <c r="BA664" s="19"/>
      <c r="BB664" s="16"/>
    </row>
    <row r="665" spans="1:54">
      <c r="A665" s="19"/>
      <c r="B665" s="16"/>
      <c r="C665" s="17"/>
      <c r="D665" s="17"/>
      <c r="E665" s="17"/>
      <c r="F665" s="17"/>
      <c r="G665" s="16"/>
      <c r="H665" s="16"/>
      <c r="I665" s="16"/>
      <c r="J665" s="16"/>
      <c r="K665" s="18"/>
      <c r="L665" s="16"/>
      <c r="M665" s="18"/>
      <c r="N665" s="18"/>
      <c r="O665" s="36"/>
      <c r="P665" s="36"/>
      <c r="Q665" s="36"/>
      <c r="R665" s="41"/>
      <c r="S665" s="16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Y665" s="18"/>
      <c r="BA665" s="19"/>
      <c r="BB665" s="16"/>
    </row>
    <row r="666" spans="1:54">
      <c r="A666" s="19"/>
      <c r="B666" s="16"/>
      <c r="C666" s="17"/>
      <c r="D666" s="17"/>
      <c r="E666" s="17"/>
      <c r="F666" s="17"/>
      <c r="G666" s="16"/>
      <c r="H666" s="16"/>
      <c r="I666" s="16"/>
      <c r="J666" s="16"/>
      <c r="K666" s="18"/>
      <c r="L666" s="16"/>
      <c r="M666" s="18"/>
      <c r="N666" s="18"/>
      <c r="O666" s="36"/>
      <c r="P666" s="36"/>
      <c r="Q666" s="36"/>
      <c r="R666" s="41"/>
      <c r="S666" s="16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Y666" s="18"/>
      <c r="BA666" s="19"/>
      <c r="BB666" s="16"/>
    </row>
    <row r="667" spans="1:54">
      <c r="A667" s="19"/>
      <c r="B667" s="16"/>
      <c r="C667" s="17"/>
      <c r="D667" s="17"/>
      <c r="E667" s="17"/>
      <c r="F667" s="17"/>
      <c r="G667" s="16"/>
      <c r="H667" s="16"/>
      <c r="I667" s="16"/>
      <c r="J667" s="16"/>
      <c r="K667" s="18"/>
      <c r="L667" s="16"/>
      <c r="M667" s="18"/>
      <c r="N667" s="18"/>
      <c r="O667" s="36"/>
      <c r="P667" s="36"/>
      <c r="Q667" s="36"/>
      <c r="R667" s="41"/>
      <c r="S667" s="16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Y667" s="18"/>
      <c r="BA667" s="19"/>
      <c r="BB667" s="16"/>
    </row>
    <row r="668" spans="1:54">
      <c r="A668" s="19"/>
      <c r="B668" s="16"/>
      <c r="C668" s="17"/>
      <c r="D668" s="17"/>
      <c r="E668" s="17"/>
      <c r="F668" s="17"/>
      <c r="G668" s="16"/>
      <c r="H668" s="16"/>
      <c r="I668" s="16"/>
      <c r="J668" s="16"/>
      <c r="K668" s="18"/>
      <c r="L668" s="16"/>
      <c r="M668" s="18"/>
      <c r="N668" s="18"/>
      <c r="O668" s="36"/>
      <c r="P668" s="36"/>
      <c r="Q668" s="36"/>
      <c r="R668" s="41"/>
      <c r="S668" s="16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Y668" s="18"/>
      <c r="BA668" s="19"/>
      <c r="BB668" s="16"/>
    </row>
    <row r="669" spans="1:54">
      <c r="A669" s="19"/>
      <c r="B669" s="16"/>
      <c r="C669" s="17"/>
      <c r="D669" s="17"/>
      <c r="E669" s="17"/>
      <c r="F669" s="17"/>
      <c r="G669" s="16"/>
      <c r="H669" s="16"/>
      <c r="I669" s="16"/>
      <c r="J669" s="16"/>
      <c r="K669" s="18"/>
      <c r="L669" s="16"/>
      <c r="M669" s="18"/>
      <c r="N669" s="18"/>
      <c r="O669" s="36"/>
      <c r="P669" s="36"/>
      <c r="Q669" s="36"/>
      <c r="R669" s="41"/>
      <c r="S669" s="16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Y669" s="18"/>
      <c r="BA669" s="19"/>
      <c r="BB669" s="16"/>
    </row>
    <row r="670" spans="1:54">
      <c r="A670" s="19"/>
      <c r="B670" s="16"/>
      <c r="C670" s="17"/>
      <c r="D670" s="17"/>
      <c r="E670" s="17"/>
      <c r="F670" s="17"/>
      <c r="G670" s="16"/>
      <c r="H670" s="16"/>
      <c r="I670" s="16"/>
      <c r="J670" s="16"/>
      <c r="K670" s="18"/>
      <c r="L670" s="16"/>
      <c r="M670" s="18"/>
      <c r="N670" s="18"/>
      <c r="O670" s="36"/>
      <c r="P670" s="36"/>
      <c r="Q670" s="36"/>
      <c r="R670" s="41"/>
      <c r="S670" s="16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Y670" s="18"/>
      <c r="BA670" s="19"/>
      <c r="BB670" s="16"/>
    </row>
    <row r="671" spans="1:54">
      <c r="A671" s="19"/>
      <c r="B671" s="16"/>
      <c r="C671" s="17"/>
      <c r="D671" s="17"/>
      <c r="E671" s="17"/>
      <c r="F671" s="17"/>
      <c r="G671" s="16"/>
      <c r="H671" s="16"/>
      <c r="I671" s="16"/>
      <c r="J671" s="16"/>
      <c r="K671" s="18"/>
      <c r="L671" s="16"/>
      <c r="M671" s="18"/>
      <c r="N671" s="18"/>
      <c r="O671" s="36"/>
      <c r="P671" s="36"/>
      <c r="Q671" s="36"/>
      <c r="R671" s="41"/>
      <c r="S671" s="16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Y671" s="18"/>
      <c r="BA671" s="19"/>
      <c r="BB671" s="16"/>
    </row>
    <row r="672" spans="1:54">
      <c r="A672" s="19"/>
      <c r="B672" s="16"/>
      <c r="C672" s="17"/>
      <c r="D672" s="17"/>
      <c r="E672" s="17"/>
      <c r="F672" s="17"/>
      <c r="G672" s="16"/>
      <c r="H672" s="16"/>
      <c r="I672" s="16"/>
      <c r="J672" s="16"/>
      <c r="K672" s="18"/>
      <c r="L672" s="16"/>
      <c r="M672" s="18"/>
      <c r="N672" s="18"/>
      <c r="O672" s="36"/>
      <c r="P672" s="36"/>
      <c r="Q672" s="36"/>
      <c r="R672" s="41"/>
      <c r="S672" s="16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Y672" s="18"/>
      <c r="BA672" s="19"/>
      <c r="BB672" s="16"/>
    </row>
    <row r="673" spans="1:54">
      <c r="A673" s="19"/>
      <c r="B673" s="16"/>
      <c r="C673" s="17"/>
      <c r="D673" s="17"/>
      <c r="E673" s="17"/>
      <c r="F673" s="17"/>
      <c r="G673" s="16"/>
      <c r="H673" s="16"/>
      <c r="I673" s="16"/>
      <c r="J673" s="16"/>
      <c r="K673" s="18"/>
      <c r="L673" s="16"/>
      <c r="M673" s="18"/>
      <c r="N673" s="18"/>
      <c r="O673" s="36"/>
      <c r="P673" s="36"/>
      <c r="Q673" s="36"/>
      <c r="R673" s="41"/>
      <c r="S673" s="16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Y673" s="18"/>
      <c r="BA673" s="19"/>
      <c r="BB673" s="16"/>
    </row>
    <row r="674" spans="1:54">
      <c r="A674" s="19"/>
      <c r="B674" s="16"/>
      <c r="C674" s="17"/>
      <c r="D674" s="17"/>
      <c r="E674" s="17"/>
      <c r="F674" s="17"/>
      <c r="G674" s="16"/>
      <c r="H674" s="16"/>
      <c r="I674" s="16"/>
      <c r="J674" s="16"/>
      <c r="K674" s="18"/>
      <c r="L674" s="16"/>
      <c r="M674" s="18"/>
      <c r="N674" s="18"/>
      <c r="O674" s="36"/>
      <c r="P674" s="36"/>
      <c r="Q674" s="36"/>
      <c r="R674" s="41"/>
      <c r="S674" s="16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Y674" s="18"/>
      <c r="BA674" s="19"/>
      <c r="BB674" s="16"/>
    </row>
    <row r="675" spans="1:54">
      <c r="A675" s="19"/>
      <c r="B675" s="16"/>
      <c r="C675" s="17"/>
      <c r="D675" s="17"/>
      <c r="E675" s="17"/>
      <c r="F675" s="17"/>
      <c r="G675" s="16"/>
      <c r="H675" s="16"/>
      <c r="I675" s="16"/>
      <c r="J675" s="16"/>
      <c r="K675" s="18"/>
      <c r="L675" s="16"/>
      <c r="M675" s="18"/>
      <c r="N675" s="18"/>
      <c r="O675" s="36"/>
      <c r="P675" s="36"/>
      <c r="Q675" s="36"/>
      <c r="R675" s="41"/>
      <c r="S675" s="16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Y675" s="18"/>
      <c r="BA675" s="19"/>
      <c r="BB675" s="16"/>
    </row>
    <row r="676" spans="1:54">
      <c r="A676" s="19"/>
      <c r="B676" s="16"/>
      <c r="C676" s="17"/>
      <c r="D676" s="17"/>
      <c r="E676" s="17"/>
      <c r="F676" s="17"/>
      <c r="G676" s="16"/>
      <c r="H676" s="16"/>
      <c r="I676" s="16"/>
      <c r="J676" s="16"/>
      <c r="K676" s="18"/>
      <c r="L676" s="16"/>
      <c r="M676" s="18"/>
      <c r="N676" s="18"/>
      <c r="O676" s="36"/>
      <c r="P676" s="36"/>
      <c r="Q676" s="36"/>
      <c r="R676" s="41"/>
      <c r="S676" s="16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Y676" s="18"/>
      <c r="BA676" s="19"/>
      <c r="BB676" s="16"/>
    </row>
    <row r="677" spans="1:54">
      <c r="A677" s="19"/>
      <c r="B677" s="16"/>
      <c r="C677" s="17"/>
      <c r="D677" s="17"/>
      <c r="E677" s="17"/>
      <c r="F677" s="17"/>
      <c r="G677" s="16"/>
      <c r="H677" s="16"/>
      <c r="I677" s="16"/>
      <c r="J677" s="16"/>
      <c r="K677" s="18"/>
      <c r="L677" s="16"/>
      <c r="M677" s="18"/>
      <c r="N677" s="18"/>
      <c r="O677" s="36"/>
      <c r="P677" s="36"/>
      <c r="Q677" s="36"/>
      <c r="R677" s="41"/>
      <c r="S677" s="16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Y677" s="18"/>
      <c r="BA677" s="19"/>
      <c r="BB677" s="16"/>
    </row>
    <row r="678" spans="1:54">
      <c r="A678" s="19"/>
      <c r="B678" s="16"/>
      <c r="C678" s="17"/>
      <c r="D678" s="17"/>
      <c r="E678" s="17"/>
      <c r="F678" s="17"/>
      <c r="G678" s="16"/>
      <c r="H678" s="16"/>
      <c r="I678" s="16"/>
      <c r="J678" s="16"/>
      <c r="K678" s="18"/>
      <c r="L678" s="16"/>
      <c r="M678" s="18"/>
      <c r="N678" s="18"/>
      <c r="O678" s="36"/>
      <c r="P678" s="36"/>
      <c r="Q678" s="36"/>
      <c r="R678" s="41"/>
      <c r="S678" s="16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Y678" s="18"/>
      <c r="BA678" s="19"/>
      <c r="BB678" s="16"/>
    </row>
    <row r="679" spans="1:54">
      <c r="A679" s="19"/>
      <c r="B679" s="16"/>
      <c r="C679" s="17"/>
      <c r="D679" s="17"/>
      <c r="E679" s="17"/>
      <c r="F679" s="17"/>
      <c r="G679" s="16"/>
      <c r="H679" s="16"/>
      <c r="I679" s="16"/>
      <c r="J679" s="16"/>
      <c r="K679" s="18"/>
      <c r="L679" s="16"/>
      <c r="M679" s="18"/>
      <c r="N679" s="18"/>
      <c r="O679" s="36"/>
      <c r="P679" s="36"/>
      <c r="Q679" s="36"/>
      <c r="R679" s="41"/>
      <c r="S679" s="16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Y679" s="18"/>
      <c r="BA679" s="19"/>
      <c r="BB679" s="16"/>
    </row>
    <row r="680" spans="1:54">
      <c r="A680" s="19"/>
      <c r="B680" s="16"/>
      <c r="C680" s="17"/>
      <c r="D680" s="17"/>
      <c r="E680" s="17"/>
      <c r="F680" s="17"/>
      <c r="G680" s="16"/>
      <c r="H680" s="16"/>
      <c r="I680" s="16"/>
      <c r="J680" s="16"/>
      <c r="K680" s="18"/>
      <c r="L680" s="16"/>
      <c r="M680" s="18"/>
      <c r="N680" s="18"/>
      <c r="O680" s="36"/>
      <c r="P680" s="36"/>
      <c r="Q680" s="36"/>
      <c r="R680" s="41"/>
      <c r="S680" s="16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Y680" s="18"/>
      <c r="BA680" s="19"/>
      <c r="BB680" s="16"/>
    </row>
    <row r="681" spans="1:54">
      <c r="A681" s="19"/>
      <c r="B681" s="16"/>
      <c r="C681" s="17"/>
      <c r="D681" s="17"/>
      <c r="E681" s="17"/>
      <c r="F681" s="17"/>
      <c r="G681" s="16"/>
      <c r="H681" s="16"/>
      <c r="I681" s="16"/>
      <c r="J681" s="16"/>
      <c r="K681" s="18"/>
      <c r="L681" s="16"/>
      <c r="M681" s="18"/>
      <c r="N681" s="18"/>
      <c r="O681" s="36"/>
      <c r="P681" s="36"/>
      <c r="Q681" s="36"/>
      <c r="R681" s="41"/>
      <c r="S681" s="16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Y681" s="18"/>
      <c r="BA681" s="19"/>
      <c r="BB681" s="16"/>
    </row>
    <row r="682" spans="1:54">
      <c r="A682" s="19"/>
      <c r="B682" s="16"/>
      <c r="C682" s="17"/>
      <c r="D682" s="17"/>
      <c r="E682" s="17"/>
      <c r="F682" s="17"/>
      <c r="G682" s="16"/>
      <c r="H682" s="16"/>
      <c r="I682" s="16"/>
      <c r="J682" s="16"/>
      <c r="K682" s="18"/>
      <c r="L682" s="16"/>
      <c r="M682" s="18"/>
      <c r="N682" s="18"/>
      <c r="O682" s="36"/>
      <c r="P682" s="36"/>
      <c r="Q682" s="36"/>
      <c r="R682" s="41"/>
      <c r="S682" s="16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Y682" s="18"/>
      <c r="BA682" s="19"/>
      <c r="BB682" s="16"/>
    </row>
    <row r="683" spans="1:54">
      <c r="A683" s="19"/>
      <c r="B683" s="16"/>
      <c r="C683" s="17"/>
      <c r="D683" s="17"/>
      <c r="E683" s="17"/>
      <c r="F683" s="17"/>
      <c r="G683" s="16"/>
      <c r="H683" s="16"/>
      <c r="I683" s="16"/>
      <c r="J683" s="16"/>
      <c r="K683" s="18"/>
      <c r="L683" s="16"/>
      <c r="M683" s="18"/>
      <c r="N683" s="18"/>
      <c r="O683" s="36"/>
      <c r="P683" s="36"/>
      <c r="Q683" s="36"/>
      <c r="R683" s="41"/>
      <c r="S683" s="16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Y683" s="18"/>
      <c r="BA683" s="19"/>
      <c r="BB683" s="16"/>
    </row>
    <row r="684" spans="1:54">
      <c r="A684" s="19"/>
      <c r="B684" s="16"/>
      <c r="C684" s="17"/>
      <c r="D684" s="17"/>
      <c r="E684" s="17"/>
      <c r="F684" s="17"/>
      <c r="G684" s="16"/>
      <c r="H684" s="16"/>
      <c r="I684" s="16"/>
      <c r="J684" s="16"/>
      <c r="K684" s="18"/>
      <c r="L684" s="16"/>
      <c r="M684" s="18"/>
      <c r="N684" s="18"/>
      <c r="O684" s="36"/>
      <c r="P684" s="36"/>
      <c r="Q684" s="36"/>
      <c r="R684" s="41"/>
      <c r="S684" s="16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Y684" s="18"/>
      <c r="BA684" s="19"/>
      <c r="BB684" s="16"/>
    </row>
    <row r="685" spans="1:54">
      <c r="A685" s="19"/>
      <c r="B685" s="16"/>
      <c r="C685" s="17"/>
      <c r="D685" s="17"/>
      <c r="E685" s="17"/>
      <c r="F685" s="17"/>
      <c r="G685" s="16"/>
      <c r="H685" s="16"/>
      <c r="I685" s="16"/>
      <c r="J685" s="16"/>
      <c r="K685" s="18"/>
      <c r="L685" s="16"/>
      <c r="M685" s="18"/>
      <c r="N685" s="18"/>
      <c r="O685" s="36"/>
      <c r="P685" s="36"/>
      <c r="Q685" s="36"/>
      <c r="R685" s="41"/>
      <c r="S685" s="16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Y685" s="18"/>
      <c r="BA685" s="19"/>
      <c r="BB685" s="16"/>
    </row>
    <row r="686" spans="1:54">
      <c r="A686" s="19"/>
      <c r="B686" s="16"/>
      <c r="C686" s="17"/>
      <c r="D686" s="17"/>
      <c r="E686" s="17"/>
      <c r="F686" s="17"/>
      <c r="G686" s="16"/>
      <c r="H686" s="16"/>
      <c r="I686" s="16"/>
      <c r="J686" s="16"/>
      <c r="K686" s="18"/>
      <c r="L686" s="16"/>
      <c r="M686" s="18"/>
      <c r="N686" s="18"/>
      <c r="O686" s="36"/>
      <c r="P686" s="36"/>
      <c r="Q686" s="36"/>
      <c r="R686" s="41"/>
      <c r="S686" s="16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Y686" s="18"/>
      <c r="BA686" s="19"/>
      <c r="BB686" s="16"/>
    </row>
    <row r="687" spans="1:54">
      <c r="A687" s="19"/>
      <c r="B687" s="16"/>
      <c r="C687" s="17"/>
      <c r="D687" s="17"/>
      <c r="E687" s="17"/>
      <c r="F687" s="17"/>
      <c r="G687" s="16"/>
      <c r="H687" s="16"/>
      <c r="I687" s="16"/>
      <c r="J687" s="16"/>
      <c r="K687" s="18"/>
      <c r="L687" s="16"/>
      <c r="M687" s="18"/>
      <c r="N687" s="18"/>
      <c r="O687" s="36"/>
      <c r="P687" s="36"/>
      <c r="Q687" s="36"/>
      <c r="R687" s="41"/>
      <c r="S687" s="16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Y687" s="18"/>
      <c r="BA687" s="19"/>
      <c r="BB687" s="16"/>
    </row>
    <row r="688" spans="1:54">
      <c r="A688" s="19"/>
      <c r="B688" s="16"/>
      <c r="C688" s="17"/>
      <c r="D688" s="17"/>
      <c r="E688" s="17"/>
      <c r="F688" s="17"/>
      <c r="G688" s="16"/>
      <c r="H688" s="16"/>
      <c r="I688" s="16"/>
      <c r="J688" s="16"/>
      <c r="K688" s="18"/>
      <c r="L688" s="16"/>
      <c r="M688" s="18"/>
      <c r="N688" s="18"/>
      <c r="O688" s="36"/>
      <c r="P688" s="36"/>
      <c r="Q688" s="36"/>
      <c r="R688" s="41"/>
      <c r="S688" s="16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Y688" s="18"/>
      <c r="BA688" s="19"/>
      <c r="BB688" s="16"/>
    </row>
    <row r="689" spans="1:54">
      <c r="A689" s="19"/>
      <c r="B689" s="16"/>
      <c r="C689" s="17"/>
      <c r="D689" s="17"/>
      <c r="E689" s="17"/>
      <c r="F689" s="17"/>
      <c r="G689" s="16"/>
      <c r="H689" s="16"/>
      <c r="I689" s="16"/>
      <c r="J689" s="16"/>
      <c r="K689" s="18"/>
      <c r="L689" s="16"/>
      <c r="M689" s="18"/>
      <c r="N689" s="18"/>
      <c r="O689" s="36"/>
      <c r="P689" s="36"/>
      <c r="Q689" s="36"/>
      <c r="R689" s="41"/>
      <c r="S689" s="16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Y689" s="18"/>
      <c r="BA689" s="19"/>
      <c r="BB689" s="16"/>
    </row>
    <row r="690" spans="1:54">
      <c r="A690" s="19"/>
      <c r="B690" s="16"/>
      <c r="C690" s="17"/>
      <c r="D690" s="17"/>
      <c r="E690" s="17"/>
      <c r="F690" s="17"/>
      <c r="G690" s="16"/>
      <c r="H690" s="16"/>
      <c r="I690" s="16"/>
      <c r="J690" s="16"/>
      <c r="K690" s="18"/>
      <c r="L690" s="16"/>
      <c r="M690" s="18"/>
      <c r="N690" s="18"/>
      <c r="O690" s="36"/>
      <c r="P690" s="36"/>
      <c r="Q690" s="36"/>
      <c r="R690" s="41"/>
      <c r="S690" s="16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Y690" s="18"/>
      <c r="BA690" s="19"/>
      <c r="BB690" s="16"/>
    </row>
    <row r="691" spans="1:54">
      <c r="A691" s="19"/>
      <c r="B691" s="16"/>
      <c r="C691" s="17"/>
      <c r="D691" s="17"/>
      <c r="E691" s="17"/>
      <c r="F691" s="17"/>
      <c r="G691" s="16"/>
      <c r="H691" s="16"/>
      <c r="I691" s="16"/>
      <c r="J691" s="16"/>
      <c r="K691" s="18"/>
      <c r="L691" s="16"/>
      <c r="M691" s="18"/>
      <c r="N691" s="18"/>
      <c r="O691" s="36"/>
      <c r="P691" s="36"/>
      <c r="Q691" s="36"/>
      <c r="R691" s="41"/>
      <c r="S691" s="16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Y691" s="18"/>
      <c r="BA691" s="19"/>
      <c r="BB691" s="16"/>
    </row>
    <row r="692" spans="1:54">
      <c r="A692" s="19"/>
      <c r="B692" s="16"/>
      <c r="C692" s="17"/>
      <c r="D692" s="17"/>
      <c r="E692" s="17"/>
      <c r="F692" s="17"/>
      <c r="G692" s="16"/>
      <c r="H692" s="16"/>
      <c r="I692" s="16"/>
      <c r="J692" s="16"/>
      <c r="K692" s="18"/>
      <c r="L692" s="16"/>
      <c r="M692" s="18"/>
      <c r="N692" s="18"/>
      <c r="O692" s="36"/>
      <c r="P692" s="36"/>
      <c r="Q692" s="36"/>
      <c r="R692" s="41"/>
      <c r="S692" s="16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Y692" s="18"/>
      <c r="BA692" s="19"/>
      <c r="BB692" s="16"/>
    </row>
    <row r="693" spans="1:54">
      <c r="A693" s="19"/>
      <c r="B693" s="16"/>
      <c r="C693" s="17"/>
      <c r="D693" s="17"/>
      <c r="E693" s="17"/>
      <c r="F693" s="17"/>
      <c r="G693" s="16"/>
      <c r="H693" s="16"/>
      <c r="I693" s="16"/>
      <c r="J693" s="16"/>
      <c r="K693" s="18"/>
      <c r="L693" s="16"/>
      <c r="M693" s="18"/>
      <c r="N693" s="18"/>
      <c r="O693" s="36"/>
      <c r="P693" s="36"/>
      <c r="Q693" s="36"/>
      <c r="R693" s="41"/>
      <c r="S693" s="16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Y693" s="18"/>
      <c r="BA693" s="19"/>
      <c r="BB693" s="16"/>
    </row>
    <row r="694" spans="1:54">
      <c r="A694" s="19"/>
      <c r="B694" s="16"/>
      <c r="C694" s="17"/>
      <c r="D694" s="17"/>
      <c r="E694" s="17"/>
      <c r="F694" s="17"/>
      <c r="G694" s="16"/>
      <c r="H694" s="16"/>
      <c r="I694" s="16"/>
      <c r="J694" s="16"/>
      <c r="K694" s="18"/>
      <c r="L694" s="16"/>
      <c r="M694" s="18"/>
      <c r="N694" s="18"/>
      <c r="O694" s="36"/>
      <c r="P694" s="36"/>
      <c r="Q694" s="36"/>
      <c r="R694" s="41"/>
      <c r="S694" s="16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Y694" s="18"/>
      <c r="BA694" s="19"/>
      <c r="BB694" s="16"/>
    </row>
    <row r="695" spans="1:54">
      <c r="A695" s="19"/>
      <c r="B695" s="16"/>
      <c r="C695" s="17"/>
      <c r="D695" s="17"/>
      <c r="E695" s="17"/>
      <c r="F695" s="17"/>
      <c r="G695" s="16"/>
      <c r="H695" s="16"/>
      <c r="I695" s="16"/>
      <c r="J695" s="16"/>
      <c r="K695" s="18"/>
      <c r="L695" s="16"/>
      <c r="M695" s="18"/>
      <c r="N695" s="18"/>
      <c r="O695" s="36"/>
      <c r="P695" s="36"/>
      <c r="Q695" s="36"/>
      <c r="R695" s="41"/>
      <c r="S695" s="16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Y695" s="18"/>
      <c r="BA695" s="19"/>
      <c r="BB695" s="16"/>
    </row>
    <row r="696" spans="1:54">
      <c r="A696" s="19"/>
      <c r="B696" s="16"/>
      <c r="C696" s="17"/>
      <c r="D696" s="17"/>
      <c r="E696" s="17"/>
      <c r="F696" s="17"/>
      <c r="G696" s="16"/>
      <c r="H696" s="16"/>
      <c r="I696" s="16"/>
      <c r="J696" s="16"/>
      <c r="K696" s="18"/>
      <c r="L696" s="16"/>
      <c r="M696" s="18"/>
      <c r="N696" s="18"/>
      <c r="O696" s="36"/>
      <c r="P696" s="36"/>
      <c r="Q696" s="36"/>
      <c r="R696" s="41"/>
      <c r="S696" s="16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Y696" s="18"/>
      <c r="BA696" s="19"/>
      <c r="BB696" s="16"/>
    </row>
    <row r="697" spans="1:54">
      <c r="A697" s="19"/>
      <c r="B697" s="16"/>
      <c r="C697" s="17"/>
      <c r="D697" s="17"/>
      <c r="E697" s="17"/>
      <c r="F697" s="17"/>
      <c r="G697" s="16"/>
      <c r="H697" s="16"/>
      <c r="I697" s="16"/>
      <c r="J697" s="16"/>
      <c r="K697" s="18"/>
      <c r="L697" s="16"/>
      <c r="M697" s="18"/>
      <c r="N697" s="18"/>
      <c r="O697" s="36"/>
      <c r="P697" s="36"/>
      <c r="Q697" s="36"/>
      <c r="R697" s="41"/>
      <c r="S697" s="16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Y697" s="18"/>
      <c r="BA697" s="19"/>
      <c r="BB697" s="16"/>
    </row>
    <row r="698" spans="1:54">
      <c r="A698" s="19"/>
      <c r="B698" s="16"/>
      <c r="C698" s="17"/>
      <c r="D698" s="17"/>
      <c r="E698" s="17"/>
      <c r="F698" s="17"/>
      <c r="G698" s="16"/>
      <c r="H698" s="16"/>
      <c r="I698" s="16"/>
      <c r="J698" s="16"/>
      <c r="K698" s="18"/>
      <c r="L698" s="16"/>
      <c r="M698" s="18"/>
      <c r="N698" s="18"/>
      <c r="O698" s="36"/>
      <c r="P698" s="36"/>
      <c r="Q698" s="36"/>
      <c r="R698" s="41"/>
      <c r="S698" s="16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Y698" s="18"/>
      <c r="BA698" s="19"/>
      <c r="BB698" s="16"/>
    </row>
    <row r="699" spans="1:54">
      <c r="A699" s="19"/>
      <c r="B699" s="16"/>
      <c r="C699" s="17"/>
      <c r="D699" s="17"/>
      <c r="E699" s="17"/>
      <c r="F699" s="17"/>
      <c r="G699" s="16"/>
      <c r="H699" s="16"/>
      <c r="I699" s="16"/>
      <c r="J699" s="16"/>
      <c r="K699" s="18"/>
      <c r="L699" s="16"/>
      <c r="M699" s="18"/>
      <c r="N699" s="18"/>
      <c r="O699" s="36"/>
      <c r="P699" s="36"/>
      <c r="Q699" s="36"/>
      <c r="R699" s="41"/>
      <c r="S699" s="16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Y699" s="18"/>
      <c r="BA699" s="19"/>
      <c r="BB699" s="16"/>
    </row>
    <row r="700" spans="1:54">
      <c r="A700" s="19"/>
      <c r="B700" s="16"/>
      <c r="C700" s="17"/>
      <c r="D700" s="17"/>
      <c r="E700" s="17"/>
      <c r="F700" s="17"/>
      <c r="G700" s="16"/>
      <c r="H700" s="16"/>
      <c r="I700" s="16"/>
      <c r="J700" s="16"/>
      <c r="K700" s="18"/>
      <c r="L700" s="16"/>
      <c r="M700" s="18"/>
      <c r="N700" s="18"/>
      <c r="O700" s="36"/>
      <c r="P700" s="36"/>
      <c r="Q700" s="36"/>
      <c r="R700" s="41"/>
      <c r="S700" s="16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Y700" s="18"/>
      <c r="BA700" s="19"/>
      <c r="BB700" s="16"/>
    </row>
    <row r="701" spans="1:54">
      <c r="A701" s="19"/>
      <c r="B701" s="16"/>
      <c r="C701" s="17"/>
      <c r="D701" s="17"/>
      <c r="E701" s="17"/>
      <c r="F701" s="17"/>
      <c r="G701" s="16"/>
      <c r="H701" s="16"/>
      <c r="I701" s="16"/>
      <c r="J701" s="16"/>
      <c r="K701" s="18"/>
      <c r="L701" s="16"/>
      <c r="M701" s="18"/>
      <c r="N701" s="18"/>
      <c r="O701" s="36"/>
      <c r="P701" s="36"/>
      <c r="Q701" s="36"/>
      <c r="R701" s="41"/>
      <c r="S701" s="16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Y701" s="18"/>
      <c r="BA701" s="19"/>
      <c r="BB701" s="16"/>
    </row>
    <row r="702" spans="1:54">
      <c r="A702" s="19"/>
      <c r="B702" s="16"/>
      <c r="C702" s="17"/>
      <c r="D702" s="17"/>
      <c r="E702" s="17"/>
      <c r="F702" s="17"/>
      <c r="G702" s="16"/>
      <c r="H702" s="16"/>
      <c r="I702" s="16"/>
      <c r="J702" s="16"/>
      <c r="K702" s="18"/>
      <c r="L702" s="16"/>
      <c r="M702" s="18"/>
      <c r="N702" s="18"/>
      <c r="O702" s="36"/>
      <c r="P702" s="36"/>
      <c r="Q702" s="36"/>
      <c r="R702" s="41"/>
      <c r="S702" s="16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Y702" s="18"/>
      <c r="BA702" s="19"/>
      <c r="BB702" s="16"/>
    </row>
    <row r="703" spans="1:54">
      <c r="A703" s="19"/>
      <c r="B703" s="16"/>
      <c r="C703" s="17"/>
      <c r="D703" s="17"/>
      <c r="E703" s="17"/>
      <c r="F703" s="17"/>
      <c r="G703" s="16"/>
      <c r="H703" s="16"/>
      <c r="I703" s="16"/>
      <c r="J703" s="16"/>
      <c r="K703" s="18"/>
      <c r="L703" s="16"/>
      <c r="M703" s="18"/>
      <c r="N703" s="18"/>
      <c r="O703" s="36"/>
      <c r="P703" s="36"/>
      <c r="Q703" s="36"/>
      <c r="R703" s="41"/>
      <c r="S703" s="16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Y703" s="18"/>
      <c r="BA703" s="19"/>
      <c r="BB703" s="16"/>
    </row>
    <row r="704" spans="1:54">
      <c r="A704" s="19"/>
      <c r="B704" s="16"/>
      <c r="C704" s="17"/>
      <c r="D704" s="17"/>
      <c r="E704" s="17"/>
      <c r="F704" s="17"/>
      <c r="G704" s="16"/>
      <c r="H704" s="16"/>
      <c r="I704" s="16"/>
      <c r="J704" s="16"/>
      <c r="K704" s="18"/>
      <c r="L704" s="16"/>
      <c r="M704" s="18"/>
      <c r="N704" s="18"/>
      <c r="O704" s="36"/>
      <c r="P704" s="36"/>
      <c r="Q704" s="36"/>
      <c r="R704" s="41"/>
      <c r="S704" s="16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Y704" s="18"/>
      <c r="BA704" s="19"/>
      <c r="BB704" s="16"/>
    </row>
    <row r="705" spans="1:54">
      <c r="A705" s="19"/>
      <c r="B705" s="16"/>
      <c r="C705" s="17"/>
      <c r="D705" s="17"/>
      <c r="E705" s="17"/>
      <c r="F705" s="17"/>
      <c r="G705" s="16"/>
      <c r="H705" s="16"/>
      <c r="I705" s="16"/>
      <c r="J705" s="16"/>
      <c r="K705" s="18"/>
      <c r="L705" s="16"/>
      <c r="M705" s="18"/>
      <c r="N705" s="18"/>
      <c r="O705" s="36"/>
      <c r="P705" s="36"/>
      <c r="Q705" s="36"/>
      <c r="R705" s="41"/>
      <c r="S705" s="16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Y705" s="18"/>
      <c r="BA705" s="19"/>
      <c r="BB705" s="16"/>
    </row>
    <row r="706" spans="1:54">
      <c r="A706" s="19"/>
      <c r="B706" s="16"/>
      <c r="C706" s="17"/>
      <c r="D706" s="17"/>
      <c r="E706" s="17"/>
      <c r="F706" s="17"/>
      <c r="G706" s="16"/>
      <c r="H706" s="16"/>
      <c r="I706" s="16"/>
      <c r="J706" s="16"/>
      <c r="K706" s="18"/>
      <c r="L706" s="16"/>
      <c r="M706" s="18"/>
      <c r="N706" s="18"/>
      <c r="O706" s="36"/>
      <c r="P706" s="36"/>
      <c r="Q706" s="36"/>
      <c r="R706" s="41"/>
      <c r="S706" s="16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Y706" s="18"/>
      <c r="BA706" s="19"/>
      <c r="BB706" s="16"/>
    </row>
    <row r="707" spans="1:54">
      <c r="A707" s="19"/>
      <c r="B707" s="16"/>
      <c r="C707" s="17"/>
      <c r="D707" s="17"/>
      <c r="E707" s="17"/>
      <c r="F707" s="17"/>
      <c r="G707" s="16"/>
      <c r="H707" s="16"/>
      <c r="I707" s="16"/>
      <c r="J707" s="16"/>
      <c r="K707" s="18"/>
      <c r="L707" s="16"/>
      <c r="M707" s="18"/>
      <c r="N707" s="18"/>
      <c r="O707" s="36"/>
      <c r="P707" s="36"/>
      <c r="Q707" s="36"/>
      <c r="R707" s="41"/>
      <c r="S707" s="16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Y707" s="18"/>
      <c r="BA707" s="19"/>
      <c r="BB707" s="16"/>
    </row>
    <row r="708" spans="1:54">
      <c r="A708" s="19"/>
      <c r="B708" s="16"/>
      <c r="C708" s="17"/>
      <c r="D708" s="17"/>
      <c r="E708" s="17"/>
      <c r="F708" s="17"/>
      <c r="G708" s="16"/>
      <c r="H708" s="16"/>
      <c r="I708" s="16"/>
      <c r="J708" s="16"/>
      <c r="K708" s="18"/>
      <c r="L708" s="16"/>
      <c r="M708" s="18"/>
      <c r="N708" s="18"/>
      <c r="O708" s="36"/>
      <c r="P708" s="36"/>
      <c r="Q708" s="36"/>
      <c r="R708" s="41"/>
      <c r="S708" s="16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Y708" s="18"/>
      <c r="BA708" s="19"/>
      <c r="BB708" s="16"/>
    </row>
    <row r="709" spans="1:54">
      <c r="A709" s="19"/>
      <c r="B709" s="16"/>
      <c r="C709" s="17"/>
      <c r="D709" s="17"/>
      <c r="E709" s="17"/>
      <c r="F709" s="17"/>
      <c r="G709" s="16"/>
      <c r="H709" s="16"/>
      <c r="I709" s="16"/>
      <c r="J709" s="16"/>
      <c r="K709" s="18"/>
      <c r="L709" s="16"/>
      <c r="M709" s="18"/>
      <c r="N709" s="18"/>
      <c r="O709" s="36"/>
      <c r="P709" s="36"/>
      <c r="Q709" s="36"/>
      <c r="R709" s="41"/>
      <c r="S709" s="16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Y709" s="18"/>
      <c r="BA709" s="19"/>
      <c r="BB709" s="16"/>
    </row>
    <row r="710" spans="1:54">
      <c r="A710" s="19"/>
      <c r="B710" s="16"/>
      <c r="C710" s="17"/>
      <c r="D710" s="17"/>
      <c r="E710" s="17"/>
      <c r="F710" s="17"/>
      <c r="G710" s="16"/>
      <c r="H710" s="16"/>
      <c r="I710" s="16"/>
      <c r="J710" s="16"/>
      <c r="K710" s="18"/>
      <c r="L710" s="16"/>
      <c r="M710" s="18"/>
      <c r="N710" s="18"/>
      <c r="O710" s="36"/>
      <c r="P710" s="36"/>
      <c r="Q710" s="36"/>
      <c r="R710" s="41"/>
      <c r="S710" s="16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Y710" s="18"/>
      <c r="BA710" s="19"/>
      <c r="BB710" s="16"/>
    </row>
    <row r="711" spans="1:54">
      <c r="A711" s="19"/>
      <c r="B711" s="16"/>
      <c r="C711" s="17"/>
      <c r="D711" s="17"/>
      <c r="E711" s="17"/>
      <c r="F711" s="17"/>
      <c r="G711" s="16"/>
      <c r="H711" s="16"/>
      <c r="I711" s="16"/>
      <c r="J711" s="16"/>
      <c r="K711" s="18"/>
      <c r="L711" s="16"/>
      <c r="M711" s="18"/>
      <c r="N711" s="18"/>
      <c r="O711" s="36"/>
      <c r="P711" s="36"/>
      <c r="Q711" s="36"/>
      <c r="R711" s="41"/>
      <c r="S711" s="16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Y711" s="18"/>
      <c r="BA711" s="19"/>
      <c r="BB711" s="16"/>
    </row>
    <row r="712" spans="1:54">
      <c r="A712" s="19"/>
      <c r="B712" s="16"/>
      <c r="C712" s="17"/>
      <c r="D712" s="17"/>
      <c r="E712" s="17"/>
      <c r="F712" s="17"/>
      <c r="G712" s="16"/>
      <c r="H712" s="16"/>
      <c r="I712" s="16"/>
      <c r="J712" s="16"/>
      <c r="K712" s="18"/>
      <c r="L712" s="16"/>
      <c r="M712" s="18"/>
      <c r="N712" s="18"/>
      <c r="O712" s="36"/>
      <c r="P712" s="36"/>
      <c r="Q712" s="36"/>
      <c r="R712" s="41"/>
      <c r="S712" s="16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Y712" s="18"/>
      <c r="BA712" s="19"/>
      <c r="BB712" s="16"/>
    </row>
    <row r="713" spans="1:54">
      <c r="A713" s="19"/>
      <c r="B713" s="16"/>
      <c r="C713" s="17"/>
      <c r="D713" s="17"/>
      <c r="E713" s="17"/>
      <c r="F713" s="17"/>
      <c r="G713" s="16"/>
      <c r="H713" s="16"/>
      <c r="I713" s="16"/>
      <c r="J713" s="16"/>
      <c r="K713" s="18"/>
      <c r="L713" s="16"/>
      <c r="M713" s="18"/>
      <c r="N713" s="18"/>
      <c r="O713" s="36"/>
      <c r="P713" s="36"/>
      <c r="Q713" s="36"/>
      <c r="R713" s="41"/>
      <c r="S713" s="16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Y713" s="18"/>
      <c r="BA713" s="19"/>
      <c r="BB713" s="16"/>
    </row>
    <row r="714" spans="1:54">
      <c r="A714" s="19"/>
      <c r="B714" s="16"/>
      <c r="C714" s="17"/>
      <c r="D714" s="17"/>
      <c r="E714" s="17"/>
      <c r="F714" s="17"/>
      <c r="G714" s="16"/>
      <c r="H714" s="16"/>
      <c r="I714" s="16"/>
      <c r="J714" s="16"/>
      <c r="K714" s="18"/>
      <c r="L714" s="16"/>
      <c r="M714" s="18"/>
      <c r="N714" s="18"/>
      <c r="O714" s="36"/>
      <c r="P714" s="36"/>
      <c r="Q714" s="36"/>
      <c r="R714" s="41"/>
      <c r="S714" s="16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Y714" s="18"/>
      <c r="BA714" s="19"/>
      <c r="BB714" s="16"/>
    </row>
    <row r="715" spans="1:54">
      <c r="A715" s="19"/>
      <c r="B715" s="16"/>
      <c r="C715" s="17"/>
      <c r="D715" s="17"/>
      <c r="E715" s="17"/>
      <c r="F715" s="17"/>
      <c r="G715" s="16"/>
      <c r="H715" s="16"/>
      <c r="I715" s="16"/>
      <c r="J715" s="16"/>
      <c r="K715" s="18"/>
      <c r="L715" s="16"/>
      <c r="M715" s="18"/>
      <c r="N715" s="18"/>
      <c r="O715" s="36"/>
      <c r="P715" s="36"/>
      <c r="Q715" s="36"/>
      <c r="R715" s="41"/>
      <c r="S715" s="16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Y715" s="18"/>
      <c r="BA715" s="19"/>
      <c r="BB715" s="16"/>
    </row>
    <row r="716" spans="1:54">
      <c r="A716" s="19"/>
      <c r="B716" s="16"/>
      <c r="C716" s="17"/>
      <c r="D716" s="17"/>
      <c r="E716" s="17"/>
      <c r="F716" s="17"/>
      <c r="G716" s="16"/>
      <c r="H716" s="16"/>
      <c r="I716" s="16"/>
      <c r="J716" s="16"/>
      <c r="K716" s="18"/>
      <c r="L716" s="16"/>
      <c r="M716" s="18"/>
      <c r="N716" s="18"/>
      <c r="O716" s="36"/>
      <c r="P716" s="36"/>
      <c r="Q716" s="36"/>
      <c r="R716" s="41"/>
      <c r="S716" s="16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Y716" s="18"/>
      <c r="BA716" s="19"/>
      <c r="BB716" s="16"/>
    </row>
    <row r="717" spans="1:54">
      <c r="A717" s="19"/>
      <c r="B717" s="16"/>
      <c r="C717" s="17"/>
      <c r="D717" s="17"/>
      <c r="E717" s="17"/>
      <c r="F717" s="17"/>
      <c r="G717" s="16"/>
      <c r="H717" s="16"/>
      <c r="I717" s="16"/>
      <c r="J717" s="16"/>
      <c r="K717" s="18"/>
      <c r="L717" s="16"/>
      <c r="M717" s="18"/>
      <c r="N717" s="18"/>
      <c r="O717" s="36"/>
      <c r="P717" s="36"/>
      <c r="Q717" s="36"/>
      <c r="R717" s="41"/>
      <c r="S717" s="16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Y717" s="18"/>
      <c r="BA717" s="19"/>
      <c r="BB717" s="16"/>
    </row>
    <row r="718" spans="1:54">
      <c r="A718" s="19"/>
      <c r="B718" s="16"/>
      <c r="C718" s="17"/>
      <c r="D718" s="17"/>
      <c r="E718" s="17"/>
      <c r="F718" s="17"/>
      <c r="G718" s="16"/>
      <c r="H718" s="16"/>
      <c r="I718" s="16"/>
      <c r="J718" s="16"/>
      <c r="K718" s="18"/>
      <c r="L718" s="16"/>
      <c r="M718" s="18"/>
      <c r="N718" s="18"/>
      <c r="O718" s="36"/>
      <c r="P718" s="36"/>
      <c r="Q718" s="36"/>
      <c r="R718" s="41"/>
      <c r="S718" s="16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Y718" s="18"/>
      <c r="BA718" s="19"/>
      <c r="BB718" s="16"/>
    </row>
    <row r="719" spans="1:54">
      <c r="A719" s="19"/>
      <c r="B719" s="16"/>
      <c r="C719" s="17"/>
      <c r="D719" s="17"/>
      <c r="E719" s="17"/>
      <c r="F719" s="17"/>
      <c r="G719" s="16"/>
      <c r="H719" s="16"/>
      <c r="I719" s="16"/>
      <c r="J719" s="16"/>
      <c r="K719" s="18"/>
      <c r="L719" s="16"/>
      <c r="M719" s="18"/>
      <c r="N719" s="18"/>
      <c r="O719" s="36"/>
      <c r="P719" s="36"/>
      <c r="Q719" s="36"/>
      <c r="R719" s="41"/>
      <c r="S719" s="16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Y719" s="18"/>
      <c r="BA719" s="19"/>
      <c r="BB719" s="16"/>
    </row>
    <row r="720" spans="1:54">
      <c r="A720" s="19"/>
      <c r="B720" s="16"/>
      <c r="C720" s="17"/>
      <c r="D720" s="17"/>
      <c r="E720" s="17"/>
      <c r="F720" s="17"/>
      <c r="G720" s="16"/>
      <c r="H720" s="16"/>
      <c r="I720" s="16"/>
      <c r="J720" s="16"/>
      <c r="K720" s="18"/>
      <c r="L720" s="16"/>
      <c r="M720" s="18"/>
      <c r="N720" s="18"/>
      <c r="O720" s="36"/>
      <c r="P720" s="36"/>
      <c r="Q720" s="36"/>
      <c r="R720" s="41"/>
      <c r="S720" s="16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Y720" s="18"/>
      <c r="BA720" s="19"/>
      <c r="BB720" s="16"/>
    </row>
    <row r="721" spans="1:54">
      <c r="A721" s="19"/>
      <c r="B721" s="16"/>
      <c r="C721" s="17"/>
      <c r="D721" s="17"/>
      <c r="E721" s="17"/>
      <c r="F721" s="17"/>
      <c r="G721" s="16"/>
      <c r="H721" s="16"/>
      <c r="I721" s="16"/>
      <c r="J721" s="16"/>
      <c r="K721" s="18"/>
      <c r="L721" s="16"/>
      <c r="M721" s="18"/>
      <c r="N721" s="18"/>
      <c r="O721" s="36"/>
      <c r="P721" s="36"/>
      <c r="Q721" s="36"/>
      <c r="R721" s="41"/>
      <c r="S721" s="16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Y721" s="18"/>
      <c r="BA721" s="19"/>
      <c r="BB721" s="16"/>
    </row>
    <row r="722" spans="1:54">
      <c r="A722" s="19"/>
      <c r="B722" s="16"/>
      <c r="C722" s="17"/>
      <c r="D722" s="17"/>
      <c r="E722" s="17"/>
      <c r="F722" s="17"/>
      <c r="G722" s="16"/>
      <c r="H722" s="16"/>
      <c r="I722" s="16"/>
      <c r="J722" s="16"/>
      <c r="K722" s="18"/>
      <c r="L722" s="16"/>
      <c r="M722" s="18"/>
      <c r="N722" s="18"/>
      <c r="O722" s="36"/>
      <c r="P722" s="36"/>
      <c r="Q722" s="36"/>
      <c r="R722" s="41"/>
      <c r="S722" s="16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Y722" s="18"/>
      <c r="BA722" s="19"/>
      <c r="BB722" s="16"/>
    </row>
    <row r="723" spans="1:54">
      <c r="A723" s="19"/>
      <c r="B723" s="16"/>
      <c r="C723" s="17"/>
      <c r="D723" s="17"/>
      <c r="E723" s="17"/>
      <c r="F723" s="17"/>
      <c r="G723" s="16"/>
      <c r="H723" s="16"/>
      <c r="I723" s="16"/>
      <c r="J723" s="16"/>
      <c r="K723" s="18"/>
      <c r="L723" s="16"/>
      <c r="M723" s="18"/>
      <c r="N723" s="18"/>
      <c r="O723" s="36"/>
      <c r="P723" s="36"/>
      <c r="Q723" s="36"/>
      <c r="R723" s="41"/>
      <c r="S723" s="16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Y723" s="18"/>
      <c r="BA723" s="19"/>
      <c r="BB723" s="16"/>
    </row>
    <row r="724" spans="1:54">
      <c r="A724" s="19"/>
      <c r="B724" s="16"/>
      <c r="C724" s="17"/>
      <c r="D724" s="17"/>
      <c r="E724" s="17"/>
      <c r="F724" s="17"/>
      <c r="G724" s="16"/>
      <c r="H724" s="16"/>
      <c r="I724" s="16"/>
      <c r="J724" s="16"/>
      <c r="K724" s="18"/>
      <c r="L724" s="16"/>
      <c r="M724" s="18"/>
      <c r="N724" s="18"/>
      <c r="O724" s="36"/>
      <c r="P724" s="36"/>
      <c r="Q724" s="36"/>
      <c r="R724" s="41"/>
      <c r="S724" s="16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Y724" s="18"/>
      <c r="BA724" s="19"/>
      <c r="BB724" s="16"/>
    </row>
    <row r="725" spans="1:54">
      <c r="A725" s="19"/>
      <c r="B725" s="16"/>
      <c r="C725" s="17"/>
      <c r="D725" s="17"/>
      <c r="E725" s="17"/>
      <c r="F725" s="17"/>
      <c r="G725" s="16"/>
      <c r="H725" s="16"/>
      <c r="I725" s="16"/>
      <c r="J725" s="16"/>
      <c r="K725" s="18"/>
      <c r="L725" s="16"/>
      <c r="M725" s="18"/>
      <c r="N725" s="18"/>
      <c r="O725" s="36"/>
      <c r="P725" s="36"/>
      <c r="Q725" s="36"/>
      <c r="R725" s="41"/>
      <c r="S725" s="16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Y725" s="18"/>
      <c r="BA725" s="19"/>
      <c r="BB725" s="16"/>
    </row>
    <row r="726" spans="1:54">
      <c r="A726" s="19"/>
      <c r="B726" s="16"/>
      <c r="C726" s="17"/>
      <c r="D726" s="17"/>
      <c r="E726" s="17"/>
      <c r="F726" s="17"/>
      <c r="G726" s="16"/>
      <c r="H726" s="16"/>
      <c r="I726" s="16"/>
      <c r="J726" s="16"/>
      <c r="K726" s="18"/>
      <c r="L726" s="16"/>
      <c r="M726" s="18"/>
      <c r="N726" s="18"/>
      <c r="O726" s="36"/>
      <c r="P726" s="36"/>
      <c r="Q726" s="36"/>
      <c r="R726" s="41"/>
      <c r="S726" s="16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Y726" s="18"/>
      <c r="BA726" s="19"/>
      <c r="BB726" s="16"/>
    </row>
    <row r="727" spans="1:54">
      <c r="A727" s="19"/>
      <c r="B727" s="16"/>
      <c r="C727" s="17"/>
      <c r="D727" s="17"/>
      <c r="E727" s="17"/>
      <c r="F727" s="17"/>
      <c r="G727" s="16"/>
      <c r="H727" s="16"/>
      <c r="I727" s="16"/>
      <c r="J727" s="16"/>
      <c r="K727" s="18"/>
      <c r="L727" s="16"/>
      <c r="M727" s="18"/>
      <c r="N727" s="18"/>
      <c r="O727" s="36"/>
      <c r="P727" s="36"/>
      <c r="Q727" s="36"/>
      <c r="R727" s="41"/>
      <c r="S727" s="16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Y727" s="18"/>
      <c r="BA727" s="19"/>
      <c r="BB727" s="16"/>
    </row>
    <row r="728" spans="1:54">
      <c r="A728" s="19"/>
      <c r="B728" s="16"/>
      <c r="C728" s="17"/>
      <c r="D728" s="17"/>
      <c r="E728" s="17"/>
      <c r="F728" s="17"/>
      <c r="G728" s="16"/>
      <c r="H728" s="16"/>
      <c r="I728" s="16"/>
      <c r="J728" s="16"/>
      <c r="K728" s="18"/>
      <c r="L728" s="16"/>
      <c r="M728" s="18"/>
      <c r="N728" s="18"/>
      <c r="O728" s="36"/>
      <c r="P728" s="36"/>
      <c r="Q728" s="36"/>
      <c r="R728" s="41"/>
      <c r="S728" s="16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Y728" s="18"/>
      <c r="BA728" s="19"/>
      <c r="BB728" s="16"/>
    </row>
    <row r="729" spans="1:54">
      <c r="A729" s="19"/>
      <c r="B729" s="16"/>
      <c r="C729" s="17"/>
      <c r="D729" s="17"/>
      <c r="E729" s="17"/>
      <c r="F729" s="17"/>
      <c r="G729" s="16"/>
      <c r="H729" s="16"/>
      <c r="I729" s="16"/>
      <c r="J729" s="16"/>
      <c r="K729" s="18"/>
      <c r="L729" s="16"/>
      <c r="M729" s="18"/>
      <c r="N729" s="18"/>
      <c r="O729" s="36"/>
      <c r="P729" s="36"/>
      <c r="Q729" s="36"/>
      <c r="R729" s="41"/>
      <c r="S729" s="16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Y729" s="18"/>
      <c r="BA729" s="19"/>
      <c r="BB729" s="16"/>
    </row>
    <row r="730" spans="1:54">
      <c r="A730" s="19"/>
      <c r="B730" s="16"/>
      <c r="C730" s="17"/>
      <c r="D730" s="17"/>
      <c r="E730" s="17"/>
      <c r="F730" s="17"/>
      <c r="G730" s="16"/>
      <c r="H730" s="16"/>
      <c r="I730" s="16"/>
      <c r="J730" s="16"/>
      <c r="K730" s="18"/>
      <c r="L730" s="16"/>
      <c r="M730" s="18"/>
      <c r="N730" s="18"/>
      <c r="O730" s="36"/>
      <c r="P730" s="36"/>
      <c r="Q730" s="36"/>
      <c r="R730" s="41"/>
      <c r="S730" s="16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Y730" s="18"/>
      <c r="BA730" s="19"/>
      <c r="BB730" s="16"/>
    </row>
    <row r="731" spans="1:54">
      <c r="A731" s="19"/>
      <c r="B731" s="16"/>
      <c r="C731" s="17"/>
      <c r="D731" s="17"/>
      <c r="E731" s="17"/>
      <c r="F731" s="17"/>
      <c r="G731" s="16"/>
      <c r="H731" s="16"/>
      <c r="I731" s="16"/>
      <c r="J731" s="16"/>
      <c r="K731" s="18"/>
      <c r="L731" s="16"/>
      <c r="M731" s="18"/>
      <c r="N731" s="18"/>
      <c r="O731" s="36"/>
      <c r="P731" s="36"/>
      <c r="Q731" s="36"/>
      <c r="R731" s="41"/>
      <c r="S731" s="16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Y731" s="18"/>
      <c r="BA731" s="19"/>
      <c r="BB731" s="16"/>
    </row>
    <row r="732" spans="1:54">
      <c r="A732" s="19"/>
      <c r="B732" s="16"/>
      <c r="C732" s="17"/>
      <c r="D732" s="17"/>
      <c r="E732" s="17"/>
      <c r="F732" s="17"/>
      <c r="G732" s="16"/>
      <c r="H732" s="16"/>
      <c r="I732" s="16"/>
      <c r="J732" s="16"/>
      <c r="K732" s="18"/>
      <c r="L732" s="16"/>
      <c r="M732" s="18"/>
      <c r="N732" s="18"/>
      <c r="O732" s="36"/>
      <c r="P732" s="36"/>
      <c r="Q732" s="36"/>
      <c r="R732" s="41"/>
      <c r="S732" s="16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Y732" s="18"/>
      <c r="BA732" s="19"/>
      <c r="BB732" s="16"/>
    </row>
    <row r="733" spans="1:54">
      <c r="A733" s="19"/>
      <c r="B733" s="16"/>
      <c r="C733" s="17"/>
      <c r="D733" s="17"/>
      <c r="E733" s="17"/>
      <c r="F733" s="17"/>
      <c r="G733" s="16"/>
      <c r="H733" s="16"/>
      <c r="I733" s="16"/>
      <c r="J733" s="16"/>
      <c r="K733" s="18"/>
      <c r="L733" s="16"/>
      <c r="M733" s="18"/>
      <c r="N733" s="18"/>
      <c r="O733" s="36"/>
      <c r="P733" s="36"/>
      <c r="Q733" s="36"/>
      <c r="R733" s="41"/>
      <c r="S733" s="16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Y733" s="18"/>
      <c r="BA733" s="19"/>
      <c r="BB733" s="16"/>
    </row>
    <row r="734" spans="1:54">
      <c r="A734" s="19"/>
      <c r="B734" s="16"/>
      <c r="C734" s="17"/>
      <c r="D734" s="17"/>
      <c r="E734" s="17"/>
      <c r="F734" s="17"/>
      <c r="G734" s="16"/>
      <c r="H734" s="16"/>
      <c r="I734" s="16"/>
      <c r="J734" s="16"/>
      <c r="K734" s="18"/>
      <c r="L734" s="16"/>
      <c r="M734" s="18"/>
      <c r="N734" s="18"/>
      <c r="O734" s="36"/>
      <c r="P734" s="36"/>
      <c r="Q734" s="36"/>
      <c r="R734" s="41"/>
      <c r="S734" s="16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Y734" s="18"/>
      <c r="BA734" s="19"/>
      <c r="BB734" s="16"/>
    </row>
    <row r="735" spans="1:54">
      <c r="A735" s="19"/>
      <c r="B735" s="16"/>
      <c r="C735" s="17"/>
      <c r="D735" s="17"/>
      <c r="E735" s="17"/>
      <c r="F735" s="17"/>
      <c r="G735" s="16"/>
      <c r="H735" s="16"/>
      <c r="I735" s="16"/>
      <c r="J735" s="16"/>
      <c r="K735" s="18"/>
      <c r="L735" s="16"/>
      <c r="M735" s="18"/>
      <c r="N735" s="18"/>
      <c r="O735" s="36"/>
      <c r="P735" s="36"/>
      <c r="Q735" s="36"/>
      <c r="R735" s="41"/>
      <c r="S735" s="16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Y735" s="18"/>
      <c r="BA735" s="19"/>
      <c r="BB735" s="16"/>
    </row>
    <row r="736" spans="1:54">
      <c r="A736" s="19"/>
      <c r="B736" s="16"/>
      <c r="C736" s="17"/>
      <c r="D736" s="17"/>
      <c r="E736" s="17"/>
      <c r="F736" s="17"/>
      <c r="G736" s="16"/>
      <c r="H736" s="16"/>
      <c r="I736" s="16"/>
      <c r="J736" s="16"/>
      <c r="K736" s="18"/>
      <c r="L736" s="16"/>
      <c r="M736" s="18"/>
      <c r="N736" s="18"/>
      <c r="O736" s="36"/>
      <c r="P736" s="36"/>
      <c r="Q736" s="36"/>
      <c r="R736" s="41"/>
      <c r="S736" s="16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Y736" s="18"/>
      <c r="BA736" s="19"/>
      <c r="BB736" s="16"/>
    </row>
    <row r="737" spans="1:54">
      <c r="A737" s="19"/>
      <c r="B737" s="16"/>
      <c r="C737" s="17"/>
      <c r="D737" s="17"/>
      <c r="E737" s="17"/>
      <c r="F737" s="17"/>
      <c r="G737" s="16"/>
      <c r="H737" s="16"/>
      <c r="I737" s="16"/>
      <c r="J737" s="16"/>
      <c r="K737" s="18"/>
      <c r="L737" s="16"/>
      <c r="M737" s="18"/>
      <c r="N737" s="18"/>
      <c r="O737" s="36"/>
      <c r="P737" s="36"/>
      <c r="Q737" s="36"/>
      <c r="R737" s="41"/>
      <c r="S737" s="16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Y737" s="18"/>
      <c r="BA737" s="19"/>
      <c r="BB737" s="16"/>
    </row>
    <row r="738" spans="1:54">
      <c r="A738" s="19"/>
      <c r="B738" s="16"/>
      <c r="C738" s="17"/>
      <c r="D738" s="17"/>
      <c r="E738" s="17"/>
      <c r="F738" s="17"/>
      <c r="G738" s="16"/>
      <c r="H738" s="16"/>
      <c r="I738" s="16"/>
      <c r="J738" s="16"/>
      <c r="K738" s="18"/>
      <c r="L738" s="16"/>
      <c r="M738" s="18"/>
      <c r="N738" s="18"/>
      <c r="O738" s="36"/>
      <c r="P738" s="36"/>
      <c r="Q738" s="36"/>
      <c r="R738" s="41"/>
      <c r="S738" s="16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Y738" s="18"/>
      <c r="BA738" s="19"/>
      <c r="BB738" s="16"/>
    </row>
    <row r="739" spans="1:54">
      <c r="A739" s="19"/>
      <c r="B739" s="16"/>
      <c r="C739" s="17"/>
      <c r="D739" s="17"/>
      <c r="E739" s="17"/>
      <c r="F739" s="17"/>
      <c r="G739" s="16"/>
      <c r="H739" s="16"/>
      <c r="I739" s="16"/>
      <c r="J739" s="16"/>
      <c r="K739" s="18"/>
      <c r="L739" s="16"/>
      <c r="M739" s="18"/>
      <c r="N739" s="18"/>
      <c r="O739" s="36"/>
      <c r="P739" s="36"/>
      <c r="Q739" s="36"/>
      <c r="R739" s="41"/>
      <c r="S739" s="16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Y739" s="18"/>
      <c r="BA739" s="19"/>
      <c r="BB739" s="16"/>
    </row>
    <row r="740" spans="1:54">
      <c r="A740" s="19"/>
      <c r="B740" s="16"/>
      <c r="C740" s="17"/>
      <c r="D740" s="17"/>
      <c r="E740" s="17"/>
      <c r="F740" s="17"/>
      <c r="G740" s="16"/>
      <c r="H740" s="16"/>
      <c r="I740" s="16"/>
      <c r="J740" s="16"/>
      <c r="K740" s="18"/>
      <c r="L740" s="16"/>
      <c r="M740" s="18"/>
      <c r="N740" s="18"/>
      <c r="O740" s="36"/>
      <c r="P740" s="36"/>
      <c r="Q740" s="36"/>
      <c r="R740" s="41"/>
      <c r="S740" s="16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Y740" s="18"/>
      <c r="BA740" s="19"/>
      <c r="BB740" s="16"/>
    </row>
    <row r="741" spans="1:54">
      <c r="A741" s="19"/>
      <c r="B741" s="16"/>
      <c r="C741" s="17"/>
      <c r="D741" s="17"/>
      <c r="E741" s="17"/>
      <c r="F741" s="17"/>
      <c r="G741" s="16"/>
      <c r="H741" s="16"/>
      <c r="I741" s="16"/>
      <c r="J741" s="16"/>
      <c r="K741" s="18"/>
      <c r="L741" s="16"/>
      <c r="M741" s="18"/>
      <c r="N741" s="18"/>
      <c r="O741" s="36"/>
      <c r="P741" s="36"/>
      <c r="Q741" s="36"/>
      <c r="R741" s="41"/>
      <c r="S741" s="16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Y741" s="18"/>
      <c r="BA741" s="19"/>
      <c r="BB741" s="16"/>
    </row>
    <row r="742" spans="1:54">
      <c r="A742" s="19"/>
      <c r="B742" s="16"/>
      <c r="C742" s="17"/>
      <c r="D742" s="17"/>
      <c r="E742" s="17"/>
      <c r="F742" s="17"/>
      <c r="G742" s="16"/>
      <c r="H742" s="16"/>
      <c r="I742" s="16"/>
      <c r="J742" s="16"/>
      <c r="K742" s="18"/>
      <c r="L742" s="16"/>
      <c r="M742" s="18"/>
      <c r="N742" s="18"/>
      <c r="O742" s="36"/>
      <c r="P742" s="36"/>
      <c r="Q742" s="36"/>
      <c r="R742" s="41"/>
      <c r="S742" s="16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Y742" s="18"/>
      <c r="BA742" s="19"/>
      <c r="BB742" s="16"/>
    </row>
    <row r="743" spans="1:54">
      <c r="A743" s="19"/>
      <c r="B743" s="16"/>
      <c r="C743" s="17"/>
      <c r="D743" s="17"/>
      <c r="E743" s="17"/>
      <c r="F743" s="17"/>
      <c r="G743" s="16"/>
      <c r="H743" s="16"/>
      <c r="I743" s="16"/>
      <c r="J743" s="16"/>
      <c r="K743" s="18"/>
      <c r="L743" s="16"/>
      <c r="M743" s="18"/>
      <c r="N743" s="18"/>
      <c r="O743" s="36"/>
      <c r="P743" s="36"/>
      <c r="Q743" s="36"/>
      <c r="R743" s="41"/>
      <c r="S743" s="16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Y743" s="18"/>
      <c r="BA743" s="19"/>
      <c r="BB743" s="16"/>
    </row>
    <row r="744" spans="1:54">
      <c r="A744" s="19"/>
      <c r="B744" s="16"/>
      <c r="C744" s="17"/>
      <c r="D744" s="17"/>
      <c r="E744" s="17"/>
      <c r="F744" s="17"/>
      <c r="G744" s="16"/>
      <c r="H744" s="16"/>
      <c r="I744" s="16"/>
      <c r="J744" s="16"/>
      <c r="K744" s="18"/>
      <c r="L744" s="16"/>
      <c r="M744" s="18"/>
      <c r="N744" s="18"/>
      <c r="O744" s="36"/>
      <c r="P744" s="36"/>
      <c r="Q744" s="36"/>
      <c r="R744" s="41"/>
      <c r="S744" s="16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Y744" s="18"/>
      <c r="BA744" s="19"/>
      <c r="BB744" s="16"/>
    </row>
    <row r="745" spans="1:54">
      <c r="A745" s="19"/>
      <c r="B745" s="16"/>
      <c r="C745" s="17"/>
      <c r="D745" s="17"/>
      <c r="E745" s="17"/>
      <c r="F745" s="17"/>
      <c r="G745" s="16"/>
      <c r="H745" s="16"/>
      <c r="I745" s="16"/>
      <c r="J745" s="16"/>
      <c r="K745" s="18"/>
      <c r="L745" s="16"/>
      <c r="M745" s="18"/>
      <c r="N745" s="18"/>
      <c r="O745" s="36"/>
      <c r="P745" s="36"/>
      <c r="Q745" s="36"/>
      <c r="R745" s="41"/>
      <c r="S745" s="16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Y745" s="18"/>
      <c r="BA745" s="19"/>
      <c r="BB745" s="16"/>
    </row>
    <row r="746" spans="1:54">
      <c r="A746" s="19"/>
      <c r="B746" s="16"/>
      <c r="C746" s="17"/>
      <c r="D746" s="17"/>
      <c r="E746" s="17"/>
      <c r="F746" s="17"/>
      <c r="G746" s="16"/>
      <c r="H746" s="16"/>
      <c r="I746" s="16"/>
      <c r="J746" s="16"/>
      <c r="K746" s="18"/>
      <c r="L746" s="16"/>
      <c r="M746" s="18"/>
      <c r="N746" s="18"/>
      <c r="O746" s="36"/>
      <c r="P746" s="36"/>
      <c r="Q746" s="36"/>
      <c r="R746" s="41"/>
      <c r="S746" s="16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Y746" s="18"/>
      <c r="BA746" s="19"/>
      <c r="BB746" s="16"/>
    </row>
    <row r="747" spans="1:54">
      <c r="A747" s="19"/>
      <c r="B747" s="16"/>
      <c r="C747" s="17"/>
      <c r="D747" s="17"/>
      <c r="E747" s="17"/>
      <c r="F747" s="17"/>
      <c r="G747" s="16"/>
      <c r="H747" s="16"/>
      <c r="I747" s="16"/>
      <c r="J747" s="16"/>
      <c r="K747" s="18"/>
      <c r="L747" s="16"/>
      <c r="M747" s="18"/>
      <c r="N747" s="18"/>
      <c r="O747" s="36"/>
      <c r="P747" s="36"/>
      <c r="Q747" s="36"/>
      <c r="R747" s="41"/>
      <c r="S747" s="16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Y747" s="18"/>
      <c r="BA747" s="19"/>
      <c r="BB747" s="16"/>
    </row>
    <row r="748" spans="1:54">
      <c r="A748" s="19"/>
      <c r="B748" s="16"/>
      <c r="C748" s="17"/>
      <c r="D748" s="17"/>
      <c r="E748" s="17"/>
      <c r="F748" s="17"/>
      <c r="G748" s="16"/>
      <c r="H748" s="16"/>
      <c r="I748" s="16"/>
      <c r="J748" s="16"/>
      <c r="K748" s="18"/>
      <c r="L748" s="16"/>
      <c r="M748" s="18"/>
      <c r="N748" s="18"/>
      <c r="O748" s="36"/>
      <c r="P748" s="36"/>
      <c r="Q748" s="36"/>
      <c r="R748" s="41"/>
      <c r="S748" s="16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Y748" s="18"/>
      <c r="BA748" s="19"/>
      <c r="BB748" s="16"/>
    </row>
    <row r="749" spans="1:54">
      <c r="A749" s="19"/>
      <c r="B749" s="16"/>
      <c r="C749" s="17"/>
      <c r="D749" s="17"/>
      <c r="E749" s="17"/>
      <c r="F749" s="17"/>
      <c r="G749" s="16"/>
      <c r="H749" s="16"/>
      <c r="I749" s="16"/>
      <c r="J749" s="16"/>
      <c r="K749" s="18"/>
      <c r="L749" s="16"/>
      <c r="M749" s="18"/>
      <c r="N749" s="18"/>
      <c r="O749" s="36"/>
      <c r="P749" s="36"/>
      <c r="Q749" s="36"/>
      <c r="R749" s="41"/>
      <c r="S749" s="16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Y749" s="18"/>
      <c r="BA749" s="19"/>
      <c r="BB749" s="16"/>
    </row>
    <row r="750" spans="1:54">
      <c r="A750" s="19"/>
      <c r="B750" s="16"/>
      <c r="C750" s="17"/>
      <c r="D750" s="17"/>
      <c r="E750" s="17"/>
      <c r="F750" s="17"/>
      <c r="G750" s="16"/>
      <c r="H750" s="16"/>
      <c r="I750" s="16"/>
      <c r="J750" s="16"/>
      <c r="K750" s="18"/>
      <c r="L750" s="16"/>
      <c r="M750" s="18"/>
      <c r="N750" s="18"/>
      <c r="O750" s="36"/>
      <c r="P750" s="36"/>
      <c r="Q750" s="36"/>
      <c r="R750" s="41"/>
      <c r="S750" s="16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Y750" s="18"/>
      <c r="BA750" s="19"/>
      <c r="BB750" s="16"/>
    </row>
    <row r="751" spans="1:54">
      <c r="A751" s="19"/>
      <c r="B751" s="16"/>
      <c r="C751" s="17"/>
      <c r="D751" s="17"/>
      <c r="E751" s="17"/>
      <c r="F751" s="17"/>
      <c r="G751" s="16"/>
      <c r="H751" s="16"/>
      <c r="I751" s="16"/>
      <c r="J751" s="16"/>
      <c r="K751" s="18"/>
      <c r="L751" s="16"/>
      <c r="M751" s="18"/>
      <c r="N751" s="18"/>
      <c r="O751" s="36"/>
      <c r="P751" s="36"/>
      <c r="Q751" s="36"/>
      <c r="R751" s="41"/>
      <c r="S751" s="16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Y751" s="18"/>
      <c r="BA751" s="19"/>
      <c r="BB751" s="16"/>
    </row>
    <row r="752" spans="1:54">
      <c r="A752" s="19"/>
      <c r="B752" s="16"/>
      <c r="C752" s="17"/>
      <c r="D752" s="17"/>
      <c r="E752" s="17"/>
      <c r="F752" s="17"/>
      <c r="G752" s="16"/>
      <c r="H752" s="16"/>
      <c r="I752" s="16"/>
      <c r="J752" s="16"/>
      <c r="K752" s="18"/>
      <c r="L752" s="16"/>
      <c r="M752" s="18"/>
      <c r="N752" s="18"/>
      <c r="O752" s="36"/>
      <c r="P752" s="36"/>
      <c r="Q752" s="36"/>
      <c r="R752" s="41"/>
      <c r="S752" s="16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Y752" s="18"/>
      <c r="BA752" s="19"/>
      <c r="BB752" s="16"/>
    </row>
    <row r="753" spans="1:54">
      <c r="A753" s="19"/>
      <c r="B753" s="16"/>
      <c r="C753" s="17"/>
      <c r="D753" s="17"/>
      <c r="E753" s="17"/>
      <c r="F753" s="17"/>
      <c r="G753" s="16"/>
      <c r="H753" s="16"/>
      <c r="I753" s="16"/>
      <c r="J753" s="16"/>
      <c r="K753" s="18"/>
      <c r="L753" s="16"/>
      <c r="M753" s="18"/>
      <c r="N753" s="18"/>
      <c r="O753" s="36"/>
      <c r="P753" s="36"/>
      <c r="Q753" s="36"/>
      <c r="R753" s="41"/>
      <c r="S753" s="16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Y753" s="18"/>
      <c r="BA753" s="19"/>
      <c r="BB753" s="16"/>
    </row>
    <row r="754" spans="1:54">
      <c r="A754" s="19"/>
      <c r="B754" s="16"/>
      <c r="C754" s="17"/>
      <c r="D754" s="17"/>
      <c r="E754" s="17"/>
      <c r="F754" s="17"/>
      <c r="G754" s="16"/>
      <c r="H754" s="16"/>
      <c r="I754" s="16"/>
      <c r="J754" s="16"/>
      <c r="K754" s="18"/>
      <c r="L754" s="16"/>
      <c r="M754" s="18"/>
      <c r="N754" s="18"/>
      <c r="O754" s="36"/>
      <c r="P754" s="36"/>
      <c r="Q754" s="36"/>
      <c r="R754" s="41"/>
      <c r="S754" s="16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Y754" s="18"/>
      <c r="BA754" s="19"/>
      <c r="BB754" s="16"/>
    </row>
    <row r="755" spans="1:54">
      <c r="A755" s="19"/>
      <c r="B755" s="16"/>
      <c r="C755" s="17"/>
      <c r="D755" s="17"/>
      <c r="E755" s="17"/>
      <c r="F755" s="17"/>
      <c r="G755" s="16"/>
      <c r="H755" s="16"/>
      <c r="I755" s="16"/>
      <c r="J755" s="16"/>
      <c r="K755" s="18"/>
      <c r="L755" s="16"/>
      <c r="M755" s="18"/>
      <c r="N755" s="18"/>
      <c r="O755" s="36"/>
      <c r="P755" s="36"/>
      <c r="Q755" s="36"/>
      <c r="R755" s="41"/>
      <c r="S755" s="16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Y755" s="18"/>
      <c r="BA755" s="19"/>
      <c r="BB755" s="16"/>
    </row>
    <row r="756" spans="1:54">
      <c r="A756" s="19"/>
      <c r="B756" s="16"/>
      <c r="C756" s="17"/>
      <c r="D756" s="17"/>
      <c r="E756" s="17"/>
      <c r="F756" s="17"/>
      <c r="G756" s="16"/>
      <c r="H756" s="16"/>
      <c r="I756" s="16"/>
      <c r="J756" s="16"/>
      <c r="K756" s="18"/>
      <c r="L756" s="16"/>
      <c r="M756" s="18"/>
      <c r="N756" s="18"/>
      <c r="O756" s="36"/>
      <c r="P756" s="36"/>
      <c r="Q756" s="36"/>
      <c r="R756" s="41"/>
      <c r="S756" s="16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Y756" s="18"/>
      <c r="BA756" s="19"/>
      <c r="BB756" s="16"/>
    </row>
    <row r="757" spans="1:54">
      <c r="A757" s="19"/>
      <c r="B757" s="16"/>
      <c r="C757" s="17"/>
      <c r="D757" s="17"/>
      <c r="E757" s="17"/>
      <c r="F757" s="17"/>
      <c r="G757" s="16"/>
      <c r="H757" s="16"/>
      <c r="I757" s="16"/>
      <c r="J757" s="16"/>
      <c r="K757" s="18"/>
      <c r="L757" s="16"/>
      <c r="M757" s="18"/>
      <c r="N757" s="18"/>
      <c r="O757" s="36"/>
      <c r="P757" s="36"/>
      <c r="Q757" s="36"/>
      <c r="R757" s="41"/>
      <c r="S757" s="16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Y757" s="18"/>
      <c r="BA757" s="19"/>
      <c r="BB757" s="16"/>
    </row>
    <row r="758" spans="1:54">
      <c r="A758" s="19"/>
      <c r="B758" s="16"/>
      <c r="C758" s="17"/>
      <c r="D758" s="17"/>
      <c r="E758" s="17"/>
      <c r="F758" s="17"/>
      <c r="G758" s="16"/>
      <c r="H758" s="16"/>
      <c r="I758" s="16"/>
      <c r="J758" s="16"/>
      <c r="K758" s="18"/>
      <c r="L758" s="16"/>
      <c r="M758" s="18"/>
      <c r="N758" s="18"/>
      <c r="O758" s="36"/>
      <c r="P758" s="36"/>
      <c r="Q758" s="36"/>
      <c r="R758" s="41"/>
      <c r="S758" s="16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Y758" s="18"/>
      <c r="BA758" s="19"/>
      <c r="BB758" s="16"/>
    </row>
    <row r="759" spans="1:54">
      <c r="A759" s="19"/>
      <c r="B759" s="16"/>
      <c r="C759" s="17"/>
      <c r="D759" s="17"/>
      <c r="E759" s="17"/>
      <c r="F759" s="17"/>
      <c r="G759" s="16"/>
      <c r="H759" s="16"/>
      <c r="I759" s="16"/>
      <c r="J759" s="16"/>
      <c r="K759" s="18"/>
      <c r="L759" s="16"/>
      <c r="M759" s="18"/>
      <c r="N759" s="18"/>
      <c r="O759" s="36"/>
      <c r="P759" s="36"/>
      <c r="Q759" s="36"/>
      <c r="R759" s="41"/>
      <c r="S759" s="16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Y759" s="18"/>
      <c r="BA759" s="19"/>
      <c r="BB759" s="16"/>
    </row>
    <row r="760" spans="1:54">
      <c r="A760" s="19"/>
      <c r="B760" s="16"/>
      <c r="C760" s="17"/>
      <c r="D760" s="17"/>
      <c r="E760" s="17"/>
      <c r="F760" s="17"/>
      <c r="G760" s="16"/>
      <c r="H760" s="16"/>
      <c r="I760" s="16"/>
      <c r="J760" s="16"/>
      <c r="K760" s="18"/>
      <c r="L760" s="16"/>
      <c r="M760" s="18"/>
      <c r="N760" s="18"/>
      <c r="O760" s="36"/>
      <c r="P760" s="36"/>
      <c r="Q760" s="36"/>
      <c r="R760" s="41"/>
      <c r="S760" s="16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Y760" s="18"/>
      <c r="BA760" s="19"/>
      <c r="BB760" s="16"/>
    </row>
    <row r="761" spans="1:54">
      <c r="A761" s="19"/>
      <c r="B761" s="16"/>
      <c r="C761" s="17"/>
      <c r="D761" s="17"/>
      <c r="E761" s="17"/>
      <c r="F761" s="17"/>
      <c r="G761" s="16"/>
      <c r="H761" s="16"/>
      <c r="I761" s="16"/>
      <c r="J761" s="16"/>
      <c r="K761" s="18"/>
      <c r="L761" s="16"/>
      <c r="M761" s="18"/>
      <c r="N761" s="18"/>
      <c r="O761" s="36"/>
      <c r="P761" s="36"/>
      <c r="Q761" s="36"/>
      <c r="R761" s="41"/>
      <c r="S761" s="16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Y761" s="18"/>
      <c r="BA761" s="19"/>
      <c r="BB761" s="16"/>
    </row>
    <row r="762" spans="1:54">
      <c r="A762" s="19"/>
      <c r="B762" s="16"/>
      <c r="C762" s="17"/>
      <c r="D762" s="17"/>
      <c r="E762" s="17"/>
      <c r="F762" s="17"/>
      <c r="G762" s="16"/>
      <c r="H762" s="16"/>
      <c r="I762" s="16"/>
      <c r="J762" s="16"/>
      <c r="K762" s="18"/>
      <c r="L762" s="16"/>
      <c r="M762" s="18"/>
      <c r="N762" s="18"/>
      <c r="O762" s="36"/>
      <c r="P762" s="36"/>
      <c r="Q762" s="36"/>
      <c r="R762" s="41"/>
      <c r="S762" s="16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Y762" s="18"/>
      <c r="BA762" s="19"/>
      <c r="BB762" s="16"/>
    </row>
    <row r="763" spans="1:54">
      <c r="A763" s="19"/>
      <c r="B763" s="16"/>
      <c r="C763" s="17"/>
      <c r="D763" s="17"/>
      <c r="E763" s="17"/>
      <c r="F763" s="17"/>
      <c r="G763" s="16"/>
      <c r="H763" s="16"/>
      <c r="I763" s="16"/>
      <c r="J763" s="16"/>
      <c r="K763" s="18"/>
      <c r="L763" s="16"/>
      <c r="M763" s="18"/>
      <c r="N763" s="18"/>
      <c r="O763" s="36"/>
      <c r="P763" s="36"/>
      <c r="Q763" s="36"/>
      <c r="R763" s="41"/>
      <c r="S763" s="16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Y763" s="18"/>
      <c r="BA763" s="19"/>
      <c r="BB763" s="16"/>
    </row>
    <row r="764" spans="1:54">
      <c r="A764" s="19"/>
      <c r="B764" s="16"/>
      <c r="C764" s="17"/>
      <c r="D764" s="17"/>
      <c r="E764" s="17"/>
      <c r="F764" s="17"/>
      <c r="G764" s="16"/>
      <c r="H764" s="16"/>
      <c r="I764" s="16"/>
      <c r="J764" s="16"/>
      <c r="K764" s="18"/>
      <c r="L764" s="16"/>
      <c r="M764" s="18"/>
      <c r="N764" s="18"/>
      <c r="O764" s="36"/>
      <c r="P764" s="36"/>
      <c r="Q764" s="36"/>
      <c r="R764" s="41"/>
      <c r="S764" s="16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Y764" s="18"/>
      <c r="BA764" s="19"/>
      <c r="BB764" s="16"/>
    </row>
    <row r="765" spans="1:54">
      <c r="A765" s="19"/>
      <c r="B765" s="16"/>
      <c r="C765" s="17"/>
      <c r="D765" s="17"/>
      <c r="E765" s="17"/>
      <c r="F765" s="17"/>
      <c r="G765" s="16"/>
      <c r="H765" s="16"/>
      <c r="I765" s="16"/>
      <c r="J765" s="16"/>
      <c r="K765" s="18"/>
      <c r="L765" s="16"/>
      <c r="M765" s="18"/>
      <c r="N765" s="18"/>
      <c r="O765" s="36"/>
      <c r="P765" s="36"/>
      <c r="Q765" s="36"/>
      <c r="R765" s="41"/>
      <c r="S765" s="16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Y765" s="18"/>
      <c r="BA765" s="19"/>
      <c r="BB765" s="16"/>
    </row>
    <row r="766" spans="1:54">
      <c r="A766" s="19"/>
      <c r="B766" s="16"/>
      <c r="C766" s="17"/>
      <c r="D766" s="17"/>
      <c r="E766" s="17"/>
      <c r="F766" s="17"/>
      <c r="G766" s="16"/>
      <c r="H766" s="16"/>
      <c r="I766" s="16"/>
      <c r="J766" s="16"/>
      <c r="K766" s="18"/>
      <c r="L766" s="16"/>
      <c r="M766" s="18"/>
      <c r="N766" s="18"/>
      <c r="O766" s="36"/>
      <c r="P766" s="36"/>
      <c r="Q766" s="36"/>
      <c r="R766" s="41"/>
      <c r="S766" s="16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Y766" s="18"/>
      <c r="BA766" s="19"/>
      <c r="BB766" s="16"/>
    </row>
    <row r="767" spans="1:54">
      <c r="A767" s="19"/>
      <c r="B767" s="16"/>
      <c r="C767" s="17"/>
      <c r="D767" s="17"/>
      <c r="E767" s="17"/>
      <c r="F767" s="17"/>
      <c r="G767" s="16"/>
      <c r="H767" s="16"/>
      <c r="I767" s="16"/>
      <c r="J767" s="16"/>
      <c r="K767" s="18"/>
      <c r="L767" s="16"/>
      <c r="M767" s="18"/>
      <c r="N767" s="18"/>
      <c r="O767" s="36"/>
      <c r="P767" s="36"/>
      <c r="Q767" s="36"/>
      <c r="R767" s="41"/>
      <c r="S767" s="16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Y767" s="18"/>
      <c r="BA767" s="19"/>
      <c r="BB767" s="16"/>
    </row>
    <row r="768" spans="1:54">
      <c r="A768" s="19"/>
      <c r="B768" s="16"/>
      <c r="C768" s="17"/>
      <c r="D768" s="17"/>
      <c r="E768" s="17"/>
      <c r="F768" s="17"/>
      <c r="G768" s="16"/>
      <c r="H768" s="16"/>
      <c r="I768" s="16"/>
      <c r="J768" s="16"/>
      <c r="K768" s="18"/>
      <c r="L768" s="16"/>
      <c r="M768" s="18"/>
      <c r="N768" s="18"/>
      <c r="O768" s="36"/>
      <c r="P768" s="36"/>
      <c r="Q768" s="36"/>
      <c r="R768" s="41"/>
      <c r="S768" s="16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Y768" s="18"/>
      <c r="BA768" s="19"/>
      <c r="BB768" s="16"/>
    </row>
    <row r="769" spans="1:54">
      <c r="A769" s="19"/>
      <c r="B769" s="16"/>
      <c r="C769" s="17"/>
      <c r="D769" s="17"/>
      <c r="E769" s="17"/>
      <c r="F769" s="17"/>
      <c r="G769" s="16"/>
      <c r="H769" s="16"/>
      <c r="I769" s="16"/>
      <c r="J769" s="16"/>
      <c r="K769" s="18"/>
      <c r="L769" s="16"/>
      <c r="M769" s="18"/>
      <c r="N769" s="18"/>
      <c r="O769" s="36"/>
      <c r="P769" s="36"/>
      <c r="Q769" s="36"/>
      <c r="R769" s="41"/>
      <c r="S769" s="16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Y769" s="18"/>
      <c r="BA769" s="19"/>
      <c r="BB769" s="16"/>
    </row>
    <row r="770" spans="1:54">
      <c r="A770" s="19"/>
      <c r="B770" s="16"/>
      <c r="C770" s="17"/>
      <c r="D770" s="17"/>
      <c r="E770" s="17"/>
      <c r="F770" s="17"/>
      <c r="G770" s="16"/>
      <c r="H770" s="16"/>
      <c r="I770" s="16"/>
      <c r="J770" s="16"/>
      <c r="K770" s="18"/>
      <c r="L770" s="16"/>
      <c r="M770" s="18"/>
      <c r="N770" s="18"/>
      <c r="O770" s="36"/>
      <c r="P770" s="36"/>
      <c r="Q770" s="36"/>
      <c r="R770" s="41"/>
      <c r="S770" s="16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Y770" s="18"/>
      <c r="BA770" s="19"/>
      <c r="BB770" s="16"/>
    </row>
    <row r="771" spans="1:54">
      <c r="A771" s="19"/>
      <c r="B771" s="16"/>
      <c r="C771" s="17"/>
      <c r="D771" s="17"/>
      <c r="E771" s="17"/>
      <c r="F771" s="17"/>
      <c r="G771" s="16"/>
      <c r="H771" s="16"/>
      <c r="I771" s="16"/>
      <c r="J771" s="16"/>
      <c r="K771" s="18"/>
      <c r="L771" s="16"/>
      <c r="M771" s="18"/>
      <c r="N771" s="18"/>
      <c r="O771" s="36"/>
      <c r="P771" s="36"/>
      <c r="Q771" s="36"/>
      <c r="R771" s="41"/>
      <c r="S771" s="16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Y771" s="18"/>
      <c r="BA771" s="19"/>
      <c r="BB771" s="16"/>
    </row>
    <row r="772" spans="1:54">
      <c r="A772" s="19"/>
      <c r="B772" s="16"/>
      <c r="C772" s="17"/>
      <c r="D772" s="17"/>
      <c r="E772" s="17"/>
      <c r="F772" s="17"/>
      <c r="G772" s="16"/>
      <c r="H772" s="16"/>
      <c r="I772" s="16"/>
      <c r="J772" s="16"/>
      <c r="K772" s="18"/>
      <c r="L772" s="16"/>
      <c r="M772" s="18"/>
      <c r="N772" s="18"/>
      <c r="O772" s="36"/>
      <c r="P772" s="36"/>
      <c r="Q772" s="36"/>
      <c r="R772" s="41"/>
      <c r="S772" s="16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Y772" s="18"/>
      <c r="BA772" s="19"/>
      <c r="BB772" s="16"/>
    </row>
    <row r="773" spans="1:54">
      <c r="A773" s="19"/>
      <c r="B773" s="16"/>
      <c r="C773" s="17"/>
      <c r="D773" s="17"/>
      <c r="E773" s="17"/>
      <c r="F773" s="17"/>
      <c r="G773" s="16"/>
      <c r="H773" s="16"/>
      <c r="I773" s="16"/>
      <c r="J773" s="16"/>
      <c r="K773" s="18"/>
      <c r="L773" s="16"/>
      <c r="M773" s="18"/>
      <c r="N773" s="18"/>
      <c r="O773" s="36"/>
      <c r="P773" s="36"/>
      <c r="Q773" s="36"/>
      <c r="R773" s="41"/>
      <c r="S773" s="16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Y773" s="18"/>
      <c r="BA773" s="19"/>
      <c r="BB773" s="16"/>
    </row>
    <row r="774" spans="1:54">
      <c r="A774" s="19"/>
      <c r="B774" s="16"/>
      <c r="C774" s="17"/>
      <c r="D774" s="17"/>
      <c r="E774" s="17"/>
      <c r="F774" s="17"/>
      <c r="G774" s="16"/>
      <c r="H774" s="16"/>
      <c r="I774" s="16"/>
      <c r="J774" s="16"/>
      <c r="K774" s="18"/>
      <c r="L774" s="16"/>
      <c r="M774" s="18"/>
      <c r="N774" s="18"/>
      <c r="O774" s="36"/>
      <c r="P774" s="36"/>
      <c r="Q774" s="36"/>
      <c r="R774" s="41"/>
      <c r="S774" s="16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Y774" s="18"/>
      <c r="BA774" s="19"/>
      <c r="BB774" s="16"/>
    </row>
    <row r="775" spans="1:54">
      <c r="A775" s="19"/>
      <c r="B775" s="16"/>
      <c r="C775" s="17"/>
      <c r="D775" s="17"/>
      <c r="E775" s="17"/>
      <c r="F775" s="17"/>
      <c r="G775" s="16"/>
      <c r="H775" s="16"/>
      <c r="I775" s="16"/>
      <c r="J775" s="16"/>
      <c r="K775" s="18"/>
      <c r="L775" s="16"/>
      <c r="M775" s="18"/>
      <c r="N775" s="18"/>
      <c r="O775" s="36"/>
      <c r="P775" s="36"/>
      <c r="Q775" s="36"/>
      <c r="R775" s="41"/>
      <c r="S775" s="16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Y775" s="18"/>
      <c r="BA775" s="19"/>
      <c r="BB775" s="16"/>
    </row>
    <row r="776" spans="1:54">
      <c r="A776" s="19"/>
      <c r="B776" s="16"/>
      <c r="C776" s="17"/>
      <c r="D776" s="17"/>
      <c r="E776" s="17"/>
      <c r="F776" s="17"/>
      <c r="G776" s="16"/>
      <c r="H776" s="16"/>
      <c r="I776" s="16"/>
      <c r="J776" s="16"/>
      <c r="K776" s="18"/>
      <c r="L776" s="16"/>
      <c r="M776" s="18"/>
      <c r="N776" s="18"/>
      <c r="O776" s="36"/>
      <c r="P776" s="36"/>
      <c r="Q776" s="36"/>
      <c r="R776" s="41"/>
      <c r="S776" s="16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Y776" s="18"/>
      <c r="BA776" s="19"/>
      <c r="BB776" s="16"/>
    </row>
    <row r="777" spans="1:54">
      <c r="A777" s="19"/>
      <c r="B777" s="16"/>
      <c r="C777" s="17"/>
      <c r="D777" s="17"/>
      <c r="E777" s="17"/>
      <c r="F777" s="17"/>
      <c r="G777" s="16"/>
      <c r="H777" s="16"/>
      <c r="I777" s="16"/>
      <c r="J777" s="16"/>
      <c r="K777" s="18"/>
      <c r="L777" s="16"/>
      <c r="M777" s="18"/>
      <c r="N777" s="18"/>
      <c r="O777" s="36"/>
      <c r="P777" s="36"/>
      <c r="Q777" s="36"/>
      <c r="R777" s="41"/>
      <c r="S777" s="16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Y777" s="18"/>
      <c r="BA777" s="19"/>
      <c r="BB777" s="16"/>
    </row>
    <row r="778" spans="1:54">
      <c r="A778" s="19"/>
      <c r="B778" s="16"/>
      <c r="C778" s="17"/>
      <c r="D778" s="17"/>
      <c r="E778" s="17"/>
      <c r="F778" s="17"/>
      <c r="G778" s="16"/>
      <c r="H778" s="16"/>
      <c r="I778" s="16"/>
      <c r="J778" s="16"/>
      <c r="K778" s="18"/>
      <c r="L778" s="16"/>
      <c r="M778" s="18"/>
      <c r="N778" s="18"/>
      <c r="O778" s="36"/>
      <c r="P778" s="36"/>
      <c r="Q778" s="36"/>
      <c r="R778" s="41"/>
      <c r="S778" s="16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Y778" s="18"/>
      <c r="BA778" s="19"/>
      <c r="BB778" s="16"/>
    </row>
    <row r="779" spans="1:54">
      <c r="A779" s="19"/>
      <c r="B779" s="16"/>
      <c r="C779" s="17"/>
      <c r="D779" s="17"/>
      <c r="E779" s="17"/>
      <c r="F779" s="17"/>
      <c r="G779" s="16"/>
      <c r="H779" s="16"/>
      <c r="I779" s="16"/>
      <c r="J779" s="16"/>
      <c r="K779" s="18"/>
      <c r="L779" s="16"/>
      <c r="M779" s="18"/>
      <c r="N779" s="18"/>
      <c r="O779" s="36"/>
      <c r="P779" s="36"/>
      <c r="Q779" s="36"/>
      <c r="R779" s="41"/>
      <c r="S779" s="16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Y779" s="18"/>
      <c r="BA779" s="19"/>
      <c r="BB779" s="16"/>
    </row>
    <row r="780" spans="1:54">
      <c r="A780" s="19"/>
      <c r="B780" s="16"/>
      <c r="C780" s="17"/>
      <c r="D780" s="17"/>
      <c r="E780" s="17"/>
      <c r="F780" s="17"/>
      <c r="G780" s="16"/>
      <c r="H780" s="16"/>
      <c r="I780" s="16"/>
      <c r="J780" s="16"/>
      <c r="K780" s="18"/>
      <c r="L780" s="16"/>
      <c r="M780" s="18"/>
      <c r="N780" s="18"/>
      <c r="O780" s="36"/>
      <c r="P780" s="36"/>
      <c r="Q780" s="36"/>
      <c r="R780" s="41"/>
      <c r="S780" s="16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Y780" s="18"/>
      <c r="BA780" s="19"/>
      <c r="BB780" s="16"/>
    </row>
    <row r="781" spans="1:54">
      <c r="A781" s="19"/>
      <c r="B781" s="16"/>
      <c r="C781" s="17"/>
      <c r="D781" s="17"/>
      <c r="E781" s="17"/>
      <c r="F781" s="17"/>
      <c r="G781" s="16"/>
      <c r="H781" s="16"/>
      <c r="I781" s="16"/>
      <c r="J781" s="16"/>
      <c r="K781" s="18"/>
      <c r="L781" s="16"/>
      <c r="M781" s="18"/>
      <c r="N781" s="18"/>
      <c r="O781" s="36"/>
      <c r="P781" s="36"/>
      <c r="Q781" s="36"/>
      <c r="R781" s="41"/>
      <c r="S781" s="16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Y781" s="18"/>
      <c r="BA781" s="19"/>
      <c r="BB781" s="16"/>
    </row>
    <row r="782" spans="1:54">
      <c r="A782" s="19"/>
      <c r="B782" s="16"/>
      <c r="C782" s="17"/>
      <c r="D782" s="17"/>
      <c r="E782" s="17"/>
      <c r="F782" s="17"/>
      <c r="G782" s="16"/>
      <c r="H782" s="16"/>
      <c r="I782" s="16"/>
      <c r="J782" s="16"/>
      <c r="K782" s="18"/>
      <c r="L782" s="16"/>
      <c r="M782" s="18"/>
      <c r="N782" s="18"/>
      <c r="O782" s="36"/>
      <c r="P782" s="36"/>
      <c r="Q782" s="36"/>
      <c r="R782" s="41"/>
      <c r="S782" s="16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Y782" s="18"/>
      <c r="BA782" s="19"/>
      <c r="BB782" s="16"/>
    </row>
    <row r="783" spans="1:54">
      <c r="A783" s="19"/>
      <c r="B783" s="16"/>
      <c r="C783" s="17"/>
      <c r="D783" s="17"/>
      <c r="E783" s="17"/>
      <c r="F783" s="17"/>
      <c r="G783" s="16"/>
      <c r="H783" s="16"/>
      <c r="I783" s="16"/>
      <c r="J783" s="16"/>
      <c r="K783" s="18"/>
      <c r="L783" s="16"/>
      <c r="M783" s="18"/>
      <c r="N783" s="18"/>
      <c r="O783" s="36"/>
      <c r="P783" s="36"/>
      <c r="Q783" s="36"/>
      <c r="R783" s="41"/>
      <c r="S783" s="16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Y783" s="18"/>
      <c r="BA783" s="19"/>
      <c r="BB783" s="16"/>
    </row>
    <row r="784" spans="1:54">
      <c r="A784" s="19"/>
      <c r="B784" s="16"/>
      <c r="C784" s="17"/>
      <c r="D784" s="17"/>
      <c r="E784" s="17"/>
      <c r="F784" s="17"/>
      <c r="G784" s="16"/>
      <c r="H784" s="16"/>
      <c r="I784" s="16"/>
      <c r="J784" s="16"/>
      <c r="K784" s="18"/>
      <c r="L784" s="16"/>
      <c r="M784" s="18"/>
      <c r="N784" s="18"/>
      <c r="O784" s="36"/>
      <c r="P784" s="36"/>
      <c r="Q784" s="36"/>
      <c r="R784" s="41"/>
      <c r="S784" s="16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Y784" s="18"/>
      <c r="BA784" s="19"/>
      <c r="BB784" s="16"/>
    </row>
    <row r="785" spans="1:54">
      <c r="A785" s="19"/>
      <c r="B785" s="16"/>
      <c r="C785" s="17"/>
      <c r="D785" s="17"/>
      <c r="E785" s="17"/>
      <c r="F785" s="17"/>
      <c r="G785" s="16"/>
      <c r="H785" s="16"/>
      <c r="I785" s="16"/>
      <c r="J785" s="16"/>
      <c r="K785" s="18"/>
      <c r="L785" s="16"/>
      <c r="M785" s="18"/>
      <c r="N785" s="18"/>
      <c r="O785" s="36"/>
      <c r="P785" s="36"/>
      <c r="Q785" s="36"/>
      <c r="R785" s="41"/>
      <c r="S785" s="16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Y785" s="18"/>
      <c r="BA785" s="19"/>
      <c r="BB785" s="16"/>
    </row>
    <row r="786" spans="1:54">
      <c r="A786" s="19"/>
      <c r="B786" s="16"/>
      <c r="C786" s="17"/>
      <c r="D786" s="17"/>
      <c r="E786" s="17"/>
      <c r="F786" s="17"/>
      <c r="G786" s="16"/>
      <c r="H786" s="16"/>
      <c r="I786" s="16"/>
      <c r="J786" s="16"/>
      <c r="K786" s="18"/>
      <c r="L786" s="16"/>
      <c r="M786" s="18"/>
      <c r="N786" s="18"/>
      <c r="O786" s="36"/>
      <c r="P786" s="36"/>
      <c r="Q786" s="36"/>
      <c r="R786" s="41"/>
      <c r="S786" s="16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Y786" s="18"/>
      <c r="BA786" s="19"/>
      <c r="BB786" s="16"/>
    </row>
    <row r="787" spans="1:54">
      <c r="A787" s="19"/>
      <c r="B787" s="16"/>
      <c r="C787" s="17"/>
      <c r="D787" s="17"/>
      <c r="E787" s="17"/>
      <c r="F787" s="17"/>
      <c r="G787" s="16"/>
      <c r="H787" s="16"/>
      <c r="I787" s="16"/>
      <c r="J787" s="16"/>
      <c r="K787" s="18"/>
      <c r="L787" s="16"/>
      <c r="M787" s="18"/>
      <c r="N787" s="18"/>
      <c r="O787" s="36"/>
      <c r="P787" s="36"/>
      <c r="Q787" s="36"/>
      <c r="R787" s="41"/>
      <c r="S787" s="16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Y787" s="18"/>
      <c r="BA787" s="19"/>
      <c r="BB787" s="16"/>
    </row>
    <row r="788" spans="1:54">
      <c r="A788" s="19"/>
      <c r="B788" s="16"/>
      <c r="C788" s="17"/>
      <c r="D788" s="17"/>
      <c r="E788" s="17"/>
      <c r="F788" s="17"/>
      <c r="G788" s="16"/>
      <c r="H788" s="16"/>
      <c r="I788" s="16"/>
      <c r="J788" s="16"/>
      <c r="K788" s="18"/>
      <c r="L788" s="16"/>
      <c r="M788" s="18"/>
      <c r="N788" s="18"/>
      <c r="O788" s="36"/>
      <c r="P788" s="36"/>
      <c r="Q788" s="36"/>
      <c r="R788" s="41"/>
      <c r="S788" s="16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Y788" s="18"/>
      <c r="BA788" s="19"/>
      <c r="BB788" s="16"/>
    </row>
    <row r="789" spans="1:54">
      <c r="A789" s="19"/>
      <c r="B789" s="16"/>
      <c r="C789" s="17"/>
      <c r="D789" s="17"/>
      <c r="E789" s="17"/>
      <c r="F789" s="17"/>
      <c r="G789" s="16"/>
      <c r="H789" s="16"/>
      <c r="I789" s="16"/>
      <c r="J789" s="16"/>
      <c r="K789" s="18"/>
      <c r="L789" s="16"/>
      <c r="M789" s="18"/>
      <c r="N789" s="18"/>
      <c r="O789" s="36"/>
      <c r="P789" s="36"/>
      <c r="Q789" s="36"/>
      <c r="R789" s="41"/>
      <c r="S789" s="16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Y789" s="18"/>
      <c r="BA789" s="19"/>
      <c r="BB789" s="16"/>
    </row>
    <row r="790" spans="1:54">
      <c r="A790" s="19"/>
      <c r="B790" s="16"/>
      <c r="C790" s="17"/>
      <c r="D790" s="17"/>
      <c r="E790" s="17"/>
      <c r="F790" s="17"/>
      <c r="G790" s="16"/>
      <c r="H790" s="16"/>
      <c r="I790" s="16"/>
      <c r="J790" s="16"/>
      <c r="K790" s="18"/>
      <c r="L790" s="16"/>
      <c r="M790" s="18"/>
      <c r="N790" s="18"/>
      <c r="O790" s="36"/>
      <c r="P790" s="36"/>
      <c r="Q790" s="36"/>
      <c r="R790" s="41"/>
      <c r="S790" s="16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Y790" s="18"/>
      <c r="BA790" s="19"/>
      <c r="BB790" s="16"/>
    </row>
    <row r="791" spans="1:54">
      <c r="A791" s="19"/>
      <c r="B791" s="16"/>
      <c r="C791" s="17"/>
      <c r="D791" s="17"/>
      <c r="E791" s="17"/>
      <c r="F791" s="17"/>
      <c r="G791" s="16"/>
      <c r="H791" s="16"/>
      <c r="I791" s="16"/>
      <c r="J791" s="16"/>
      <c r="K791" s="18"/>
      <c r="L791" s="16"/>
      <c r="M791" s="18"/>
      <c r="N791" s="18"/>
      <c r="O791" s="36"/>
      <c r="P791" s="36"/>
      <c r="Q791" s="36"/>
      <c r="R791" s="41"/>
      <c r="S791" s="16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Y791" s="18"/>
      <c r="BA791" s="19"/>
      <c r="BB791" s="16"/>
    </row>
    <row r="792" spans="1:54">
      <c r="A792" s="19"/>
      <c r="B792" s="16"/>
      <c r="C792" s="17"/>
      <c r="D792" s="17"/>
      <c r="E792" s="17"/>
      <c r="F792" s="17"/>
      <c r="G792" s="16"/>
      <c r="H792" s="16"/>
      <c r="I792" s="16"/>
      <c r="J792" s="16"/>
      <c r="K792" s="18"/>
      <c r="L792" s="16"/>
      <c r="M792" s="18"/>
      <c r="N792" s="18"/>
      <c r="O792" s="36"/>
      <c r="P792" s="36"/>
      <c r="Q792" s="36"/>
      <c r="R792" s="41"/>
      <c r="S792" s="16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Y792" s="18"/>
      <c r="BA792" s="19"/>
      <c r="BB792" s="16"/>
    </row>
    <row r="793" spans="1:54">
      <c r="A793" s="19"/>
      <c r="B793" s="16"/>
      <c r="C793" s="17"/>
      <c r="D793" s="17"/>
      <c r="E793" s="17"/>
      <c r="F793" s="17"/>
      <c r="G793" s="16"/>
      <c r="H793" s="16"/>
      <c r="I793" s="16"/>
      <c r="J793" s="16"/>
      <c r="K793" s="18"/>
      <c r="L793" s="16"/>
      <c r="M793" s="18"/>
      <c r="N793" s="18"/>
      <c r="O793" s="36"/>
      <c r="P793" s="36"/>
      <c r="Q793" s="36"/>
      <c r="R793" s="41"/>
      <c r="S793" s="16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Y793" s="18"/>
      <c r="BA793" s="19"/>
      <c r="BB793" s="16"/>
    </row>
    <row r="794" spans="1:54">
      <c r="A794" s="19"/>
      <c r="B794" s="16"/>
      <c r="C794" s="17"/>
      <c r="D794" s="17"/>
      <c r="E794" s="17"/>
      <c r="F794" s="17"/>
      <c r="G794" s="16"/>
      <c r="H794" s="16"/>
      <c r="I794" s="16"/>
      <c r="J794" s="16"/>
      <c r="K794" s="18"/>
      <c r="L794" s="16"/>
      <c r="M794" s="18"/>
      <c r="N794" s="18"/>
      <c r="O794" s="36"/>
      <c r="P794" s="36"/>
      <c r="Q794" s="36"/>
      <c r="R794" s="41"/>
      <c r="S794" s="16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Y794" s="18"/>
      <c r="BA794" s="19"/>
      <c r="BB794" s="16"/>
    </row>
    <row r="795" spans="1:54">
      <c r="A795" s="19"/>
      <c r="B795" s="16"/>
      <c r="C795" s="17"/>
      <c r="D795" s="17"/>
      <c r="E795" s="17"/>
      <c r="F795" s="17"/>
      <c r="G795" s="16"/>
      <c r="H795" s="16"/>
      <c r="I795" s="16"/>
      <c r="J795" s="16"/>
      <c r="K795" s="18"/>
      <c r="L795" s="16"/>
      <c r="M795" s="18"/>
      <c r="N795" s="18"/>
      <c r="O795" s="36"/>
      <c r="P795" s="36"/>
      <c r="Q795" s="36"/>
      <c r="R795" s="41"/>
      <c r="S795" s="16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Y795" s="18"/>
      <c r="BA795" s="19"/>
      <c r="BB795" s="16"/>
    </row>
    <row r="796" spans="1:54">
      <c r="A796" s="19"/>
      <c r="B796" s="16"/>
      <c r="C796" s="17"/>
      <c r="D796" s="17"/>
      <c r="E796" s="17"/>
      <c r="F796" s="17"/>
      <c r="G796" s="16"/>
      <c r="H796" s="16"/>
      <c r="I796" s="16"/>
      <c r="J796" s="16"/>
      <c r="K796" s="18"/>
      <c r="L796" s="16"/>
      <c r="M796" s="18"/>
      <c r="N796" s="18"/>
      <c r="O796" s="36"/>
      <c r="P796" s="36"/>
      <c r="Q796" s="36"/>
      <c r="R796" s="41"/>
      <c r="S796" s="16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Y796" s="18"/>
      <c r="BA796" s="19"/>
      <c r="BB796" s="16"/>
    </row>
    <row r="797" spans="1:54">
      <c r="A797" s="19"/>
      <c r="B797" s="16"/>
      <c r="C797" s="17"/>
      <c r="D797" s="17"/>
      <c r="E797" s="17"/>
      <c r="F797" s="17"/>
      <c r="G797" s="16"/>
      <c r="H797" s="16"/>
      <c r="I797" s="16"/>
      <c r="J797" s="16"/>
      <c r="K797" s="18"/>
      <c r="L797" s="16"/>
      <c r="M797" s="18"/>
      <c r="N797" s="18"/>
      <c r="O797" s="36"/>
      <c r="P797" s="36"/>
      <c r="Q797" s="36"/>
      <c r="R797" s="41"/>
      <c r="S797" s="16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Y797" s="18"/>
      <c r="BA797" s="19"/>
      <c r="BB797" s="16"/>
    </row>
    <row r="798" spans="1:54">
      <c r="A798" s="19"/>
      <c r="B798" s="16"/>
      <c r="C798" s="17"/>
      <c r="D798" s="17"/>
      <c r="E798" s="17"/>
      <c r="F798" s="17"/>
      <c r="G798" s="16"/>
      <c r="H798" s="16"/>
      <c r="I798" s="16"/>
      <c r="J798" s="16"/>
      <c r="K798" s="18"/>
      <c r="L798" s="16"/>
      <c r="M798" s="18"/>
      <c r="N798" s="18"/>
      <c r="O798" s="36"/>
      <c r="P798" s="36"/>
      <c r="Q798" s="36"/>
      <c r="R798" s="41"/>
      <c r="S798" s="16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Y798" s="18"/>
      <c r="BA798" s="19"/>
      <c r="BB798" s="16"/>
    </row>
    <row r="799" spans="1:54">
      <c r="A799" s="19"/>
      <c r="B799" s="16"/>
      <c r="C799" s="17"/>
      <c r="D799" s="17"/>
      <c r="E799" s="17"/>
      <c r="F799" s="17"/>
      <c r="G799" s="16"/>
      <c r="H799" s="16"/>
      <c r="I799" s="16"/>
      <c r="J799" s="16"/>
      <c r="K799" s="18"/>
      <c r="L799" s="16"/>
      <c r="M799" s="18"/>
      <c r="N799" s="18"/>
      <c r="O799" s="36"/>
      <c r="P799" s="36"/>
      <c r="Q799" s="36"/>
      <c r="R799" s="41"/>
      <c r="S799" s="16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Y799" s="18"/>
      <c r="BA799" s="19"/>
      <c r="BB799" s="16"/>
    </row>
    <row r="800" spans="1:54">
      <c r="A800" s="19"/>
      <c r="B800" s="16"/>
      <c r="C800" s="17"/>
      <c r="D800" s="17"/>
      <c r="E800" s="17"/>
      <c r="F800" s="17"/>
      <c r="G800" s="16"/>
      <c r="H800" s="16"/>
      <c r="I800" s="16"/>
      <c r="J800" s="16"/>
      <c r="K800" s="18"/>
      <c r="L800" s="16"/>
      <c r="M800" s="18"/>
      <c r="N800" s="18"/>
      <c r="O800" s="36"/>
      <c r="P800" s="36"/>
      <c r="Q800" s="36"/>
      <c r="R800" s="41"/>
      <c r="S800" s="16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Y800" s="18"/>
      <c r="BA800" s="19"/>
      <c r="BB800" s="16"/>
    </row>
    <row r="801" spans="1:54">
      <c r="A801" s="19"/>
      <c r="B801" s="16"/>
      <c r="C801" s="17"/>
      <c r="D801" s="17"/>
      <c r="E801" s="17"/>
      <c r="F801" s="17"/>
      <c r="G801" s="16"/>
      <c r="H801" s="16"/>
      <c r="I801" s="16"/>
      <c r="J801" s="16"/>
      <c r="K801" s="18"/>
      <c r="L801" s="16"/>
      <c r="M801" s="18"/>
      <c r="N801" s="18"/>
      <c r="O801" s="36"/>
      <c r="P801" s="36"/>
      <c r="Q801" s="36"/>
      <c r="R801" s="41"/>
      <c r="S801" s="16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Y801" s="18"/>
      <c r="BA801" s="19"/>
      <c r="BB801" s="16"/>
    </row>
    <row r="802" spans="1:54">
      <c r="A802" s="19"/>
      <c r="B802" s="16"/>
      <c r="C802" s="17"/>
      <c r="D802" s="17"/>
      <c r="E802" s="17"/>
      <c r="F802" s="17"/>
      <c r="G802" s="16"/>
      <c r="H802" s="16"/>
      <c r="I802" s="16"/>
      <c r="J802" s="16"/>
      <c r="K802" s="18"/>
      <c r="L802" s="16"/>
      <c r="M802" s="18"/>
      <c r="N802" s="18"/>
      <c r="O802" s="36"/>
      <c r="P802" s="36"/>
      <c r="Q802" s="36"/>
      <c r="R802" s="41"/>
      <c r="S802" s="16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Y802" s="18"/>
      <c r="BA802" s="19"/>
      <c r="BB802" s="16"/>
    </row>
    <row r="803" spans="1:54">
      <c r="A803" s="19"/>
      <c r="B803" s="16"/>
      <c r="C803" s="17"/>
      <c r="D803" s="17"/>
      <c r="E803" s="17"/>
      <c r="F803" s="17"/>
      <c r="G803" s="16"/>
      <c r="H803" s="16"/>
      <c r="I803" s="16"/>
      <c r="J803" s="16"/>
      <c r="K803" s="18"/>
      <c r="L803" s="16"/>
      <c r="M803" s="18"/>
      <c r="N803" s="18"/>
      <c r="O803" s="36"/>
      <c r="P803" s="36"/>
      <c r="Q803" s="36"/>
      <c r="R803" s="41"/>
      <c r="S803" s="16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Y803" s="18"/>
      <c r="BA803" s="19"/>
      <c r="BB803" s="16"/>
    </row>
    <row r="804" spans="1:54">
      <c r="A804" s="19"/>
      <c r="B804" s="16"/>
      <c r="C804" s="17"/>
      <c r="D804" s="17"/>
      <c r="E804" s="17"/>
      <c r="F804" s="17"/>
      <c r="G804" s="16"/>
      <c r="H804" s="16"/>
      <c r="I804" s="16"/>
      <c r="J804" s="16"/>
      <c r="K804" s="18"/>
      <c r="L804" s="16"/>
      <c r="M804" s="18"/>
      <c r="N804" s="18"/>
      <c r="O804" s="36"/>
      <c r="P804" s="36"/>
      <c r="Q804" s="36"/>
      <c r="R804" s="41"/>
      <c r="S804" s="16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Y804" s="18"/>
      <c r="BA804" s="19"/>
      <c r="BB804" s="16"/>
    </row>
    <row r="805" spans="1:54">
      <c r="A805" s="19"/>
      <c r="B805" s="16"/>
      <c r="C805" s="17"/>
      <c r="D805" s="17"/>
      <c r="E805" s="17"/>
      <c r="F805" s="17"/>
      <c r="G805" s="16"/>
      <c r="H805" s="16"/>
      <c r="I805" s="16"/>
      <c r="J805" s="16"/>
      <c r="K805" s="18"/>
      <c r="L805" s="16"/>
      <c r="M805" s="18"/>
      <c r="N805" s="18"/>
      <c r="O805" s="36"/>
      <c r="P805" s="36"/>
      <c r="Q805" s="36"/>
      <c r="R805" s="41"/>
      <c r="S805" s="16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Y805" s="18"/>
      <c r="BA805" s="19"/>
      <c r="BB805" s="16"/>
    </row>
    <row r="806" spans="1:54">
      <c r="A806" s="19"/>
      <c r="B806" s="16"/>
      <c r="C806" s="17"/>
      <c r="D806" s="17"/>
      <c r="E806" s="17"/>
      <c r="F806" s="17"/>
      <c r="G806" s="16"/>
      <c r="H806" s="16"/>
      <c r="I806" s="16"/>
      <c r="J806" s="16"/>
      <c r="K806" s="18"/>
      <c r="L806" s="16"/>
      <c r="M806" s="18"/>
      <c r="N806" s="18"/>
      <c r="O806" s="36"/>
      <c r="P806" s="36"/>
      <c r="Q806" s="36"/>
      <c r="R806" s="41"/>
      <c r="S806" s="16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Y806" s="18"/>
      <c r="BA806" s="19"/>
      <c r="BB806" s="16"/>
    </row>
    <row r="807" spans="1:54">
      <c r="A807" s="19"/>
      <c r="B807" s="16"/>
      <c r="C807" s="17"/>
      <c r="D807" s="17"/>
      <c r="E807" s="17"/>
      <c r="F807" s="17"/>
      <c r="G807" s="16"/>
      <c r="H807" s="16"/>
      <c r="I807" s="16"/>
      <c r="J807" s="16"/>
      <c r="K807" s="18"/>
      <c r="L807" s="16"/>
      <c r="M807" s="18"/>
      <c r="N807" s="18"/>
      <c r="O807" s="36"/>
      <c r="P807" s="36"/>
      <c r="Q807" s="36"/>
      <c r="R807" s="41"/>
      <c r="S807" s="16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Y807" s="18"/>
      <c r="BA807" s="19"/>
      <c r="BB807" s="16"/>
    </row>
    <row r="808" spans="1:54">
      <c r="A808" s="19"/>
      <c r="B808" s="16"/>
      <c r="C808" s="17"/>
      <c r="D808" s="17"/>
      <c r="E808" s="17"/>
      <c r="F808" s="17"/>
      <c r="G808" s="16"/>
      <c r="H808" s="16"/>
      <c r="I808" s="16"/>
      <c r="J808" s="16"/>
      <c r="K808" s="18"/>
      <c r="L808" s="16"/>
      <c r="M808" s="18"/>
      <c r="N808" s="18"/>
      <c r="O808" s="36"/>
      <c r="P808" s="36"/>
      <c r="Q808" s="36"/>
      <c r="R808" s="41"/>
      <c r="S808" s="16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Y808" s="18"/>
      <c r="BA808" s="19"/>
      <c r="BB808" s="16"/>
    </row>
    <row r="809" spans="1:54">
      <c r="A809" s="19"/>
      <c r="B809" s="16"/>
      <c r="C809" s="17"/>
      <c r="D809" s="17"/>
      <c r="E809" s="17"/>
      <c r="F809" s="17"/>
      <c r="G809" s="16"/>
      <c r="H809" s="16"/>
      <c r="I809" s="16"/>
      <c r="J809" s="16"/>
      <c r="K809" s="18"/>
      <c r="L809" s="16"/>
      <c r="M809" s="18"/>
      <c r="N809" s="18"/>
      <c r="O809" s="36"/>
      <c r="P809" s="36"/>
      <c r="Q809" s="36"/>
      <c r="R809" s="41"/>
      <c r="S809" s="16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Y809" s="18"/>
      <c r="BA809" s="19"/>
      <c r="BB809" s="16"/>
    </row>
    <row r="810" spans="1:54">
      <c r="A810" s="19"/>
      <c r="B810" s="16"/>
      <c r="C810" s="17"/>
      <c r="D810" s="17"/>
      <c r="E810" s="17"/>
      <c r="F810" s="17"/>
      <c r="G810" s="16"/>
      <c r="H810" s="16"/>
      <c r="I810" s="16"/>
      <c r="J810" s="16"/>
      <c r="K810" s="18"/>
      <c r="L810" s="16"/>
      <c r="M810" s="18"/>
      <c r="N810" s="18"/>
      <c r="O810" s="36"/>
      <c r="P810" s="36"/>
      <c r="Q810" s="36"/>
      <c r="R810" s="41"/>
      <c r="S810" s="16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Y810" s="18"/>
      <c r="BA810" s="19"/>
      <c r="BB810" s="16"/>
    </row>
    <row r="811" spans="1:54">
      <c r="A811" s="19"/>
      <c r="B811" s="16"/>
      <c r="C811" s="17"/>
      <c r="D811" s="17"/>
      <c r="E811" s="17"/>
      <c r="F811" s="17"/>
      <c r="G811" s="16"/>
      <c r="H811" s="16"/>
      <c r="I811" s="16"/>
      <c r="J811" s="16"/>
      <c r="K811" s="18"/>
      <c r="L811" s="16"/>
      <c r="M811" s="18"/>
      <c r="N811" s="18"/>
      <c r="O811" s="36"/>
      <c r="P811" s="36"/>
      <c r="Q811" s="36"/>
      <c r="R811" s="41"/>
      <c r="S811" s="16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Y811" s="18"/>
      <c r="BA811" s="19"/>
      <c r="BB811" s="16"/>
    </row>
    <row r="812" spans="1:54">
      <c r="A812" s="19"/>
      <c r="B812" s="16"/>
      <c r="C812" s="17"/>
      <c r="D812" s="17"/>
      <c r="E812" s="17"/>
      <c r="F812" s="17"/>
      <c r="G812" s="16"/>
      <c r="H812" s="16"/>
      <c r="I812" s="16"/>
      <c r="J812" s="16"/>
      <c r="K812" s="18"/>
      <c r="L812" s="16"/>
      <c r="M812" s="18"/>
      <c r="N812" s="18"/>
      <c r="O812" s="36"/>
      <c r="P812" s="36"/>
      <c r="Q812" s="36"/>
      <c r="R812" s="41"/>
      <c r="S812" s="16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Y812" s="18"/>
      <c r="BA812" s="19"/>
      <c r="BB812" s="16"/>
    </row>
    <row r="813" spans="1:54">
      <c r="A813" s="19"/>
      <c r="B813" s="16"/>
      <c r="C813" s="17"/>
      <c r="D813" s="17"/>
      <c r="E813" s="17"/>
      <c r="F813" s="17"/>
      <c r="G813" s="16"/>
      <c r="H813" s="16"/>
      <c r="I813" s="16"/>
      <c r="J813" s="16"/>
      <c r="K813" s="18"/>
      <c r="L813" s="16"/>
      <c r="M813" s="18"/>
      <c r="N813" s="18"/>
      <c r="O813" s="36"/>
      <c r="P813" s="36"/>
      <c r="Q813" s="36"/>
      <c r="R813" s="41"/>
      <c r="S813" s="16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Y813" s="18"/>
      <c r="BA813" s="19"/>
      <c r="BB813" s="16"/>
    </row>
    <row r="814" spans="1:54">
      <c r="A814" s="19"/>
      <c r="B814" s="16"/>
      <c r="C814" s="17"/>
      <c r="D814" s="17"/>
      <c r="E814" s="17"/>
      <c r="F814" s="17"/>
      <c r="G814" s="16"/>
      <c r="H814" s="16"/>
      <c r="I814" s="16"/>
      <c r="J814" s="16"/>
      <c r="K814" s="18"/>
      <c r="L814" s="16"/>
      <c r="M814" s="18"/>
      <c r="N814" s="18"/>
      <c r="O814" s="36"/>
      <c r="P814" s="36"/>
      <c r="Q814" s="36"/>
      <c r="R814" s="41"/>
      <c r="S814" s="16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Y814" s="18"/>
      <c r="BA814" s="19"/>
      <c r="BB814" s="16"/>
    </row>
    <row r="815" spans="1:54">
      <c r="A815" s="19"/>
      <c r="B815" s="16"/>
      <c r="C815" s="17"/>
      <c r="D815" s="17"/>
      <c r="E815" s="17"/>
      <c r="F815" s="17"/>
      <c r="G815" s="16"/>
      <c r="H815" s="16"/>
      <c r="I815" s="16"/>
      <c r="J815" s="16"/>
      <c r="K815" s="18"/>
      <c r="L815" s="16"/>
      <c r="M815" s="18"/>
      <c r="N815" s="18"/>
      <c r="O815" s="36"/>
      <c r="P815" s="36"/>
      <c r="Q815" s="36"/>
      <c r="R815" s="41"/>
      <c r="S815" s="16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Y815" s="18"/>
      <c r="BA815" s="19"/>
      <c r="BB815" s="16"/>
    </row>
    <row r="816" spans="1:54">
      <c r="A816" s="19"/>
      <c r="B816" s="16"/>
      <c r="C816" s="17"/>
      <c r="D816" s="17"/>
      <c r="E816" s="17"/>
      <c r="F816" s="17"/>
      <c r="G816" s="16"/>
      <c r="H816" s="16"/>
      <c r="I816" s="16"/>
      <c r="J816" s="16"/>
      <c r="K816" s="18"/>
      <c r="L816" s="16"/>
      <c r="M816" s="18"/>
      <c r="N816" s="18"/>
      <c r="O816" s="36"/>
      <c r="P816" s="36"/>
      <c r="Q816" s="36"/>
      <c r="R816" s="41"/>
      <c r="S816" s="16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Y816" s="18"/>
      <c r="BA816" s="19"/>
      <c r="BB816" s="16"/>
    </row>
    <row r="817" spans="1:54">
      <c r="A817" s="19"/>
      <c r="B817" s="16"/>
      <c r="C817" s="17"/>
      <c r="D817" s="17"/>
      <c r="E817" s="17"/>
      <c r="F817" s="17"/>
      <c r="G817" s="16"/>
      <c r="H817" s="16"/>
      <c r="I817" s="16"/>
      <c r="J817" s="16"/>
      <c r="K817" s="18"/>
      <c r="L817" s="16"/>
      <c r="M817" s="18"/>
      <c r="N817" s="18"/>
      <c r="O817" s="36"/>
      <c r="P817" s="36"/>
      <c r="Q817" s="36"/>
      <c r="R817" s="41"/>
      <c r="S817" s="16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Y817" s="18"/>
      <c r="BA817" s="19"/>
      <c r="BB817" s="16"/>
    </row>
    <row r="818" spans="1:54">
      <c r="A818" s="19"/>
      <c r="B818" s="16"/>
      <c r="C818" s="17"/>
      <c r="D818" s="17"/>
      <c r="E818" s="17"/>
      <c r="F818" s="17"/>
      <c r="G818" s="16"/>
      <c r="H818" s="16"/>
      <c r="I818" s="16"/>
      <c r="J818" s="16"/>
      <c r="K818" s="18"/>
      <c r="L818" s="16"/>
      <c r="M818" s="18"/>
      <c r="N818" s="18"/>
      <c r="O818" s="36"/>
      <c r="P818" s="36"/>
      <c r="Q818" s="36"/>
      <c r="R818" s="41"/>
      <c r="S818" s="16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Y818" s="18"/>
      <c r="BA818" s="19"/>
      <c r="BB818" s="16"/>
    </row>
    <row r="819" spans="1:54">
      <c r="A819" s="19"/>
      <c r="B819" s="16"/>
      <c r="C819" s="17"/>
      <c r="D819" s="17"/>
      <c r="E819" s="17"/>
      <c r="F819" s="17"/>
      <c r="G819" s="16"/>
      <c r="H819" s="16"/>
      <c r="I819" s="16"/>
      <c r="J819" s="16"/>
      <c r="K819" s="18"/>
      <c r="L819" s="16"/>
      <c r="M819" s="18"/>
      <c r="N819" s="18"/>
      <c r="O819" s="36"/>
      <c r="P819" s="36"/>
      <c r="Q819" s="36"/>
      <c r="R819" s="41"/>
      <c r="S819" s="16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Y819" s="18"/>
      <c r="BA819" s="19"/>
      <c r="BB819" s="16"/>
    </row>
    <row r="820" spans="1:54">
      <c r="A820" s="19"/>
      <c r="B820" s="16"/>
      <c r="C820" s="17"/>
      <c r="D820" s="17"/>
      <c r="E820" s="17"/>
      <c r="F820" s="17"/>
      <c r="G820" s="16"/>
      <c r="H820" s="16"/>
      <c r="I820" s="16"/>
      <c r="J820" s="16"/>
      <c r="K820" s="18"/>
      <c r="L820" s="16"/>
      <c r="M820" s="18"/>
      <c r="N820" s="18"/>
      <c r="O820" s="36"/>
      <c r="P820" s="36"/>
      <c r="Q820" s="36"/>
      <c r="R820" s="41"/>
      <c r="S820" s="16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Y820" s="18"/>
      <c r="BA820" s="19"/>
      <c r="BB820" s="16"/>
    </row>
    <row r="821" spans="1:54">
      <c r="A821" s="19"/>
      <c r="B821" s="16"/>
      <c r="C821" s="17"/>
      <c r="D821" s="17"/>
      <c r="E821" s="17"/>
      <c r="F821" s="17"/>
      <c r="G821" s="16"/>
      <c r="H821" s="16"/>
      <c r="I821" s="16"/>
      <c r="J821" s="16"/>
      <c r="K821" s="18"/>
      <c r="L821" s="16"/>
      <c r="M821" s="18"/>
      <c r="N821" s="18"/>
      <c r="O821" s="36"/>
      <c r="P821" s="36"/>
      <c r="Q821" s="36"/>
      <c r="R821" s="41"/>
      <c r="S821" s="16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Y821" s="18"/>
      <c r="BA821" s="19"/>
      <c r="BB821" s="16"/>
    </row>
    <row r="822" spans="1:54">
      <c r="A822" s="19"/>
      <c r="B822" s="16"/>
      <c r="C822" s="17"/>
      <c r="D822" s="17"/>
      <c r="E822" s="17"/>
      <c r="F822" s="17"/>
      <c r="G822" s="16"/>
      <c r="H822" s="16"/>
      <c r="I822" s="16"/>
      <c r="J822" s="16"/>
      <c r="K822" s="18"/>
      <c r="L822" s="16"/>
      <c r="M822" s="18"/>
      <c r="N822" s="18"/>
      <c r="O822" s="36"/>
      <c r="P822" s="36"/>
      <c r="Q822" s="36"/>
      <c r="R822" s="41"/>
      <c r="S822" s="16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Y822" s="18"/>
      <c r="BA822" s="19"/>
      <c r="BB822" s="16"/>
    </row>
    <row r="823" spans="1:54">
      <c r="A823" s="19"/>
      <c r="B823" s="16"/>
      <c r="C823" s="17"/>
      <c r="D823" s="17"/>
      <c r="E823" s="17"/>
      <c r="F823" s="17"/>
      <c r="G823" s="16"/>
      <c r="H823" s="16"/>
      <c r="I823" s="16"/>
      <c r="J823" s="16"/>
      <c r="K823" s="18"/>
      <c r="L823" s="16"/>
      <c r="M823" s="18"/>
      <c r="N823" s="18"/>
      <c r="O823" s="36"/>
      <c r="P823" s="36"/>
      <c r="Q823" s="36"/>
      <c r="R823" s="41"/>
      <c r="S823" s="16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Y823" s="18"/>
      <c r="BA823" s="19"/>
      <c r="BB823" s="16"/>
    </row>
    <row r="824" spans="1:54">
      <c r="A824" s="19"/>
      <c r="B824" s="16"/>
      <c r="C824" s="17"/>
      <c r="D824" s="17"/>
      <c r="E824" s="17"/>
      <c r="F824" s="17"/>
      <c r="G824" s="16"/>
      <c r="H824" s="16"/>
      <c r="I824" s="16"/>
      <c r="J824" s="16"/>
      <c r="K824" s="18"/>
      <c r="L824" s="16"/>
      <c r="M824" s="18"/>
      <c r="N824" s="18"/>
      <c r="O824" s="36"/>
      <c r="P824" s="36"/>
      <c r="Q824" s="36"/>
      <c r="R824" s="41"/>
      <c r="S824" s="16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Y824" s="18"/>
      <c r="BA824" s="19"/>
      <c r="BB824" s="16"/>
    </row>
    <row r="825" spans="1:54">
      <c r="A825" s="19"/>
      <c r="B825" s="16"/>
      <c r="C825" s="17"/>
      <c r="D825" s="17"/>
      <c r="E825" s="17"/>
      <c r="F825" s="17"/>
      <c r="G825" s="16"/>
      <c r="H825" s="16"/>
      <c r="I825" s="16"/>
      <c r="J825" s="16"/>
      <c r="K825" s="18"/>
      <c r="L825" s="16"/>
      <c r="M825" s="18"/>
      <c r="N825" s="18"/>
      <c r="O825" s="36"/>
      <c r="P825" s="36"/>
      <c r="Q825" s="36"/>
      <c r="R825" s="41"/>
      <c r="S825" s="16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Y825" s="18"/>
      <c r="BA825" s="19"/>
      <c r="BB825" s="16"/>
    </row>
    <row r="826" spans="1:54">
      <c r="A826" s="19"/>
      <c r="B826" s="16"/>
      <c r="C826" s="17"/>
      <c r="D826" s="17"/>
      <c r="E826" s="17"/>
      <c r="F826" s="17"/>
      <c r="G826" s="16"/>
      <c r="H826" s="16"/>
      <c r="I826" s="16"/>
      <c r="J826" s="16"/>
      <c r="K826" s="18"/>
      <c r="L826" s="16"/>
      <c r="M826" s="18"/>
      <c r="N826" s="18"/>
      <c r="O826" s="36"/>
      <c r="P826" s="36"/>
      <c r="Q826" s="36"/>
      <c r="R826" s="41"/>
      <c r="S826" s="16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Y826" s="18"/>
      <c r="BA826" s="19"/>
      <c r="BB826" s="16"/>
    </row>
    <row r="827" spans="1:54">
      <c r="A827" s="19"/>
      <c r="B827" s="16"/>
      <c r="C827" s="17"/>
      <c r="D827" s="17"/>
      <c r="E827" s="17"/>
      <c r="F827" s="17"/>
      <c r="G827" s="16"/>
      <c r="H827" s="16"/>
      <c r="I827" s="16"/>
      <c r="J827" s="16"/>
      <c r="K827" s="18"/>
      <c r="L827" s="16"/>
      <c r="M827" s="18"/>
      <c r="N827" s="18"/>
      <c r="O827" s="36"/>
      <c r="P827" s="36"/>
      <c r="Q827" s="36"/>
      <c r="R827" s="41"/>
      <c r="S827" s="16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Y827" s="18"/>
      <c r="BA827" s="19"/>
      <c r="BB827" s="16"/>
    </row>
    <row r="828" spans="1:54">
      <c r="A828" s="19"/>
      <c r="B828" s="16"/>
      <c r="C828" s="17"/>
      <c r="D828" s="17"/>
      <c r="E828" s="17"/>
      <c r="F828" s="17"/>
      <c r="G828" s="16"/>
      <c r="H828" s="16"/>
      <c r="I828" s="16"/>
      <c r="J828" s="16"/>
      <c r="K828" s="18"/>
      <c r="L828" s="16"/>
      <c r="M828" s="18"/>
      <c r="N828" s="18"/>
      <c r="O828" s="36"/>
      <c r="P828" s="36"/>
      <c r="Q828" s="36"/>
      <c r="R828" s="41"/>
      <c r="S828" s="16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Y828" s="18"/>
      <c r="BA828" s="19"/>
      <c r="BB828" s="16"/>
    </row>
    <row r="829" spans="1:54">
      <c r="A829" s="19"/>
      <c r="B829" s="16"/>
      <c r="C829" s="17"/>
      <c r="D829" s="17"/>
      <c r="E829" s="17"/>
      <c r="F829" s="17"/>
      <c r="G829" s="16"/>
      <c r="H829" s="16"/>
      <c r="I829" s="16"/>
      <c r="J829" s="16"/>
      <c r="K829" s="18"/>
      <c r="L829" s="16"/>
      <c r="M829" s="18"/>
      <c r="N829" s="18"/>
      <c r="O829" s="36"/>
      <c r="P829" s="36"/>
      <c r="Q829" s="36"/>
      <c r="R829" s="41"/>
      <c r="S829" s="16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Y829" s="18"/>
      <c r="BA829" s="19"/>
      <c r="BB829" s="16"/>
    </row>
    <row r="830" spans="1:54">
      <c r="A830" s="19"/>
      <c r="B830" s="16"/>
      <c r="C830" s="17"/>
      <c r="D830" s="17"/>
      <c r="E830" s="17"/>
      <c r="F830" s="17"/>
      <c r="G830" s="16"/>
      <c r="H830" s="16"/>
      <c r="I830" s="16"/>
      <c r="J830" s="16"/>
      <c r="K830" s="18"/>
      <c r="L830" s="16"/>
      <c r="M830" s="18"/>
      <c r="N830" s="18"/>
      <c r="O830" s="36"/>
      <c r="P830" s="36"/>
      <c r="Q830" s="36"/>
      <c r="R830" s="41"/>
      <c r="S830" s="16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Y830" s="18"/>
      <c r="BA830" s="19"/>
      <c r="BB830" s="16"/>
    </row>
    <row r="831" spans="1:54">
      <c r="A831" s="19"/>
      <c r="B831" s="16"/>
      <c r="C831" s="17"/>
      <c r="D831" s="17"/>
      <c r="E831" s="17"/>
      <c r="F831" s="17"/>
      <c r="G831" s="16"/>
      <c r="H831" s="16"/>
      <c r="I831" s="16"/>
      <c r="J831" s="16"/>
      <c r="K831" s="18"/>
      <c r="L831" s="16"/>
      <c r="M831" s="18"/>
      <c r="N831" s="18"/>
      <c r="O831" s="36"/>
      <c r="P831" s="36"/>
      <c r="Q831" s="36"/>
      <c r="R831" s="41"/>
      <c r="S831" s="16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Y831" s="18"/>
      <c r="BA831" s="19"/>
      <c r="BB831" s="16"/>
    </row>
    <row r="832" spans="1:54">
      <c r="A832" s="19"/>
      <c r="B832" s="16"/>
      <c r="C832" s="17"/>
      <c r="D832" s="17"/>
      <c r="E832" s="17"/>
      <c r="F832" s="17"/>
      <c r="G832" s="16"/>
      <c r="H832" s="16"/>
      <c r="I832" s="16"/>
      <c r="J832" s="16"/>
      <c r="K832" s="18"/>
      <c r="L832" s="16"/>
      <c r="M832" s="18"/>
      <c r="N832" s="18"/>
      <c r="O832" s="36"/>
      <c r="P832" s="36"/>
      <c r="Q832" s="36"/>
      <c r="R832" s="41"/>
      <c r="S832" s="16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Y832" s="18"/>
      <c r="BA832" s="19"/>
      <c r="BB832" s="16"/>
    </row>
    <row r="833" spans="1:54">
      <c r="A833" s="19"/>
      <c r="B833" s="16"/>
      <c r="C833" s="17"/>
      <c r="D833" s="17"/>
      <c r="E833" s="17"/>
      <c r="F833" s="17"/>
      <c r="G833" s="16"/>
      <c r="H833" s="16"/>
      <c r="I833" s="16"/>
      <c r="J833" s="16"/>
      <c r="K833" s="18"/>
      <c r="L833" s="16"/>
      <c r="M833" s="18"/>
      <c r="N833" s="18"/>
      <c r="O833" s="36"/>
      <c r="P833" s="36"/>
      <c r="Q833" s="36"/>
      <c r="R833" s="41"/>
      <c r="S833" s="16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Y833" s="18"/>
      <c r="BA833" s="19"/>
      <c r="BB833" s="16"/>
    </row>
    <row r="834" spans="1:54">
      <c r="A834" s="19"/>
      <c r="B834" s="16"/>
      <c r="C834" s="17"/>
      <c r="D834" s="17"/>
      <c r="E834" s="17"/>
      <c r="F834" s="17"/>
      <c r="G834" s="16"/>
      <c r="H834" s="16"/>
      <c r="I834" s="16"/>
      <c r="J834" s="16"/>
      <c r="K834" s="18"/>
      <c r="L834" s="16"/>
      <c r="M834" s="18"/>
      <c r="N834" s="18"/>
      <c r="O834" s="36"/>
      <c r="P834" s="36"/>
      <c r="Q834" s="36"/>
      <c r="R834" s="41"/>
      <c r="S834" s="16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Y834" s="18"/>
      <c r="BA834" s="19"/>
      <c r="BB834" s="16"/>
    </row>
    <row r="835" spans="1:54">
      <c r="A835" s="19"/>
      <c r="B835" s="16"/>
      <c r="C835" s="17"/>
      <c r="D835" s="17"/>
      <c r="E835" s="17"/>
      <c r="F835" s="17"/>
      <c r="G835" s="16"/>
      <c r="H835" s="16"/>
      <c r="I835" s="16"/>
      <c r="J835" s="16"/>
      <c r="K835" s="18"/>
      <c r="L835" s="16"/>
      <c r="M835" s="18"/>
      <c r="N835" s="18"/>
      <c r="O835" s="36"/>
      <c r="P835" s="36"/>
      <c r="Q835" s="36"/>
      <c r="R835" s="41"/>
      <c r="S835" s="16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Y835" s="18"/>
      <c r="BA835" s="19"/>
      <c r="BB835" s="16"/>
    </row>
    <row r="836" spans="1:54">
      <c r="A836" s="19"/>
      <c r="B836" s="16"/>
      <c r="C836" s="17"/>
      <c r="D836" s="17"/>
      <c r="E836" s="17"/>
      <c r="F836" s="17"/>
      <c r="G836" s="16"/>
      <c r="H836" s="16"/>
      <c r="I836" s="16"/>
      <c r="J836" s="16"/>
      <c r="K836" s="18"/>
      <c r="L836" s="16"/>
      <c r="M836" s="18"/>
      <c r="N836" s="18"/>
      <c r="O836" s="36"/>
      <c r="P836" s="36"/>
      <c r="Q836" s="36"/>
      <c r="R836" s="41"/>
      <c r="S836" s="16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Y836" s="18"/>
      <c r="BA836" s="19"/>
      <c r="BB836" s="16"/>
    </row>
    <row r="837" spans="1:54">
      <c r="A837" s="19"/>
      <c r="B837" s="16"/>
      <c r="C837" s="17"/>
      <c r="D837" s="17"/>
      <c r="E837" s="17"/>
      <c r="F837" s="17"/>
      <c r="G837" s="16"/>
      <c r="H837" s="16"/>
      <c r="I837" s="16"/>
      <c r="J837" s="16"/>
      <c r="K837" s="18"/>
      <c r="L837" s="16"/>
      <c r="M837" s="18"/>
      <c r="N837" s="18"/>
      <c r="O837" s="36"/>
      <c r="P837" s="36"/>
      <c r="Q837" s="36"/>
      <c r="R837" s="41"/>
      <c r="S837" s="16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Y837" s="18"/>
      <c r="BA837" s="19"/>
      <c r="BB837" s="16"/>
    </row>
    <row r="838" spans="1:54">
      <c r="A838" s="19"/>
      <c r="B838" s="16"/>
      <c r="C838" s="17"/>
      <c r="D838" s="17"/>
      <c r="E838" s="17"/>
      <c r="F838" s="17"/>
      <c r="G838" s="16"/>
      <c r="H838" s="16"/>
      <c r="I838" s="16"/>
      <c r="J838" s="16"/>
      <c r="K838" s="18"/>
      <c r="L838" s="16"/>
      <c r="M838" s="18"/>
      <c r="N838" s="18"/>
      <c r="O838" s="36"/>
      <c r="P838" s="36"/>
      <c r="Q838" s="36"/>
      <c r="R838" s="41"/>
      <c r="S838" s="16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Y838" s="18"/>
      <c r="BA838" s="19"/>
      <c r="BB838" s="16"/>
    </row>
    <row r="839" spans="1:54">
      <c r="A839" s="19"/>
      <c r="B839" s="16"/>
      <c r="C839" s="17"/>
      <c r="D839" s="17"/>
      <c r="E839" s="17"/>
      <c r="F839" s="17"/>
      <c r="G839" s="16"/>
      <c r="H839" s="16"/>
      <c r="I839" s="16"/>
      <c r="J839" s="16"/>
      <c r="K839" s="18"/>
      <c r="L839" s="16"/>
      <c r="M839" s="18"/>
      <c r="N839" s="18"/>
      <c r="O839" s="36"/>
      <c r="P839" s="36"/>
      <c r="Q839" s="36"/>
      <c r="R839" s="41"/>
      <c r="S839" s="16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Y839" s="18"/>
      <c r="BA839" s="19"/>
      <c r="BB839" s="16"/>
    </row>
    <row r="840" spans="1:54">
      <c r="A840" s="19"/>
      <c r="B840" s="16"/>
      <c r="C840" s="17"/>
      <c r="D840" s="17"/>
      <c r="E840" s="17"/>
      <c r="F840" s="17"/>
      <c r="G840" s="16"/>
      <c r="H840" s="16"/>
      <c r="I840" s="16"/>
      <c r="J840" s="16"/>
      <c r="K840" s="18"/>
      <c r="L840" s="16"/>
      <c r="M840" s="18"/>
      <c r="N840" s="18"/>
      <c r="O840" s="36"/>
      <c r="P840" s="36"/>
      <c r="Q840" s="36"/>
      <c r="R840" s="41"/>
      <c r="S840" s="16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Y840" s="18"/>
      <c r="BA840" s="19"/>
      <c r="BB840" s="16"/>
    </row>
    <row r="841" spans="1:54">
      <c r="A841" s="19"/>
      <c r="B841" s="16"/>
      <c r="C841" s="17"/>
      <c r="D841" s="17"/>
      <c r="E841" s="17"/>
      <c r="F841" s="17"/>
      <c r="G841" s="16"/>
      <c r="H841" s="16"/>
      <c r="I841" s="16"/>
      <c r="J841" s="16"/>
      <c r="K841" s="18"/>
      <c r="L841" s="16"/>
      <c r="M841" s="18"/>
      <c r="N841" s="18"/>
      <c r="O841" s="36"/>
      <c r="P841" s="36"/>
      <c r="Q841" s="36"/>
      <c r="R841" s="41"/>
      <c r="S841" s="16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Y841" s="18"/>
      <c r="BA841" s="19"/>
      <c r="BB841" s="16"/>
    </row>
    <row r="842" spans="1:54">
      <c r="A842" s="19"/>
      <c r="B842" s="16"/>
      <c r="C842" s="17"/>
      <c r="D842" s="17"/>
      <c r="E842" s="17"/>
      <c r="F842" s="17"/>
      <c r="G842" s="16"/>
      <c r="H842" s="16"/>
      <c r="I842" s="16"/>
      <c r="J842" s="16"/>
      <c r="K842" s="18"/>
      <c r="L842" s="16"/>
      <c r="M842" s="18"/>
      <c r="N842" s="18"/>
      <c r="O842" s="36"/>
      <c r="P842" s="36"/>
      <c r="Q842" s="36"/>
      <c r="R842" s="41"/>
      <c r="S842" s="16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Y842" s="18"/>
      <c r="BA842" s="19"/>
      <c r="BB842" s="16"/>
    </row>
    <row r="843" spans="1:54">
      <c r="A843" s="19"/>
      <c r="B843" s="16"/>
      <c r="C843" s="17"/>
      <c r="D843" s="17"/>
      <c r="E843" s="17"/>
      <c r="F843" s="17"/>
      <c r="G843" s="16"/>
      <c r="H843" s="16"/>
      <c r="I843" s="16"/>
      <c r="J843" s="16"/>
      <c r="K843" s="18"/>
      <c r="L843" s="16"/>
      <c r="M843" s="18"/>
      <c r="N843" s="18"/>
      <c r="O843" s="36"/>
      <c r="P843" s="36"/>
      <c r="Q843" s="36"/>
      <c r="R843" s="41"/>
      <c r="S843" s="16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Y843" s="18"/>
      <c r="BA843" s="19"/>
      <c r="BB843" s="16"/>
    </row>
    <row r="844" spans="1:54">
      <c r="A844" s="19"/>
      <c r="B844" s="16"/>
      <c r="C844" s="17"/>
      <c r="D844" s="17"/>
      <c r="E844" s="17"/>
      <c r="F844" s="17"/>
      <c r="G844" s="16"/>
      <c r="H844" s="16"/>
      <c r="I844" s="16"/>
      <c r="J844" s="16"/>
      <c r="K844" s="18"/>
      <c r="L844" s="16"/>
      <c r="M844" s="18"/>
      <c r="N844" s="18"/>
      <c r="O844" s="36"/>
      <c r="P844" s="36"/>
      <c r="Q844" s="36"/>
      <c r="R844" s="41"/>
      <c r="S844" s="16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Y844" s="18"/>
      <c r="BA844" s="19"/>
      <c r="BB844" s="16"/>
    </row>
    <row r="845" spans="1:54">
      <c r="A845" s="19"/>
      <c r="B845" s="16"/>
      <c r="C845" s="17"/>
      <c r="D845" s="17"/>
      <c r="E845" s="17"/>
      <c r="F845" s="17"/>
      <c r="G845" s="16"/>
      <c r="H845" s="16"/>
      <c r="I845" s="16"/>
      <c r="J845" s="16"/>
      <c r="K845" s="18"/>
      <c r="L845" s="16"/>
      <c r="M845" s="18"/>
      <c r="N845" s="18"/>
      <c r="O845" s="36"/>
      <c r="P845" s="36"/>
      <c r="Q845" s="36"/>
      <c r="R845" s="41"/>
      <c r="S845" s="16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Y845" s="18"/>
      <c r="BA845" s="19"/>
      <c r="BB845" s="16"/>
    </row>
    <row r="846" spans="1:54">
      <c r="A846" s="19"/>
      <c r="B846" s="16"/>
      <c r="C846" s="17"/>
      <c r="D846" s="17"/>
      <c r="E846" s="17"/>
      <c r="F846" s="17"/>
      <c r="G846" s="16"/>
      <c r="H846" s="16"/>
      <c r="I846" s="16"/>
      <c r="J846" s="16"/>
      <c r="K846" s="18"/>
      <c r="L846" s="16"/>
      <c r="M846" s="18"/>
      <c r="N846" s="18"/>
      <c r="O846" s="36"/>
      <c r="P846" s="36"/>
      <c r="Q846" s="36"/>
      <c r="R846" s="41"/>
      <c r="S846" s="16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Y846" s="18"/>
      <c r="BA846" s="19"/>
      <c r="BB846" s="16"/>
    </row>
    <row r="847" spans="1:54">
      <c r="A847" s="19"/>
      <c r="B847" s="16"/>
      <c r="C847" s="17"/>
      <c r="D847" s="17"/>
      <c r="E847" s="17"/>
      <c r="F847" s="17"/>
      <c r="G847" s="16"/>
      <c r="H847" s="16"/>
      <c r="I847" s="16"/>
      <c r="J847" s="16"/>
      <c r="K847" s="18"/>
      <c r="L847" s="16"/>
      <c r="M847" s="18"/>
      <c r="N847" s="18"/>
      <c r="O847" s="36"/>
      <c r="P847" s="36"/>
      <c r="Q847" s="36"/>
      <c r="R847" s="41"/>
      <c r="S847" s="16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Y847" s="18"/>
      <c r="BA847" s="19"/>
      <c r="BB847" s="16"/>
    </row>
    <row r="848" spans="1:54">
      <c r="A848" s="19"/>
      <c r="B848" s="16"/>
      <c r="C848" s="17"/>
      <c r="D848" s="17"/>
      <c r="E848" s="17"/>
      <c r="F848" s="17"/>
      <c r="G848" s="16"/>
      <c r="H848" s="16"/>
      <c r="I848" s="16"/>
      <c r="J848" s="16"/>
      <c r="K848" s="18"/>
      <c r="L848" s="16"/>
      <c r="M848" s="18"/>
      <c r="N848" s="18"/>
      <c r="O848" s="36"/>
      <c r="P848" s="36"/>
      <c r="Q848" s="36"/>
      <c r="R848" s="41"/>
      <c r="S848" s="16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Y848" s="18"/>
      <c r="BA848" s="19"/>
      <c r="BB848" s="16"/>
    </row>
    <row r="849" spans="1:54">
      <c r="A849" s="19"/>
      <c r="B849" s="16"/>
      <c r="C849" s="17"/>
      <c r="D849" s="17"/>
      <c r="E849" s="17"/>
      <c r="F849" s="17"/>
      <c r="G849" s="16"/>
      <c r="H849" s="16"/>
      <c r="I849" s="16"/>
      <c r="J849" s="16"/>
      <c r="K849" s="18"/>
      <c r="L849" s="16"/>
      <c r="M849" s="18"/>
      <c r="N849" s="18"/>
      <c r="O849" s="36"/>
      <c r="P849" s="36"/>
      <c r="Q849" s="36"/>
      <c r="R849" s="41"/>
      <c r="S849" s="16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Y849" s="18"/>
      <c r="BA849" s="19"/>
      <c r="BB849" s="16"/>
    </row>
    <row r="850" spans="1:54">
      <c r="A850" s="19"/>
      <c r="B850" s="16"/>
      <c r="C850" s="17"/>
      <c r="D850" s="17"/>
      <c r="E850" s="17"/>
      <c r="F850" s="17"/>
      <c r="G850" s="16"/>
      <c r="H850" s="16"/>
      <c r="I850" s="16"/>
      <c r="J850" s="16"/>
      <c r="K850" s="18"/>
      <c r="L850" s="16"/>
      <c r="M850" s="18"/>
      <c r="N850" s="18"/>
      <c r="O850" s="36"/>
      <c r="P850" s="36"/>
      <c r="Q850" s="36"/>
      <c r="R850" s="41"/>
      <c r="S850" s="16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Y850" s="18"/>
      <c r="BA850" s="19"/>
      <c r="BB850" s="16"/>
    </row>
    <row r="851" spans="1:54">
      <c r="A851" s="19"/>
      <c r="B851" s="16"/>
      <c r="C851" s="17"/>
      <c r="D851" s="17"/>
      <c r="E851" s="17"/>
      <c r="F851" s="17"/>
      <c r="G851" s="16"/>
      <c r="H851" s="16"/>
      <c r="I851" s="16"/>
      <c r="J851" s="16"/>
      <c r="K851" s="18"/>
      <c r="L851" s="16"/>
      <c r="M851" s="18"/>
      <c r="N851" s="18"/>
      <c r="O851" s="36"/>
      <c r="P851" s="36"/>
      <c r="Q851" s="36"/>
      <c r="R851" s="41"/>
      <c r="S851" s="16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Y851" s="18"/>
      <c r="BA851" s="19"/>
      <c r="BB851" s="16"/>
    </row>
    <row r="852" spans="1:54">
      <c r="A852" s="19"/>
      <c r="B852" s="16"/>
      <c r="C852" s="17"/>
      <c r="D852" s="17"/>
      <c r="E852" s="17"/>
      <c r="F852" s="17"/>
      <c r="G852" s="16"/>
      <c r="H852" s="16"/>
      <c r="I852" s="16"/>
      <c r="J852" s="16"/>
      <c r="K852" s="18"/>
      <c r="L852" s="16"/>
      <c r="M852" s="18"/>
      <c r="N852" s="18"/>
      <c r="O852" s="36"/>
      <c r="P852" s="36"/>
      <c r="Q852" s="36"/>
      <c r="R852" s="41"/>
      <c r="S852" s="16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Y852" s="18"/>
      <c r="BA852" s="19"/>
      <c r="BB852" s="16"/>
    </row>
    <row r="853" spans="1:54">
      <c r="A853" s="19"/>
      <c r="B853" s="16"/>
      <c r="C853" s="17"/>
      <c r="D853" s="17"/>
      <c r="E853" s="17"/>
      <c r="F853" s="17"/>
      <c r="G853" s="16"/>
      <c r="H853" s="16"/>
      <c r="I853" s="16"/>
      <c r="J853" s="16"/>
      <c r="K853" s="18"/>
      <c r="L853" s="16"/>
      <c r="M853" s="18"/>
      <c r="N853" s="18"/>
      <c r="O853" s="36"/>
      <c r="P853" s="36"/>
      <c r="Q853" s="36"/>
      <c r="R853" s="41"/>
      <c r="S853" s="16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Y853" s="18"/>
      <c r="BA853" s="19"/>
      <c r="BB853" s="16"/>
    </row>
    <row r="854" spans="1:54">
      <c r="A854" s="19"/>
      <c r="B854" s="16"/>
      <c r="C854" s="17"/>
      <c r="D854" s="17"/>
      <c r="E854" s="17"/>
      <c r="F854" s="17"/>
      <c r="G854" s="16"/>
      <c r="H854" s="16"/>
      <c r="I854" s="16"/>
      <c r="J854" s="16"/>
      <c r="K854" s="18"/>
      <c r="L854" s="16"/>
      <c r="M854" s="18"/>
      <c r="N854" s="18"/>
      <c r="O854" s="36"/>
      <c r="P854" s="36"/>
      <c r="Q854" s="36"/>
      <c r="R854" s="41"/>
      <c r="S854" s="16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Y854" s="18"/>
      <c r="BA854" s="19"/>
      <c r="BB854" s="16"/>
    </row>
    <row r="855" spans="1:54">
      <c r="A855" s="19"/>
      <c r="B855" s="16"/>
      <c r="C855" s="17"/>
      <c r="D855" s="17"/>
      <c r="E855" s="17"/>
      <c r="F855" s="17"/>
      <c r="G855" s="16"/>
      <c r="H855" s="16"/>
      <c r="I855" s="16"/>
      <c r="J855" s="16"/>
      <c r="K855" s="18"/>
      <c r="L855" s="16"/>
      <c r="M855" s="18"/>
      <c r="N855" s="18"/>
      <c r="O855" s="36"/>
      <c r="P855" s="36"/>
      <c r="Q855" s="36"/>
      <c r="R855" s="41"/>
      <c r="S855" s="16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Y855" s="18"/>
      <c r="BA855" s="19"/>
      <c r="BB855" s="16"/>
    </row>
    <row r="856" spans="1:54">
      <c r="A856" s="19"/>
      <c r="B856" s="16"/>
      <c r="C856" s="17"/>
      <c r="D856" s="17"/>
      <c r="E856" s="17"/>
      <c r="F856" s="17"/>
      <c r="G856" s="16"/>
      <c r="H856" s="16"/>
      <c r="I856" s="16"/>
      <c r="J856" s="16"/>
      <c r="K856" s="18"/>
      <c r="L856" s="16"/>
      <c r="M856" s="18"/>
      <c r="N856" s="18"/>
      <c r="O856" s="36"/>
      <c r="P856" s="36"/>
      <c r="Q856" s="36"/>
      <c r="R856" s="41"/>
      <c r="S856" s="16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Y856" s="18"/>
      <c r="BA856" s="19"/>
      <c r="BB856" s="16"/>
    </row>
    <row r="857" spans="1:54">
      <c r="A857" s="19"/>
      <c r="B857" s="16"/>
      <c r="C857" s="17"/>
      <c r="D857" s="17"/>
      <c r="E857" s="17"/>
      <c r="F857" s="17"/>
      <c r="G857" s="16"/>
      <c r="H857" s="16"/>
      <c r="I857" s="16"/>
      <c r="J857" s="16"/>
      <c r="K857" s="18"/>
      <c r="L857" s="16"/>
      <c r="M857" s="18"/>
      <c r="N857" s="18"/>
      <c r="O857" s="36"/>
      <c r="P857" s="36"/>
      <c r="Q857" s="36"/>
      <c r="R857" s="41"/>
      <c r="S857" s="16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Y857" s="18"/>
      <c r="BA857" s="19"/>
      <c r="BB857" s="16"/>
    </row>
    <row r="858" spans="1:54">
      <c r="A858" s="19"/>
      <c r="B858" s="16"/>
      <c r="C858" s="17"/>
      <c r="D858" s="17"/>
      <c r="E858" s="17"/>
      <c r="F858" s="17"/>
      <c r="G858" s="16"/>
      <c r="H858" s="16"/>
      <c r="I858" s="16"/>
      <c r="J858" s="16"/>
      <c r="K858" s="18"/>
      <c r="L858" s="16"/>
      <c r="M858" s="18"/>
      <c r="N858" s="18"/>
      <c r="O858" s="36"/>
      <c r="P858" s="36"/>
      <c r="Q858" s="36"/>
      <c r="R858" s="41"/>
      <c r="S858" s="16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Y858" s="18"/>
      <c r="BA858" s="19"/>
      <c r="BB858" s="16"/>
    </row>
    <row r="859" spans="1:54">
      <c r="A859" s="19"/>
      <c r="B859" s="16"/>
      <c r="C859" s="17"/>
      <c r="D859" s="17"/>
      <c r="E859" s="17"/>
      <c r="F859" s="17"/>
      <c r="G859" s="16"/>
      <c r="H859" s="16"/>
      <c r="I859" s="16"/>
      <c r="J859" s="16"/>
      <c r="K859" s="18"/>
      <c r="L859" s="16"/>
      <c r="M859" s="18"/>
      <c r="N859" s="18"/>
      <c r="O859" s="36"/>
      <c r="P859" s="36"/>
      <c r="Q859" s="36"/>
      <c r="R859" s="41"/>
      <c r="S859" s="16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Y859" s="18"/>
      <c r="BA859" s="19"/>
      <c r="BB859" s="16"/>
    </row>
    <row r="860" spans="1:54">
      <c r="A860" s="19"/>
      <c r="B860" s="16"/>
      <c r="C860" s="17"/>
      <c r="D860" s="17"/>
      <c r="E860" s="17"/>
      <c r="F860" s="17"/>
      <c r="G860" s="16"/>
      <c r="H860" s="16"/>
      <c r="I860" s="16"/>
      <c r="J860" s="16"/>
      <c r="K860" s="18"/>
      <c r="L860" s="16"/>
      <c r="M860" s="18"/>
      <c r="N860" s="18"/>
      <c r="O860" s="36"/>
      <c r="P860" s="36"/>
      <c r="Q860" s="36"/>
      <c r="R860" s="41"/>
      <c r="S860" s="16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Y860" s="18"/>
      <c r="BA860" s="19"/>
      <c r="BB860" s="16"/>
    </row>
    <row r="861" spans="1:54">
      <c r="A861" s="19"/>
      <c r="B861" s="16"/>
      <c r="C861" s="17"/>
      <c r="D861" s="17"/>
      <c r="E861" s="17"/>
      <c r="F861" s="17"/>
      <c r="G861" s="16"/>
      <c r="H861" s="16"/>
      <c r="I861" s="16"/>
      <c r="J861" s="16"/>
      <c r="K861" s="18"/>
      <c r="L861" s="16"/>
      <c r="M861" s="18"/>
      <c r="N861" s="18"/>
      <c r="O861" s="36"/>
      <c r="P861" s="36"/>
      <c r="Q861" s="36"/>
      <c r="R861" s="41"/>
      <c r="S861" s="16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Y861" s="18"/>
      <c r="BA861" s="19"/>
      <c r="BB861" s="16"/>
    </row>
    <row r="862" spans="1:54">
      <c r="A862" s="19"/>
      <c r="B862" s="16"/>
      <c r="C862" s="17"/>
      <c r="D862" s="17"/>
      <c r="E862" s="17"/>
      <c r="F862" s="17"/>
      <c r="G862" s="16"/>
      <c r="H862" s="16"/>
      <c r="I862" s="16"/>
      <c r="J862" s="16"/>
      <c r="K862" s="18"/>
      <c r="L862" s="16"/>
      <c r="M862" s="18"/>
      <c r="N862" s="18"/>
      <c r="O862" s="36"/>
      <c r="P862" s="36"/>
      <c r="Q862" s="36"/>
      <c r="R862" s="41"/>
      <c r="S862" s="16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Y862" s="18"/>
      <c r="BA862" s="19"/>
      <c r="BB862" s="16"/>
    </row>
    <row r="863" spans="1:54">
      <c r="A863" s="19"/>
      <c r="B863" s="16"/>
      <c r="C863" s="17"/>
      <c r="D863" s="17"/>
      <c r="E863" s="17"/>
      <c r="F863" s="17"/>
      <c r="G863" s="16"/>
      <c r="H863" s="16"/>
      <c r="I863" s="16"/>
      <c r="J863" s="16"/>
      <c r="K863" s="18"/>
      <c r="L863" s="16"/>
      <c r="M863" s="18"/>
      <c r="N863" s="18"/>
      <c r="O863" s="36"/>
      <c r="P863" s="36"/>
      <c r="Q863" s="36"/>
      <c r="R863" s="41"/>
      <c r="S863" s="16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Y863" s="18"/>
      <c r="BA863" s="19"/>
      <c r="BB863" s="16"/>
    </row>
    <row r="864" spans="1:54">
      <c r="A864" s="19"/>
      <c r="B864" s="16"/>
      <c r="C864" s="17"/>
      <c r="D864" s="17"/>
      <c r="E864" s="17"/>
      <c r="F864" s="17"/>
      <c r="G864" s="16"/>
      <c r="H864" s="16"/>
      <c r="I864" s="16"/>
      <c r="J864" s="16"/>
      <c r="K864" s="18"/>
      <c r="L864" s="16"/>
      <c r="M864" s="18"/>
      <c r="N864" s="18"/>
      <c r="O864" s="36"/>
      <c r="P864" s="36"/>
      <c r="Q864" s="36"/>
      <c r="R864" s="41"/>
      <c r="S864" s="16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Y864" s="18"/>
      <c r="BA864" s="19"/>
      <c r="BB864" s="16"/>
    </row>
    <row r="865" spans="1:54">
      <c r="A865" s="19"/>
      <c r="B865" s="16"/>
      <c r="C865" s="17"/>
      <c r="D865" s="17"/>
      <c r="E865" s="17"/>
      <c r="F865" s="17"/>
      <c r="G865" s="16"/>
      <c r="H865" s="16"/>
      <c r="I865" s="16"/>
      <c r="J865" s="16"/>
      <c r="K865" s="18"/>
      <c r="L865" s="16"/>
      <c r="M865" s="18"/>
      <c r="N865" s="18"/>
      <c r="O865" s="36"/>
      <c r="P865" s="36"/>
      <c r="Q865" s="36"/>
      <c r="R865" s="41"/>
      <c r="S865" s="16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Y865" s="18"/>
      <c r="BA865" s="19"/>
      <c r="BB865" s="16"/>
    </row>
    <row r="866" spans="1:54">
      <c r="A866" s="19"/>
      <c r="B866" s="16"/>
      <c r="C866" s="17"/>
      <c r="D866" s="17"/>
      <c r="E866" s="17"/>
      <c r="F866" s="17"/>
      <c r="G866" s="16"/>
      <c r="H866" s="16"/>
      <c r="I866" s="16"/>
      <c r="J866" s="16"/>
      <c r="K866" s="18"/>
      <c r="L866" s="16"/>
      <c r="M866" s="18"/>
      <c r="N866" s="18"/>
      <c r="O866" s="36"/>
      <c r="P866" s="36"/>
      <c r="Q866" s="36"/>
      <c r="R866" s="41"/>
      <c r="S866" s="16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Y866" s="18"/>
      <c r="BA866" s="19"/>
      <c r="BB866" s="16"/>
    </row>
    <row r="867" spans="1:54">
      <c r="A867" s="19"/>
      <c r="B867" s="16"/>
      <c r="C867" s="17"/>
      <c r="D867" s="17"/>
      <c r="E867" s="17"/>
      <c r="F867" s="17"/>
      <c r="G867" s="16"/>
      <c r="H867" s="16"/>
      <c r="I867" s="16"/>
      <c r="J867" s="16"/>
      <c r="K867" s="18"/>
      <c r="L867" s="16"/>
      <c r="M867" s="18"/>
      <c r="N867" s="18"/>
      <c r="O867" s="36"/>
      <c r="P867" s="36"/>
      <c r="Q867" s="36"/>
      <c r="R867" s="41"/>
      <c r="S867" s="16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Y867" s="18"/>
      <c r="BA867" s="19"/>
      <c r="BB867" s="16"/>
    </row>
    <row r="868" spans="1:54">
      <c r="A868" s="19"/>
      <c r="B868" s="16"/>
      <c r="C868" s="17"/>
      <c r="D868" s="17"/>
      <c r="E868" s="17"/>
      <c r="F868" s="17"/>
      <c r="G868" s="16"/>
      <c r="H868" s="16"/>
      <c r="I868" s="16"/>
      <c r="J868" s="16"/>
      <c r="K868" s="18"/>
      <c r="L868" s="16"/>
      <c r="M868" s="18"/>
      <c r="N868" s="18"/>
      <c r="O868" s="36"/>
      <c r="P868" s="36"/>
      <c r="Q868" s="36"/>
      <c r="R868" s="41"/>
      <c r="S868" s="16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Y868" s="18"/>
      <c r="BA868" s="19"/>
      <c r="BB868" s="16"/>
    </row>
    <row r="869" spans="1:54">
      <c r="A869" s="19"/>
      <c r="B869" s="16"/>
      <c r="C869" s="17"/>
      <c r="D869" s="17"/>
      <c r="E869" s="17"/>
      <c r="F869" s="17"/>
      <c r="G869" s="16"/>
      <c r="H869" s="16"/>
      <c r="I869" s="16"/>
      <c r="J869" s="16"/>
      <c r="K869" s="18"/>
      <c r="L869" s="16"/>
      <c r="M869" s="18"/>
      <c r="N869" s="18"/>
      <c r="O869" s="36"/>
      <c r="P869" s="36"/>
      <c r="Q869" s="36"/>
      <c r="R869" s="41"/>
      <c r="S869" s="16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Y869" s="18"/>
      <c r="BA869" s="19"/>
      <c r="BB869" s="16"/>
    </row>
    <row r="870" spans="1:54">
      <c r="A870" s="19"/>
      <c r="B870" s="16"/>
      <c r="C870" s="17"/>
      <c r="D870" s="17"/>
      <c r="E870" s="17"/>
      <c r="F870" s="17"/>
      <c r="G870" s="16"/>
      <c r="H870" s="16"/>
      <c r="I870" s="16"/>
      <c r="J870" s="16"/>
      <c r="K870" s="18"/>
      <c r="L870" s="16"/>
      <c r="M870" s="18"/>
      <c r="N870" s="18"/>
      <c r="O870" s="36"/>
      <c r="P870" s="36"/>
      <c r="Q870" s="36"/>
      <c r="R870" s="41"/>
      <c r="S870" s="16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Y870" s="18"/>
      <c r="BA870" s="19"/>
      <c r="BB870" s="16"/>
    </row>
    <row r="871" spans="1:54">
      <c r="A871" s="19"/>
      <c r="B871" s="16"/>
      <c r="C871" s="17"/>
      <c r="D871" s="17"/>
      <c r="E871" s="17"/>
      <c r="F871" s="17"/>
      <c r="G871" s="16"/>
      <c r="H871" s="16"/>
      <c r="I871" s="16"/>
      <c r="J871" s="16"/>
      <c r="K871" s="18"/>
      <c r="L871" s="16"/>
      <c r="M871" s="18"/>
      <c r="N871" s="18"/>
      <c r="O871" s="36"/>
      <c r="P871" s="36"/>
      <c r="Q871" s="36"/>
      <c r="R871" s="41"/>
      <c r="S871" s="16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Y871" s="18"/>
      <c r="BA871" s="19"/>
      <c r="BB871" s="16"/>
    </row>
    <row r="872" spans="1:54">
      <c r="A872" s="19"/>
      <c r="B872" s="16"/>
      <c r="C872" s="17"/>
      <c r="D872" s="17"/>
      <c r="E872" s="17"/>
      <c r="F872" s="17"/>
      <c r="G872" s="16"/>
      <c r="H872" s="16"/>
      <c r="I872" s="16"/>
      <c r="J872" s="16"/>
      <c r="K872" s="18"/>
      <c r="L872" s="16"/>
      <c r="M872" s="18"/>
      <c r="N872" s="18"/>
      <c r="O872" s="36"/>
      <c r="P872" s="36"/>
      <c r="Q872" s="36"/>
      <c r="R872" s="41"/>
      <c r="S872" s="16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Y872" s="18"/>
      <c r="BA872" s="19"/>
      <c r="BB872" s="16"/>
    </row>
    <row r="873" spans="1:54">
      <c r="A873" s="19"/>
      <c r="B873" s="16"/>
      <c r="C873" s="17"/>
      <c r="D873" s="17"/>
      <c r="E873" s="17"/>
      <c r="F873" s="17"/>
      <c r="G873" s="16"/>
      <c r="H873" s="16"/>
      <c r="I873" s="16"/>
      <c r="J873" s="16"/>
      <c r="K873" s="18"/>
      <c r="L873" s="16"/>
      <c r="M873" s="18"/>
      <c r="N873" s="18"/>
      <c r="O873" s="36"/>
      <c r="P873" s="36"/>
      <c r="Q873" s="36"/>
      <c r="R873" s="41"/>
      <c r="S873" s="16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Y873" s="18"/>
      <c r="BA873" s="19"/>
      <c r="BB873" s="16"/>
    </row>
    <row r="874" spans="1:54">
      <c r="A874" s="19"/>
      <c r="B874" s="16"/>
      <c r="C874" s="17"/>
      <c r="D874" s="17"/>
      <c r="E874" s="17"/>
      <c r="F874" s="17"/>
      <c r="G874" s="16"/>
      <c r="H874" s="16"/>
      <c r="I874" s="16"/>
      <c r="J874" s="16"/>
      <c r="K874" s="18"/>
      <c r="L874" s="16"/>
      <c r="M874" s="18"/>
      <c r="N874" s="18"/>
      <c r="O874" s="36"/>
      <c r="P874" s="36"/>
      <c r="Q874" s="36"/>
      <c r="R874" s="41"/>
      <c r="S874" s="16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Y874" s="18"/>
      <c r="BA874" s="19"/>
      <c r="BB874" s="16"/>
    </row>
    <row r="875" spans="1:54">
      <c r="A875" s="19"/>
      <c r="B875" s="16"/>
      <c r="C875" s="17"/>
      <c r="D875" s="17"/>
      <c r="E875" s="17"/>
      <c r="F875" s="17"/>
      <c r="G875" s="16"/>
      <c r="H875" s="16"/>
      <c r="I875" s="16"/>
      <c r="J875" s="16"/>
      <c r="K875" s="18"/>
      <c r="L875" s="16"/>
      <c r="M875" s="18"/>
      <c r="N875" s="18"/>
      <c r="O875" s="36"/>
      <c r="P875" s="36"/>
      <c r="Q875" s="36"/>
      <c r="R875" s="41"/>
      <c r="S875" s="16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Y875" s="18"/>
      <c r="BA875" s="19"/>
      <c r="BB875" s="16"/>
    </row>
    <row r="876" spans="1:54">
      <c r="A876" s="19"/>
      <c r="B876" s="16"/>
      <c r="C876" s="17"/>
      <c r="D876" s="17"/>
      <c r="E876" s="17"/>
      <c r="F876" s="17"/>
      <c r="G876" s="16"/>
      <c r="H876" s="16"/>
      <c r="I876" s="16"/>
      <c r="J876" s="16"/>
      <c r="K876" s="18"/>
      <c r="L876" s="16"/>
      <c r="M876" s="18"/>
      <c r="N876" s="18"/>
      <c r="O876" s="36"/>
      <c r="P876" s="36"/>
      <c r="Q876" s="36"/>
      <c r="R876" s="41"/>
      <c r="S876" s="16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Y876" s="18"/>
      <c r="BA876" s="19"/>
      <c r="BB876" s="16"/>
    </row>
    <row r="877" spans="1:54">
      <c r="A877" s="19"/>
      <c r="B877" s="16"/>
      <c r="C877" s="17"/>
      <c r="D877" s="17"/>
      <c r="E877" s="17"/>
      <c r="F877" s="17"/>
      <c r="G877" s="16"/>
      <c r="H877" s="16"/>
      <c r="I877" s="16"/>
      <c r="J877" s="16"/>
      <c r="K877" s="18"/>
      <c r="L877" s="16"/>
      <c r="M877" s="18"/>
      <c r="N877" s="18"/>
      <c r="O877" s="36"/>
      <c r="P877" s="36"/>
      <c r="Q877" s="36"/>
      <c r="R877" s="41"/>
      <c r="S877" s="16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Y877" s="18"/>
      <c r="BA877" s="19"/>
      <c r="BB877" s="16"/>
    </row>
    <row r="878" spans="1:54">
      <c r="A878" s="19"/>
      <c r="B878" s="16"/>
      <c r="C878" s="17"/>
      <c r="D878" s="17"/>
      <c r="E878" s="17"/>
      <c r="F878" s="17"/>
      <c r="G878" s="16"/>
      <c r="H878" s="16"/>
      <c r="I878" s="16"/>
      <c r="J878" s="16"/>
      <c r="K878" s="18"/>
      <c r="L878" s="16"/>
      <c r="M878" s="18"/>
      <c r="N878" s="18"/>
      <c r="O878" s="36"/>
      <c r="P878" s="36"/>
      <c r="Q878" s="36"/>
      <c r="R878" s="41"/>
      <c r="S878" s="16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Y878" s="18"/>
      <c r="BA878" s="19"/>
      <c r="BB878" s="16"/>
    </row>
    <row r="879" spans="1:54">
      <c r="A879" s="19"/>
      <c r="B879" s="16"/>
      <c r="C879" s="17"/>
      <c r="D879" s="17"/>
      <c r="E879" s="17"/>
      <c r="F879" s="17"/>
      <c r="G879" s="16"/>
      <c r="H879" s="16"/>
      <c r="I879" s="16"/>
      <c r="J879" s="16"/>
      <c r="K879" s="18"/>
      <c r="L879" s="16"/>
      <c r="M879" s="18"/>
      <c r="N879" s="18"/>
      <c r="O879" s="36"/>
      <c r="P879" s="36"/>
      <c r="Q879" s="36"/>
      <c r="R879" s="41"/>
      <c r="S879" s="16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Y879" s="18"/>
      <c r="BA879" s="19"/>
      <c r="BB879" s="16"/>
    </row>
    <row r="880" spans="1:54">
      <c r="A880" s="19"/>
      <c r="B880" s="16"/>
      <c r="C880" s="17"/>
      <c r="D880" s="17"/>
      <c r="E880" s="17"/>
      <c r="F880" s="17"/>
      <c r="G880" s="16"/>
      <c r="H880" s="16"/>
      <c r="I880" s="16"/>
      <c r="J880" s="16"/>
      <c r="K880" s="18"/>
      <c r="L880" s="16"/>
      <c r="M880" s="18"/>
      <c r="N880" s="18"/>
      <c r="O880" s="36"/>
      <c r="P880" s="36"/>
      <c r="Q880" s="36"/>
      <c r="R880" s="41"/>
      <c r="S880" s="16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Y880" s="18"/>
      <c r="BA880" s="19"/>
      <c r="BB880" s="16"/>
    </row>
    <row r="881" spans="1:54">
      <c r="A881" s="19"/>
      <c r="B881" s="16"/>
      <c r="C881" s="17"/>
      <c r="D881" s="17"/>
      <c r="E881" s="17"/>
      <c r="F881" s="17"/>
      <c r="G881" s="16"/>
      <c r="H881" s="16"/>
      <c r="I881" s="16"/>
      <c r="J881" s="16"/>
      <c r="K881" s="18"/>
      <c r="L881" s="16"/>
      <c r="M881" s="18"/>
      <c r="N881" s="18"/>
      <c r="O881" s="36"/>
      <c r="P881" s="36"/>
      <c r="Q881" s="36"/>
      <c r="R881" s="41"/>
      <c r="S881" s="16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Y881" s="18"/>
      <c r="BA881" s="19"/>
      <c r="BB881" s="16"/>
    </row>
    <row r="882" spans="1:54">
      <c r="A882" s="19"/>
      <c r="B882" s="16"/>
      <c r="C882" s="17"/>
      <c r="D882" s="17"/>
      <c r="E882" s="17"/>
      <c r="F882" s="17"/>
      <c r="G882" s="16"/>
      <c r="H882" s="16"/>
      <c r="I882" s="16"/>
      <c r="J882" s="16"/>
      <c r="K882" s="18"/>
      <c r="L882" s="16"/>
      <c r="M882" s="18"/>
      <c r="N882" s="18"/>
      <c r="O882" s="36"/>
      <c r="P882" s="36"/>
      <c r="Q882" s="36"/>
      <c r="R882" s="41"/>
      <c r="S882" s="16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Y882" s="18"/>
      <c r="BA882" s="19"/>
      <c r="BB882" s="16"/>
    </row>
    <row r="883" spans="1:54">
      <c r="A883" s="19"/>
      <c r="B883" s="16"/>
      <c r="C883" s="17"/>
      <c r="D883" s="17"/>
      <c r="E883" s="17"/>
      <c r="F883" s="17"/>
      <c r="G883" s="16"/>
      <c r="H883" s="16"/>
      <c r="I883" s="16"/>
      <c r="J883" s="16"/>
      <c r="K883" s="18"/>
      <c r="L883" s="16"/>
      <c r="M883" s="18"/>
      <c r="N883" s="18"/>
      <c r="O883" s="36"/>
      <c r="P883" s="36"/>
      <c r="Q883" s="36"/>
      <c r="R883" s="41"/>
      <c r="S883" s="16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Y883" s="18"/>
      <c r="BA883" s="19"/>
      <c r="BB883" s="16"/>
    </row>
    <row r="884" spans="1:54">
      <c r="A884" s="19"/>
      <c r="B884" s="16"/>
      <c r="C884" s="17"/>
      <c r="D884" s="17"/>
      <c r="E884" s="17"/>
      <c r="F884" s="17"/>
      <c r="G884" s="16"/>
      <c r="H884" s="16"/>
      <c r="I884" s="16"/>
      <c r="J884" s="16"/>
      <c r="K884" s="18"/>
      <c r="L884" s="16"/>
      <c r="M884" s="18"/>
      <c r="N884" s="18"/>
      <c r="O884" s="36"/>
      <c r="P884" s="36"/>
      <c r="Q884" s="36"/>
      <c r="R884" s="41"/>
      <c r="S884" s="16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Y884" s="18"/>
      <c r="BA884" s="19"/>
      <c r="BB884" s="16"/>
    </row>
    <row r="885" spans="1:54">
      <c r="A885" s="19"/>
      <c r="B885" s="16"/>
      <c r="C885" s="17"/>
      <c r="D885" s="17"/>
      <c r="E885" s="17"/>
      <c r="F885" s="17"/>
      <c r="G885" s="16"/>
      <c r="H885" s="16"/>
      <c r="I885" s="16"/>
      <c r="J885" s="16"/>
      <c r="K885" s="18"/>
      <c r="L885" s="16"/>
      <c r="M885" s="18"/>
      <c r="N885" s="18"/>
      <c r="O885" s="36"/>
      <c r="P885" s="36"/>
      <c r="Q885" s="36"/>
      <c r="R885" s="41"/>
      <c r="S885" s="16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Y885" s="18"/>
      <c r="BA885" s="19"/>
      <c r="BB885" s="16"/>
    </row>
    <row r="886" spans="1:54">
      <c r="A886" s="19"/>
      <c r="B886" s="16"/>
      <c r="C886" s="17"/>
      <c r="D886" s="17"/>
      <c r="E886" s="17"/>
      <c r="F886" s="17"/>
      <c r="G886" s="16"/>
      <c r="H886" s="16"/>
      <c r="I886" s="16"/>
      <c r="J886" s="16"/>
      <c r="K886" s="18"/>
      <c r="L886" s="16"/>
      <c r="M886" s="18"/>
      <c r="N886" s="18"/>
      <c r="O886" s="36"/>
      <c r="P886" s="36"/>
      <c r="Q886" s="36"/>
      <c r="R886" s="41"/>
      <c r="S886" s="16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Y886" s="18"/>
      <c r="BA886" s="19"/>
      <c r="BB886" s="16"/>
    </row>
    <row r="887" spans="1:54">
      <c r="A887" s="19"/>
      <c r="B887" s="16"/>
      <c r="C887" s="17"/>
      <c r="D887" s="17"/>
      <c r="E887" s="17"/>
      <c r="F887" s="17"/>
      <c r="G887" s="16"/>
      <c r="H887" s="16"/>
      <c r="I887" s="16"/>
      <c r="J887" s="16"/>
      <c r="K887" s="18"/>
      <c r="L887" s="16"/>
      <c r="M887" s="18"/>
      <c r="N887" s="18"/>
      <c r="O887" s="36"/>
      <c r="P887" s="36"/>
      <c r="Q887" s="36"/>
      <c r="R887" s="41"/>
      <c r="S887" s="16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Y887" s="18"/>
      <c r="BA887" s="19"/>
      <c r="BB887" s="16"/>
    </row>
    <row r="888" spans="1:54">
      <c r="A888" s="19"/>
      <c r="B888" s="16"/>
      <c r="C888" s="17"/>
      <c r="D888" s="17"/>
      <c r="E888" s="17"/>
      <c r="F888" s="17"/>
      <c r="G888" s="16"/>
      <c r="H888" s="16"/>
      <c r="I888" s="16"/>
      <c r="J888" s="16"/>
      <c r="K888" s="18"/>
      <c r="L888" s="16"/>
      <c r="M888" s="18"/>
      <c r="N888" s="18"/>
      <c r="O888" s="36"/>
      <c r="P888" s="36"/>
      <c r="Q888" s="36"/>
      <c r="R888" s="41"/>
      <c r="S888" s="16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Y888" s="18"/>
      <c r="BA888" s="19"/>
      <c r="BB888" s="16"/>
    </row>
    <row r="889" spans="1:54">
      <c r="A889" s="19"/>
      <c r="B889" s="16"/>
      <c r="C889" s="17"/>
      <c r="D889" s="17"/>
      <c r="E889" s="17"/>
      <c r="F889" s="17"/>
      <c r="G889" s="16"/>
      <c r="H889" s="16"/>
      <c r="I889" s="16"/>
      <c r="J889" s="16"/>
      <c r="K889" s="18"/>
      <c r="L889" s="16"/>
      <c r="M889" s="18"/>
      <c r="N889" s="18"/>
      <c r="O889" s="36"/>
      <c r="P889" s="36"/>
      <c r="Q889" s="36"/>
      <c r="R889" s="41"/>
      <c r="S889" s="16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Y889" s="18"/>
      <c r="BA889" s="19"/>
      <c r="BB889" s="16"/>
    </row>
    <row r="890" spans="1:54">
      <c r="A890" s="19"/>
      <c r="B890" s="16"/>
      <c r="C890" s="17"/>
      <c r="D890" s="17"/>
      <c r="E890" s="17"/>
      <c r="F890" s="17"/>
      <c r="G890" s="16"/>
      <c r="H890" s="16"/>
      <c r="I890" s="16"/>
      <c r="J890" s="16"/>
      <c r="K890" s="18"/>
      <c r="L890" s="16"/>
      <c r="M890" s="18"/>
      <c r="N890" s="18"/>
      <c r="O890" s="36"/>
      <c r="P890" s="36"/>
      <c r="Q890" s="36"/>
      <c r="R890" s="41"/>
      <c r="S890" s="16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Y890" s="18"/>
      <c r="BA890" s="19"/>
      <c r="BB890" s="16"/>
    </row>
    <row r="891" spans="1:54">
      <c r="A891" s="19"/>
      <c r="B891" s="16"/>
      <c r="C891" s="17"/>
      <c r="D891" s="17"/>
      <c r="E891" s="17"/>
      <c r="F891" s="17"/>
      <c r="G891" s="16"/>
      <c r="H891" s="16"/>
      <c r="I891" s="16"/>
      <c r="J891" s="16"/>
      <c r="K891" s="18"/>
      <c r="L891" s="16"/>
      <c r="M891" s="18"/>
      <c r="N891" s="18"/>
      <c r="O891" s="36"/>
      <c r="P891" s="36"/>
      <c r="Q891" s="36"/>
      <c r="R891" s="41"/>
      <c r="S891" s="16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Y891" s="18"/>
      <c r="BA891" s="19"/>
      <c r="BB891" s="16"/>
    </row>
    <row r="892" spans="1:54">
      <c r="A892" s="19"/>
      <c r="B892" s="16"/>
      <c r="C892" s="17"/>
      <c r="D892" s="17"/>
      <c r="E892" s="17"/>
      <c r="F892" s="17"/>
      <c r="G892" s="16"/>
      <c r="H892" s="16"/>
      <c r="I892" s="16"/>
      <c r="J892" s="16"/>
      <c r="K892" s="18"/>
      <c r="L892" s="16"/>
      <c r="M892" s="18"/>
      <c r="N892" s="18"/>
      <c r="O892" s="36"/>
      <c r="P892" s="36"/>
      <c r="Q892" s="36"/>
      <c r="R892" s="41"/>
      <c r="S892" s="16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Y892" s="18"/>
      <c r="BA892" s="19"/>
      <c r="BB892" s="16"/>
    </row>
    <row r="893" spans="1:54">
      <c r="A893" s="19"/>
      <c r="B893" s="16"/>
      <c r="C893" s="17"/>
      <c r="D893" s="17"/>
      <c r="E893" s="17"/>
      <c r="F893" s="17"/>
      <c r="G893" s="16"/>
      <c r="H893" s="16"/>
      <c r="I893" s="16"/>
      <c r="J893" s="16"/>
      <c r="K893" s="18"/>
      <c r="L893" s="16"/>
      <c r="M893" s="18"/>
      <c r="N893" s="18"/>
      <c r="O893" s="36"/>
      <c r="P893" s="36"/>
      <c r="Q893" s="36"/>
      <c r="R893" s="41"/>
      <c r="S893" s="16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Y893" s="18"/>
      <c r="BA893" s="19"/>
      <c r="BB893" s="16"/>
    </row>
    <row r="894" spans="1:54">
      <c r="A894" s="19"/>
      <c r="B894" s="16"/>
      <c r="C894" s="17"/>
      <c r="D894" s="17"/>
      <c r="E894" s="17"/>
      <c r="F894" s="17"/>
      <c r="G894" s="16"/>
      <c r="H894" s="16"/>
      <c r="I894" s="16"/>
      <c r="J894" s="16"/>
      <c r="K894" s="18"/>
      <c r="L894" s="16"/>
      <c r="M894" s="18"/>
      <c r="N894" s="18"/>
      <c r="O894" s="36"/>
      <c r="P894" s="36"/>
      <c r="Q894" s="36"/>
      <c r="R894" s="41"/>
      <c r="S894" s="16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Y894" s="18"/>
      <c r="BA894" s="19"/>
      <c r="BB894" s="16"/>
    </row>
    <row r="895" spans="1:54">
      <c r="A895" s="19"/>
      <c r="B895" s="16"/>
      <c r="C895" s="17"/>
      <c r="D895" s="17"/>
      <c r="E895" s="17"/>
      <c r="F895" s="17"/>
      <c r="G895" s="16"/>
      <c r="H895" s="16"/>
      <c r="I895" s="16"/>
      <c r="J895" s="16"/>
      <c r="K895" s="18"/>
      <c r="L895" s="16"/>
      <c r="M895" s="18"/>
      <c r="N895" s="18"/>
      <c r="O895" s="36"/>
      <c r="P895" s="36"/>
      <c r="Q895" s="36"/>
      <c r="R895" s="41"/>
      <c r="S895" s="16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Y895" s="18"/>
      <c r="BA895" s="19"/>
      <c r="BB895" s="16"/>
    </row>
    <row r="896" spans="1:54">
      <c r="A896" s="19"/>
      <c r="B896" s="16"/>
      <c r="C896" s="17"/>
      <c r="D896" s="17"/>
      <c r="E896" s="17"/>
      <c r="F896" s="17"/>
      <c r="G896" s="16"/>
      <c r="H896" s="16"/>
      <c r="I896" s="16"/>
      <c r="J896" s="16"/>
      <c r="K896" s="18"/>
      <c r="L896" s="16"/>
      <c r="M896" s="18"/>
      <c r="N896" s="18"/>
      <c r="O896" s="36"/>
      <c r="P896" s="36"/>
      <c r="Q896" s="36"/>
      <c r="R896" s="41"/>
      <c r="S896" s="16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Y896" s="18"/>
      <c r="BA896" s="19"/>
      <c r="BB896" s="16"/>
    </row>
    <row r="897" spans="1:54">
      <c r="A897" s="19"/>
      <c r="B897" s="16"/>
      <c r="C897" s="17"/>
      <c r="D897" s="17"/>
      <c r="E897" s="17"/>
      <c r="F897" s="17"/>
      <c r="G897" s="16"/>
      <c r="H897" s="16"/>
      <c r="I897" s="16"/>
      <c r="J897" s="16"/>
      <c r="K897" s="18"/>
      <c r="L897" s="16"/>
      <c r="M897" s="18"/>
      <c r="N897" s="18"/>
      <c r="O897" s="36"/>
      <c r="P897" s="36"/>
      <c r="Q897" s="36"/>
      <c r="R897" s="41"/>
      <c r="S897" s="16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Y897" s="18"/>
      <c r="BA897" s="19"/>
      <c r="BB897" s="16"/>
    </row>
    <row r="898" spans="1:54">
      <c r="A898" s="19"/>
      <c r="B898" s="16"/>
      <c r="C898" s="17"/>
      <c r="D898" s="17"/>
      <c r="E898" s="17"/>
      <c r="F898" s="17"/>
      <c r="G898" s="16"/>
      <c r="H898" s="16"/>
      <c r="I898" s="16"/>
      <c r="J898" s="16"/>
      <c r="K898" s="18"/>
      <c r="L898" s="16"/>
      <c r="M898" s="18"/>
      <c r="N898" s="18"/>
      <c r="O898" s="36"/>
      <c r="P898" s="36"/>
      <c r="Q898" s="36"/>
      <c r="R898" s="41"/>
      <c r="S898" s="16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Y898" s="18"/>
      <c r="BA898" s="19"/>
      <c r="BB898" s="16"/>
    </row>
    <row r="899" spans="1:54">
      <c r="A899" s="19"/>
      <c r="B899" s="16"/>
      <c r="C899" s="17"/>
      <c r="D899" s="17"/>
      <c r="E899" s="17"/>
      <c r="F899" s="17"/>
      <c r="G899" s="16"/>
      <c r="H899" s="16"/>
      <c r="I899" s="16"/>
      <c r="J899" s="16"/>
      <c r="K899" s="18"/>
      <c r="L899" s="16"/>
      <c r="M899" s="18"/>
      <c r="N899" s="18"/>
      <c r="O899" s="36"/>
      <c r="P899" s="36"/>
      <c r="Q899" s="36"/>
      <c r="R899" s="41"/>
      <c r="S899" s="16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Y899" s="18"/>
      <c r="BA899" s="19"/>
      <c r="BB899" s="16"/>
    </row>
    <row r="900" spans="1:54">
      <c r="A900" s="19"/>
      <c r="B900" s="16"/>
      <c r="C900" s="17"/>
      <c r="D900" s="17"/>
      <c r="E900" s="17"/>
      <c r="F900" s="17"/>
      <c r="G900" s="16"/>
      <c r="H900" s="16"/>
      <c r="I900" s="16"/>
      <c r="J900" s="16"/>
      <c r="K900" s="18"/>
      <c r="L900" s="16"/>
      <c r="M900" s="18"/>
      <c r="N900" s="18"/>
      <c r="O900" s="36"/>
      <c r="P900" s="36"/>
      <c r="Q900" s="36"/>
      <c r="R900" s="41"/>
      <c r="S900" s="16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Y900" s="18"/>
      <c r="BA900" s="19"/>
      <c r="BB900" s="16"/>
    </row>
    <row r="901" spans="1:54">
      <c r="A901" s="19"/>
      <c r="B901" s="16"/>
      <c r="C901" s="17"/>
      <c r="D901" s="17"/>
      <c r="E901" s="17"/>
      <c r="F901" s="17"/>
      <c r="G901" s="16"/>
      <c r="H901" s="16"/>
      <c r="I901" s="16"/>
      <c r="J901" s="16"/>
      <c r="K901" s="18"/>
      <c r="L901" s="16"/>
      <c r="M901" s="18"/>
      <c r="N901" s="18"/>
      <c r="O901" s="36"/>
      <c r="P901" s="36"/>
      <c r="Q901" s="36"/>
      <c r="R901" s="41"/>
      <c r="S901" s="16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Y901" s="18"/>
      <c r="BA901" s="19"/>
      <c r="BB901" s="16"/>
    </row>
    <row r="902" spans="1:54">
      <c r="A902" s="19"/>
      <c r="B902" s="16"/>
      <c r="C902" s="17"/>
      <c r="D902" s="17"/>
      <c r="E902" s="17"/>
      <c r="F902" s="17"/>
      <c r="G902" s="16"/>
      <c r="H902" s="16"/>
      <c r="I902" s="16"/>
      <c r="J902" s="16"/>
      <c r="K902" s="18"/>
      <c r="L902" s="16"/>
      <c r="M902" s="18"/>
      <c r="N902" s="18"/>
      <c r="O902" s="36"/>
      <c r="P902" s="36"/>
      <c r="Q902" s="36"/>
      <c r="R902" s="41"/>
      <c r="S902" s="16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Y902" s="18"/>
      <c r="BA902" s="19"/>
      <c r="BB902" s="16"/>
    </row>
    <row r="903" spans="1:54">
      <c r="A903" s="19"/>
      <c r="B903" s="16"/>
      <c r="C903" s="17"/>
      <c r="D903" s="17"/>
      <c r="E903" s="17"/>
      <c r="F903" s="17"/>
      <c r="G903" s="16"/>
      <c r="H903" s="16"/>
      <c r="I903" s="16"/>
      <c r="J903" s="16"/>
      <c r="K903" s="18"/>
      <c r="L903" s="16"/>
      <c r="M903" s="18"/>
      <c r="N903" s="18"/>
      <c r="O903" s="36"/>
      <c r="P903" s="36"/>
      <c r="Q903" s="36"/>
      <c r="R903" s="41"/>
      <c r="S903" s="16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Y903" s="18"/>
      <c r="BA903" s="19"/>
      <c r="BB903" s="16"/>
    </row>
    <row r="904" spans="1:54">
      <c r="A904" s="19"/>
      <c r="B904" s="16"/>
      <c r="C904" s="17"/>
      <c r="D904" s="17"/>
      <c r="E904" s="17"/>
      <c r="F904" s="17"/>
      <c r="G904" s="16"/>
      <c r="H904" s="16"/>
      <c r="I904" s="16"/>
      <c r="J904" s="16"/>
      <c r="K904" s="18"/>
      <c r="L904" s="16"/>
      <c r="M904" s="18"/>
      <c r="N904" s="18"/>
      <c r="O904" s="36"/>
      <c r="P904" s="36"/>
      <c r="Q904" s="36"/>
      <c r="R904" s="41"/>
      <c r="S904" s="16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Y904" s="18"/>
      <c r="BA904" s="19"/>
      <c r="BB904" s="16"/>
    </row>
    <row r="905" spans="1:54">
      <c r="A905" s="19"/>
      <c r="B905" s="16"/>
      <c r="C905" s="17"/>
      <c r="D905" s="17"/>
      <c r="E905" s="17"/>
      <c r="F905" s="17"/>
      <c r="G905" s="16"/>
      <c r="H905" s="16"/>
      <c r="I905" s="16"/>
      <c r="J905" s="16"/>
      <c r="K905" s="18"/>
      <c r="L905" s="16"/>
      <c r="M905" s="18"/>
      <c r="N905" s="18"/>
      <c r="O905" s="36"/>
      <c r="P905" s="36"/>
      <c r="Q905" s="36"/>
      <c r="R905" s="41"/>
      <c r="S905" s="16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Y905" s="18"/>
      <c r="BA905" s="19"/>
      <c r="BB905" s="16"/>
    </row>
    <row r="906" spans="1:54">
      <c r="A906" s="19"/>
      <c r="B906" s="16"/>
      <c r="C906" s="17"/>
      <c r="D906" s="17"/>
      <c r="E906" s="17"/>
      <c r="F906" s="17"/>
      <c r="G906" s="16"/>
      <c r="H906" s="16"/>
      <c r="I906" s="16"/>
      <c r="J906" s="16"/>
      <c r="K906" s="18"/>
      <c r="L906" s="16"/>
      <c r="M906" s="18"/>
      <c r="N906" s="18"/>
      <c r="O906" s="36"/>
      <c r="P906" s="36"/>
      <c r="Q906" s="36"/>
      <c r="R906" s="41"/>
      <c r="S906" s="16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Y906" s="18"/>
      <c r="BA906" s="19"/>
      <c r="BB906" s="16"/>
    </row>
    <row r="907" spans="1:54">
      <c r="A907" s="19"/>
      <c r="B907" s="16"/>
      <c r="C907" s="17"/>
      <c r="D907" s="17"/>
      <c r="E907" s="17"/>
      <c r="F907" s="17"/>
      <c r="G907" s="16"/>
      <c r="H907" s="16"/>
      <c r="I907" s="16"/>
      <c r="J907" s="16"/>
      <c r="K907" s="18"/>
      <c r="L907" s="16"/>
      <c r="M907" s="18"/>
      <c r="N907" s="18"/>
      <c r="O907" s="36"/>
      <c r="P907" s="36"/>
      <c r="Q907" s="36"/>
      <c r="R907" s="41"/>
      <c r="S907" s="16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Y907" s="18"/>
      <c r="BA907" s="19"/>
      <c r="BB907" s="16"/>
    </row>
    <row r="908" spans="1:54">
      <c r="A908" s="19"/>
      <c r="B908" s="16"/>
      <c r="C908" s="17"/>
      <c r="D908" s="17"/>
      <c r="E908" s="17"/>
      <c r="F908" s="17"/>
      <c r="G908" s="16"/>
      <c r="H908" s="16"/>
      <c r="I908" s="16"/>
      <c r="J908" s="16"/>
      <c r="K908" s="18"/>
      <c r="L908" s="16"/>
      <c r="M908" s="18"/>
      <c r="N908" s="18"/>
      <c r="O908" s="36"/>
      <c r="P908" s="36"/>
      <c r="Q908" s="36"/>
      <c r="R908" s="41"/>
      <c r="S908" s="16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Y908" s="18"/>
      <c r="BA908" s="19"/>
      <c r="BB908" s="16"/>
    </row>
    <row r="909" spans="1:54">
      <c r="A909" s="19"/>
      <c r="B909" s="16"/>
      <c r="C909" s="17"/>
      <c r="D909" s="17"/>
      <c r="E909" s="17"/>
      <c r="F909" s="17"/>
      <c r="G909" s="16"/>
      <c r="H909" s="16"/>
      <c r="I909" s="16"/>
      <c r="J909" s="16"/>
      <c r="K909" s="18"/>
      <c r="L909" s="16"/>
      <c r="M909" s="18"/>
      <c r="N909" s="18"/>
      <c r="O909" s="36"/>
      <c r="P909" s="36"/>
      <c r="Q909" s="36"/>
      <c r="R909" s="41"/>
      <c r="S909" s="16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Y909" s="18"/>
      <c r="BA909" s="19"/>
      <c r="BB909" s="16"/>
    </row>
    <row r="910" spans="1:54">
      <c r="A910" s="19"/>
      <c r="B910" s="16"/>
      <c r="C910" s="17"/>
      <c r="D910" s="17"/>
      <c r="E910" s="17"/>
      <c r="F910" s="17"/>
      <c r="G910" s="16"/>
      <c r="H910" s="16"/>
      <c r="I910" s="16"/>
      <c r="J910" s="16"/>
      <c r="K910" s="18"/>
      <c r="L910" s="16"/>
      <c r="M910" s="18"/>
      <c r="N910" s="18"/>
      <c r="O910" s="36"/>
      <c r="P910" s="36"/>
      <c r="Q910" s="36"/>
      <c r="R910" s="41"/>
      <c r="S910" s="16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Y910" s="18"/>
      <c r="BA910" s="19"/>
      <c r="BB910" s="16"/>
    </row>
    <row r="911" spans="1:54">
      <c r="A911" s="19"/>
      <c r="B911" s="16"/>
      <c r="C911" s="17"/>
      <c r="D911" s="17"/>
      <c r="E911" s="17"/>
      <c r="F911" s="17"/>
      <c r="G911" s="16"/>
      <c r="H911" s="16"/>
      <c r="I911" s="16"/>
      <c r="J911" s="16"/>
      <c r="K911" s="18"/>
      <c r="L911" s="16"/>
      <c r="M911" s="18"/>
      <c r="N911" s="18"/>
      <c r="O911" s="36"/>
      <c r="P911" s="36"/>
      <c r="Q911" s="36"/>
      <c r="R911" s="41"/>
      <c r="S911" s="16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Y911" s="18"/>
      <c r="BA911" s="19"/>
      <c r="BB911" s="16"/>
    </row>
    <row r="912" spans="1:54">
      <c r="A912" s="19"/>
      <c r="B912" s="16"/>
      <c r="C912" s="17"/>
      <c r="D912" s="17"/>
      <c r="E912" s="17"/>
      <c r="F912" s="17"/>
      <c r="G912" s="16"/>
      <c r="H912" s="16"/>
      <c r="I912" s="16"/>
      <c r="J912" s="16"/>
      <c r="K912" s="18"/>
      <c r="L912" s="16"/>
      <c r="M912" s="18"/>
      <c r="N912" s="18"/>
      <c r="O912" s="36"/>
      <c r="P912" s="36"/>
      <c r="Q912" s="36"/>
      <c r="R912" s="41"/>
      <c r="S912" s="16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Y912" s="18"/>
      <c r="BA912" s="19"/>
      <c r="BB912" s="16"/>
    </row>
    <row r="913" spans="1:54">
      <c r="A913" s="19"/>
      <c r="B913" s="16"/>
      <c r="C913" s="17"/>
      <c r="D913" s="17"/>
      <c r="E913" s="17"/>
      <c r="F913" s="17"/>
      <c r="G913" s="16"/>
      <c r="H913" s="16"/>
      <c r="I913" s="16"/>
      <c r="J913" s="16"/>
      <c r="K913" s="18"/>
      <c r="L913" s="16"/>
      <c r="M913" s="18"/>
      <c r="N913" s="18"/>
      <c r="O913" s="36"/>
      <c r="P913" s="36"/>
      <c r="Q913" s="36"/>
      <c r="R913" s="41"/>
      <c r="S913" s="16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Y913" s="18"/>
      <c r="BA913" s="19"/>
      <c r="BB913" s="16"/>
    </row>
    <row r="914" spans="1:54">
      <c r="A914" s="19"/>
      <c r="B914" s="16"/>
      <c r="C914" s="17"/>
      <c r="D914" s="17"/>
      <c r="E914" s="17"/>
      <c r="F914" s="17"/>
      <c r="G914" s="16"/>
      <c r="H914" s="16"/>
      <c r="I914" s="16"/>
      <c r="J914" s="16"/>
      <c r="K914" s="18"/>
      <c r="L914" s="16"/>
      <c r="M914" s="18"/>
      <c r="N914" s="18"/>
      <c r="O914" s="36"/>
      <c r="P914" s="36"/>
      <c r="Q914" s="36"/>
      <c r="R914" s="41"/>
      <c r="S914" s="16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Y914" s="18"/>
      <c r="BA914" s="19"/>
      <c r="BB914" s="16"/>
    </row>
    <row r="915" spans="1:54">
      <c r="A915" s="19"/>
      <c r="B915" s="16"/>
      <c r="C915" s="17"/>
      <c r="D915" s="17"/>
      <c r="E915" s="17"/>
      <c r="F915" s="17"/>
      <c r="G915" s="16"/>
      <c r="H915" s="16"/>
      <c r="I915" s="16"/>
      <c r="J915" s="16"/>
      <c r="K915" s="18"/>
      <c r="L915" s="16"/>
      <c r="M915" s="18"/>
      <c r="N915" s="18"/>
      <c r="O915" s="36"/>
      <c r="P915" s="36"/>
      <c r="Q915" s="36"/>
      <c r="R915" s="41"/>
      <c r="S915" s="16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Y915" s="18"/>
      <c r="BA915" s="19"/>
      <c r="BB915" s="16"/>
    </row>
    <row r="916" spans="1:54">
      <c r="A916" s="19"/>
      <c r="B916" s="16"/>
      <c r="C916" s="17"/>
      <c r="D916" s="17"/>
      <c r="E916" s="17"/>
      <c r="F916" s="17"/>
      <c r="G916" s="16"/>
      <c r="H916" s="16"/>
      <c r="I916" s="16"/>
      <c r="J916" s="16"/>
      <c r="K916" s="18"/>
      <c r="L916" s="16"/>
      <c r="M916" s="18"/>
      <c r="N916" s="18"/>
      <c r="O916" s="36"/>
      <c r="P916" s="36"/>
      <c r="Q916" s="36"/>
      <c r="R916" s="41"/>
      <c r="S916" s="16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Y916" s="18"/>
      <c r="BA916" s="19"/>
      <c r="BB916" s="16"/>
    </row>
    <row r="917" spans="1:54">
      <c r="A917" s="19"/>
      <c r="B917" s="16"/>
      <c r="C917" s="17"/>
      <c r="D917" s="17"/>
      <c r="E917" s="17"/>
      <c r="F917" s="17"/>
      <c r="G917" s="16"/>
      <c r="H917" s="16"/>
      <c r="I917" s="16"/>
      <c r="J917" s="16"/>
      <c r="K917" s="18"/>
      <c r="L917" s="16"/>
      <c r="M917" s="18"/>
      <c r="N917" s="18"/>
      <c r="O917" s="36"/>
      <c r="P917" s="36"/>
      <c r="Q917" s="36"/>
      <c r="R917" s="41"/>
      <c r="S917" s="16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Y917" s="18"/>
      <c r="BA917" s="19"/>
      <c r="BB917" s="16"/>
    </row>
    <row r="918" spans="1:54">
      <c r="A918" s="19"/>
      <c r="B918" s="16"/>
      <c r="C918" s="17"/>
      <c r="D918" s="17"/>
      <c r="E918" s="17"/>
      <c r="F918" s="17"/>
      <c r="G918" s="16"/>
      <c r="H918" s="16"/>
      <c r="I918" s="16"/>
      <c r="J918" s="16"/>
      <c r="K918" s="18"/>
      <c r="L918" s="16"/>
      <c r="M918" s="18"/>
      <c r="N918" s="18"/>
      <c r="O918" s="36"/>
      <c r="P918" s="36"/>
      <c r="Q918" s="36"/>
      <c r="R918" s="41"/>
      <c r="S918" s="16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Y918" s="18"/>
      <c r="BA918" s="19"/>
      <c r="BB918" s="16"/>
    </row>
    <row r="919" spans="1:54">
      <c r="A919" s="19"/>
      <c r="B919" s="16"/>
      <c r="C919" s="17"/>
      <c r="D919" s="17"/>
      <c r="E919" s="17"/>
      <c r="F919" s="17"/>
      <c r="G919" s="16"/>
      <c r="H919" s="16"/>
      <c r="I919" s="16"/>
      <c r="J919" s="16"/>
      <c r="K919" s="18"/>
      <c r="L919" s="16"/>
      <c r="M919" s="18"/>
      <c r="N919" s="18"/>
      <c r="O919" s="36"/>
      <c r="P919" s="36"/>
      <c r="Q919" s="36"/>
      <c r="R919" s="41"/>
      <c r="S919" s="16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Y919" s="18"/>
      <c r="BA919" s="19"/>
      <c r="BB919" s="16"/>
    </row>
    <row r="920" spans="1:54">
      <c r="A920" s="19"/>
      <c r="B920" s="16"/>
      <c r="C920" s="17"/>
      <c r="D920" s="17"/>
      <c r="E920" s="17"/>
      <c r="F920" s="17"/>
      <c r="G920" s="16"/>
      <c r="H920" s="16"/>
      <c r="I920" s="16"/>
      <c r="J920" s="16"/>
      <c r="K920" s="18"/>
      <c r="L920" s="16"/>
      <c r="M920" s="18"/>
      <c r="N920" s="18"/>
      <c r="O920" s="36"/>
      <c r="P920" s="36"/>
      <c r="Q920" s="36"/>
      <c r="R920" s="41"/>
      <c r="S920" s="16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Y920" s="18"/>
      <c r="BA920" s="19"/>
      <c r="BB920" s="16"/>
    </row>
    <row r="921" spans="1:54">
      <c r="A921" s="19"/>
      <c r="B921" s="16"/>
      <c r="C921" s="17"/>
      <c r="D921" s="17"/>
      <c r="E921" s="17"/>
      <c r="F921" s="17"/>
      <c r="G921" s="16"/>
      <c r="H921" s="16"/>
      <c r="I921" s="16"/>
      <c r="J921" s="16"/>
      <c r="K921" s="18"/>
      <c r="L921" s="16"/>
      <c r="M921" s="18"/>
      <c r="N921" s="18"/>
      <c r="O921" s="36"/>
      <c r="P921" s="36"/>
      <c r="Q921" s="36"/>
      <c r="R921" s="41"/>
      <c r="S921" s="16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Y921" s="18"/>
      <c r="BA921" s="19"/>
      <c r="BB921" s="16"/>
    </row>
    <row r="922" spans="1:54">
      <c r="A922" s="19"/>
      <c r="B922" s="16"/>
      <c r="C922" s="17"/>
      <c r="D922" s="17"/>
      <c r="E922" s="17"/>
      <c r="F922" s="17"/>
      <c r="G922" s="16"/>
      <c r="H922" s="16"/>
      <c r="I922" s="16"/>
      <c r="J922" s="16"/>
      <c r="K922" s="18"/>
      <c r="L922" s="16"/>
      <c r="M922" s="18"/>
      <c r="N922" s="18"/>
      <c r="O922" s="36"/>
      <c r="P922" s="36"/>
      <c r="Q922" s="36"/>
      <c r="R922" s="41"/>
      <c r="S922" s="16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Y922" s="18"/>
      <c r="BA922" s="19"/>
      <c r="BB922" s="16"/>
    </row>
    <row r="923" spans="1:54">
      <c r="A923" s="19"/>
      <c r="B923" s="16"/>
      <c r="C923" s="17"/>
      <c r="D923" s="17"/>
      <c r="E923" s="17"/>
      <c r="F923" s="17"/>
      <c r="G923" s="16"/>
      <c r="H923" s="16"/>
      <c r="I923" s="16"/>
      <c r="J923" s="16"/>
      <c r="K923" s="18"/>
      <c r="L923" s="16"/>
      <c r="M923" s="18"/>
      <c r="N923" s="18"/>
      <c r="O923" s="36"/>
      <c r="P923" s="36"/>
      <c r="Q923" s="36"/>
      <c r="R923" s="41"/>
      <c r="S923" s="16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Y923" s="18"/>
      <c r="BA923" s="19"/>
      <c r="BB923" s="16"/>
    </row>
    <row r="924" spans="1:54">
      <c r="A924" s="19"/>
      <c r="B924" s="16"/>
      <c r="C924" s="17"/>
      <c r="D924" s="17"/>
      <c r="E924" s="17"/>
      <c r="F924" s="17"/>
      <c r="G924" s="16"/>
      <c r="H924" s="16"/>
      <c r="I924" s="16"/>
      <c r="J924" s="16"/>
      <c r="K924" s="18"/>
      <c r="L924" s="16"/>
      <c r="M924" s="18"/>
      <c r="N924" s="18"/>
      <c r="O924" s="36"/>
      <c r="P924" s="36"/>
      <c r="Q924" s="36"/>
      <c r="R924" s="41"/>
      <c r="S924" s="16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Y924" s="18"/>
      <c r="BA924" s="19"/>
      <c r="BB924" s="16"/>
    </row>
    <row r="925" spans="1:54">
      <c r="A925" s="19"/>
      <c r="B925" s="16"/>
      <c r="C925" s="17"/>
      <c r="D925" s="17"/>
      <c r="E925" s="17"/>
      <c r="F925" s="17"/>
      <c r="G925" s="16"/>
      <c r="H925" s="16"/>
      <c r="I925" s="16"/>
      <c r="J925" s="16"/>
      <c r="K925" s="18"/>
      <c r="L925" s="16"/>
      <c r="M925" s="18"/>
      <c r="N925" s="18"/>
      <c r="O925" s="36"/>
      <c r="P925" s="36"/>
      <c r="Q925" s="36"/>
      <c r="R925" s="41"/>
      <c r="S925" s="16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Y925" s="18"/>
      <c r="BA925" s="19"/>
      <c r="BB925" s="16"/>
    </row>
    <row r="926" spans="1:54">
      <c r="A926" s="19"/>
      <c r="B926" s="16"/>
      <c r="C926" s="17"/>
      <c r="D926" s="17"/>
      <c r="E926" s="17"/>
      <c r="F926" s="17"/>
      <c r="G926" s="16"/>
      <c r="H926" s="16"/>
      <c r="I926" s="16"/>
      <c r="J926" s="16"/>
      <c r="K926" s="18"/>
      <c r="L926" s="16"/>
      <c r="M926" s="18"/>
      <c r="N926" s="18"/>
      <c r="O926" s="36"/>
      <c r="P926" s="36"/>
      <c r="Q926" s="36"/>
      <c r="R926" s="41"/>
      <c r="S926" s="16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Y926" s="18"/>
      <c r="BA926" s="19"/>
      <c r="BB926" s="16"/>
    </row>
    <row r="927" spans="1:54">
      <c r="A927" s="19"/>
      <c r="B927" s="16"/>
      <c r="C927" s="17"/>
      <c r="D927" s="17"/>
      <c r="E927" s="17"/>
      <c r="F927" s="17"/>
      <c r="G927" s="16"/>
      <c r="H927" s="16"/>
      <c r="I927" s="16"/>
      <c r="J927" s="16"/>
      <c r="K927" s="18"/>
      <c r="L927" s="16"/>
      <c r="M927" s="18"/>
      <c r="N927" s="18"/>
      <c r="O927" s="36"/>
      <c r="P927" s="36"/>
      <c r="Q927" s="36"/>
      <c r="R927" s="41"/>
      <c r="S927" s="16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Y927" s="18"/>
      <c r="BA927" s="19"/>
      <c r="BB927" s="16"/>
    </row>
    <row r="928" spans="1:54">
      <c r="A928" s="19"/>
      <c r="B928" s="16"/>
      <c r="C928" s="17"/>
      <c r="D928" s="17"/>
      <c r="E928" s="17"/>
      <c r="F928" s="17"/>
      <c r="G928" s="16"/>
      <c r="H928" s="16"/>
      <c r="I928" s="16"/>
      <c r="J928" s="16"/>
      <c r="K928" s="18"/>
      <c r="L928" s="16"/>
      <c r="M928" s="18"/>
      <c r="N928" s="18"/>
      <c r="O928" s="36"/>
      <c r="P928" s="36"/>
      <c r="Q928" s="36"/>
      <c r="R928" s="41"/>
      <c r="S928" s="16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Y928" s="18"/>
      <c r="BA928" s="19"/>
      <c r="BB928" s="16"/>
    </row>
    <row r="929" spans="1:54">
      <c r="A929" s="19"/>
      <c r="B929" s="16"/>
      <c r="C929" s="17"/>
      <c r="D929" s="17"/>
      <c r="E929" s="17"/>
      <c r="F929" s="17"/>
      <c r="G929" s="16"/>
      <c r="H929" s="16"/>
      <c r="I929" s="16"/>
      <c r="J929" s="16"/>
      <c r="K929" s="18"/>
      <c r="L929" s="16"/>
      <c r="M929" s="18"/>
      <c r="N929" s="18"/>
      <c r="O929" s="36"/>
      <c r="P929" s="36"/>
      <c r="Q929" s="36"/>
      <c r="R929" s="41"/>
      <c r="S929" s="16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Y929" s="18"/>
      <c r="BA929" s="19"/>
      <c r="BB929" s="16"/>
    </row>
    <row r="930" spans="1:54">
      <c r="A930" s="19"/>
      <c r="B930" s="16"/>
      <c r="C930" s="17"/>
      <c r="D930" s="17"/>
      <c r="E930" s="17"/>
      <c r="F930" s="17"/>
      <c r="G930" s="16"/>
      <c r="H930" s="16"/>
      <c r="I930" s="16"/>
      <c r="J930" s="16"/>
      <c r="K930" s="18"/>
      <c r="L930" s="16"/>
      <c r="M930" s="18"/>
      <c r="N930" s="18"/>
      <c r="O930" s="36"/>
      <c r="P930" s="36"/>
      <c r="Q930" s="36"/>
      <c r="R930" s="41"/>
      <c r="S930" s="16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Y930" s="18"/>
      <c r="BA930" s="19"/>
      <c r="BB930" s="16"/>
    </row>
    <row r="931" spans="1:54">
      <c r="A931" s="19"/>
      <c r="B931" s="16"/>
      <c r="C931" s="17"/>
      <c r="D931" s="17"/>
      <c r="E931" s="17"/>
      <c r="F931" s="17"/>
      <c r="G931" s="16"/>
      <c r="H931" s="16"/>
      <c r="I931" s="16"/>
      <c r="J931" s="16"/>
      <c r="K931" s="18"/>
      <c r="L931" s="16"/>
      <c r="M931" s="18"/>
      <c r="N931" s="18"/>
      <c r="O931" s="36"/>
      <c r="P931" s="36"/>
      <c r="Q931" s="36"/>
      <c r="R931" s="41"/>
      <c r="S931" s="16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Y931" s="18"/>
      <c r="BA931" s="19"/>
      <c r="BB931" s="16"/>
    </row>
    <row r="932" spans="1:54">
      <c r="A932" s="19"/>
      <c r="B932" s="16"/>
      <c r="C932" s="17"/>
      <c r="D932" s="17"/>
      <c r="E932" s="17"/>
      <c r="F932" s="17"/>
      <c r="G932" s="16"/>
      <c r="H932" s="16"/>
      <c r="I932" s="16"/>
      <c r="J932" s="16"/>
      <c r="K932" s="18"/>
      <c r="L932" s="16"/>
      <c r="M932" s="18"/>
      <c r="N932" s="18"/>
      <c r="O932" s="36"/>
      <c r="P932" s="36"/>
      <c r="Q932" s="36"/>
      <c r="R932" s="41"/>
      <c r="S932" s="16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Y932" s="18"/>
      <c r="BA932" s="19"/>
      <c r="BB932" s="16"/>
    </row>
    <row r="933" spans="1:54">
      <c r="A933" s="19"/>
      <c r="B933" s="16"/>
      <c r="C933" s="17"/>
      <c r="D933" s="17"/>
      <c r="E933" s="17"/>
      <c r="F933" s="17"/>
      <c r="G933" s="16"/>
      <c r="H933" s="16"/>
      <c r="I933" s="16"/>
      <c r="J933" s="16"/>
      <c r="K933" s="18"/>
      <c r="L933" s="16"/>
      <c r="M933" s="18"/>
      <c r="N933" s="18"/>
      <c r="O933" s="36"/>
      <c r="P933" s="36"/>
      <c r="Q933" s="36"/>
      <c r="R933" s="41"/>
      <c r="S933" s="16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Y933" s="18"/>
      <c r="BA933" s="19"/>
      <c r="BB933" s="16"/>
    </row>
    <row r="934" spans="1:54">
      <c r="A934" s="19"/>
      <c r="B934" s="16"/>
      <c r="C934" s="17"/>
      <c r="D934" s="17"/>
      <c r="E934" s="17"/>
      <c r="F934" s="17"/>
      <c r="G934" s="16"/>
      <c r="H934" s="16"/>
      <c r="I934" s="16"/>
      <c r="J934" s="16"/>
      <c r="K934" s="18"/>
      <c r="L934" s="16"/>
      <c r="M934" s="18"/>
      <c r="N934" s="18"/>
      <c r="O934" s="36"/>
      <c r="P934" s="36"/>
      <c r="Q934" s="36"/>
      <c r="R934" s="41"/>
      <c r="S934" s="16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Y934" s="18"/>
      <c r="BA934" s="19"/>
      <c r="BB934" s="16"/>
    </row>
    <row r="935" spans="1:54">
      <c r="A935" s="19"/>
      <c r="B935" s="16"/>
      <c r="C935" s="17"/>
      <c r="D935" s="17"/>
      <c r="E935" s="17"/>
      <c r="F935" s="17"/>
      <c r="G935" s="16"/>
      <c r="H935" s="16"/>
      <c r="I935" s="16"/>
      <c r="J935" s="16"/>
      <c r="K935" s="18"/>
      <c r="L935" s="16"/>
      <c r="M935" s="18"/>
      <c r="N935" s="18"/>
      <c r="O935" s="36"/>
      <c r="P935" s="36"/>
      <c r="Q935" s="36"/>
      <c r="R935" s="41"/>
      <c r="S935" s="16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Y935" s="18"/>
      <c r="BA935" s="19"/>
      <c r="BB935" s="16"/>
    </row>
    <row r="936" spans="1:54">
      <c r="A936" s="19"/>
      <c r="B936" s="16"/>
      <c r="C936" s="17"/>
      <c r="D936" s="17"/>
      <c r="E936" s="17"/>
      <c r="F936" s="17"/>
      <c r="G936" s="16"/>
      <c r="H936" s="16"/>
      <c r="I936" s="16"/>
      <c r="J936" s="16"/>
      <c r="K936" s="18"/>
      <c r="L936" s="16"/>
      <c r="M936" s="18"/>
      <c r="N936" s="18"/>
      <c r="O936" s="36"/>
      <c r="P936" s="36"/>
      <c r="Q936" s="36"/>
      <c r="R936" s="41"/>
      <c r="S936" s="16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Y936" s="18"/>
      <c r="BA936" s="19"/>
      <c r="BB936" s="16"/>
    </row>
    <row r="937" spans="1:54">
      <c r="A937" s="19"/>
      <c r="B937" s="16"/>
      <c r="C937" s="17"/>
      <c r="D937" s="17"/>
      <c r="E937" s="17"/>
      <c r="F937" s="17"/>
      <c r="G937" s="16"/>
      <c r="H937" s="16"/>
      <c r="I937" s="16"/>
      <c r="J937" s="16"/>
      <c r="K937" s="18"/>
      <c r="L937" s="16"/>
      <c r="M937" s="18"/>
      <c r="N937" s="18"/>
      <c r="O937" s="36"/>
      <c r="P937" s="36"/>
      <c r="Q937" s="36"/>
      <c r="R937" s="41"/>
      <c r="S937" s="16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Y937" s="18"/>
      <c r="BA937" s="19"/>
      <c r="BB937" s="16"/>
    </row>
    <row r="938" spans="1:54">
      <c r="A938" s="19"/>
      <c r="B938" s="16"/>
      <c r="C938" s="17"/>
      <c r="D938" s="17"/>
      <c r="E938" s="17"/>
      <c r="F938" s="17"/>
      <c r="G938" s="16"/>
      <c r="H938" s="16"/>
      <c r="I938" s="16"/>
      <c r="J938" s="16"/>
      <c r="K938" s="18"/>
      <c r="L938" s="16"/>
      <c r="M938" s="18"/>
      <c r="N938" s="18"/>
      <c r="O938" s="36"/>
      <c r="P938" s="36"/>
      <c r="Q938" s="36"/>
      <c r="R938" s="41"/>
      <c r="S938" s="16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Y938" s="18"/>
      <c r="BA938" s="19"/>
      <c r="BB938" s="16"/>
    </row>
    <row r="939" spans="1:54">
      <c r="A939" s="19"/>
      <c r="B939" s="16"/>
      <c r="C939" s="17"/>
      <c r="D939" s="17"/>
      <c r="E939" s="17"/>
      <c r="F939" s="17"/>
      <c r="G939" s="16"/>
      <c r="H939" s="16"/>
      <c r="I939" s="16"/>
      <c r="J939" s="16"/>
      <c r="K939" s="18"/>
      <c r="L939" s="16"/>
      <c r="M939" s="18"/>
      <c r="N939" s="18"/>
      <c r="O939" s="36"/>
      <c r="P939" s="36"/>
      <c r="Q939" s="36"/>
      <c r="R939" s="41"/>
      <c r="S939" s="16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Y939" s="18"/>
      <c r="BA939" s="19"/>
      <c r="BB939" s="16"/>
    </row>
    <row r="940" spans="1:54">
      <c r="A940" s="19"/>
      <c r="B940" s="16"/>
      <c r="C940" s="17"/>
      <c r="D940" s="17"/>
      <c r="E940" s="17"/>
      <c r="F940" s="17"/>
      <c r="G940" s="16"/>
      <c r="H940" s="16"/>
      <c r="I940" s="16"/>
      <c r="J940" s="16"/>
      <c r="K940" s="18"/>
      <c r="L940" s="16"/>
      <c r="M940" s="18"/>
      <c r="N940" s="18"/>
      <c r="O940" s="36"/>
      <c r="P940" s="36"/>
      <c r="Q940" s="36"/>
      <c r="R940" s="41"/>
      <c r="S940" s="16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Y940" s="18"/>
      <c r="BA940" s="19"/>
      <c r="BB940" s="16"/>
    </row>
    <row r="941" spans="1:54">
      <c r="A941" s="19"/>
      <c r="B941" s="16"/>
      <c r="C941" s="17"/>
      <c r="D941" s="17"/>
      <c r="E941" s="17"/>
      <c r="F941" s="17"/>
      <c r="G941" s="16"/>
      <c r="H941" s="16"/>
      <c r="I941" s="16"/>
      <c r="J941" s="16"/>
      <c r="K941" s="18"/>
      <c r="L941" s="16"/>
      <c r="M941" s="18"/>
      <c r="N941" s="18"/>
      <c r="O941" s="36"/>
      <c r="P941" s="36"/>
      <c r="Q941" s="36"/>
      <c r="R941" s="41"/>
      <c r="S941" s="16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Y941" s="18"/>
      <c r="BA941" s="19"/>
      <c r="BB941" s="16"/>
    </row>
    <row r="942" spans="1:54">
      <c r="A942" s="19"/>
      <c r="B942" s="16"/>
      <c r="C942" s="17"/>
      <c r="D942" s="17"/>
      <c r="E942" s="17"/>
      <c r="F942" s="17"/>
      <c r="G942" s="16"/>
      <c r="H942" s="16"/>
      <c r="I942" s="16"/>
      <c r="J942" s="16"/>
      <c r="K942" s="18"/>
      <c r="L942" s="16"/>
      <c r="M942" s="18"/>
      <c r="N942" s="18"/>
      <c r="O942" s="36"/>
      <c r="P942" s="36"/>
      <c r="Q942" s="36"/>
      <c r="R942" s="41"/>
      <c r="S942" s="16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Y942" s="18"/>
      <c r="BA942" s="19"/>
      <c r="BB942" s="16"/>
    </row>
    <row r="943" spans="1:54">
      <c r="A943" s="19"/>
      <c r="B943" s="16"/>
      <c r="C943" s="17"/>
      <c r="D943" s="17"/>
      <c r="E943" s="17"/>
      <c r="F943" s="17"/>
      <c r="G943" s="16"/>
      <c r="H943" s="16"/>
      <c r="I943" s="16"/>
      <c r="J943" s="16"/>
      <c r="K943" s="18"/>
      <c r="L943" s="16"/>
      <c r="M943" s="18"/>
      <c r="N943" s="18"/>
      <c r="O943" s="36"/>
      <c r="P943" s="36"/>
      <c r="Q943" s="36"/>
      <c r="R943" s="41"/>
      <c r="S943" s="16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Y943" s="18"/>
      <c r="BA943" s="19"/>
      <c r="BB943" s="16"/>
    </row>
    <row r="944" spans="1:54">
      <c r="A944" s="19"/>
      <c r="B944" s="16"/>
      <c r="C944" s="17"/>
      <c r="D944" s="17"/>
      <c r="E944" s="17"/>
      <c r="F944" s="17"/>
      <c r="G944" s="16"/>
      <c r="H944" s="16"/>
      <c r="I944" s="16"/>
      <c r="J944" s="16"/>
      <c r="K944" s="18"/>
      <c r="L944" s="16"/>
      <c r="M944" s="18"/>
      <c r="N944" s="18"/>
      <c r="O944" s="36"/>
      <c r="P944" s="36"/>
      <c r="Q944" s="36"/>
      <c r="R944" s="41"/>
      <c r="S944" s="16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Y944" s="18"/>
      <c r="BA944" s="19"/>
      <c r="BB944" s="16"/>
    </row>
    <row r="945" spans="1:54">
      <c r="A945" s="19"/>
      <c r="B945" s="16"/>
      <c r="C945" s="17"/>
      <c r="D945" s="17"/>
      <c r="E945" s="17"/>
      <c r="F945" s="17"/>
      <c r="G945" s="16"/>
      <c r="H945" s="16"/>
      <c r="I945" s="16"/>
      <c r="J945" s="16"/>
      <c r="K945" s="18"/>
      <c r="L945" s="16"/>
      <c r="M945" s="18"/>
      <c r="N945" s="18"/>
      <c r="O945" s="36"/>
      <c r="P945" s="36"/>
      <c r="Q945" s="36"/>
      <c r="R945" s="41"/>
      <c r="S945" s="16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Y945" s="18"/>
      <c r="BA945" s="19"/>
      <c r="BB945" s="16"/>
    </row>
    <row r="946" spans="1:54">
      <c r="A946" s="19"/>
      <c r="B946" s="16"/>
      <c r="C946" s="17"/>
      <c r="D946" s="17"/>
      <c r="E946" s="17"/>
      <c r="F946" s="17"/>
      <c r="G946" s="16"/>
      <c r="H946" s="16"/>
      <c r="I946" s="16"/>
      <c r="J946" s="16"/>
      <c r="K946" s="18"/>
      <c r="L946" s="16"/>
      <c r="M946" s="18"/>
      <c r="N946" s="18"/>
      <c r="O946" s="36"/>
      <c r="P946" s="36"/>
      <c r="Q946" s="36"/>
      <c r="R946" s="41"/>
      <c r="S946" s="16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Y946" s="18"/>
      <c r="BA946" s="19"/>
      <c r="BB946" s="16"/>
    </row>
    <row r="947" spans="1:54">
      <c r="A947" s="19"/>
      <c r="B947" s="16"/>
      <c r="C947" s="17"/>
      <c r="D947" s="17"/>
      <c r="E947" s="17"/>
      <c r="F947" s="17"/>
      <c r="G947" s="16"/>
      <c r="H947" s="16"/>
      <c r="I947" s="16"/>
      <c r="J947" s="16"/>
      <c r="K947" s="18"/>
      <c r="L947" s="16"/>
      <c r="M947" s="18"/>
      <c r="N947" s="18"/>
      <c r="O947" s="36"/>
      <c r="P947" s="36"/>
      <c r="Q947" s="36"/>
      <c r="R947" s="41"/>
      <c r="S947" s="16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Y947" s="18"/>
      <c r="BA947" s="19"/>
      <c r="BB947" s="16"/>
    </row>
    <row r="948" spans="1:54">
      <c r="A948" s="19"/>
      <c r="B948" s="16"/>
      <c r="C948" s="17"/>
      <c r="D948" s="17"/>
      <c r="E948" s="17"/>
      <c r="F948" s="17"/>
      <c r="G948" s="16"/>
      <c r="H948" s="16"/>
      <c r="I948" s="16"/>
      <c r="J948" s="16"/>
      <c r="K948" s="18"/>
      <c r="L948" s="16"/>
      <c r="M948" s="18"/>
      <c r="N948" s="18"/>
      <c r="O948" s="36"/>
      <c r="P948" s="36"/>
      <c r="Q948" s="36"/>
      <c r="R948" s="41"/>
      <c r="S948" s="16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Y948" s="18"/>
      <c r="BA948" s="19"/>
      <c r="BB948" s="16"/>
    </row>
    <row r="949" spans="1:54">
      <c r="A949" s="19"/>
      <c r="B949" s="16"/>
      <c r="C949" s="17"/>
      <c r="D949" s="17"/>
      <c r="E949" s="17"/>
      <c r="F949" s="17"/>
      <c r="G949" s="16"/>
      <c r="H949" s="16"/>
      <c r="I949" s="16"/>
      <c r="J949" s="16"/>
      <c r="K949" s="18"/>
      <c r="L949" s="16"/>
      <c r="M949" s="18"/>
      <c r="N949" s="18"/>
      <c r="O949" s="36"/>
      <c r="P949" s="36"/>
      <c r="Q949" s="36"/>
      <c r="R949" s="41"/>
      <c r="S949" s="16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Y949" s="18"/>
      <c r="BA949" s="19"/>
      <c r="BB949" s="16"/>
    </row>
    <row r="950" spans="1:54">
      <c r="A950" s="19"/>
      <c r="B950" s="16"/>
      <c r="C950" s="17"/>
      <c r="D950" s="17"/>
      <c r="E950" s="17"/>
      <c r="F950" s="17"/>
      <c r="G950" s="16"/>
      <c r="H950" s="16"/>
      <c r="I950" s="16"/>
      <c r="J950" s="16"/>
      <c r="K950" s="18"/>
      <c r="L950" s="16"/>
      <c r="M950" s="18"/>
      <c r="N950" s="18"/>
      <c r="O950" s="36"/>
      <c r="P950" s="36"/>
      <c r="Q950" s="36"/>
      <c r="R950" s="41"/>
      <c r="S950" s="16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Y950" s="18"/>
      <c r="BA950" s="19"/>
      <c r="BB950" s="16"/>
    </row>
    <row r="951" spans="1:54">
      <c r="A951" s="19"/>
      <c r="B951" s="16"/>
      <c r="C951" s="17"/>
      <c r="D951" s="17"/>
      <c r="E951" s="17"/>
      <c r="F951" s="17"/>
      <c r="G951" s="16"/>
      <c r="H951" s="16"/>
      <c r="I951" s="16"/>
      <c r="J951" s="16"/>
      <c r="K951" s="18"/>
      <c r="L951" s="16"/>
      <c r="M951" s="18"/>
      <c r="N951" s="18"/>
      <c r="O951" s="36"/>
      <c r="P951" s="36"/>
      <c r="Q951" s="36"/>
      <c r="R951" s="41"/>
      <c r="S951" s="16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Y951" s="18"/>
      <c r="BA951" s="19"/>
      <c r="BB951" s="16"/>
    </row>
    <row r="952" spans="1:54">
      <c r="A952" s="19"/>
      <c r="B952" s="16"/>
      <c r="C952" s="17"/>
      <c r="D952" s="17"/>
      <c r="E952" s="17"/>
      <c r="F952" s="17"/>
      <c r="G952" s="16"/>
      <c r="H952" s="16"/>
      <c r="I952" s="16"/>
      <c r="J952" s="16"/>
      <c r="K952" s="18"/>
      <c r="L952" s="16"/>
      <c r="M952" s="18"/>
      <c r="N952" s="18"/>
      <c r="O952" s="36"/>
      <c r="P952" s="36"/>
      <c r="Q952" s="36"/>
      <c r="R952" s="41"/>
      <c r="S952" s="16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Y952" s="18"/>
      <c r="BA952" s="19"/>
      <c r="BB952" s="16"/>
    </row>
    <row r="953" spans="1:54">
      <c r="A953" s="19"/>
      <c r="B953" s="16"/>
      <c r="C953" s="17"/>
      <c r="D953" s="17"/>
      <c r="E953" s="17"/>
      <c r="F953" s="17"/>
      <c r="G953" s="16"/>
      <c r="H953" s="16"/>
      <c r="I953" s="16"/>
      <c r="J953" s="16"/>
      <c r="K953" s="18"/>
      <c r="L953" s="16"/>
      <c r="M953" s="18"/>
      <c r="N953" s="18"/>
      <c r="O953" s="36"/>
      <c r="P953" s="36"/>
      <c r="Q953" s="36"/>
      <c r="R953" s="41"/>
      <c r="S953" s="16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Y953" s="18"/>
      <c r="BA953" s="19"/>
      <c r="BB953" s="16"/>
    </row>
    <row r="954" spans="1:54">
      <c r="A954" s="19"/>
      <c r="B954" s="16"/>
      <c r="C954" s="17"/>
      <c r="D954" s="17"/>
      <c r="E954" s="17"/>
      <c r="F954" s="17"/>
      <c r="G954" s="16"/>
      <c r="H954" s="16"/>
      <c r="I954" s="16"/>
      <c r="J954" s="16"/>
      <c r="K954" s="18"/>
      <c r="L954" s="16"/>
      <c r="M954" s="18"/>
      <c r="N954" s="18"/>
      <c r="O954" s="36"/>
      <c r="P954" s="36"/>
      <c r="Q954" s="36"/>
      <c r="R954" s="41"/>
      <c r="S954" s="16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Y954" s="18"/>
      <c r="BA954" s="19"/>
      <c r="BB954" s="16"/>
    </row>
    <row r="955" spans="1:54">
      <c r="A955" s="19"/>
      <c r="B955" s="16"/>
      <c r="C955" s="17"/>
      <c r="D955" s="17"/>
      <c r="E955" s="17"/>
      <c r="F955" s="17"/>
      <c r="G955" s="16"/>
      <c r="H955" s="16"/>
      <c r="I955" s="16"/>
      <c r="J955" s="16"/>
      <c r="K955" s="18"/>
      <c r="L955" s="16"/>
      <c r="M955" s="18"/>
      <c r="N955" s="18"/>
      <c r="O955" s="36"/>
      <c r="P955" s="36"/>
      <c r="Q955" s="36"/>
      <c r="R955" s="41"/>
      <c r="S955" s="16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Y955" s="18"/>
      <c r="BA955" s="19"/>
      <c r="BB955" s="16"/>
    </row>
    <row r="956" spans="1:54">
      <c r="A956" s="19"/>
      <c r="B956" s="16"/>
      <c r="C956" s="17"/>
      <c r="D956" s="17"/>
      <c r="E956" s="17"/>
      <c r="F956" s="17"/>
      <c r="G956" s="16"/>
      <c r="H956" s="16"/>
      <c r="I956" s="16"/>
      <c r="J956" s="16"/>
      <c r="K956" s="18"/>
      <c r="L956" s="16"/>
      <c r="M956" s="18"/>
      <c r="N956" s="18"/>
      <c r="O956" s="36"/>
      <c r="P956" s="36"/>
      <c r="Q956" s="36"/>
      <c r="R956" s="41"/>
      <c r="S956" s="16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Y956" s="18"/>
      <c r="BA956" s="19"/>
      <c r="BB956" s="16"/>
    </row>
    <row r="957" spans="1:54">
      <c r="A957" s="19"/>
      <c r="B957" s="16"/>
      <c r="C957" s="17"/>
      <c r="D957" s="17"/>
      <c r="E957" s="17"/>
      <c r="F957" s="17"/>
      <c r="G957" s="16"/>
      <c r="H957" s="16"/>
      <c r="I957" s="16"/>
      <c r="J957" s="16"/>
      <c r="K957" s="18"/>
      <c r="L957" s="16"/>
      <c r="M957" s="18"/>
      <c r="N957" s="18"/>
      <c r="O957" s="36"/>
      <c r="P957" s="36"/>
      <c r="Q957" s="36"/>
      <c r="R957" s="41"/>
      <c r="S957" s="16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Y957" s="18"/>
      <c r="BA957" s="19"/>
      <c r="BB957" s="16"/>
    </row>
    <row r="958" spans="1:54">
      <c r="A958" s="19"/>
      <c r="B958" s="16"/>
      <c r="C958" s="17"/>
      <c r="D958" s="17"/>
      <c r="E958" s="17"/>
      <c r="F958" s="17"/>
      <c r="G958" s="16"/>
      <c r="H958" s="16"/>
      <c r="I958" s="16"/>
      <c r="J958" s="16"/>
      <c r="K958" s="18"/>
      <c r="L958" s="16"/>
      <c r="M958" s="18"/>
      <c r="N958" s="18"/>
      <c r="O958" s="36"/>
      <c r="P958" s="36"/>
      <c r="Q958" s="36"/>
      <c r="R958" s="41"/>
      <c r="S958" s="16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Y958" s="18"/>
      <c r="BA958" s="19"/>
      <c r="BB958" s="16"/>
    </row>
    <row r="959" spans="1:54">
      <c r="A959" s="19"/>
      <c r="B959" s="16"/>
      <c r="C959" s="17"/>
      <c r="D959" s="17"/>
      <c r="E959" s="17"/>
      <c r="F959" s="17"/>
      <c r="G959" s="16"/>
      <c r="H959" s="16"/>
      <c r="I959" s="16"/>
      <c r="J959" s="16"/>
      <c r="K959" s="18"/>
      <c r="L959" s="16"/>
      <c r="M959" s="18"/>
      <c r="N959" s="18"/>
      <c r="O959" s="36"/>
      <c r="P959" s="36"/>
      <c r="Q959" s="36"/>
      <c r="R959" s="41"/>
      <c r="S959" s="16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Y959" s="18"/>
      <c r="BA959" s="19"/>
      <c r="BB959" s="16"/>
    </row>
    <row r="960" spans="1:54">
      <c r="A960" s="19"/>
      <c r="B960" s="16"/>
      <c r="C960" s="17"/>
      <c r="D960" s="17"/>
      <c r="E960" s="17"/>
      <c r="F960" s="17"/>
      <c r="G960" s="16"/>
      <c r="H960" s="16"/>
      <c r="I960" s="16"/>
      <c r="J960" s="16"/>
      <c r="K960" s="18"/>
      <c r="L960" s="16"/>
      <c r="M960" s="18"/>
      <c r="N960" s="18"/>
      <c r="O960" s="36"/>
      <c r="P960" s="36"/>
      <c r="Q960" s="36"/>
      <c r="R960" s="41"/>
      <c r="S960" s="16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Y960" s="18"/>
      <c r="BA960" s="19"/>
      <c r="BB960" s="16"/>
    </row>
    <row r="961" spans="1:54">
      <c r="A961" s="19"/>
      <c r="B961" s="16"/>
      <c r="C961" s="17"/>
      <c r="D961" s="17"/>
      <c r="E961" s="17"/>
      <c r="F961" s="17"/>
      <c r="G961" s="16"/>
      <c r="H961" s="16"/>
      <c r="I961" s="16"/>
      <c r="J961" s="16"/>
      <c r="K961" s="18"/>
      <c r="L961" s="16"/>
      <c r="M961" s="18"/>
      <c r="N961" s="18"/>
      <c r="O961" s="36"/>
      <c r="P961" s="36"/>
      <c r="Q961" s="36"/>
      <c r="R961" s="41"/>
      <c r="S961" s="16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Y961" s="18"/>
      <c r="BA961" s="19"/>
      <c r="BB961" s="16"/>
    </row>
    <row r="962" spans="1:54">
      <c r="A962" s="19"/>
      <c r="B962" s="16"/>
      <c r="C962" s="17"/>
      <c r="D962" s="17"/>
      <c r="E962" s="17"/>
      <c r="F962" s="17"/>
      <c r="G962" s="16"/>
      <c r="H962" s="16"/>
      <c r="I962" s="16"/>
      <c r="J962" s="16"/>
      <c r="K962" s="18"/>
      <c r="L962" s="16"/>
      <c r="M962" s="18"/>
      <c r="N962" s="18"/>
      <c r="O962" s="36"/>
      <c r="P962" s="36"/>
      <c r="Q962" s="36"/>
      <c r="R962" s="41"/>
      <c r="S962" s="16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Y962" s="18"/>
      <c r="BA962" s="19"/>
      <c r="BB962" s="16"/>
    </row>
    <row r="963" spans="1:54">
      <c r="A963" s="19"/>
      <c r="B963" s="16"/>
      <c r="C963" s="17"/>
      <c r="D963" s="17"/>
      <c r="E963" s="17"/>
      <c r="F963" s="17"/>
      <c r="G963" s="16"/>
      <c r="H963" s="16"/>
      <c r="I963" s="16"/>
      <c r="J963" s="16"/>
      <c r="K963" s="18"/>
      <c r="L963" s="16"/>
      <c r="M963" s="18"/>
      <c r="N963" s="18"/>
      <c r="O963" s="36"/>
      <c r="P963" s="36"/>
      <c r="Q963" s="36"/>
      <c r="R963" s="41"/>
      <c r="S963" s="16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Y963" s="18"/>
      <c r="BA963" s="19"/>
      <c r="BB963" s="16"/>
    </row>
    <row r="964" spans="1:54">
      <c r="A964" s="19"/>
      <c r="B964" s="16"/>
      <c r="C964" s="17"/>
      <c r="D964" s="17"/>
      <c r="E964" s="17"/>
      <c r="F964" s="17"/>
      <c r="G964" s="16"/>
      <c r="H964" s="16"/>
      <c r="I964" s="16"/>
      <c r="J964" s="16"/>
      <c r="K964" s="18"/>
      <c r="L964" s="16"/>
      <c r="M964" s="18"/>
      <c r="N964" s="18"/>
      <c r="O964" s="36"/>
      <c r="P964" s="36"/>
      <c r="Q964" s="36"/>
      <c r="R964" s="41"/>
      <c r="S964" s="16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Y964" s="18"/>
      <c r="BA964" s="19"/>
      <c r="BB964" s="16"/>
    </row>
    <row r="965" spans="1:54">
      <c r="A965" s="19"/>
      <c r="B965" s="16"/>
      <c r="C965" s="17"/>
      <c r="D965" s="17"/>
      <c r="E965" s="17"/>
      <c r="F965" s="17"/>
      <c r="G965" s="16"/>
      <c r="H965" s="16"/>
      <c r="I965" s="16"/>
      <c r="J965" s="16"/>
      <c r="K965" s="18"/>
      <c r="L965" s="16"/>
      <c r="M965" s="18"/>
      <c r="N965" s="18"/>
      <c r="O965" s="36"/>
      <c r="P965" s="36"/>
      <c r="Q965" s="36"/>
      <c r="R965" s="41"/>
      <c r="S965" s="16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Y965" s="18"/>
      <c r="BA965" s="19"/>
      <c r="BB965" s="16"/>
    </row>
    <row r="966" spans="1:54">
      <c r="A966" s="19"/>
      <c r="B966" s="16"/>
      <c r="C966" s="17"/>
      <c r="D966" s="17"/>
      <c r="E966" s="17"/>
      <c r="F966" s="17"/>
      <c r="G966" s="16"/>
      <c r="H966" s="16"/>
      <c r="I966" s="16"/>
      <c r="J966" s="16"/>
      <c r="K966" s="18"/>
      <c r="L966" s="16"/>
      <c r="M966" s="18"/>
      <c r="N966" s="18"/>
      <c r="O966" s="36"/>
      <c r="P966" s="36"/>
      <c r="Q966" s="36"/>
      <c r="R966" s="41"/>
      <c r="S966" s="16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Y966" s="18"/>
      <c r="BA966" s="19"/>
      <c r="BB966" s="16"/>
    </row>
    <row r="967" spans="1:54">
      <c r="A967" s="19"/>
      <c r="B967" s="16"/>
      <c r="C967" s="17"/>
      <c r="D967" s="17"/>
      <c r="E967" s="17"/>
      <c r="F967" s="17"/>
      <c r="G967" s="16"/>
      <c r="H967" s="16"/>
      <c r="I967" s="16"/>
      <c r="J967" s="16"/>
      <c r="K967" s="18"/>
      <c r="L967" s="16"/>
      <c r="M967" s="18"/>
      <c r="N967" s="18"/>
      <c r="O967" s="36"/>
      <c r="P967" s="36"/>
      <c r="Q967" s="36"/>
      <c r="R967" s="41"/>
      <c r="S967" s="16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Y967" s="18"/>
      <c r="BA967" s="19"/>
      <c r="BB967" s="16"/>
    </row>
    <row r="968" spans="1:54">
      <c r="A968" s="19"/>
      <c r="B968" s="16"/>
      <c r="C968" s="17"/>
      <c r="D968" s="17"/>
      <c r="E968" s="17"/>
      <c r="F968" s="17"/>
      <c r="G968" s="16"/>
      <c r="H968" s="16"/>
      <c r="I968" s="16"/>
      <c r="J968" s="16"/>
      <c r="K968" s="18"/>
      <c r="L968" s="16"/>
      <c r="M968" s="18"/>
      <c r="N968" s="18"/>
      <c r="O968" s="36"/>
      <c r="P968" s="36"/>
      <c r="Q968" s="36"/>
      <c r="R968" s="41"/>
      <c r="S968" s="16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Y968" s="18"/>
      <c r="BA968" s="19"/>
      <c r="BB968" s="16"/>
    </row>
    <row r="969" spans="1:54">
      <c r="A969" s="19"/>
      <c r="B969" s="16"/>
      <c r="C969" s="17"/>
      <c r="D969" s="17"/>
      <c r="E969" s="17"/>
      <c r="F969" s="17"/>
      <c r="G969" s="16"/>
      <c r="H969" s="16"/>
      <c r="I969" s="16"/>
      <c r="J969" s="16"/>
      <c r="K969" s="18"/>
      <c r="L969" s="16"/>
      <c r="M969" s="18"/>
      <c r="N969" s="18"/>
      <c r="O969" s="36"/>
      <c r="P969" s="36"/>
      <c r="Q969" s="36"/>
      <c r="R969" s="41"/>
      <c r="S969" s="16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Y969" s="18"/>
      <c r="BA969" s="19"/>
      <c r="BB969" s="16"/>
    </row>
    <row r="970" spans="1:54">
      <c r="A970" s="19"/>
      <c r="B970" s="16"/>
      <c r="C970" s="17"/>
      <c r="D970" s="17"/>
      <c r="E970" s="17"/>
      <c r="F970" s="17"/>
      <c r="G970" s="16"/>
      <c r="H970" s="16"/>
      <c r="I970" s="16"/>
      <c r="J970" s="16"/>
      <c r="K970" s="18"/>
      <c r="L970" s="16"/>
      <c r="M970" s="18"/>
      <c r="N970" s="18"/>
      <c r="O970" s="36"/>
      <c r="P970" s="36"/>
      <c r="Q970" s="36"/>
      <c r="R970" s="41"/>
      <c r="S970" s="16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Y970" s="18"/>
      <c r="BA970" s="19"/>
      <c r="BB970" s="16"/>
    </row>
    <row r="971" spans="1:54">
      <c r="A971" s="19"/>
      <c r="B971" s="16"/>
      <c r="C971" s="17"/>
      <c r="D971" s="17"/>
      <c r="E971" s="17"/>
      <c r="F971" s="17"/>
      <c r="G971" s="16"/>
      <c r="H971" s="16"/>
      <c r="I971" s="16"/>
      <c r="J971" s="16"/>
      <c r="K971" s="18"/>
      <c r="L971" s="16"/>
      <c r="M971" s="18"/>
      <c r="N971" s="18"/>
      <c r="O971" s="36"/>
      <c r="P971" s="36"/>
      <c r="Q971" s="36"/>
      <c r="R971" s="41"/>
      <c r="S971" s="16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Y971" s="18"/>
      <c r="BA971" s="19"/>
      <c r="BB971" s="16"/>
    </row>
    <row r="972" spans="1:54">
      <c r="A972" s="19"/>
      <c r="B972" s="16"/>
      <c r="C972" s="17"/>
      <c r="D972" s="17"/>
      <c r="E972" s="17"/>
      <c r="F972" s="17"/>
      <c r="G972" s="16"/>
      <c r="H972" s="16"/>
      <c r="I972" s="16"/>
      <c r="J972" s="16"/>
      <c r="K972" s="18"/>
      <c r="L972" s="16"/>
      <c r="M972" s="18"/>
      <c r="N972" s="18"/>
      <c r="O972" s="36"/>
      <c r="P972" s="36"/>
      <c r="Q972" s="36"/>
      <c r="R972" s="41"/>
      <c r="S972" s="16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Y972" s="18"/>
      <c r="BA972" s="19"/>
      <c r="BB972" s="16"/>
    </row>
    <row r="973" spans="1:54">
      <c r="A973" s="19"/>
      <c r="B973" s="16"/>
      <c r="C973" s="17"/>
      <c r="D973" s="17"/>
      <c r="E973" s="17"/>
      <c r="F973" s="17"/>
      <c r="G973" s="16"/>
      <c r="H973" s="16"/>
      <c r="I973" s="16"/>
      <c r="J973" s="16"/>
      <c r="K973" s="18"/>
      <c r="L973" s="16"/>
      <c r="M973" s="18"/>
      <c r="N973" s="18"/>
      <c r="O973" s="36"/>
      <c r="P973" s="36"/>
      <c r="Q973" s="36"/>
      <c r="R973" s="41"/>
      <c r="S973" s="16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Y973" s="18"/>
      <c r="BA973" s="19"/>
      <c r="BB973" s="16"/>
    </row>
    <row r="974" spans="1:54">
      <c r="A974" s="19"/>
      <c r="B974" s="16"/>
      <c r="C974" s="17"/>
      <c r="D974" s="17"/>
      <c r="E974" s="17"/>
      <c r="F974" s="17"/>
      <c r="G974" s="16"/>
      <c r="H974" s="16"/>
      <c r="I974" s="16"/>
      <c r="J974" s="16"/>
      <c r="K974" s="18"/>
      <c r="L974" s="16"/>
      <c r="M974" s="18"/>
      <c r="N974" s="18"/>
      <c r="O974" s="36"/>
      <c r="P974" s="36"/>
      <c r="Q974" s="36"/>
      <c r="R974" s="41"/>
      <c r="S974" s="16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Y974" s="18"/>
      <c r="BA974" s="19"/>
      <c r="BB974" s="16"/>
    </row>
    <row r="975" spans="1:54">
      <c r="A975" s="19"/>
      <c r="B975" s="16"/>
      <c r="C975" s="17"/>
      <c r="D975" s="17"/>
      <c r="E975" s="17"/>
      <c r="F975" s="17"/>
      <c r="G975" s="16"/>
      <c r="H975" s="16"/>
      <c r="I975" s="16"/>
      <c r="J975" s="16"/>
      <c r="K975" s="18"/>
      <c r="L975" s="16"/>
      <c r="M975" s="18"/>
      <c r="N975" s="18"/>
      <c r="O975" s="36"/>
      <c r="P975" s="36"/>
      <c r="Q975" s="36"/>
      <c r="R975" s="41"/>
      <c r="S975" s="16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Y975" s="18"/>
      <c r="BA975" s="19"/>
      <c r="BB975" s="16"/>
    </row>
    <row r="976" spans="1:54">
      <c r="A976" s="19"/>
      <c r="B976" s="16"/>
      <c r="C976" s="17"/>
      <c r="D976" s="17"/>
      <c r="E976" s="17"/>
      <c r="F976" s="17"/>
      <c r="G976" s="16"/>
      <c r="H976" s="16"/>
      <c r="I976" s="16"/>
      <c r="J976" s="16"/>
      <c r="K976" s="18"/>
      <c r="L976" s="16"/>
      <c r="M976" s="18"/>
      <c r="N976" s="18"/>
      <c r="O976" s="36"/>
      <c r="P976" s="36"/>
      <c r="Q976" s="36"/>
      <c r="R976" s="41"/>
      <c r="S976" s="16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Y976" s="18"/>
      <c r="BA976" s="19"/>
      <c r="BB976" s="16"/>
    </row>
    <row r="977" spans="1:54">
      <c r="A977" s="19"/>
      <c r="B977" s="16"/>
      <c r="C977" s="17"/>
      <c r="D977" s="17"/>
      <c r="E977" s="17"/>
      <c r="F977" s="17"/>
      <c r="G977" s="16"/>
      <c r="H977" s="16"/>
      <c r="I977" s="16"/>
      <c r="J977" s="16"/>
      <c r="K977" s="18"/>
      <c r="L977" s="16"/>
      <c r="M977" s="18"/>
      <c r="N977" s="18"/>
      <c r="O977" s="36"/>
      <c r="P977" s="36"/>
      <c r="Q977" s="36"/>
      <c r="R977" s="41"/>
      <c r="S977" s="16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Y977" s="18"/>
      <c r="BA977" s="19"/>
      <c r="BB977" s="16"/>
    </row>
    <row r="978" spans="1:54">
      <c r="A978" s="19"/>
      <c r="B978" s="16"/>
      <c r="C978" s="17"/>
      <c r="D978" s="17"/>
      <c r="E978" s="17"/>
      <c r="F978" s="17"/>
      <c r="G978" s="16"/>
      <c r="H978" s="16"/>
      <c r="I978" s="16"/>
      <c r="J978" s="16"/>
      <c r="K978" s="18"/>
      <c r="L978" s="16"/>
      <c r="M978" s="18"/>
      <c r="N978" s="18"/>
      <c r="O978" s="36"/>
      <c r="P978" s="36"/>
      <c r="Q978" s="36"/>
      <c r="R978" s="41"/>
      <c r="S978" s="16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Y978" s="18"/>
      <c r="BA978" s="19"/>
      <c r="BB978" s="16"/>
    </row>
    <row r="979" spans="1:54">
      <c r="A979" s="19"/>
      <c r="B979" s="16"/>
      <c r="C979" s="17"/>
      <c r="D979" s="17"/>
      <c r="E979" s="17"/>
      <c r="F979" s="17"/>
      <c r="G979" s="16"/>
      <c r="H979" s="16"/>
      <c r="I979" s="16"/>
      <c r="J979" s="16"/>
      <c r="K979" s="18"/>
      <c r="L979" s="16"/>
      <c r="M979" s="18"/>
      <c r="N979" s="18"/>
      <c r="O979" s="36"/>
      <c r="P979" s="36"/>
      <c r="Q979" s="36"/>
      <c r="R979" s="41"/>
      <c r="S979" s="16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Y979" s="18"/>
      <c r="BA979" s="19"/>
      <c r="BB979" s="16"/>
    </row>
    <row r="980" spans="1:54">
      <c r="A980" s="19"/>
      <c r="B980" s="16"/>
      <c r="C980" s="17"/>
      <c r="D980" s="17"/>
      <c r="E980" s="17"/>
      <c r="F980" s="17"/>
      <c r="G980" s="16"/>
      <c r="H980" s="16"/>
      <c r="I980" s="16"/>
      <c r="J980" s="16"/>
      <c r="K980" s="18"/>
      <c r="L980" s="16"/>
      <c r="M980" s="18"/>
      <c r="N980" s="18"/>
      <c r="O980" s="36"/>
      <c r="P980" s="36"/>
      <c r="Q980" s="36"/>
      <c r="R980" s="41"/>
      <c r="S980" s="16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Y980" s="18"/>
      <c r="BA980" s="19"/>
      <c r="BB980" s="16"/>
    </row>
    <row r="981" spans="1:54">
      <c r="A981" s="19"/>
      <c r="B981" s="16"/>
      <c r="C981" s="17"/>
      <c r="D981" s="17"/>
      <c r="E981" s="17"/>
      <c r="F981" s="17"/>
      <c r="G981" s="16"/>
      <c r="H981" s="16"/>
      <c r="I981" s="16"/>
      <c r="J981" s="16"/>
      <c r="K981" s="18"/>
      <c r="L981" s="16"/>
      <c r="M981" s="18"/>
      <c r="N981" s="18"/>
      <c r="O981" s="36"/>
      <c r="P981" s="36"/>
      <c r="Q981" s="36"/>
      <c r="R981" s="41"/>
      <c r="S981" s="16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Y981" s="18"/>
      <c r="BA981" s="19"/>
      <c r="BB981" s="16"/>
    </row>
    <row r="982" spans="1:54">
      <c r="A982" s="19"/>
      <c r="B982" s="16"/>
      <c r="C982" s="17"/>
      <c r="D982" s="17"/>
      <c r="E982" s="17"/>
      <c r="F982" s="17"/>
      <c r="G982" s="16"/>
      <c r="H982" s="16"/>
      <c r="I982" s="16"/>
      <c r="J982" s="16"/>
      <c r="K982" s="18"/>
      <c r="L982" s="16"/>
      <c r="M982" s="18"/>
      <c r="N982" s="18"/>
      <c r="O982" s="36"/>
      <c r="P982" s="36"/>
      <c r="Q982" s="36"/>
      <c r="R982" s="41"/>
      <c r="S982" s="16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Y982" s="18"/>
      <c r="BA982" s="19"/>
      <c r="BB982" s="16"/>
    </row>
    <row r="983" spans="1:54">
      <c r="A983" s="19"/>
      <c r="B983" s="16"/>
      <c r="C983" s="17"/>
      <c r="D983" s="17"/>
      <c r="E983" s="17"/>
      <c r="F983" s="17"/>
      <c r="G983" s="16"/>
      <c r="H983" s="16"/>
      <c r="I983" s="16"/>
      <c r="J983" s="16"/>
      <c r="K983" s="18"/>
      <c r="L983" s="16"/>
      <c r="M983" s="18"/>
      <c r="N983" s="18"/>
      <c r="O983" s="36"/>
      <c r="P983" s="36"/>
      <c r="Q983" s="36"/>
      <c r="R983" s="41"/>
      <c r="S983" s="16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Y983" s="18"/>
      <c r="BA983" s="19"/>
      <c r="BB983" s="16"/>
    </row>
    <row r="984" spans="1:54">
      <c r="A984" s="19"/>
      <c r="B984" s="16"/>
      <c r="C984" s="17"/>
      <c r="D984" s="17"/>
      <c r="E984" s="17"/>
      <c r="F984" s="17"/>
      <c r="G984" s="16"/>
      <c r="H984" s="16"/>
      <c r="I984" s="16"/>
      <c r="J984" s="16"/>
      <c r="K984" s="18"/>
      <c r="L984" s="16"/>
      <c r="M984" s="18"/>
      <c r="N984" s="18"/>
      <c r="O984" s="36"/>
      <c r="P984" s="36"/>
      <c r="Q984" s="36"/>
      <c r="R984" s="41"/>
      <c r="S984" s="16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Y984" s="18"/>
      <c r="BA984" s="19"/>
      <c r="BB984" s="16"/>
    </row>
    <row r="985" spans="1:54">
      <c r="A985" s="19"/>
      <c r="B985" s="16"/>
      <c r="C985" s="17"/>
      <c r="D985" s="17"/>
      <c r="E985" s="17"/>
      <c r="F985" s="17"/>
      <c r="G985" s="16"/>
      <c r="H985" s="16"/>
      <c r="I985" s="16"/>
      <c r="J985" s="16"/>
      <c r="K985" s="18"/>
      <c r="L985" s="16"/>
      <c r="M985" s="18"/>
      <c r="N985" s="18"/>
      <c r="O985" s="36"/>
      <c r="P985" s="36"/>
      <c r="Q985" s="36"/>
      <c r="R985" s="41"/>
      <c r="S985" s="16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Y985" s="18"/>
      <c r="BA985" s="19"/>
      <c r="BB985" s="16"/>
    </row>
    <row r="986" spans="1:54">
      <c r="A986" s="19"/>
      <c r="B986" s="16"/>
      <c r="C986" s="17"/>
      <c r="D986" s="17"/>
      <c r="E986" s="17"/>
      <c r="F986" s="17"/>
      <c r="G986" s="16"/>
      <c r="H986" s="16"/>
      <c r="I986" s="16"/>
      <c r="J986" s="16"/>
      <c r="K986" s="18"/>
      <c r="L986" s="16"/>
      <c r="M986" s="18"/>
      <c r="N986" s="18"/>
      <c r="O986" s="36"/>
      <c r="P986" s="36"/>
      <c r="Q986" s="36"/>
      <c r="R986" s="41"/>
      <c r="S986" s="16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Y986" s="18"/>
      <c r="BA986" s="19"/>
      <c r="BB986" s="16"/>
    </row>
    <row r="987" spans="1:54">
      <c r="A987" s="19"/>
      <c r="B987" s="16"/>
      <c r="C987" s="17"/>
      <c r="D987" s="17"/>
      <c r="E987" s="17"/>
      <c r="F987" s="17"/>
      <c r="G987" s="16"/>
      <c r="H987" s="16"/>
      <c r="I987" s="16"/>
      <c r="J987" s="16"/>
      <c r="K987" s="18"/>
      <c r="L987" s="16"/>
      <c r="M987" s="18"/>
      <c r="N987" s="18"/>
      <c r="O987" s="36"/>
      <c r="P987" s="36"/>
      <c r="Q987" s="36"/>
      <c r="R987" s="41"/>
      <c r="S987" s="16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Y987" s="18"/>
      <c r="BA987" s="19"/>
      <c r="BB987" s="16"/>
    </row>
    <row r="988" spans="1:54">
      <c r="A988" s="19"/>
      <c r="B988" s="16"/>
      <c r="C988" s="17"/>
      <c r="D988" s="17"/>
      <c r="E988" s="17"/>
      <c r="F988" s="17"/>
      <c r="G988" s="16"/>
      <c r="H988" s="16"/>
      <c r="I988" s="16"/>
      <c r="J988" s="16"/>
      <c r="K988" s="18"/>
      <c r="L988" s="16"/>
      <c r="M988" s="18"/>
      <c r="N988" s="18"/>
      <c r="O988" s="36"/>
      <c r="P988" s="36"/>
      <c r="Q988" s="36"/>
      <c r="R988" s="41"/>
      <c r="S988" s="16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Y988" s="18"/>
      <c r="BA988" s="19"/>
      <c r="BB988" s="16"/>
    </row>
    <row r="989" spans="1:54">
      <c r="A989" s="19"/>
      <c r="B989" s="16"/>
      <c r="C989" s="17"/>
      <c r="D989" s="17"/>
      <c r="E989" s="17"/>
      <c r="F989" s="17"/>
      <c r="G989" s="16"/>
      <c r="H989" s="16"/>
      <c r="I989" s="16"/>
      <c r="J989" s="16"/>
      <c r="K989" s="18"/>
      <c r="L989" s="16"/>
      <c r="M989" s="18"/>
      <c r="N989" s="18"/>
      <c r="O989" s="36"/>
      <c r="P989" s="36"/>
      <c r="Q989" s="36"/>
      <c r="R989" s="41"/>
      <c r="S989" s="16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Y989" s="18"/>
      <c r="BA989" s="19"/>
      <c r="BB989" s="16"/>
    </row>
    <row r="990" spans="1:54">
      <c r="A990" s="19"/>
      <c r="B990" s="16"/>
      <c r="C990" s="17"/>
      <c r="D990" s="17"/>
      <c r="E990" s="17"/>
      <c r="F990" s="17"/>
      <c r="G990" s="16"/>
      <c r="H990" s="16"/>
      <c r="I990" s="16"/>
      <c r="J990" s="16"/>
      <c r="K990" s="18"/>
      <c r="L990" s="16"/>
      <c r="M990" s="18"/>
      <c r="N990" s="18"/>
      <c r="O990" s="36"/>
      <c r="P990" s="36"/>
      <c r="Q990" s="36"/>
      <c r="R990" s="41"/>
      <c r="S990" s="16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Y990" s="18"/>
      <c r="BA990" s="19"/>
      <c r="BB990" s="16"/>
    </row>
    <row r="991" spans="1:54">
      <c r="A991" s="19"/>
      <c r="B991" s="16"/>
      <c r="C991" s="17"/>
      <c r="D991" s="17"/>
      <c r="E991" s="17"/>
      <c r="F991" s="17"/>
      <c r="G991" s="16"/>
      <c r="H991" s="16"/>
      <c r="I991" s="16"/>
      <c r="J991" s="16"/>
      <c r="K991" s="18"/>
      <c r="L991" s="16"/>
      <c r="M991" s="18"/>
      <c r="N991" s="18"/>
      <c r="O991" s="36"/>
      <c r="P991" s="36"/>
      <c r="Q991" s="36"/>
      <c r="R991" s="41"/>
      <c r="S991" s="16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Y991" s="18"/>
      <c r="BA991" s="19"/>
      <c r="BB991" s="16"/>
    </row>
    <row r="992" spans="1:54">
      <c r="A992" s="19"/>
      <c r="B992" s="16"/>
      <c r="C992" s="17"/>
      <c r="D992" s="17"/>
      <c r="E992" s="17"/>
      <c r="F992" s="17"/>
      <c r="G992" s="16"/>
      <c r="H992" s="16"/>
      <c r="I992" s="16"/>
      <c r="J992" s="16"/>
      <c r="K992" s="18"/>
      <c r="L992" s="16"/>
      <c r="M992" s="18"/>
      <c r="N992" s="18"/>
      <c r="O992" s="36"/>
      <c r="P992" s="36"/>
      <c r="Q992" s="36"/>
      <c r="R992" s="41"/>
      <c r="S992" s="16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Y992" s="18"/>
      <c r="BA992" s="19"/>
      <c r="BB992" s="16"/>
    </row>
    <row r="993" spans="1:54">
      <c r="A993" s="19"/>
      <c r="B993" s="16"/>
      <c r="C993" s="17"/>
      <c r="D993" s="17"/>
      <c r="E993" s="17"/>
      <c r="F993" s="17"/>
      <c r="G993" s="16"/>
      <c r="H993" s="16"/>
      <c r="I993" s="16"/>
      <c r="J993" s="16"/>
      <c r="K993" s="18"/>
      <c r="L993" s="16"/>
      <c r="M993" s="18"/>
      <c r="N993" s="18"/>
      <c r="O993" s="36"/>
      <c r="P993" s="36"/>
      <c r="Q993" s="36"/>
      <c r="R993" s="41"/>
      <c r="S993" s="16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Y993" s="18"/>
      <c r="BA993" s="19"/>
      <c r="BB993" s="16"/>
    </row>
    <row r="994" spans="1:54">
      <c r="A994" s="19"/>
      <c r="B994" s="16"/>
      <c r="C994" s="17"/>
      <c r="D994" s="17"/>
      <c r="E994" s="17"/>
      <c r="F994" s="17"/>
      <c r="G994" s="16"/>
      <c r="H994" s="16"/>
      <c r="I994" s="16"/>
      <c r="J994" s="16"/>
      <c r="K994" s="18"/>
      <c r="L994" s="16"/>
      <c r="M994" s="18"/>
      <c r="N994" s="18"/>
      <c r="O994" s="36"/>
      <c r="P994" s="36"/>
      <c r="Q994" s="36"/>
      <c r="R994" s="41"/>
      <c r="S994" s="16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Y994" s="18"/>
      <c r="BA994" s="19"/>
      <c r="BB994" s="16"/>
    </row>
    <row r="995" spans="1:54">
      <c r="A995" s="19"/>
      <c r="B995" s="16"/>
      <c r="C995" s="17"/>
      <c r="D995" s="17"/>
      <c r="E995" s="17"/>
      <c r="F995" s="17"/>
      <c r="G995" s="16"/>
      <c r="H995" s="16"/>
      <c r="I995" s="16"/>
      <c r="J995" s="16"/>
      <c r="K995" s="18"/>
      <c r="L995" s="16"/>
      <c r="M995" s="18"/>
      <c r="N995" s="18"/>
      <c r="O995" s="36"/>
      <c r="P995" s="36"/>
      <c r="Q995" s="36"/>
      <c r="R995" s="41"/>
      <c r="S995" s="16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Y995" s="18"/>
      <c r="BA995" s="19"/>
      <c r="BB995" s="16"/>
    </row>
    <row r="996" spans="1:54">
      <c r="A996" s="19"/>
      <c r="B996" s="16"/>
      <c r="C996" s="17"/>
      <c r="D996" s="17"/>
      <c r="E996" s="17"/>
      <c r="F996" s="17"/>
      <c r="G996" s="16"/>
      <c r="H996" s="16"/>
      <c r="I996" s="16"/>
      <c r="J996" s="16"/>
      <c r="K996" s="18"/>
      <c r="L996" s="16"/>
      <c r="M996" s="18"/>
      <c r="N996" s="18"/>
      <c r="O996" s="36"/>
      <c r="P996" s="36"/>
      <c r="Q996" s="36"/>
      <c r="R996" s="41"/>
      <c r="S996" s="16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Y996" s="18"/>
      <c r="BA996" s="19"/>
      <c r="BB996" s="16"/>
    </row>
    <row r="997" spans="1:54">
      <c r="A997" s="19"/>
      <c r="B997" s="16"/>
      <c r="C997" s="17"/>
      <c r="D997" s="17"/>
      <c r="E997" s="17"/>
      <c r="F997" s="17"/>
      <c r="G997" s="16"/>
      <c r="H997" s="16"/>
      <c r="I997" s="16"/>
      <c r="J997" s="16"/>
      <c r="K997" s="18"/>
      <c r="L997" s="16"/>
      <c r="M997" s="18"/>
      <c r="N997" s="18"/>
      <c r="O997" s="36"/>
      <c r="P997" s="36"/>
      <c r="Q997" s="36"/>
      <c r="R997" s="41"/>
      <c r="S997" s="16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Y997" s="18"/>
      <c r="BA997" s="19"/>
      <c r="BB997" s="16"/>
    </row>
    <row r="998" spans="1:54">
      <c r="A998" s="19"/>
      <c r="B998" s="16"/>
      <c r="C998" s="17"/>
      <c r="D998" s="17"/>
      <c r="E998" s="17"/>
      <c r="F998" s="17"/>
      <c r="G998" s="16"/>
      <c r="H998" s="16"/>
      <c r="I998" s="16"/>
      <c r="J998" s="16"/>
      <c r="K998" s="18"/>
      <c r="L998" s="16"/>
      <c r="M998" s="18"/>
      <c r="N998" s="18"/>
      <c r="O998" s="36"/>
      <c r="P998" s="36"/>
      <c r="Q998" s="36"/>
      <c r="R998" s="41"/>
      <c r="S998" s="16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Y998" s="18"/>
      <c r="BA998" s="19"/>
      <c r="BB998" s="16"/>
    </row>
    <row r="999" spans="1:54">
      <c r="A999" s="19"/>
      <c r="B999" s="16"/>
      <c r="C999" s="17"/>
      <c r="D999" s="17"/>
      <c r="E999" s="17"/>
      <c r="F999" s="17"/>
      <c r="G999" s="16"/>
      <c r="H999" s="16"/>
      <c r="I999" s="16"/>
      <c r="J999" s="16"/>
      <c r="K999" s="18"/>
      <c r="L999" s="16"/>
      <c r="M999" s="18"/>
      <c r="N999" s="18"/>
      <c r="O999" s="36"/>
      <c r="P999" s="36"/>
      <c r="Q999" s="36"/>
      <c r="R999" s="41"/>
      <c r="S999" s="16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Y999" s="18"/>
      <c r="BA999" s="19"/>
      <c r="BB999" s="16"/>
    </row>
    <row r="1000" spans="1:54">
      <c r="A1000" s="19"/>
      <c r="B1000" s="16"/>
      <c r="C1000" s="17"/>
      <c r="D1000" s="17"/>
      <c r="E1000" s="17"/>
      <c r="F1000" s="17"/>
      <c r="G1000" s="16"/>
      <c r="H1000" s="16"/>
      <c r="I1000" s="16"/>
      <c r="J1000" s="16"/>
      <c r="K1000" s="18"/>
      <c r="L1000" s="16"/>
      <c r="M1000" s="18"/>
      <c r="N1000" s="18"/>
      <c r="O1000" s="36"/>
      <c r="P1000" s="36"/>
      <c r="Q1000" s="36"/>
      <c r="R1000" s="41"/>
      <c r="S1000" s="16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Y1000" s="18"/>
      <c r="BA1000" s="19"/>
      <c r="BB1000" s="16"/>
    </row>
    <row r="1001" spans="1:54">
      <c r="A1001" s="19"/>
      <c r="B1001" s="16"/>
      <c r="C1001" s="17"/>
      <c r="D1001" s="17"/>
      <c r="E1001" s="17"/>
      <c r="F1001" s="17"/>
      <c r="G1001" s="16"/>
      <c r="H1001" s="16"/>
      <c r="I1001" s="16"/>
      <c r="J1001" s="16"/>
      <c r="K1001" s="18"/>
      <c r="L1001" s="16"/>
      <c r="M1001" s="18"/>
      <c r="N1001" s="18"/>
      <c r="O1001" s="36"/>
      <c r="P1001" s="36"/>
      <c r="Q1001" s="36"/>
      <c r="R1001" s="41"/>
      <c r="S1001" s="16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  <c r="AV1001" s="18"/>
      <c r="AW1001" s="18"/>
      <c r="AY1001" s="18"/>
      <c r="BA1001" s="19"/>
      <c r="BB1001" s="16"/>
    </row>
    <row r="1002" spans="1:54">
      <c r="A1002" s="19"/>
      <c r="B1002" s="16"/>
      <c r="C1002" s="17"/>
      <c r="D1002" s="17"/>
      <c r="E1002" s="17"/>
      <c r="F1002" s="17"/>
      <c r="G1002" s="16"/>
      <c r="H1002" s="16"/>
      <c r="I1002" s="16"/>
      <c r="J1002" s="16"/>
      <c r="K1002" s="18"/>
      <c r="L1002" s="16"/>
      <c r="M1002" s="18"/>
      <c r="N1002" s="18"/>
      <c r="O1002" s="36"/>
      <c r="P1002" s="36"/>
      <c r="Q1002" s="36"/>
      <c r="R1002" s="41"/>
      <c r="S1002" s="16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  <c r="AV1002" s="18"/>
      <c r="AW1002" s="18"/>
      <c r="AY1002" s="18"/>
      <c r="BA1002" s="19"/>
      <c r="BB1002" s="16"/>
    </row>
    <row r="1003" spans="1:54">
      <c r="A1003" s="19"/>
      <c r="B1003" s="16"/>
      <c r="C1003" s="17"/>
      <c r="D1003" s="17"/>
      <c r="E1003" s="17"/>
      <c r="F1003" s="17"/>
      <c r="G1003" s="16"/>
      <c r="H1003" s="16"/>
      <c r="I1003" s="16"/>
      <c r="J1003" s="16"/>
      <c r="K1003" s="18"/>
      <c r="L1003" s="16"/>
      <c r="M1003" s="18"/>
      <c r="N1003" s="18"/>
      <c r="O1003" s="36"/>
      <c r="P1003" s="36"/>
      <c r="Q1003" s="36"/>
      <c r="R1003" s="41"/>
      <c r="S1003" s="16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  <c r="AV1003" s="18"/>
      <c r="AW1003" s="18"/>
      <c r="AY1003" s="18"/>
      <c r="BA1003" s="19"/>
      <c r="BB1003" s="16"/>
    </row>
    <row r="1004" spans="1:54">
      <c r="A1004" s="19"/>
      <c r="B1004" s="16"/>
      <c r="C1004" s="17"/>
      <c r="D1004" s="17"/>
      <c r="E1004" s="17"/>
      <c r="F1004" s="17"/>
      <c r="G1004" s="16"/>
      <c r="H1004" s="16"/>
      <c r="I1004" s="16"/>
      <c r="J1004" s="16"/>
      <c r="K1004" s="18"/>
      <c r="L1004" s="16"/>
      <c r="M1004" s="18"/>
      <c r="N1004" s="18"/>
      <c r="O1004" s="36"/>
      <c r="P1004" s="36"/>
      <c r="Q1004" s="36"/>
      <c r="R1004" s="41"/>
      <c r="S1004" s="16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  <c r="AR1004" s="18"/>
      <c r="AS1004" s="18"/>
      <c r="AT1004" s="18"/>
      <c r="AU1004" s="18"/>
      <c r="AV1004" s="18"/>
      <c r="AW1004" s="18"/>
      <c r="AY1004" s="18"/>
      <c r="BA1004" s="19"/>
      <c r="BB1004" s="16"/>
    </row>
    <row r="1005" spans="1:54">
      <c r="A1005" s="19"/>
      <c r="B1005" s="16"/>
      <c r="C1005" s="17"/>
      <c r="D1005" s="17"/>
      <c r="E1005" s="17"/>
      <c r="F1005" s="17"/>
      <c r="G1005" s="16"/>
      <c r="H1005" s="16"/>
      <c r="I1005" s="16"/>
      <c r="J1005" s="16"/>
      <c r="K1005" s="18"/>
      <c r="L1005" s="16"/>
      <c r="M1005" s="18"/>
      <c r="N1005" s="18"/>
      <c r="O1005" s="36"/>
      <c r="P1005" s="36"/>
      <c r="Q1005" s="36"/>
      <c r="R1005" s="41"/>
      <c r="S1005" s="16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  <c r="AR1005" s="18"/>
      <c r="AS1005" s="18"/>
      <c r="AT1005" s="18"/>
      <c r="AU1005" s="18"/>
      <c r="AV1005" s="18"/>
      <c r="AW1005" s="18"/>
      <c r="AY1005" s="18"/>
      <c r="BA1005" s="19"/>
      <c r="BB1005" s="16"/>
    </row>
    <row r="1006" spans="1:54">
      <c r="A1006" s="19"/>
      <c r="B1006" s="16"/>
      <c r="C1006" s="17"/>
      <c r="D1006" s="17"/>
      <c r="E1006" s="17"/>
      <c r="F1006" s="17"/>
      <c r="G1006" s="16"/>
      <c r="H1006" s="16"/>
      <c r="I1006" s="16"/>
      <c r="J1006" s="16"/>
      <c r="K1006" s="18"/>
      <c r="L1006" s="16"/>
      <c r="M1006" s="18"/>
      <c r="N1006" s="18"/>
      <c r="O1006" s="36"/>
      <c r="P1006" s="36"/>
      <c r="Q1006" s="36"/>
      <c r="R1006" s="41"/>
      <c r="S1006" s="16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  <c r="AU1006" s="18"/>
      <c r="AV1006" s="18"/>
      <c r="AW1006" s="18"/>
      <c r="AY1006" s="18"/>
      <c r="BA1006" s="19"/>
      <c r="BB1006" s="16"/>
    </row>
    <row r="1007" spans="1:54">
      <c r="A1007" s="19"/>
      <c r="B1007" s="16"/>
      <c r="C1007" s="17"/>
      <c r="D1007" s="17"/>
      <c r="E1007" s="17"/>
      <c r="F1007" s="17"/>
      <c r="G1007" s="16"/>
      <c r="H1007" s="16"/>
      <c r="I1007" s="16"/>
      <c r="J1007" s="16"/>
      <c r="K1007" s="18"/>
      <c r="L1007" s="16"/>
      <c r="M1007" s="18"/>
      <c r="N1007" s="18"/>
      <c r="O1007" s="36"/>
      <c r="P1007" s="36"/>
      <c r="Q1007" s="36"/>
      <c r="R1007" s="41"/>
      <c r="S1007" s="16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  <c r="AV1007" s="18"/>
      <c r="AW1007" s="18"/>
      <c r="AY1007" s="18"/>
      <c r="BA1007" s="19"/>
      <c r="BB1007" s="16"/>
    </row>
    <row r="1008" spans="1:54">
      <c r="A1008" s="19"/>
      <c r="B1008" s="16"/>
      <c r="C1008" s="17"/>
      <c r="D1008" s="17"/>
      <c r="E1008" s="17"/>
      <c r="F1008" s="17"/>
      <c r="G1008" s="16"/>
      <c r="H1008" s="16"/>
      <c r="I1008" s="16"/>
      <c r="J1008" s="16"/>
      <c r="K1008" s="18"/>
      <c r="L1008" s="16"/>
      <c r="M1008" s="18"/>
      <c r="N1008" s="18"/>
      <c r="O1008" s="36"/>
      <c r="P1008" s="36"/>
      <c r="Q1008" s="36"/>
      <c r="R1008" s="41"/>
      <c r="S1008" s="16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  <c r="AU1008" s="18"/>
      <c r="AV1008" s="18"/>
      <c r="AW1008" s="18"/>
      <c r="AY1008" s="18"/>
      <c r="BA1008" s="19"/>
      <c r="BB1008" s="16"/>
    </row>
    <row r="1009" spans="1:54">
      <c r="A1009" s="19"/>
      <c r="B1009" s="16"/>
      <c r="C1009" s="17"/>
      <c r="D1009" s="17"/>
      <c r="E1009" s="17"/>
      <c r="F1009" s="17"/>
      <c r="G1009" s="16"/>
      <c r="H1009" s="16"/>
      <c r="I1009" s="16"/>
      <c r="J1009" s="16"/>
      <c r="K1009" s="18"/>
      <c r="L1009" s="16"/>
      <c r="M1009" s="18"/>
      <c r="N1009" s="18"/>
      <c r="O1009" s="36"/>
      <c r="P1009" s="36"/>
      <c r="Q1009" s="36"/>
      <c r="R1009" s="41"/>
      <c r="S1009" s="16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  <c r="AP1009" s="18"/>
      <c r="AQ1009" s="18"/>
      <c r="AR1009" s="18"/>
      <c r="AS1009" s="18"/>
      <c r="AT1009" s="18"/>
      <c r="AU1009" s="18"/>
      <c r="AV1009" s="18"/>
      <c r="AW1009" s="18"/>
      <c r="AY1009" s="18"/>
      <c r="BA1009" s="19"/>
      <c r="BB1009" s="16"/>
    </row>
    <row r="1010" spans="1:54">
      <c r="A1010" s="19"/>
      <c r="B1010" s="16"/>
      <c r="C1010" s="17"/>
      <c r="D1010" s="17"/>
      <c r="E1010" s="17"/>
      <c r="F1010" s="17"/>
      <c r="G1010" s="16"/>
      <c r="H1010" s="16"/>
      <c r="I1010" s="16"/>
      <c r="J1010" s="16"/>
      <c r="K1010" s="18"/>
      <c r="L1010" s="16"/>
      <c r="M1010" s="18"/>
      <c r="N1010" s="18"/>
      <c r="O1010" s="36"/>
      <c r="P1010" s="36"/>
      <c r="Q1010" s="36"/>
      <c r="R1010" s="41"/>
      <c r="S1010" s="16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  <c r="AV1010" s="18"/>
      <c r="AW1010" s="18"/>
      <c r="AY1010" s="18"/>
      <c r="BA1010" s="19"/>
      <c r="BB1010" s="16"/>
    </row>
    <row r="1011" spans="1:54">
      <c r="A1011" s="19"/>
      <c r="B1011" s="16"/>
      <c r="C1011" s="17"/>
      <c r="D1011" s="17"/>
      <c r="E1011" s="17"/>
      <c r="F1011" s="17"/>
      <c r="G1011" s="16"/>
      <c r="H1011" s="16"/>
      <c r="I1011" s="16"/>
      <c r="J1011" s="16"/>
      <c r="K1011" s="18"/>
      <c r="L1011" s="16"/>
      <c r="M1011" s="18"/>
      <c r="N1011" s="18"/>
      <c r="O1011" s="36"/>
      <c r="P1011" s="36"/>
      <c r="Q1011" s="36"/>
      <c r="R1011" s="41"/>
      <c r="S1011" s="16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  <c r="AU1011" s="18"/>
      <c r="AV1011" s="18"/>
      <c r="AW1011" s="18"/>
      <c r="AY1011" s="18"/>
      <c r="BA1011" s="19"/>
      <c r="BB1011" s="16"/>
    </row>
    <row r="1012" spans="1:54">
      <c r="A1012" s="19"/>
      <c r="B1012" s="16"/>
      <c r="C1012" s="17"/>
      <c r="D1012" s="17"/>
      <c r="E1012" s="17"/>
      <c r="F1012" s="17"/>
      <c r="G1012" s="16"/>
      <c r="H1012" s="16"/>
      <c r="I1012" s="16"/>
      <c r="J1012" s="16"/>
      <c r="K1012" s="18"/>
      <c r="L1012" s="16"/>
      <c r="M1012" s="18"/>
      <c r="N1012" s="18"/>
      <c r="O1012" s="36"/>
      <c r="P1012" s="36"/>
      <c r="Q1012" s="36"/>
      <c r="R1012" s="41"/>
      <c r="S1012" s="16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  <c r="AN1012" s="18"/>
      <c r="AO1012" s="18"/>
      <c r="AP1012" s="18"/>
      <c r="AQ1012" s="18"/>
      <c r="AR1012" s="18"/>
      <c r="AS1012" s="18"/>
      <c r="AT1012" s="18"/>
      <c r="AU1012" s="18"/>
      <c r="AV1012" s="18"/>
      <c r="AW1012" s="18"/>
      <c r="AY1012" s="18"/>
      <c r="BA1012" s="19"/>
      <c r="BB1012" s="16"/>
    </row>
    <row r="1013" spans="1:54">
      <c r="A1013" s="19"/>
      <c r="B1013" s="16"/>
      <c r="C1013" s="17"/>
      <c r="D1013" s="17"/>
      <c r="E1013" s="17"/>
      <c r="F1013" s="17"/>
      <c r="G1013" s="16"/>
      <c r="H1013" s="16"/>
      <c r="I1013" s="16"/>
      <c r="J1013" s="16"/>
      <c r="K1013" s="18"/>
      <c r="L1013" s="16"/>
      <c r="M1013" s="18"/>
      <c r="N1013" s="18"/>
      <c r="O1013" s="36"/>
      <c r="P1013" s="36"/>
      <c r="Q1013" s="36"/>
      <c r="R1013" s="41"/>
      <c r="S1013" s="16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  <c r="AN1013" s="18"/>
      <c r="AO1013" s="18"/>
      <c r="AP1013" s="18"/>
      <c r="AQ1013" s="18"/>
      <c r="AR1013" s="18"/>
      <c r="AS1013" s="18"/>
      <c r="AT1013" s="18"/>
      <c r="AU1013" s="18"/>
      <c r="AV1013" s="18"/>
      <c r="AW1013" s="18"/>
      <c r="AY1013" s="18"/>
      <c r="BA1013" s="19"/>
      <c r="BB1013" s="16"/>
    </row>
    <row r="1014" spans="1:54">
      <c r="A1014" s="19"/>
      <c r="B1014" s="16"/>
      <c r="C1014" s="17"/>
      <c r="D1014" s="17"/>
      <c r="E1014" s="17"/>
      <c r="F1014" s="17"/>
      <c r="G1014" s="16"/>
      <c r="H1014" s="16"/>
      <c r="I1014" s="16"/>
      <c r="J1014" s="16"/>
      <c r="K1014" s="18"/>
      <c r="L1014" s="16"/>
      <c r="M1014" s="18"/>
      <c r="N1014" s="18"/>
      <c r="O1014" s="36"/>
      <c r="P1014" s="36"/>
      <c r="Q1014" s="36"/>
      <c r="R1014" s="41"/>
      <c r="S1014" s="16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  <c r="AN1014" s="18"/>
      <c r="AO1014" s="18"/>
      <c r="AP1014" s="18"/>
      <c r="AQ1014" s="18"/>
      <c r="AR1014" s="18"/>
      <c r="AS1014" s="18"/>
      <c r="AT1014" s="18"/>
      <c r="AU1014" s="18"/>
      <c r="AV1014" s="18"/>
      <c r="AW1014" s="18"/>
      <c r="AY1014" s="18"/>
      <c r="BA1014" s="19"/>
      <c r="BB1014" s="16"/>
    </row>
    <row r="1015" spans="1:54">
      <c r="A1015" s="19"/>
      <c r="B1015" s="16"/>
      <c r="C1015" s="17"/>
      <c r="D1015" s="17"/>
      <c r="E1015" s="17"/>
      <c r="F1015" s="17"/>
      <c r="G1015" s="16"/>
      <c r="H1015" s="16"/>
      <c r="I1015" s="16"/>
      <c r="J1015" s="16"/>
      <c r="K1015" s="18"/>
      <c r="L1015" s="16"/>
      <c r="M1015" s="18"/>
      <c r="N1015" s="18"/>
      <c r="O1015" s="36"/>
      <c r="P1015" s="36"/>
      <c r="Q1015" s="36"/>
      <c r="R1015" s="41"/>
      <c r="S1015" s="16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  <c r="AN1015" s="18"/>
      <c r="AO1015" s="18"/>
      <c r="AP1015" s="18"/>
      <c r="AQ1015" s="18"/>
      <c r="AR1015" s="18"/>
      <c r="AS1015" s="18"/>
      <c r="AT1015" s="18"/>
      <c r="AU1015" s="18"/>
      <c r="AV1015" s="18"/>
      <c r="AW1015" s="18"/>
      <c r="AY1015" s="18"/>
      <c r="BA1015" s="19"/>
      <c r="BB1015" s="16"/>
    </row>
    <row r="1016" spans="1:54">
      <c r="A1016" s="19"/>
      <c r="B1016" s="16"/>
      <c r="C1016" s="17"/>
      <c r="D1016" s="17"/>
      <c r="E1016" s="17"/>
      <c r="F1016" s="17"/>
      <c r="G1016" s="16"/>
      <c r="H1016" s="16"/>
      <c r="I1016" s="16"/>
      <c r="J1016" s="16"/>
      <c r="K1016" s="18"/>
      <c r="L1016" s="16"/>
      <c r="M1016" s="18"/>
      <c r="N1016" s="18"/>
      <c r="O1016" s="36"/>
      <c r="P1016" s="36"/>
      <c r="Q1016" s="36"/>
      <c r="R1016" s="41"/>
      <c r="S1016" s="16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  <c r="AN1016" s="18"/>
      <c r="AO1016" s="18"/>
      <c r="AP1016" s="18"/>
      <c r="AQ1016" s="18"/>
      <c r="AR1016" s="18"/>
      <c r="AS1016" s="18"/>
      <c r="AT1016" s="18"/>
      <c r="AU1016" s="18"/>
      <c r="AV1016" s="18"/>
      <c r="AW1016" s="18"/>
      <c r="AY1016" s="18"/>
      <c r="BA1016" s="19"/>
      <c r="BB1016" s="16"/>
    </row>
    <row r="1017" spans="1:54">
      <c r="A1017" s="19"/>
      <c r="B1017" s="16"/>
      <c r="C1017" s="17"/>
      <c r="D1017" s="17"/>
      <c r="E1017" s="17"/>
      <c r="F1017" s="17"/>
      <c r="G1017" s="16"/>
      <c r="H1017" s="16"/>
      <c r="I1017" s="16"/>
      <c r="J1017" s="16"/>
      <c r="K1017" s="18"/>
      <c r="L1017" s="16"/>
      <c r="M1017" s="18"/>
      <c r="N1017" s="18"/>
      <c r="O1017" s="36"/>
      <c r="P1017" s="36"/>
      <c r="Q1017" s="36"/>
      <c r="R1017" s="41"/>
      <c r="S1017" s="16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  <c r="AN1017" s="18"/>
      <c r="AO1017" s="18"/>
      <c r="AP1017" s="18"/>
      <c r="AQ1017" s="18"/>
      <c r="AR1017" s="18"/>
      <c r="AS1017" s="18"/>
      <c r="AT1017" s="18"/>
      <c r="AU1017" s="18"/>
      <c r="AV1017" s="18"/>
      <c r="AW1017" s="18"/>
      <c r="AY1017" s="18"/>
      <c r="BA1017" s="19"/>
      <c r="BB1017" s="16"/>
    </row>
    <row r="1018" spans="1:54">
      <c r="A1018" s="19"/>
      <c r="B1018" s="16"/>
      <c r="C1018" s="17"/>
      <c r="D1018" s="17"/>
      <c r="E1018" s="17"/>
      <c r="F1018" s="17"/>
      <c r="G1018" s="16"/>
      <c r="H1018" s="16"/>
      <c r="I1018" s="16"/>
      <c r="J1018" s="16"/>
      <c r="K1018" s="18"/>
      <c r="L1018" s="16"/>
      <c r="M1018" s="18"/>
      <c r="N1018" s="18"/>
      <c r="O1018" s="36"/>
      <c r="P1018" s="36"/>
      <c r="Q1018" s="36"/>
      <c r="R1018" s="41"/>
      <c r="S1018" s="16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  <c r="AN1018" s="18"/>
      <c r="AO1018" s="18"/>
      <c r="AP1018" s="18"/>
      <c r="AQ1018" s="18"/>
      <c r="AR1018" s="18"/>
      <c r="AS1018" s="18"/>
      <c r="AT1018" s="18"/>
      <c r="AU1018" s="18"/>
      <c r="AV1018" s="18"/>
      <c r="AW1018" s="18"/>
      <c r="AY1018" s="18"/>
      <c r="BA1018" s="19"/>
      <c r="BB1018" s="16"/>
    </row>
    <row r="1019" spans="1:54">
      <c r="A1019" s="19"/>
      <c r="B1019" s="16"/>
      <c r="C1019" s="17"/>
      <c r="D1019" s="17"/>
      <c r="E1019" s="17"/>
      <c r="F1019" s="17"/>
      <c r="G1019" s="16"/>
      <c r="H1019" s="16"/>
      <c r="I1019" s="16"/>
      <c r="J1019" s="16"/>
      <c r="K1019" s="18"/>
      <c r="L1019" s="16"/>
      <c r="M1019" s="18"/>
      <c r="N1019" s="18"/>
      <c r="O1019" s="36"/>
      <c r="P1019" s="36"/>
      <c r="Q1019" s="36"/>
      <c r="R1019" s="41"/>
      <c r="S1019" s="16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  <c r="AN1019" s="18"/>
      <c r="AO1019" s="18"/>
      <c r="AP1019" s="18"/>
      <c r="AQ1019" s="18"/>
      <c r="AR1019" s="18"/>
      <c r="AS1019" s="18"/>
      <c r="AT1019" s="18"/>
      <c r="AU1019" s="18"/>
      <c r="AV1019" s="18"/>
      <c r="AW1019" s="18"/>
      <c r="AY1019" s="18"/>
      <c r="BA1019" s="19"/>
      <c r="BB1019" s="16"/>
    </row>
    <row r="1020" spans="1:54">
      <c r="A1020" s="19"/>
      <c r="B1020" s="16"/>
      <c r="C1020" s="17"/>
      <c r="D1020" s="17"/>
      <c r="E1020" s="17"/>
      <c r="F1020" s="17"/>
      <c r="G1020" s="16"/>
      <c r="H1020" s="16"/>
      <c r="I1020" s="16"/>
      <c r="J1020" s="16"/>
      <c r="K1020" s="18"/>
      <c r="L1020" s="16"/>
      <c r="M1020" s="18"/>
      <c r="N1020" s="18"/>
      <c r="O1020" s="36"/>
      <c r="P1020" s="36"/>
      <c r="Q1020" s="36"/>
      <c r="R1020" s="41"/>
      <c r="S1020" s="16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  <c r="AN1020" s="18"/>
      <c r="AO1020" s="18"/>
      <c r="AP1020" s="18"/>
      <c r="AQ1020" s="18"/>
      <c r="AR1020" s="18"/>
      <c r="AS1020" s="18"/>
      <c r="AT1020" s="18"/>
      <c r="AU1020" s="18"/>
      <c r="AV1020" s="18"/>
      <c r="AW1020" s="18"/>
      <c r="AY1020" s="18"/>
      <c r="BA1020" s="19"/>
      <c r="BB1020" s="16"/>
    </row>
    <row r="1021" spans="1:54">
      <c r="A1021" s="19"/>
      <c r="B1021" s="16"/>
      <c r="C1021" s="17"/>
      <c r="D1021" s="17"/>
      <c r="E1021" s="17"/>
      <c r="F1021" s="17"/>
      <c r="G1021" s="16"/>
      <c r="H1021" s="16"/>
      <c r="I1021" s="16"/>
      <c r="J1021" s="16"/>
      <c r="K1021" s="18"/>
      <c r="L1021" s="16"/>
      <c r="M1021" s="18"/>
      <c r="N1021" s="18"/>
      <c r="O1021" s="36"/>
      <c r="P1021" s="36"/>
      <c r="Q1021" s="36"/>
      <c r="R1021" s="41"/>
      <c r="S1021" s="16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  <c r="AN1021" s="18"/>
      <c r="AO1021" s="18"/>
      <c r="AP1021" s="18"/>
      <c r="AQ1021" s="18"/>
      <c r="AR1021" s="18"/>
      <c r="AS1021" s="18"/>
      <c r="AT1021" s="18"/>
      <c r="AU1021" s="18"/>
      <c r="AV1021" s="18"/>
      <c r="AW1021" s="18"/>
      <c r="AY1021" s="18"/>
      <c r="BA1021" s="19"/>
      <c r="BB1021" s="16"/>
    </row>
    <row r="1022" spans="1:54">
      <c r="A1022" s="19"/>
      <c r="B1022" s="16"/>
      <c r="C1022" s="17"/>
      <c r="D1022" s="17"/>
      <c r="E1022" s="17"/>
      <c r="F1022" s="17"/>
      <c r="G1022" s="16"/>
      <c r="H1022" s="16"/>
      <c r="I1022" s="16"/>
      <c r="J1022" s="16"/>
      <c r="K1022" s="18"/>
      <c r="L1022" s="16"/>
      <c r="M1022" s="18"/>
      <c r="N1022" s="18"/>
      <c r="O1022" s="36"/>
      <c r="P1022" s="36"/>
      <c r="Q1022" s="36"/>
      <c r="R1022" s="41"/>
      <c r="S1022" s="16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  <c r="AN1022" s="18"/>
      <c r="AO1022" s="18"/>
      <c r="AP1022" s="18"/>
      <c r="AQ1022" s="18"/>
      <c r="AR1022" s="18"/>
      <c r="AS1022" s="18"/>
      <c r="AT1022" s="18"/>
      <c r="AU1022" s="18"/>
      <c r="AV1022" s="18"/>
      <c r="AW1022" s="18"/>
      <c r="AY1022" s="18"/>
      <c r="BA1022" s="19"/>
      <c r="BB1022" s="16"/>
    </row>
    <row r="1023" spans="1:54">
      <c r="A1023" s="19"/>
      <c r="B1023" s="16"/>
      <c r="C1023" s="17"/>
      <c r="D1023" s="17"/>
      <c r="E1023" s="17"/>
      <c r="F1023" s="17"/>
      <c r="G1023" s="16"/>
      <c r="H1023" s="16"/>
      <c r="I1023" s="16"/>
      <c r="J1023" s="16"/>
      <c r="K1023" s="18"/>
      <c r="L1023" s="16"/>
      <c r="M1023" s="18"/>
      <c r="N1023" s="18"/>
      <c r="O1023" s="36"/>
      <c r="P1023" s="36"/>
      <c r="Q1023" s="36"/>
      <c r="R1023" s="41"/>
      <c r="S1023" s="16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  <c r="AN1023" s="18"/>
      <c r="AO1023" s="18"/>
      <c r="AP1023" s="18"/>
      <c r="AQ1023" s="18"/>
      <c r="AR1023" s="18"/>
      <c r="AS1023" s="18"/>
      <c r="AT1023" s="18"/>
      <c r="AU1023" s="18"/>
      <c r="AV1023" s="18"/>
      <c r="AW1023" s="18"/>
      <c r="AY1023" s="18"/>
      <c r="BA1023" s="19"/>
      <c r="BB1023" s="16"/>
    </row>
    <row r="1024" spans="1:54">
      <c r="A1024" s="19"/>
      <c r="B1024" s="16"/>
      <c r="C1024" s="17"/>
      <c r="D1024" s="17"/>
      <c r="E1024" s="17"/>
      <c r="F1024" s="17"/>
      <c r="G1024" s="16"/>
      <c r="H1024" s="16"/>
      <c r="I1024" s="16"/>
      <c r="J1024" s="16"/>
      <c r="K1024" s="18"/>
      <c r="L1024" s="16"/>
      <c r="M1024" s="18"/>
      <c r="N1024" s="18"/>
      <c r="O1024" s="36"/>
      <c r="P1024" s="36"/>
      <c r="Q1024" s="36"/>
      <c r="R1024" s="41"/>
      <c r="S1024" s="16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  <c r="AN1024" s="18"/>
      <c r="AO1024" s="18"/>
      <c r="AP1024" s="18"/>
      <c r="AQ1024" s="18"/>
      <c r="AR1024" s="18"/>
      <c r="AS1024" s="18"/>
      <c r="AT1024" s="18"/>
      <c r="AU1024" s="18"/>
      <c r="AV1024" s="18"/>
      <c r="AW1024" s="18"/>
      <c r="AY1024" s="18"/>
      <c r="BA1024" s="19"/>
      <c r="BB1024" s="16"/>
    </row>
    <row r="1025" spans="1:54">
      <c r="A1025" s="19"/>
      <c r="B1025" s="16"/>
      <c r="C1025" s="17"/>
      <c r="D1025" s="17"/>
      <c r="E1025" s="17"/>
      <c r="F1025" s="17"/>
      <c r="G1025" s="16"/>
      <c r="H1025" s="16"/>
      <c r="I1025" s="16"/>
      <c r="J1025" s="16"/>
      <c r="K1025" s="18"/>
      <c r="L1025" s="16"/>
      <c r="M1025" s="18"/>
      <c r="N1025" s="18"/>
      <c r="O1025" s="36"/>
      <c r="P1025" s="36"/>
      <c r="Q1025" s="36"/>
      <c r="R1025" s="41"/>
      <c r="S1025" s="16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  <c r="AN1025" s="18"/>
      <c r="AO1025" s="18"/>
      <c r="AP1025" s="18"/>
      <c r="AQ1025" s="18"/>
      <c r="AR1025" s="18"/>
      <c r="AS1025" s="18"/>
      <c r="AT1025" s="18"/>
      <c r="AU1025" s="18"/>
      <c r="AV1025" s="18"/>
      <c r="AW1025" s="18"/>
      <c r="AY1025" s="18"/>
      <c r="BA1025" s="19"/>
      <c r="BB1025" s="16"/>
    </row>
    <row r="1026" spans="1:54">
      <c r="A1026" s="19"/>
      <c r="B1026" s="16"/>
      <c r="C1026" s="17"/>
      <c r="D1026" s="17"/>
      <c r="E1026" s="17"/>
      <c r="F1026" s="17"/>
      <c r="G1026" s="16"/>
      <c r="H1026" s="16"/>
      <c r="I1026" s="16"/>
      <c r="J1026" s="16"/>
      <c r="K1026" s="18"/>
      <c r="L1026" s="16"/>
      <c r="M1026" s="18"/>
      <c r="N1026" s="18"/>
      <c r="O1026" s="36"/>
      <c r="P1026" s="36"/>
      <c r="Q1026" s="36"/>
      <c r="R1026" s="41"/>
      <c r="S1026" s="16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  <c r="AN1026" s="18"/>
      <c r="AO1026" s="18"/>
      <c r="AP1026" s="18"/>
      <c r="AQ1026" s="18"/>
      <c r="AR1026" s="18"/>
      <c r="AS1026" s="18"/>
      <c r="AT1026" s="18"/>
      <c r="AU1026" s="18"/>
      <c r="AV1026" s="18"/>
      <c r="AW1026" s="18"/>
      <c r="AY1026" s="18"/>
      <c r="BA1026" s="19"/>
      <c r="BB1026" s="16"/>
    </row>
    <row r="1027" spans="1:54">
      <c r="A1027" s="19"/>
      <c r="B1027" s="16"/>
      <c r="C1027" s="17"/>
      <c r="D1027" s="17"/>
      <c r="E1027" s="17"/>
      <c r="F1027" s="17"/>
      <c r="G1027" s="16"/>
      <c r="H1027" s="16"/>
      <c r="I1027" s="16"/>
      <c r="J1027" s="16"/>
      <c r="K1027" s="18"/>
      <c r="L1027" s="16"/>
      <c r="M1027" s="18"/>
      <c r="N1027" s="18"/>
      <c r="O1027" s="36"/>
      <c r="P1027" s="36"/>
      <c r="Q1027" s="36"/>
      <c r="R1027" s="41"/>
      <c r="S1027" s="16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  <c r="AN1027" s="18"/>
      <c r="AO1027" s="18"/>
      <c r="AP1027" s="18"/>
      <c r="AQ1027" s="18"/>
      <c r="AR1027" s="18"/>
      <c r="AS1027" s="18"/>
      <c r="AT1027" s="18"/>
      <c r="AU1027" s="18"/>
      <c r="AV1027" s="18"/>
      <c r="AW1027" s="18"/>
      <c r="AY1027" s="18"/>
      <c r="BA1027" s="19"/>
      <c r="BB1027" s="16"/>
    </row>
    <row r="1028" spans="1:54">
      <c r="A1028" s="19"/>
      <c r="B1028" s="16"/>
      <c r="C1028" s="17"/>
      <c r="D1028" s="17"/>
      <c r="E1028" s="17"/>
      <c r="F1028" s="17"/>
      <c r="G1028" s="16"/>
      <c r="H1028" s="16"/>
      <c r="I1028" s="16"/>
      <c r="J1028" s="16"/>
      <c r="K1028" s="18"/>
      <c r="L1028" s="16"/>
      <c r="M1028" s="18"/>
      <c r="N1028" s="18"/>
      <c r="O1028" s="36"/>
      <c r="P1028" s="36"/>
      <c r="Q1028" s="36"/>
      <c r="R1028" s="41"/>
      <c r="S1028" s="16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  <c r="AN1028" s="18"/>
      <c r="AO1028" s="18"/>
      <c r="AP1028" s="18"/>
      <c r="AQ1028" s="18"/>
      <c r="AR1028" s="18"/>
      <c r="AS1028" s="18"/>
      <c r="AT1028" s="18"/>
      <c r="AU1028" s="18"/>
      <c r="AV1028" s="18"/>
      <c r="AW1028" s="18"/>
      <c r="AY1028" s="18"/>
      <c r="BA1028" s="19"/>
      <c r="BB1028" s="16"/>
    </row>
    <row r="1029" spans="1:54">
      <c r="A1029" s="19"/>
      <c r="B1029" s="16"/>
      <c r="C1029" s="17"/>
      <c r="D1029" s="17"/>
      <c r="E1029" s="17"/>
      <c r="F1029" s="17"/>
      <c r="G1029" s="16"/>
      <c r="H1029" s="16"/>
      <c r="I1029" s="16"/>
      <c r="J1029" s="16"/>
      <c r="K1029" s="18"/>
      <c r="L1029" s="16"/>
      <c r="M1029" s="18"/>
      <c r="N1029" s="18"/>
      <c r="O1029" s="36"/>
      <c r="P1029" s="36"/>
      <c r="Q1029" s="36"/>
      <c r="R1029" s="41"/>
      <c r="S1029" s="16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  <c r="AN1029" s="18"/>
      <c r="AO1029" s="18"/>
      <c r="AP1029" s="18"/>
      <c r="AQ1029" s="18"/>
      <c r="AR1029" s="18"/>
      <c r="AS1029" s="18"/>
      <c r="AT1029" s="18"/>
      <c r="AU1029" s="18"/>
      <c r="AV1029" s="18"/>
      <c r="AW1029" s="18"/>
      <c r="AY1029" s="18"/>
      <c r="BA1029" s="19"/>
      <c r="BB1029" s="16"/>
    </row>
    <row r="1030" spans="1:54">
      <c r="A1030" s="19"/>
      <c r="B1030" s="16"/>
      <c r="C1030" s="17"/>
      <c r="D1030" s="17"/>
      <c r="E1030" s="17"/>
      <c r="F1030" s="17"/>
      <c r="G1030" s="16"/>
      <c r="H1030" s="16"/>
      <c r="I1030" s="16"/>
      <c r="J1030" s="16"/>
      <c r="K1030" s="18"/>
      <c r="L1030" s="16"/>
      <c r="M1030" s="18"/>
      <c r="N1030" s="18"/>
      <c r="O1030" s="36"/>
      <c r="P1030" s="36"/>
      <c r="Q1030" s="36"/>
      <c r="R1030" s="41"/>
      <c r="S1030" s="16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  <c r="AN1030" s="18"/>
      <c r="AO1030" s="18"/>
      <c r="AP1030" s="18"/>
      <c r="AQ1030" s="18"/>
      <c r="AR1030" s="18"/>
      <c r="AS1030" s="18"/>
      <c r="AT1030" s="18"/>
      <c r="AU1030" s="18"/>
      <c r="AV1030" s="18"/>
      <c r="AW1030" s="18"/>
      <c r="AY1030" s="18"/>
      <c r="BA1030" s="19"/>
      <c r="BB1030" s="16"/>
    </row>
    <row r="1031" spans="1:54">
      <c r="A1031" s="19"/>
      <c r="B1031" s="16"/>
      <c r="C1031" s="17"/>
      <c r="D1031" s="17"/>
      <c r="E1031" s="17"/>
      <c r="F1031" s="17"/>
      <c r="G1031" s="16"/>
      <c r="H1031" s="16"/>
      <c r="I1031" s="16"/>
      <c r="J1031" s="16"/>
      <c r="K1031" s="18"/>
      <c r="L1031" s="16"/>
      <c r="M1031" s="18"/>
      <c r="N1031" s="18"/>
      <c r="O1031" s="36"/>
      <c r="P1031" s="36"/>
      <c r="Q1031" s="36"/>
      <c r="R1031" s="41"/>
      <c r="S1031" s="16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  <c r="AN1031" s="18"/>
      <c r="AO1031" s="18"/>
      <c r="AP1031" s="18"/>
      <c r="AQ1031" s="18"/>
      <c r="AR1031" s="18"/>
      <c r="AS1031" s="18"/>
      <c r="AT1031" s="18"/>
      <c r="AU1031" s="18"/>
      <c r="AV1031" s="18"/>
      <c r="AW1031" s="18"/>
      <c r="AY1031" s="18"/>
      <c r="BA1031" s="19"/>
      <c r="BB1031" s="16"/>
    </row>
    <row r="1032" spans="1:54">
      <c r="A1032" s="19"/>
      <c r="B1032" s="16"/>
      <c r="C1032" s="17"/>
      <c r="D1032" s="17"/>
      <c r="E1032" s="17"/>
      <c r="F1032" s="17"/>
      <c r="G1032" s="16"/>
      <c r="H1032" s="16"/>
      <c r="I1032" s="16"/>
      <c r="J1032" s="16"/>
      <c r="K1032" s="18"/>
      <c r="L1032" s="16"/>
      <c r="M1032" s="18"/>
      <c r="N1032" s="18"/>
      <c r="O1032" s="36"/>
      <c r="P1032" s="36"/>
      <c r="Q1032" s="36"/>
      <c r="R1032" s="41"/>
      <c r="S1032" s="16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  <c r="AN1032" s="18"/>
      <c r="AO1032" s="18"/>
      <c r="AP1032" s="18"/>
      <c r="AQ1032" s="18"/>
      <c r="AR1032" s="18"/>
      <c r="AS1032" s="18"/>
      <c r="AT1032" s="18"/>
      <c r="AU1032" s="18"/>
      <c r="AV1032" s="18"/>
      <c r="AW1032" s="18"/>
      <c r="AY1032" s="18"/>
      <c r="BA1032" s="19"/>
      <c r="BB1032" s="16"/>
    </row>
    <row r="1033" spans="1:54">
      <c r="A1033" s="19"/>
      <c r="B1033" s="16"/>
      <c r="C1033" s="17"/>
      <c r="D1033" s="17"/>
      <c r="E1033" s="17"/>
      <c r="F1033" s="17"/>
      <c r="G1033" s="16"/>
      <c r="H1033" s="16"/>
      <c r="I1033" s="16"/>
      <c r="J1033" s="16"/>
      <c r="K1033" s="18"/>
      <c r="L1033" s="16"/>
      <c r="M1033" s="18"/>
      <c r="N1033" s="18"/>
      <c r="O1033" s="36"/>
      <c r="P1033" s="36"/>
      <c r="Q1033" s="36"/>
      <c r="R1033" s="41"/>
      <c r="S1033" s="16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  <c r="AN1033" s="18"/>
      <c r="AO1033" s="18"/>
      <c r="AP1033" s="18"/>
      <c r="AQ1033" s="18"/>
      <c r="AR1033" s="18"/>
      <c r="AS1033" s="18"/>
      <c r="AT1033" s="18"/>
      <c r="AU1033" s="18"/>
      <c r="AV1033" s="18"/>
      <c r="AW1033" s="18"/>
      <c r="AY1033" s="18"/>
      <c r="BA1033" s="19"/>
      <c r="BB1033" s="16"/>
    </row>
    <row r="1034" spans="1:54">
      <c r="A1034" s="19"/>
      <c r="B1034" s="16"/>
      <c r="C1034" s="17"/>
      <c r="D1034" s="17"/>
      <c r="E1034" s="17"/>
      <c r="F1034" s="17"/>
      <c r="G1034" s="16"/>
      <c r="H1034" s="16"/>
      <c r="I1034" s="16"/>
      <c r="J1034" s="16"/>
      <c r="K1034" s="18"/>
      <c r="L1034" s="16"/>
      <c r="M1034" s="18"/>
      <c r="N1034" s="18"/>
      <c r="O1034" s="36"/>
      <c r="P1034" s="36"/>
      <c r="Q1034" s="36"/>
      <c r="R1034" s="41"/>
      <c r="S1034" s="16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  <c r="AN1034" s="18"/>
      <c r="AO1034" s="18"/>
      <c r="AP1034" s="18"/>
      <c r="AQ1034" s="18"/>
      <c r="AR1034" s="18"/>
      <c r="AS1034" s="18"/>
      <c r="AT1034" s="18"/>
      <c r="AU1034" s="18"/>
      <c r="AV1034" s="18"/>
      <c r="AW1034" s="18"/>
      <c r="AY1034" s="18"/>
      <c r="BA1034" s="19"/>
      <c r="BB1034" s="16"/>
    </row>
    <row r="1035" spans="1:54">
      <c r="A1035" s="19"/>
      <c r="B1035" s="16"/>
      <c r="C1035" s="17"/>
      <c r="D1035" s="17"/>
      <c r="E1035" s="17"/>
      <c r="F1035" s="17"/>
      <c r="G1035" s="16"/>
      <c r="H1035" s="16"/>
      <c r="I1035" s="16"/>
      <c r="J1035" s="16"/>
      <c r="K1035" s="18"/>
      <c r="L1035" s="16"/>
      <c r="M1035" s="18"/>
      <c r="N1035" s="18"/>
      <c r="O1035" s="36"/>
      <c r="P1035" s="36"/>
      <c r="Q1035" s="36"/>
      <c r="R1035" s="41"/>
      <c r="S1035" s="16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  <c r="AN1035" s="18"/>
      <c r="AO1035" s="18"/>
      <c r="AP1035" s="18"/>
      <c r="AQ1035" s="18"/>
      <c r="AR1035" s="18"/>
      <c r="AS1035" s="18"/>
      <c r="AT1035" s="18"/>
      <c r="AU1035" s="18"/>
      <c r="AV1035" s="18"/>
      <c r="AW1035" s="18"/>
      <c r="AY1035" s="18"/>
      <c r="BA1035" s="19"/>
      <c r="BB1035" s="16"/>
    </row>
    <row r="1036" spans="1:54">
      <c r="A1036" s="19"/>
      <c r="B1036" s="16"/>
      <c r="C1036" s="17"/>
      <c r="D1036" s="17"/>
      <c r="E1036" s="17"/>
      <c r="F1036" s="17"/>
      <c r="G1036" s="16"/>
      <c r="H1036" s="16"/>
      <c r="I1036" s="16"/>
      <c r="J1036" s="16"/>
      <c r="K1036" s="18"/>
      <c r="L1036" s="16"/>
      <c r="M1036" s="18"/>
      <c r="N1036" s="18"/>
      <c r="O1036" s="36"/>
      <c r="P1036" s="36"/>
      <c r="Q1036" s="36"/>
      <c r="R1036" s="41"/>
      <c r="S1036" s="16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  <c r="AN1036" s="18"/>
      <c r="AO1036" s="18"/>
      <c r="AP1036" s="18"/>
      <c r="AQ1036" s="18"/>
      <c r="AR1036" s="18"/>
      <c r="AS1036" s="18"/>
      <c r="AT1036" s="18"/>
      <c r="AU1036" s="18"/>
      <c r="AV1036" s="18"/>
      <c r="AW1036" s="18"/>
      <c r="AY1036" s="18"/>
      <c r="BA1036" s="19"/>
      <c r="BB1036" s="16"/>
    </row>
    <row r="1037" spans="1:54">
      <c r="A1037" s="19"/>
      <c r="B1037" s="16"/>
      <c r="C1037" s="17"/>
      <c r="D1037" s="17"/>
      <c r="E1037" s="17"/>
      <c r="F1037" s="17"/>
      <c r="G1037" s="16"/>
      <c r="H1037" s="16"/>
      <c r="I1037" s="16"/>
      <c r="J1037" s="16"/>
      <c r="K1037" s="18"/>
      <c r="L1037" s="16"/>
      <c r="M1037" s="18"/>
      <c r="N1037" s="18"/>
      <c r="O1037" s="36"/>
      <c r="P1037" s="36"/>
      <c r="Q1037" s="36"/>
      <c r="R1037" s="41"/>
      <c r="S1037" s="16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  <c r="AN1037" s="18"/>
      <c r="AO1037" s="18"/>
      <c r="AP1037" s="18"/>
      <c r="AQ1037" s="18"/>
      <c r="AR1037" s="18"/>
      <c r="AS1037" s="18"/>
      <c r="AT1037" s="18"/>
      <c r="AU1037" s="18"/>
      <c r="AV1037" s="18"/>
      <c r="AW1037" s="18"/>
      <c r="AY1037" s="18"/>
      <c r="BA1037" s="19"/>
      <c r="BB1037" s="16"/>
    </row>
    <row r="1038" spans="1:54">
      <c r="A1038" s="19"/>
      <c r="B1038" s="16"/>
      <c r="C1038" s="17"/>
      <c r="D1038" s="17"/>
      <c r="E1038" s="17"/>
      <c r="F1038" s="17"/>
      <c r="G1038" s="16"/>
      <c r="H1038" s="16"/>
      <c r="I1038" s="16"/>
      <c r="J1038" s="16"/>
      <c r="K1038" s="18"/>
      <c r="L1038" s="16"/>
      <c r="M1038" s="18"/>
      <c r="N1038" s="18"/>
      <c r="O1038" s="36"/>
      <c r="P1038" s="36"/>
      <c r="Q1038" s="36"/>
      <c r="R1038" s="41"/>
      <c r="S1038" s="16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  <c r="AN1038" s="18"/>
      <c r="AO1038" s="18"/>
      <c r="AP1038" s="18"/>
      <c r="AQ1038" s="18"/>
      <c r="AR1038" s="18"/>
      <c r="AS1038" s="18"/>
      <c r="AT1038" s="18"/>
      <c r="AU1038" s="18"/>
      <c r="AV1038" s="18"/>
      <c r="AW1038" s="18"/>
      <c r="AY1038" s="18"/>
      <c r="BA1038" s="19"/>
      <c r="BB1038" s="16"/>
    </row>
    <row r="1039" spans="1:54">
      <c r="A1039" s="19"/>
      <c r="B1039" s="16"/>
      <c r="C1039" s="17"/>
      <c r="D1039" s="17"/>
      <c r="E1039" s="17"/>
      <c r="F1039" s="17"/>
      <c r="G1039" s="16"/>
      <c r="H1039" s="16"/>
      <c r="I1039" s="16"/>
      <c r="J1039" s="16"/>
      <c r="K1039" s="18"/>
      <c r="L1039" s="16"/>
      <c r="M1039" s="18"/>
      <c r="N1039" s="18"/>
      <c r="O1039" s="36"/>
      <c r="P1039" s="36"/>
      <c r="Q1039" s="36"/>
      <c r="R1039" s="41"/>
      <c r="S1039" s="16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  <c r="AN1039" s="18"/>
      <c r="AO1039" s="18"/>
      <c r="AP1039" s="18"/>
      <c r="AQ1039" s="18"/>
      <c r="AR1039" s="18"/>
      <c r="AS1039" s="18"/>
      <c r="AT1039" s="18"/>
      <c r="AU1039" s="18"/>
      <c r="AV1039" s="18"/>
      <c r="AW1039" s="18"/>
      <c r="AY1039" s="18"/>
      <c r="BA1039" s="19"/>
      <c r="BB1039" s="16"/>
    </row>
    <row r="1040" spans="1:54">
      <c r="A1040" s="19"/>
      <c r="B1040" s="16"/>
      <c r="C1040" s="17"/>
      <c r="D1040" s="17"/>
      <c r="E1040" s="17"/>
      <c r="F1040" s="17"/>
      <c r="G1040" s="16"/>
      <c r="H1040" s="16"/>
      <c r="I1040" s="16"/>
      <c r="J1040" s="16"/>
      <c r="K1040" s="18"/>
      <c r="L1040" s="16"/>
      <c r="M1040" s="18"/>
      <c r="N1040" s="18"/>
      <c r="O1040" s="36"/>
      <c r="P1040" s="36"/>
      <c r="Q1040" s="36"/>
      <c r="R1040" s="41"/>
      <c r="S1040" s="16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  <c r="AN1040" s="18"/>
      <c r="AO1040" s="18"/>
      <c r="AP1040" s="18"/>
      <c r="AQ1040" s="18"/>
      <c r="AR1040" s="18"/>
      <c r="AS1040" s="18"/>
      <c r="AT1040" s="18"/>
      <c r="AU1040" s="18"/>
      <c r="AV1040" s="18"/>
      <c r="AW1040" s="18"/>
      <c r="AY1040" s="18"/>
      <c r="BA1040" s="19"/>
      <c r="BB1040" s="16"/>
    </row>
    <row r="1041" spans="1:54">
      <c r="A1041" s="19"/>
      <c r="B1041" s="16"/>
      <c r="C1041" s="17"/>
      <c r="D1041" s="17"/>
      <c r="E1041" s="17"/>
      <c r="F1041" s="17"/>
      <c r="G1041" s="16"/>
      <c r="H1041" s="16"/>
      <c r="I1041" s="16"/>
      <c r="J1041" s="16"/>
      <c r="K1041" s="18"/>
      <c r="L1041" s="16"/>
      <c r="M1041" s="18"/>
      <c r="N1041" s="18"/>
      <c r="O1041" s="36"/>
      <c r="P1041" s="36"/>
      <c r="Q1041" s="36"/>
      <c r="R1041" s="41"/>
      <c r="S1041" s="16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  <c r="AN1041" s="18"/>
      <c r="AO1041" s="18"/>
      <c r="AP1041" s="18"/>
      <c r="AQ1041" s="18"/>
      <c r="AR1041" s="18"/>
      <c r="AS1041" s="18"/>
      <c r="AT1041" s="18"/>
      <c r="AU1041" s="18"/>
      <c r="AV1041" s="18"/>
      <c r="AW1041" s="18"/>
      <c r="AY1041" s="18"/>
      <c r="BA1041" s="19"/>
      <c r="BB1041" s="16"/>
    </row>
    <row r="1042" spans="1:54">
      <c r="A1042" s="19"/>
      <c r="B1042" s="16"/>
      <c r="C1042" s="17"/>
      <c r="D1042" s="17"/>
      <c r="E1042" s="17"/>
      <c r="F1042" s="17"/>
      <c r="G1042" s="16"/>
      <c r="H1042" s="16"/>
      <c r="I1042" s="16"/>
      <c r="J1042" s="16"/>
      <c r="K1042" s="18"/>
      <c r="L1042" s="16"/>
      <c r="M1042" s="18"/>
      <c r="N1042" s="18"/>
      <c r="O1042" s="36"/>
      <c r="P1042" s="36"/>
      <c r="Q1042" s="36"/>
      <c r="R1042" s="41"/>
      <c r="S1042" s="16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  <c r="AN1042" s="18"/>
      <c r="AO1042" s="18"/>
      <c r="AP1042" s="18"/>
      <c r="AQ1042" s="18"/>
      <c r="AR1042" s="18"/>
      <c r="AS1042" s="18"/>
      <c r="AT1042" s="18"/>
      <c r="AU1042" s="18"/>
      <c r="AV1042" s="18"/>
      <c r="AW1042" s="18"/>
      <c r="AY1042" s="18"/>
      <c r="BA1042" s="19"/>
      <c r="BB1042" s="16"/>
    </row>
    <row r="1043" spans="1:54">
      <c r="A1043" s="19"/>
      <c r="B1043" s="16"/>
      <c r="C1043" s="17"/>
      <c r="D1043" s="17"/>
      <c r="E1043" s="17"/>
      <c r="F1043" s="17"/>
      <c r="G1043" s="16"/>
      <c r="H1043" s="16"/>
      <c r="I1043" s="16"/>
      <c r="J1043" s="16"/>
      <c r="K1043" s="18"/>
      <c r="L1043" s="16"/>
      <c r="M1043" s="18"/>
      <c r="N1043" s="18"/>
      <c r="O1043" s="36"/>
      <c r="P1043" s="36"/>
      <c r="Q1043" s="36"/>
      <c r="R1043" s="41"/>
      <c r="S1043" s="16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  <c r="AN1043" s="18"/>
      <c r="AO1043" s="18"/>
      <c r="AP1043" s="18"/>
      <c r="AQ1043" s="18"/>
      <c r="AR1043" s="18"/>
      <c r="AS1043" s="18"/>
      <c r="AT1043" s="18"/>
      <c r="AU1043" s="18"/>
      <c r="AV1043" s="18"/>
      <c r="AW1043" s="18"/>
      <c r="AY1043" s="18"/>
      <c r="BA1043" s="19"/>
      <c r="BB1043" s="16"/>
    </row>
    <row r="1044" spans="1:54">
      <c r="A1044" s="19"/>
      <c r="B1044" s="16"/>
      <c r="C1044" s="17"/>
      <c r="D1044" s="17"/>
      <c r="E1044" s="17"/>
      <c r="F1044" s="17"/>
      <c r="G1044" s="16"/>
      <c r="H1044" s="16"/>
      <c r="I1044" s="16"/>
      <c r="J1044" s="16"/>
      <c r="K1044" s="18"/>
      <c r="L1044" s="16"/>
      <c r="M1044" s="18"/>
      <c r="N1044" s="18"/>
      <c r="O1044" s="36"/>
      <c r="P1044" s="36"/>
      <c r="Q1044" s="36"/>
      <c r="R1044" s="41"/>
      <c r="S1044" s="16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  <c r="AN1044" s="18"/>
      <c r="AO1044" s="18"/>
      <c r="AP1044" s="18"/>
      <c r="AQ1044" s="18"/>
      <c r="AR1044" s="18"/>
      <c r="AS1044" s="18"/>
      <c r="AT1044" s="18"/>
      <c r="AU1044" s="18"/>
      <c r="AV1044" s="18"/>
      <c r="AW1044" s="18"/>
      <c r="AY1044" s="18"/>
      <c r="BA1044" s="19"/>
      <c r="BB1044" s="16"/>
    </row>
    <row r="1045" spans="1:54">
      <c r="A1045" s="19"/>
      <c r="B1045" s="16"/>
      <c r="C1045" s="17"/>
      <c r="D1045" s="17"/>
      <c r="E1045" s="17"/>
      <c r="F1045" s="17"/>
      <c r="G1045" s="16"/>
      <c r="H1045" s="16"/>
      <c r="I1045" s="16"/>
      <c r="J1045" s="16"/>
      <c r="K1045" s="18"/>
      <c r="L1045" s="16"/>
      <c r="M1045" s="18"/>
      <c r="N1045" s="18"/>
      <c r="O1045" s="36"/>
      <c r="P1045" s="36"/>
      <c r="Q1045" s="36"/>
      <c r="R1045" s="41"/>
      <c r="S1045" s="16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  <c r="AN1045" s="18"/>
      <c r="AO1045" s="18"/>
      <c r="AP1045" s="18"/>
      <c r="AQ1045" s="18"/>
      <c r="AR1045" s="18"/>
      <c r="AS1045" s="18"/>
      <c r="AT1045" s="18"/>
      <c r="AU1045" s="18"/>
      <c r="AV1045" s="18"/>
      <c r="AW1045" s="18"/>
      <c r="AY1045" s="18"/>
      <c r="BA1045" s="19"/>
      <c r="BB1045" s="16"/>
    </row>
    <row r="1046" spans="1:54">
      <c r="A1046" s="19"/>
      <c r="B1046" s="16"/>
      <c r="C1046" s="17"/>
      <c r="D1046" s="17"/>
      <c r="E1046" s="17"/>
      <c r="F1046" s="17"/>
      <c r="G1046" s="16"/>
      <c r="H1046" s="16"/>
      <c r="I1046" s="16"/>
      <c r="J1046" s="16"/>
      <c r="K1046" s="18"/>
      <c r="L1046" s="16"/>
      <c r="M1046" s="18"/>
      <c r="N1046" s="18"/>
      <c r="O1046" s="36"/>
      <c r="P1046" s="36"/>
      <c r="Q1046" s="36"/>
      <c r="R1046" s="41"/>
      <c r="S1046" s="16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  <c r="AN1046" s="18"/>
      <c r="AO1046" s="18"/>
      <c r="AP1046" s="18"/>
      <c r="AQ1046" s="18"/>
      <c r="AR1046" s="18"/>
      <c r="AS1046" s="18"/>
      <c r="AT1046" s="18"/>
      <c r="AU1046" s="18"/>
      <c r="AV1046" s="18"/>
      <c r="AW1046" s="18"/>
      <c r="AY1046" s="18"/>
      <c r="BA1046" s="19"/>
      <c r="BB1046" s="16"/>
    </row>
    <row r="1047" spans="1:54">
      <c r="A1047" s="19"/>
      <c r="B1047" s="16"/>
      <c r="C1047" s="17"/>
      <c r="D1047" s="17"/>
      <c r="E1047" s="17"/>
      <c r="F1047" s="17"/>
      <c r="G1047" s="16"/>
      <c r="H1047" s="16"/>
      <c r="I1047" s="16"/>
      <c r="J1047" s="16"/>
      <c r="K1047" s="18"/>
      <c r="L1047" s="16"/>
      <c r="M1047" s="18"/>
      <c r="N1047" s="18"/>
      <c r="O1047" s="36"/>
      <c r="P1047" s="36"/>
      <c r="Q1047" s="36"/>
      <c r="R1047" s="41"/>
      <c r="S1047" s="16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  <c r="AN1047" s="18"/>
      <c r="AO1047" s="18"/>
      <c r="AP1047" s="18"/>
      <c r="AQ1047" s="18"/>
      <c r="AR1047" s="18"/>
      <c r="AS1047" s="18"/>
      <c r="AT1047" s="18"/>
      <c r="AU1047" s="18"/>
      <c r="AV1047" s="18"/>
      <c r="AW1047" s="18"/>
      <c r="AY1047" s="18"/>
      <c r="BA1047" s="19"/>
      <c r="BB1047" s="16"/>
    </row>
    <row r="1048" spans="1:54">
      <c r="A1048" s="19"/>
      <c r="B1048" s="16"/>
      <c r="C1048" s="17"/>
      <c r="D1048" s="17"/>
      <c r="E1048" s="17"/>
      <c r="F1048" s="17"/>
      <c r="G1048" s="16"/>
      <c r="H1048" s="16"/>
      <c r="I1048" s="16"/>
      <c r="J1048" s="16"/>
      <c r="K1048" s="18"/>
      <c r="L1048" s="16"/>
      <c r="M1048" s="18"/>
      <c r="N1048" s="18"/>
      <c r="O1048" s="36"/>
      <c r="P1048" s="36"/>
      <c r="Q1048" s="36"/>
      <c r="R1048" s="41"/>
      <c r="S1048" s="16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  <c r="AN1048" s="18"/>
      <c r="AO1048" s="18"/>
      <c r="AP1048" s="18"/>
      <c r="AQ1048" s="18"/>
      <c r="AR1048" s="18"/>
      <c r="AS1048" s="18"/>
      <c r="AT1048" s="18"/>
      <c r="AU1048" s="18"/>
      <c r="AV1048" s="18"/>
      <c r="AW1048" s="18"/>
      <c r="AY1048" s="18"/>
      <c r="BA1048" s="19"/>
      <c r="BB1048" s="16"/>
    </row>
    <row r="1049" spans="1:54">
      <c r="A1049" s="19"/>
      <c r="B1049" s="16"/>
      <c r="C1049" s="17"/>
      <c r="D1049" s="17"/>
      <c r="E1049" s="17"/>
      <c r="F1049" s="17"/>
      <c r="G1049" s="16"/>
      <c r="H1049" s="16"/>
      <c r="I1049" s="16"/>
      <c r="J1049" s="16"/>
      <c r="K1049" s="18"/>
      <c r="L1049" s="16"/>
      <c r="M1049" s="18"/>
      <c r="N1049" s="18"/>
      <c r="O1049" s="36"/>
      <c r="P1049" s="36"/>
      <c r="Q1049" s="36"/>
      <c r="R1049" s="41"/>
      <c r="S1049" s="16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  <c r="AN1049" s="18"/>
      <c r="AO1049" s="18"/>
      <c r="AP1049" s="18"/>
      <c r="AQ1049" s="18"/>
      <c r="AR1049" s="18"/>
      <c r="AS1049" s="18"/>
      <c r="AT1049" s="18"/>
      <c r="AU1049" s="18"/>
      <c r="AV1049" s="18"/>
      <c r="AW1049" s="18"/>
      <c r="AY1049" s="18"/>
      <c r="BA1049" s="19"/>
      <c r="BB1049" s="16"/>
    </row>
    <row r="1050" spans="1:54">
      <c r="A1050" s="19"/>
      <c r="B1050" s="16"/>
      <c r="C1050" s="17"/>
      <c r="D1050" s="17"/>
      <c r="E1050" s="17"/>
      <c r="F1050" s="17"/>
      <c r="G1050" s="16"/>
      <c r="H1050" s="16"/>
      <c r="I1050" s="16"/>
      <c r="J1050" s="16"/>
      <c r="K1050" s="18"/>
      <c r="L1050" s="16"/>
      <c r="M1050" s="18"/>
      <c r="N1050" s="18"/>
      <c r="O1050" s="36"/>
      <c r="P1050" s="36"/>
      <c r="Q1050" s="36"/>
      <c r="R1050" s="41"/>
      <c r="S1050" s="16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  <c r="AN1050" s="18"/>
      <c r="AO1050" s="18"/>
      <c r="AP1050" s="18"/>
      <c r="AQ1050" s="18"/>
      <c r="AR1050" s="18"/>
      <c r="AS1050" s="18"/>
      <c r="AT1050" s="18"/>
      <c r="AU1050" s="18"/>
      <c r="AV1050" s="18"/>
      <c r="AW1050" s="18"/>
      <c r="AY1050" s="18"/>
      <c r="BA1050" s="19"/>
      <c r="BB1050" s="16"/>
    </row>
    <row r="1051" spans="1:54">
      <c r="A1051" s="19"/>
      <c r="B1051" s="16"/>
      <c r="C1051" s="17"/>
      <c r="D1051" s="17"/>
      <c r="E1051" s="17"/>
      <c r="F1051" s="17"/>
      <c r="G1051" s="16"/>
      <c r="H1051" s="16"/>
      <c r="I1051" s="16"/>
      <c r="J1051" s="16"/>
      <c r="K1051" s="18"/>
      <c r="L1051" s="16"/>
      <c r="M1051" s="18"/>
      <c r="N1051" s="18"/>
      <c r="O1051" s="36"/>
      <c r="P1051" s="36"/>
      <c r="Q1051" s="36"/>
      <c r="R1051" s="41"/>
      <c r="S1051" s="16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  <c r="AN1051" s="18"/>
      <c r="AO1051" s="18"/>
      <c r="AP1051" s="18"/>
      <c r="AQ1051" s="18"/>
      <c r="AR1051" s="18"/>
      <c r="AS1051" s="18"/>
      <c r="AT1051" s="18"/>
      <c r="AU1051" s="18"/>
      <c r="AV1051" s="18"/>
      <c r="AW1051" s="18"/>
      <c r="AY1051" s="18"/>
      <c r="BA1051" s="19"/>
      <c r="BB1051" s="16"/>
    </row>
    <row r="1052" spans="1:54">
      <c r="A1052" s="19"/>
      <c r="B1052" s="16"/>
      <c r="C1052" s="17"/>
      <c r="D1052" s="17"/>
      <c r="E1052" s="17"/>
      <c r="F1052" s="17"/>
      <c r="G1052" s="16"/>
      <c r="H1052" s="16"/>
      <c r="I1052" s="16"/>
      <c r="J1052" s="16"/>
      <c r="K1052" s="18"/>
      <c r="L1052" s="16"/>
      <c r="M1052" s="18"/>
      <c r="N1052" s="18"/>
      <c r="O1052" s="36"/>
      <c r="P1052" s="36"/>
      <c r="Q1052" s="36"/>
      <c r="R1052" s="41"/>
      <c r="S1052" s="16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  <c r="AN1052" s="18"/>
      <c r="AO1052" s="18"/>
      <c r="AP1052" s="18"/>
      <c r="AQ1052" s="18"/>
      <c r="AR1052" s="18"/>
      <c r="AS1052" s="18"/>
      <c r="AT1052" s="18"/>
      <c r="AU1052" s="18"/>
      <c r="AV1052" s="18"/>
      <c r="AW1052" s="18"/>
      <c r="AY1052" s="18"/>
      <c r="BA1052" s="19"/>
      <c r="BB1052" s="16"/>
    </row>
    <row r="1053" spans="1:54">
      <c r="A1053" s="19"/>
      <c r="B1053" s="16"/>
      <c r="C1053" s="17"/>
      <c r="D1053" s="17"/>
      <c r="E1053" s="17"/>
      <c r="F1053" s="17"/>
      <c r="G1053" s="16"/>
      <c r="H1053" s="16"/>
      <c r="I1053" s="16"/>
      <c r="J1053" s="16"/>
      <c r="K1053" s="18"/>
      <c r="L1053" s="16"/>
      <c r="M1053" s="18"/>
      <c r="N1053" s="18"/>
      <c r="O1053" s="36"/>
      <c r="P1053" s="36"/>
      <c r="Q1053" s="36"/>
      <c r="R1053" s="41"/>
      <c r="S1053" s="16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  <c r="AN1053" s="18"/>
      <c r="AO1053" s="18"/>
      <c r="AP1053" s="18"/>
      <c r="AQ1053" s="18"/>
      <c r="AR1053" s="18"/>
      <c r="AS1053" s="18"/>
      <c r="AT1053" s="18"/>
      <c r="AU1053" s="18"/>
      <c r="AV1053" s="18"/>
      <c r="AW1053" s="18"/>
      <c r="AY1053" s="18"/>
      <c r="BA1053" s="19"/>
      <c r="BB1053" s="16"/>
    </row>
    <row r="1054" spans="1:54">
      <c r="A1054" s="19"/>
      <c r="B1054" s="16"/>
      <c r="C1054" s="17"/>
      <c r="D1054" s="17"/>
      <c r="E1054" s="17"/>
      <c r="F1054" s="17"/>
      <c r="G1054" s="16"/>
      <c r="H1054" s="16"/>
      <c r="I1054" s="16"/>
      <c r="J1054" s="16"/>
      <c r="K1054" s="18"/>
      <c r="L1054" s="16"/>
      <c r="M1054" s="18"/>
      <c r="N1054" s="18"/>
      <c r="O1054" s="36"/>
      <c r="P1054" s="36"/>
      <c r="Q1054" s="36"/>
      <c r="R1054" s="41"/>
      <c r="S1054" s="16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  <c r="AN1054" s="18"/>
      <c r="AO1054" s="18"/>
      <c r="AP1054" s="18"/>
      <c r="AQ1054" s="18"/>
      <c r="AR1054" s="18"/>
      <c r="AS1054" s="18"/>
      <c r="AT1054" s="18"/>
      <c r="AU1054" s="18"/>
      <c r="AV1054" s="18"/>
      <c r="AW1054" s="18"/>
      <c r="AY1054" s="18"/>
      <c r="BA1054" s="19"/>
      <c r="BB1054" s="16"/>
    </row>
    <row r="1055" spans="1:54">
      <c r="A1055" s="19"/>
      <c r="B1055" s="16"/>
      <c r="C1055" s="17"/>
      <c r="D1055" s="17"/>
      <c r="E1055" s="17"/>
      <c r="F1055" s="17"/>
      <c r="G1055" s="16"/>
      <c r="H1055" s="16"/>
      <c r="I1055" s="16"/>
      <c r="J1055" s="16"/>
      <c r="K1055" s="18"/>
      <c r="L1055" s="16"/>
      <c r="M1055" s="18"/>
      <c r="N1055" s="18"/>
      <c r="O1055" s="36"/>
      <c r="P1055" s="36"/>
      <c r="Q1055" s="36"/>
      <c r="R1055" s="41"/>
      <c r="S1055" s="16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8"/>
      <c r="AN1055" s="18"/>
      <c r="AO1055" s="18"/>
      <c r="AP1055" s="18"/>
      <c r="AQ1055" s="18"/>
      <c r="AR1055" s="18"/>
      <c r="AS1055" s="18"/>
      <c r="AT1055" s="18"/>
      <c r="AU1055" s="18"/>
      <c r="AV1055" s="18"/>
      <c r="AW1055" s="18"/>
      <c r="AY1055" s="18"/>
      <c r="BA1055" s="19"/>
      <c r="BB1055" s="16"/>
    </row>
    <row r="1056" spans="1:54">
      <c r="A1056" s="19"/>
      <c r="B1056" s="16"/>
      <c r="C1056" s="17"/>
      <c r="D1056" s="17"/>
      <c r="E1056" s="17"/>
      <c r="F1056" s="17"/>
      <c r="G1056" s="16"/>
      <c r="H1056" s="16"/>
      <c r="I1056" s="16"/>
      <c r="J1056" s="16"/>
      <c r="K1056" s="18"/>
      <c r="L1056" s="16"/>
      <c r="M1056" s="18"/>
      <c r="N1056" s="18"/>
      <c r="O1056" s="36"/>
      <c r="P1056" s="36"/>
      <c r="Q1056" s="36"/>
      <c r="R1056" s="41"/>
      <c r="S1056" s="16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18"/>
      <c r="AN1056" s="18"/>
      <c r="AO1056" s="18"/>
      <c r="AP1056" s="18"/>
      <c r="AQ1056" s="18"/>
      <c r="AR1056" s="18"/>
      <c r="AS1056" s="18"/>
      <c r="AT1056" s="18"/>
      <c r="AU1056" s="18"/>
      <c r="AV1056" s="18"/>
      <c r="AW1056" s="18"/>
      <c r="AY1056" s="18"/>
      <c r="BA1056" s="19"/>
      <c r="BB1056" s="16"/>
    </row>
    <row r="1057" spans="1:54">
      <c r="A1057" s="19"/>
      <c r="B1057" s="16"/>
      <c r="C1057" s="17"/>
      <c r="D1057" s="17"/>
      <c r="E1057" s="17"/>
      <c r="F1057" s="17"/>
      <c r="G1057" s="16"/>
      <c r="H1057" s="16"/>
      <c r="I1057" s="16"/>
      <c r="J1057" s="16"/>
      <c r="K1057" s="18"/>
      <c r="L1057" s="16"/>
      <c r="M1057" s="18"/>
      <c r="N1057" s="18"/>
      <c r="O1057" s="36"/>
      <c r="P1057" s="36"/>
      <c r="Q1057" s="36"/>
      <c r="R1057" s="41"/>
      <c r="S1057" s="16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  <c r="AN1057" s="18"/>
      <c r="AO1057" s="18"/>
      <c r="AP1057" s="18"/>
      <c r="AQ1057" s="18"/>
      <c r="AR1057" s="18"/>
      <c r="AS1057" s="18"/>
      <c r="AT1057" s="18"/>
      <c r="AU1057" s="18"/>
      <c r="AV1057" s="18"/>
      <c r="AW1057" s="18"/>
      <c r="AY1057" s="18"/>
      <c r="BA1057" s="19"/>
      <c r="BB1057" s="16"/>
    </row>
    <row r="1058" spans="1:54">
      <c r="A1058" s="19"/>
      <c r="B1058" s="16"/>
      <c r="C1058" s="17"/>
      <c r="D1058" s="17"/>
      <c r="E1058" s="17"/>
      <c r="F1058" s="17"/>
      <c r="G1058" s="16"/>
      <c r="H1058" s="16"/>
      <c r="I1058" s="16"/>
      <c r="J1058" s="16"/>
      <c r="K1058" s="18"/>
      <c r="L1058" s="16"/>
      <c r="M1058" s="18"/>
      <c r="N1058" s="18"/>
      <c r="O1058" s="36"/>
      <c r="P1058" s="36"/>
      <c r="Q1058" s="36"/>
      <c r="R1058" s="41"/>
      <c r="S1058" s="16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18"/>
      <c r="AN1058" s="18"/>
      <c r="AO1058" s="18"/>
      <c r="AP1058" s="18"/>
      <c r="AQ1058" s="18"/>
      <c r="AR1058" s="18"/>
      <c r="AS1058" s="18"/>
      <c r="AT1058" s="18"/>
      <c r="AU1058" s="18"/>
      <c r="AV1058" s="18"/>
      <c r="AW1058" s="18"/>
      <c r="AY1058" s="18"/>
      <c r="BA1058" s="19"/>
      <c r="BB1058" s="16"/>
    </row>
    <row r="1059" spans="1:54">
      <c r="A1059" s="19"/>
      <c r="B1059" s="16"/>
      <c r="C1059" s="17"/>
      <c r="D1059" s="17"/>
      <c r="E1059" s="17"/>
      <c r="F1059" s="17"/>
      <c r="G1059" s="16"/>
      <c r="H1059" s="16"/>
      <c r="I1059" s="16"/>
      <c r="J1059" s="16"/>
      <c r="K1059" s="18"/>
      <c r="L1059" s="16"/>
      <c r="M1059" s="18"/>
      <c r="N1059" s="18"/>
      <c r="O1059" s="36"/>
      <c r="P1059" s="36"/>
      <c r="Q1059" s="36"/>
      <c r="R1059" s="41"/>
      <c r="S1059" s="16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8"/>
      <c r="AN1059" s="18"/>
      <c r="AO1059" s="18"/>
      <c r="AP1059" s="18"/>
      <c r="AQ1059" s="18"/>
      <c r="AR1059" s="18"/>
      <c r="AS1059" s="18"/>
      <c r="AT1059" s="18"/>
      <c r="AU1059" s="18"/>
      <c r="AV1059" s="18"/>
      <c r="AW1059" s="18"/>
      <c r="AY1059" s="18"/>
      <c r="BA1059" s="19"/>
      <c r="BB1059" s="16"/>
    </row>
    <row r="1060" spans="1:54">
      <c r="A1060" s="19"/>
      <c r="B1060" s="16"/>
      <c r="C1060" s="17"/>
      <c r="D1060" s="17"/>
      <c r="E1060" s="17"/>
      <c r="F1060" s="17"/>
      <c r="G1060" s="16"/>
      <c r="H1060" s="16"/>
      <c r="I1060" s="16"/>
      <c r="J1060" s="16"/>
      <c r="K1060" s="18"/>
      <c r="L1060" s="16"/>
      <c r="M1060" s="18"/>
      <c r="N1060" s="18"/>
      <c r="O1060" s="36"/>
      <c r="P1060" s="36"/>
      <c r="Q1060" s="36"/>
      <c r="R1060" s="41"/>
      <c r="S1060" s="16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8"/>
      <c r="AN1060" s="18"/>
      <c r="AO1060" s="18"/>
      <c r="AP1060" s="18"/>
      <c r="AQ1060" s="18"/>
      <c r="AR1060" s="18"/>
      <c r="AS1060" s="18"/>
      <c r="AT1060" s="18"/>
      <c r="AU1060" s="18"/>
      <c r="AV1060" s="18"/>
      <c r="AW1060" s="18"/>
      <c r="AY1060" s="18"/>
      <c r="BA1060" s="19"/>
      <c r="BB1060" s="16"/>
    </row>
    <row r="1061" spans="1:54">
      <c r="A1061" s="19"/>
      <c r="B1061" s="16"/>
      <c r="C1061" s="17"/>
      <c r="D1061" s="17"/>
      <c r="E1061" s="17"/>
      <c r="F1061" s="17"/>
      <c r="G1061" s="16"/>
      <c r="H1061" s="16"/>
      <c r="I1061" s="16"/>
      <c r="J1061" s="16"/>
      <c r="K1061" s="18"/>
      <c r="L1061" s="16"/>
      <c r="M1061" s="18"/>
      <c r="N1061" s="18"/>
      <c r="O1061" s="36"/>
      <c r="P1061" s="36"/>
      <c r="Q1061" s="36"/>
      <c r="R1061" s="41"/>
      <c r="S1061" s="16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18"/>
      <c r="AN1061" s="18"/>
      <c r="AO1061" s="18"/>
      <c r="AP1061" s="18"/>
      <c r="AQ1061" s="18"/>
      <c r="AR1061" s="18"/>
      <c r="AS1061" s="18"/>
      <c r="AT1061" s="18"/>
      <c r="AU1061" s="18"/>
      <c r="AV1061" s="18"/>
      <c r="AW1061" s="18"/>
      <c r="AY1061" s="18"/>
      <c r="BA1061" s="19"/>
      <c r="BB1061" s="16"/>
    </row>
    <row r="1062" spans="1:54">
      <c r="A1062" s="19"/>
      <c r="B1062" s="16"/>
      <c r="C1062" s="17"/>
      <c r="D1062" s="17"/>
      <c r="E1062" s="17"/>
      <c r="F1062" s="17"/>
      <c r="G1062" s="16"/>
      <c r="H1062" s="16"/>
      <c r="I1062" s="16"/>
      <c r="J1062" s="16"/>
      <c r="K1062" s="18"/>
      <c r="L1062" s="16"/>
      <c r="M1062" s="18"/>
      <c r="N1062" s="18"/>
      <c r="O1062" s="36"/>
      <c r="P1062" s="36"/>
      <c r="Q1062" s="36"/>
      <c r="R1062" s="41"/>
      <c r="S1062" s="16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18"/>
      <c r="AN1062" s="18"/>
      <c r="AO1062" s="18"/>
      <c r="AP1062" s="18"/>
      <c r="AQ1062" s="18"/>
      <c r="AR1062" s="18"/>
      <c r="AS1062" s="18"/>
      <c r="AT1062" s="18"/>
      <c r="AU1062" s="18"/>
      <c r="AV1062" s="18"/>
      <c r="AW1062" s="18"/>
      <c r="AY1062" s="18"/>
      <c r="BA1062" s="19"/>
      <c r="BB1062" s="16"/>
    </row>
    <row r="1063" spans="1:54">
      <c r="A1063" s="19"/>
      <c r="B1063" s="16"/>
      <c r="C1063" s="17"/>
      <c r="D1063" s="17"/>
      <c r="E1063" s="17"/>
      <c r="F1063" s="17"/>
      <c r="G1063" s="16"/>
      <c r="H1063" s="16"/>
      <c r="I1063" s="16"/>
      <c r="J1063" s="16"/>
      <c r="K1063" s="18"/>
      <c r="L1063" s="16"/>
      <c r="M1063" s="18"/>
      <c r="N1063" s="18"/>
      <c r="O1063" s="36"/>
      <c r="P1063" s="36"/>
      <c r="Q1063" s="36"/>
      <c r="R1063" s="41"/>
      <c r="S1063" s="16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18"/>
      <c r="AN1063" s="18"/>
      <c r="AO1063" s="18"/>
      <c r="AP1063" s="18"/>
      <c r="AQ1063" s="18"/>
      <c r="AR1063" s="18"/>
      <c r="AS1063" s="18"/>
      <c r="AT1063" s="18"/>
      <c r="AU1063" s="18"/>
      <c r="AV1063" s="18"/>
      <c r="AW1063" s="18"/>
      <c r="AY1063" s="18"/>
      <c r="BA1063" s="19"/>
      <c r="BB1063" s="16"/>
    </row>
    <row r="1064" spans="1:54">
      <c r="A1064" s="19"/>
      <c r="B1064" s="16"/>
      <c r="C1064" s="17"/>
      <c r="D1064" s="17"/>
      <c r="E1064" s="17"/>
      <c r="F1064" s="17"/>
      <c r="G1064" s="16"/>
      <c r="H1064" s="16"/>
      <c r="I1064" s="16"/>
      <c r="J1064" s="16"/>
      <c r="K1064" s="18"/>
      <c r="L1064" s="16"/>
      <c r="M1064" s="18"/>
      <c r="N1064" s="18"/>
      <c r="O1064" s="36"/>
      <c r="P1064" s="36"/>
      <c r="Q1064" s="36"/>
      <c r="R1064" s="41"/>
      <c r="S1064" s="16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18"/>
      <c r="AN1064" s="18"/>
      <c r="AO1064" s="18"/>
      <c r="AP1064" s="18"/>
      <c r="AQ1064" s="18"/>
      <c r="AR1064" s="18"/>
      <c r="AS1064" s="18"/>
      <c r="AT1064" s="18"/>
      <c r="AU1064" s="18"/>
      <c r="AV1064" s="18"/>
      <c r="AW1064" s="18"/>
      <c r="AY1064" s="18"/>
      <c r="BA1064" s="19"/>
      <c r="BB1064" s="16"/>
    </row>
    <row r="1065" spans="1:54">
      <c r="A1065" s="19"/>
      <c r="B1065" s="16"/>
      <c r="C1065" s="17"/>
      <c r="D1065" s="17"/>
      <c r="E1065" s="17"/>
      <c r="F1065" s="17"/>
      <c r="G1065" s="16"/>
      <c r="H1065" s="16"/>
      <c r="I1065" s="16"/>
      <c r="J1065" s="16"/>
      <c r="K1065" s="18"/>
      <c r="L1065" s="16"/>
      <c r="M1065" s="18"/>
      <c r="N1065" s="18"/>
      <c r="O1065" s="36"/>
      <c r="P1065" s="36"/>
      <c r="Q1065" s="36"/>
      <c r="R1065" s="41"/>
      <c r="S1065" s="16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18"/>
      <c r="AN1065" s="18"/>
      <c r="AO1065" s="18"/>
      <c r="AP1065" s="18"/>
      <c r="AQ1065" s="18"/>
      <c r="AR1065" s="18"/>
      <c r="AS1065" s="18"/>
      <c r="AT1065" s="18"/>
      <c r="AU1065" s="18"/>
      <c r="AV1065" s="18"/>
      <c r="AW1065" s="18"/>
      <c r="AY1065" s="18"/>
      <c r="BA1065" s="19"/>
      <c r="BB1065" s="16"/>
    </row>
    <row r="1066" spans="1:54">
      <c r="A1066" s="19"/>
      <c r="B1066" s="16"/>
      <c r="C1066" s="17"/>
      <c r="D1066" s="17"/>
      <c r="E1066" s="17"/>
      <c r="F1066" s="17"/>
      <c r="G1066" s="16"/>
      <c r="H1066" s="16"/>
      <c r="I1066" s="16"/>
      <c r="J1066" s="16"/>
      <c r="K1066" s="18"/>
      <c r="L1066" s="16"/>
      <c r="M1066" s="18"/>
      <c r="N1066" s="18"/>
      <c r="O1066" s="36"/>
      <c r="P1066" s="36"/>
      <c r="Q1066" s="36"/>
      <c r="R1066" s="41"/>
      <c r="S1066" s="16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8"/>
      <c r="AN1066" s="18"/>
      <c r="AO1066" s="18"/>
      <c r="AP1066" s="18"/>
      <c r="AQ1066" s="18"/>
      <c r="AR1066" s="18"/>
      <c r="AS1066" s="18"/>
      <c r="AT1066" s="18"/>
      <c r="AU1066" s="18"/>
      <c r="AV1066" s="18"/>
      <c r="AW1066" s="18"/>
      <c r="AY1066" s="18"/>
      <c r="BA1066" s="19"/>
      <c r="BB1066" s="16"/>
    </row>
    <row r="1067" spans="1:54">
      <c r="A1067" s="19"/>
      <c r="B1067" s="16"/>
      <c r="C1067" s="17"/>
      <c r="D1067" s="17"/>
      <c r="E1067" s="17"/>
      <c r="F1067" s="17"/>
      <c r="G1067" s="16"/>
      <c r="H1067" s="16"/>
      <c r="I1067" s="16"/>
      <c r="J1067" s="16"/>
      <c r="K1067" s="18"/>
      <c r="L1067" s="16"/>
      <c r="M1067" s="18"/>
      <c r="N1067" s="18"/>
      <c r="O1067" s="36"/>
      <c r="P1067" s="36"/>
      <c r="Q1067" s="36"/>
      <c r="R1067" s="41"/>
      <c r="S1067" s="16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8"/>
      <c r="AN1067" s="18"/>
      <c r="AO1067" s="18"/>
      <c r="AP1067" s="18"/>
      <c r="AQ1067" s="18"/>
      <c r="AR1067" s="18"/>
      <c r="AS1067" s="18"/>
      <c r="AT1067" s="18"/>
      <c r="AU1067" s="18"/>
      <c r="AV1067" s="18"/>
      <c r="AW1067" s="18"/>
      <c r="AY1067" s="18"/>
      <c r="BA1067" s="19"/>
      <c r="BB1067" s="16"/>
    </row>
    <row r="1068" spans="1:54">
      <c r="A1068" s="19"/>
      <c r="B1068" s="16"/>
      <c r="C1068" s="17"/>
      <c r="D1068" s="17"/>
      <c r="E1068" s="17"/>
      <c r="F1068" s="17"/>
      <c r="G1068" s="16"/>
      <c r="H1068" s="16"/>
      <c r="I1068" s="16"/>
      <c r="J1068" s="16"/>
      <c r="K1068" s="18"/>
      <c r="L1068" s="16"/>
      <c r="M1068" s="18"/>
      <c r="N1068" s="18"/>
      <c r="O1068" s="36"/>
      <c r="P1068" s="36"/>
      <c r="Q1068" s="36"/>
      <c r="R1068" s="41"/>
      <c r="S1068" s="16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8"/>
      <c r="AN1068" s="18"/>
      <c r="AO1068" s="18"/>
      <c r="AP1068" s="18"/>
      <c r="AQ1068" s="18"/>
      <c r="AR1068" s="18"/>
      <c r="AS1068" s="18"/>
      <c r="AT1068" s="18"/>
      <c r="AU1068" s="18"/>
      <c r="AV1068" s="18"/>
      <c r="AW1068" s="18"/>
      <c r="AY1068" s="18"/>
      <c r="BA1068" s="19"/>
      <c r="BB1068" s="16"/>
    </row>
    <row r="1069" spans="1:54">
      <c r="A1069" s="19"/>
      <c r="B1069" s="16"/>
      <c r="C1069" s="17"/>
      <c r="D1069" s="17"/>
      <c r="E1069" s="17"/>
      <c r="F1069" s="17"/>
      <c r="G1069" s="16"/>
      <c r="H1069" s="16"/>
      <c r="I1069" s="16"/>
      <c r="J1069" s="16"/>
      <c r="K1069" s="18"/>
      <c r="L1069" s="16"/>
      <c r="M1069" s="18"/>
      <c r="N1069" s="18"/>
      <c r="O1069" s="36"/>
      <c r="P1069" s="36"/>
      <c r="Q1069" s="36"/>
      <c r="R1069" s="41"/>
      <c r="S1069" s="16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  <c r="AN1069" s="18"/>
      <c r="AO1069" s="18"/>
      <c r="AP1069" s="18"/>
      <c r="AQ1069" s="18"/>
      <c r="AR1069" s="18"/>
      <c r="AS1069" s="18"/>
      <c r="AT1069" s="18"/>
      <c r="AU1069" s="18"/>
      <c r="AV1069" s="18"/>
      <c r="AW1069" s="18"/>
      <c r="AY1069" s="18"/>
      <c r="BA1069" s="19"/>
      <c r="BB1069" s="16"/>
    </row>
    <row r="1070" spans="1:54">
      <c r="A1070" s="19"/>
      <c r="B1070" s="16"/>
      <c r="C1070" s="17"/>
      <c r="D1070" s="17"/>
      <c r="E1070" s="17"/>
      <c r="F1070" s="17"/>
      <c r="G1070" s="16"/>
      <c r="H1070" s="16"/>
      <c r="I1070" s="16"/>
      <c r="J1070" s="16"/>
      <c r="K1070" s="18"/>
      <c r="L1070" s="16"/>
      <c r="M1070" s="18"/>
      <c r="N1070" s="18"/>
      <c r="O1070" s="36"/>
      <c r="P1070" s="36"/>
      <c r="Q1070" s="36"/>
      <c r="R1070" s="41"/>
      <c r="S1070" s="16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8"/>
      <c r="AN1070" s="18"/>
      <c r="AO1070" s="18"/>
      <c r="AP1070" s="18"/>
      <c r="AQ1070" s="18"/>
      <c r="AR1070" s="18"/>
      <c r="AS1070" s="18"/>
      <c r="AT1070" s="18"/>
      <c r="AU1070" s="18"/>
      <c r="AV1070" s="18"/>
      <c r="AW1070" s="18"/>
      <c r="AY1070" s="18"/>
      <c r="BA1070" s="19"/>
      <c r="BB1070" s="16"/>
    </row>
    <row r="1071" spans="1:54">
      <c r="A1071" s="19"/>
      <c r="B1071" s="16"/>
      <c r="C1071" s="17"/>
      <c r="D1071" s="17"/>
      <c r="E1071" s="17"/>
      <c r="F1071" s="17"/>
      <c r="G1071" s="16"/>
      <c r="H1071" s="16"/>
      <c r="I1071" s="16"/>
      <c r="J1071" s="16"/>
      <c r="K1071" s="18"/>
      <c r="L1071" s="16"/>
      <c r="M1071" s="18"/>
      <c r="N1071" s="18"/>
      <c r="O1071" s="36"/>
      <c r="P1071" s="36"/>
      <c r="Q1071" s="36"/>
      <c r="R1071" s="41"/>
      <c r="S1071" s="16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8"/>
      <c r="AN1071" s="18"/>
      <c r="AO1071" s="18"/>
      <c r="AP1071" s="18"/>
      <c r="AQ1071" s="18"/>
      <c r="AR1071" s="18"/>
      <c r="AS1071" s="18"/>
      <c r="AT1071" s="18"/>
      <c r="AU1071" s="18"/>
      <c r="AV1071" s="18"/>
      <c r="AW1071" s="18"/>
      <c r="AY1071" s="18"/>
      <c r="BA1071" s="19"/>
      <c r="BB1071" s="16"/>
    </row>
    <row r="1072" spans="1:54">
      <c r="A1072" s="19"/>
      <c r="B1072" s="16"/>
      <c r="C1072" s="17"/>
      <c r="D1072" s="17"/>
      <c r="E1072" s="17"/>
      <c r="F1072" s="17"/>
      <c r="G1072" s="16"/>
      <c r="H1072" s="16"/>
      <c r="I1072" s="16"/>
      <c r="J1072" s="16"/>
      <c r="K1072" s="18"/>
      <c r="L1072" s="16"/>
      <c r="M1072" s="18"/>
      <c r="N1072" s="18"/>
      <c r="O1072" s="36"/>
      <c r="P1072" s="36"/>
      <c r="Q1072" s="36"/>
      <c r="R1072" s="41"/>
      <c r="S1072" s="16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8"/>
      <c r="AN1072" s="18"/>
      <c r="AO1072" s="18"/>
      <c r="AP1072" s="18"/>
      <c r="AQ1072" s="18"/>
      <c r="AR1072" s="18"/>
      <c r="AS1072" s="18"/>
      <c r="AT1072" s="18"/>
      <c r="AU1072" s="18"/>
      <c r="AV1072" s="18"/>
      <c r="AW1072" s="18"/>
      <c r="AY1072" s="18"/>
      <c r="BA1072" s="19"/>
      <c r="BB1072" s="16"/>
    </row>
    <row r="1073" spans="1:54">
      <c r="A1073" s="19"/>
      <c r="B1073" s="16"/>
      <c r="C1073" s="17"/>
      <c r="D1073" s="17"/>
      <c r="E1073" s="17"/>
      <c r="F1073" s="17"/>
      <c r="G1073" s="16"/>
      <c r="H1073" s="16"/>
      <c r="I1073" s="16"/>
      <c r="J1073" s="16"/>
      <c r="K1073" s="18"/>
      <c r="L1073" s="16"/>
      <c r="M1073" s="18"/>
      <c r="N1073" s="18"/>
      <c r="O1073" s="36"/>
      <c r="P1073" s="36"/>
      <c r="Q1073" s="36"/>
      <c r="R1073" s="41"/>
      <c r="S1073" s="16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18"/>
      <c r="AN1073" s="18"/>
      <c r="AO1073" s="18"/>
      <c r="AP1073" s="18"/>
      <c r="AQ1073" s="18"/>
      <c r="AR1073" s="18"/>
      <c r="AS1073" s="18"/>
      <c r="AT1073" s="18"/>
      <c r="AU1073" s="18"/>
      <c r="AV1073" s="18"/>
      <c r="AW1073" s="18"/>
      <c r="AY1073" s="18"/>
      <c r="BA1073" s="19"/>
      <c r="BB1073" s="16"/>
    </row>
    <row r="1074" spans="1:54">
      <c r="A1074" s="19"/>
      <c r="B1074" s="16"/>
      <c r="C1074" s="17"/>
      <c r="D1074" s="17"/>
      <c r="E1074" s="17"/>
      <c r="F1074" s="17"/>
      <c r="G1074" s="16"/>
      <c r="H1074" s="16"/>
      <c r="I1074" s="16"/>
      <c r="J1074" s="16"/>
      <c r="K1074" s="18"/>
      <c r="L1074" s="16"/>
      <c r="M1074" s="18"/>
      <c r="N1074" s="18"/>
      <c r="O1074" s="36"/>
      <c r="P1074" s="36"/>
      <c r="Q1074" s="36"/>
      <c r="R1074" s="41"/>
      <c r="S1074" s="16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18"/>
      <c r="AN1074" s="18"/>
      <c r="AO1074" s="18"/>
      <c r="AP1074" s="18"/>
      <c r="AQ1074" s="18"/>
      <c r="AR1074" s="18"/>
      <c r="AS1074" s="18"/>
      <c r="AT1074" s="18"/>
      <c r="AU1074" s="18"/>
      <c r="AV1074" s="18"/>
      <c r="AW1074" s="18"/>
      <c r="AY1074" s="18"/>
      <c r="BA1074" s="19"/>
      <c r="BB1074" s="16"/>
    </row>
    <row r="1075" spans="1:54">
      <c r="A1075" s="19"/>
      <c r="B1075" s="16"/>
      <c r="C1075" s="17"/>
      <c r="D1075" s="17"/>
      <c r="E1075" s="17"/>
      <c r="F1075" s="17"/>
      <c r="G1075" s="16"/>
      <c r="H1075" s="16"/>
      <c r="I1075" s="16"/>
      <c r="J1075" s="16"/>
      <c r="K1075" s="18"/>
      <c r="L1075" s="16"/>
      <c r="M1075" s="18"/>
      <c r="N1075" s="18"/>
      <c r="O1075" s="36"/>
      <c r="P1075" s="36"/>
      <c r="Q1075" s="36"/>
      <c r="R1075" s="41"/>
      <c r="S1075" s="16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  <c r="AN1075" s="18"/>
      <c r="AO1075" s="18"/>
      <c r="AP1075" s="18"/>
      <c r="AQ1075" s="18"/>
      <c r="AR1075" s="18"/>
      <c r="AS1075" s="18"/>
      <c r="AT1075" s="18"/>
      <c r="AU1075" s="18"/>
      <c r="AV1075" s="18"/>
      <c r="AW1075" s="18"/>
      <c r="AY1075" s="18"/>
      <c r="BA1075" s="19"/>
      <c r="BB1075" s="16"/>
    </row>
    <row r="1076" spans="1:54">
      <c r="A1076" s="19"/>
      <c r="B1076" s="16"/>
      <c r="C1076" s="17"/>
      <c r="D1076" s="17"/>
      <c r="E1076" s="17"/>
      <c r="F1076" s="17"/>
      <c r="G1076" s="16"/>
      <c r="H1076" s="16"/>
      <c r="I1076" s="16"/>
      <c r="J1076" s="16"/>
      <c r="K1076" s="18"/>
      <c r="L1076" s="16"/>
      <c r="M1076" s="18"/>
      <c r="N1076" s="18"/>
      <c r="O1076" s="36"/>
      <c r="P1076" s="36"/>
      <c r="Q1076" s="36"/>
      <c r="R1076" s="41"/>
      <c r="S1076" s="16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18"/>
      <c r="AN1076" s="18"/>
      <c r="AO1076" s="18"/>
      <c r="AP1076" s="18"/>
      <c r="AQ1076" s="18"/>
      <c r="AR1076" s="18"/>
      <c r="AS1076" s="18"/>
      <c r="AT1076" s="18"/>
      <c r="AU1076" s="18"/>
      <c r="AV1076" s="18"/>
      <c r="AW1076" s="18"/>
      <c r="AY1076" s="18"/>
      <c r="BA1076" s="19"/>
      <c r="BB1076" s="16"/>
    </row>
    <row r="1077" spans="1:54">
      <c r="A1077" s="19"/>
      <c r="B1077" s="16"/>
      <c r="C1077" s="17"/>
      <c r="D1077" s="17"/>
      <c r="E1077" s="17"/>
      <c r="F1077" s="17"/>
      <c r="G1077" s="16"/>
      <c r="H1077" s="16"/>
      <c r="I1077" s="16"/>
      <c r="J1077" s="16"/>
      <c r="K1077" s="18"/>
      <c r="L1077" s="16"/>
      <c r="M1077" s="18"/>
      <c r="N1077" s="18"/>
      <c r="O1077" s="36"/>
      <c r="P1077" s="36"/>
      <c r="Q1077" s="36"/>
      <c r="R1077" s="41"/>
      <c r="S1077" s="16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8"/>
      <c r="AN1077" s="18"/>
      <c r="AO1077" s="18"/>
      <c r="AP1077" s="18"/>
      <c r="AQ1077" s="18"/>
      <c r="AR1077" s="18"/>
      <c r="AS1077" s="18"/>
      <c r="AT1077" s="18"/>
      <c r="AU1077" s="18"/>
      <c r="AV1077" s="18"/>
      <c r="AW1077" s="18"/>
      <c r="AY1077" s="18"/>
      <c r="BA1077" s="19"/>
      <c r="BB1077" s="16"/>
    </row>
    <row r="1078" spans="1:54">
      <c r="A1078" s="19"/>
      <c r="B1078" s="16"/>
      <c r="C1078" s="17"/>
      <c r="D1078" s="17"/>
      <c r="E1078" s="17"/>
      <c r="F1078" s="17"/>
      <c r="G1078" s="16"/>
      <c r="H1078" s="16"/>
      <c r="I1078" s="16"/>
      <c r="J1078" s="16"/>
      <c r="K1078" s="18"/>
      <c r="L1078" s="16"/>
      <c r="M1078" s="18"/>
      <c r="N1078" s="18"/>
      <c r="O1078" s="36"/>
      <c r="P1078" s="36"/>
      <c r="Q1078" s="36"/>
      <c r="R1078" s="41"/>
      <c r="S1078" s="16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8"/>
      <c r="AN1078" s="18"/>
      <c r="AO1078" s="18"/>
      <c r="AP1078" s="18"/>
      <c r="AQ1078" s="18"/>
      <c r="AR1078" s="18"/>
      <c r="AS1078" s="18"/>
      <c r="AT1078" s="18"/>
      <c r="AU1078" s="18"/>
      <c r="AV1078" s="18"/>
      <c r="AW1078" s="18"/>
      <c r="AY1078" s="18"/>
      <c r="BA1078" s="19"/>
      <c r="BB1078" s="16"/>
    </row>
    <row r="1079" spans="1:54">
      <c r="A1079" s="19"/>
      <c r="B1079" s="16"/>
      <c r="C1079" s="17"/>
      <c r="D1079" s="17"/>
      <c r="E1079" s="17"/>
      <c r="F1079" s="17"/>
      <c r="G1079" s="16"/>
      <c r="H1079" s="16"/>
      <c r="I1079" s="16"/>
      <c r="J1079" s="16"/>
      <c r="K1079" s="18"/>
      <c r="L1079" s="16"/>
      <c r="M1079" s="18"/>
      <c r="N1079" s="18"/>
      <c r="O1079" s="36"/>
      <c r="P1079" s="36"/>
      <c r="Q1079" s="36"/>
      <c r="R1079" s="41"/>
      <c r="S1079" s="16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18"/>
      <c r="AN1079" s="18"/>
      <c r="AO1079" s="18"/>
      <c r="AP1079" s="18"/>
      <c r="AQ1079" s="18"/>
      <c r="AR1079" s="18"/>
      <c r="AS1079" s="18"/>
      <c r="AT1079" s="18"/>
      <c r="AU1079" s="18"/>
      <c r="AV1079" s="18"/>
      <c r="AW1079" s="18"/>
      <c r="AY1079" s="18"/>
      <c r="BA1079" s="19"/>
      <c r="BB1079" s="16"/>
    </row>
    <row r="1080" spans="1:54">
      <c r="A1080" s="19"/>
      <c r="B1080" s="16"/>
      <c r="C1080" s="17"/>
      <c r="D1080" s="17"/>
      <c r="E1080" s="17"/>
      <c r="F1080" s="17"/>
      <c r="G1080" s="16"/>
      <c r="H1080" s="16"/>
      <c r="I1080" s="16"/>
      <c r="J1080" s="16"/>
      <c r="K1080" s="18"/>
      <c r="L1080" s="16"/>
      <c r="M1080" s="18"/>
      <c r="N1080" s="18"/>
      <c r="O1080" s="36"/>
      <c r="P1080" s="36"/>
      <c r="Q1080" s="36"/>
      <c r="R1080" s="41"/>
      <c r="S1080" s="16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  <c r="AH1080" s="18"/>
      <c r="AI1080" s="18"/>
      <c r="AJ1080" s="18"/>
      <c r="AK1080" s="18"/>
      <c r="AL1080" s="18"/>
      <c r="AM1080" s="18"/>
      <c r="AN1080" s="18"/>
      <c r="AO1080" s="18"/>
      <c r="AP1080" s="18"/>
      <c r="AQ1080" s="18"/>
      <c r="AR1080" s="18"/>
      <c r="AS1080" s="18"/>
      <c r="AT1080" s="18"/>
      <c r="AU1080" s="18"/>
      <c r="AV1080" s="18"/>
      <c r="AW1080" s="18"/>
      <c r="AY1080" s="18"/>
      <c r="BA1080" s="19"/>
      <c r="BB1080" s="16"/>
    </row>
    <row r="1081" spans="1:54">
      <c r="A1081" s="19"/>
      <c r="B1081" s="16"/>
      <c r="C1081" s="17"/>
      <c r="D1081" s="17"/>
      <c r="E1081" s="17"/>
      <c r="F1081" s="17"/>
      <c r="G1081" s="16"/>
      <c r="H1081" s="16"/>
      <c r="I1081" s="16"/>
      <c r="J1081" s="16"/>
      <c r="K1081" s="18"/>
      <c r="L1081" s="16"/>
      <c r="M1081" s="18"/>
      <c r="N1081" s="18"/>
      <c r="O1081" s="36"/>
      <c r="P1081" s="36"/>
      <c r="Q1081" s="36"/>
      <c r="R1081" s="41"/>
      <c r="S1081" s="16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  <c r="AH1081" s="18"/>
      <c r="AI1081" s="18"/>
      <c r="AJ1081" s="18"/>
      <c r="AK1081" s="18"/>
      <c r="AL1081" s="18"/>
      <c r="AM1081" s="18"/>
      <c r="AN1081" s="18"/>
      <c r="AO1081" s="18"/>
      <c r="AP1081" s="18"/>
      <c r="AQ1081" s="18"/>
      <c r="AR1081" s="18"/>
      <c r="AS1081" s="18"/>
      <c r="AT1081" s="18"/>
      <c r="AU1081" s="18"/>
      <c r="AV1081" s="18"/>
      <c r="AW1081" s="18"/>
      <c r="AY1081" s="18"/>
      <c r="BA1081" s="19"/>
      <c r="BB1081" s="16"/>
    </row>
    <row r="1082" spans="1:54">
      <c r="A1082" s="19"/>
      <c r="B1082" s="16"/>
      <c r="C1082" s="17"/>
      <c r="D1082" s="17"/>
      <c r="E1082" s="17"/>
      <c r="F1082" s="17"/>
      <c r="G1082" s="16"/>
      <c r="H1082" s="16"/>
      <c r="I1082" s="16"/>
      <c r="J1082" s="16"/>
      <c r="K1082" s="18"/>
      <c r="L1082" s="16"/>
      <c r="M1082" s="18"/>
      <c r="N1082" s="18"/>
      <c r="O1082" s="36"/>
      <c r="P1082" s="36"/>
      <c r="Q1082" s="36"/>
      <c r="R1082" s="41"/>
      <c r="S1082" s="16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  <c r="AH1082" s="18"/>
      <c r="AI1082" s="18"/>
      <c r="AJ1082" s="18"/>
      <c r="AK1082" s="18"/>
      <c r="AL1082" s="18"/>
      <c r="AM1082" s="18"/>
      <c r="AN1082" s="18"/>
      <c r="AO1082" s="18"/>
      <c r="AP1082" s="18"/>
      <c r="AQ1082" s="18"/>
      <c r="AR1082" s="18"/>
      <c r="AS1082" s="18"/>
      <c r="AT1082" s="18"/>
      <c r="AU1082" s="18"/>
      <c r="AV1082" s="18"/>
      <c r="AW1082" s="18"/>
      <c r="AY1082" s="18"/>
      <c r="BA1082" s="19"/>
      <c r="BB1082" s="16"/>
    </row>
    <row r="1083" spans="1:54">
      <c r="A1083" s="19"/>
      <c r="B1083" s="16"/>
      <c r="C1083" s="17"/>
      <c r="D1083" s="17"/>
      <c r="E1083" s="17"/>
      <c r="F1083" s="17"/>
      <c r="G1083" s="16"/>
      <c r="H1083" s="16"/>
      <c r="I1083" s="16"/>
      <c r="J1083" s="16"/>
      <c r="K1083" s="18"/>
      <c r="L1083" s="16"/>
      <c r="M1083" s="18"/>
      <c r="N1083" s="18"/>
      <c r="O1083" s="36"/>
      <c r="P1083" s="36"/>
      <c r="Q1083" s="36"/>
      <c r="R1083" s="41"/>
      <c r="S1083" s="16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  <c r="AH1083" s="18"/>
      <c r="AI1083" s="18"/>
      <c r="AJ1083" s="18"/>
      <c r="AK1083" s="18"/>
      <c r="AL1083" s="18"/>
      <c r="AM1083" s="18"/>
      <c r="AN1083" s="18"/>
      <c r="AO1083" s="18"/>
      <c r="AP1083" s="18"/>
      <c r="AQ1083" s="18"/>
      <c r="AR1083" s="18"/>
      <c r="AS1083" s="18"/>
      <c r="AT1083" s="18"/>
      <c r="AU1083" s="18"/>
      <c r="AV1083" s="18"/>
      <c r="AW1083" s="18"/>
      <c r="AY1083" s="18"/>
      <c r="BA1083" s="19"/>
      <c r="BB1083" s="16"/>
    </row>
    <row r="1084" spans="1:54">
      <c r="A1084" s="19"/>
      <c r="B1084" s="16"/>
      <c r="C1084" s="17"/>
      <c r="D1084" s="17"/>
      <c r="E1084" s="17"/>
      <c r="F1084" s="17"/>
      <c r="G1084" s="16"/>
      <c r="H1084" s="16"/>
      <c r="I1084" s="16"/>
      <c r="J1084" s="16"/>
      <c r="K1084" s="18"/>
      <c r="L1084" s="16"/>
      <c r="M1084" s="18"/>
      <c r="N1084" s="18"/>
      <c r="O1084" s="36"/>
      <c r="P1084" s="36"/>
      <c r="Q1084" s="36"/>
      <c r="R1084" s="41"/>
      <c r="S1084" s="16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  <c r="AH1084" s="18"/>
      <c r="AI1084" s="18"/>
      <c r="AJ1084" s="18"/>
      <c r="AK1084" s="18"/>
      <c r="AL1084" s="18"/>
      <c r="AM1084" s="18"/>
      <c r="AN1084" s="18"/>
      <c r="AO1084" s="18"/>
      <c r="AP1084" s="18"/>
      <c r="AQ1084" s="18"/>
      <c r="AR1084" s="18"/>
      <c r="AS1084" s="18"/>
      <c r="AT1084" s="18"/>
      <c r="AU1084" s="18"/>
      <c r="AV1084" s="18"/>
      <c r="AW1084" s="18"/>
      <c r="AY1084" s="18"/>
      <c r="BA1084" s="19"/>
      <c r="BB1084" s="16"/>
    </row>
    <row r="1085" spans="1:54">
      <c r="A1085" s="19"/>
      <c r="B1085" s="16"/>
      <c r="C1085" s="17"/>
      <c r="D1085" s="17"/>
      <c r="E1085" s="17"/>
      <c r="F1085" s="17"/>
      <c r="G1085" s="16"/>
      <c r="H1085" s="16"/>
      <c r="I1085" s="16"/>
      <c r="J1085" s="16"/>
      <c r="K1085" s="18"/>
      <c r="L1085" s="16"/>
      <c r="M1085" s="18"/>
      <c r="N1085" s="18"/>
      <c r="O1085" s="36"/>
      <c r="P1085" s="36"/>
      <c r="Q1085" s="36"/>
      <c r="R1085" s="41"/>
      <c r="S1085" s="16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8"/>
      <c r="AI1085" s="18"/>
      <c r="AJ1085" s="18"/>
      <c r="AK1085" s="18"/>
      <c r="AL1085" s="18"/>
      <c r="AM1085" s="18"/>
      <c r="AN1085" s="18"/>
      <c r="AO1085" s="18"/>
      <c r="AP1085" s="18"/>
      <c r="AQ1085" s="18"/>
      <c r="AR1085" s="18"/>
      <c r="AS1085" s="18"/>
      <c r="AT1085" s="18"/>
      <c r="AU1085" s="18"/>
      <c r="AV1085" s="18"/>
      <c r="AW1085" s="18"/>
      <c r="AY1085" s="18"/>
      <c r="BA1085" s="19"/>
      <c r="BB1085" s="16"/>
    </row>
    <row r="1086" spans="1:54">
      <c r="A1086" s="19"/>
      <c r="B1086" s="16"/>
      <c r="C1086" s="17"/>
      <c r="D1086" s="17"/>
      <c r="E1086" s="17"/>
      <c r="F1086" s="17"/>
      <c r="G1086" s="16"/>
      <c r="H1086" s="16"/>
      <c r="I1086" s="16"/>
      <c r="J1086" s="16"/>
      <c r="K1086" s="18"/>
      <c r="L1086" s="16"/>
      <c r="M1086" s="18"/>
      <c r="N1086" s="18"/>
      <c r="O1086" s="36"/>
      <c r="P1086" s="36"/>
      <c r="Q1086" s="36"/>
      <c r="R1086" s="41"/>
      <c r="S1086" s="16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8"/>
      <c r="AI1086" s="18"/>
      <c r="AJ1086" s="18"/>
      <c r="AK1086" s="18"/>
      <c r="AL1086" s="18"/>
      <c r="AM1086" s="18"/>
      <c r="AN1086" s="18"/>
      <c r="AO1086" s="18"/>
      <c r="AP1086" s="18"/>
      <c r="AQ1086" s="18"/>
      <c r="AR1086" s="18"/>
      <c r="AS1086" s="18"/>
      <c r="AT1086" s="18"/>
      <c r="AU1086" s="18"/>
      <c r="AV1086" s="18"/>
      <c r="AW1086" s="18"/>
      <c r="AY1086" s="18"/>
      <c r="BA1086" s="19"/>
      <c r="BB1086" s="16"/>
    </row>
    <row r="1087" spans="1:54">
      <c r="A1087" s="19"/>
      <c r="B1087" s="16"/>
      <c r="C1087" s="17"/>
      <c r="D1087" s="17"/>
      <c r="E1087" s="17"/>
      <c r="F1087" s="17"/>
      <c r="G1087" s="16"/>
      <c r="H1087" s="16"/>
      <c r="I1087" s="16"/>
      <c r="J1087" s="16"/>
      <c r="K1087" s="18"/>
      <c r="L1087" s="16"/>
      <c r="M1087" s="18"/>
      <c r="N1087" s="18"/>
      <c r="O1087" s="36"/>
      <c r="P1087" s="36"/>
      <c r="Q1087" s="36"/>
      <c r="R1087" s="41"/>
      <c r="S1087" s="16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  <c r="AH1087" s="18"/>
      <c r="AI1087" s="18"/>
      <c r="AJ1087" s="18"/>
      <c r="AK1087" s="18"/>
      <c r="AL1087" s="18"/>
      <c r="AM1087" s="18"/>
      <c r="AN1087" s="18"/>
      <c r="AO1087" s="18"/>
      <c r="AP1087" s="18"/>
      <c r="AQ1087" s="18"/>
      <c r="AR1087" s="18"/>
      <c r="AS1087" s="18"/>
      <c r="AT1087" s="18"/>
      <c r="AU1087" s="18"/>
      <c r="AV1087" s="18"/>
      <c r="AW1087" s="18"/>
      <c r="AY1087" s="18"/>
      <c r="BA1087" s="19"/>
      <c r="BB1087" s="16"/>
    </row>
    <row r="1088" spans="1:54">
      <c r="A1088" s="19"/>
      <c r="B1088" s="16"/>
      <c r="C1088" s="17"/>
      <c r="D1088" s="17"/>
      <c r="E1088" s="17"/>
      <c r="F1088" s="17"/>
      <c r="G1088" s="16"/>
      <c r="H1088" s="16"/>
      <c r="I1088" s="16"/>
      <c r="J1088" s="16"/>
      <c r="K1088" s="18"/>
      <c r="L1088" s="16"/>
      <c r="M1088" s="18"/>
      <c r="N1088" s="18"/>
      <c r="O1088" s="36"/>
      <c r="P1088" s="36"/>
      <c r="Q1088" s="36"/>
      <c r="R1088" s="41"/>
      <c r="S1088" s="16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  <c r="AH1088" s="18"/>
      <c r="AI1088" s="18"/>
      <c r="AJ1088" s="18"/>
      <c r="AK1088" s="18"/>
      <c r="AL1088" s="18"/>
      <c r="AM1088" s="18"/>
      <c r="AN1088" s="18"/>
      <c r="AO1088" s="18"/>
      <c r="AP1088" s="18"/>
      <c r="AQ1088" s="18"/>
      <c r="AR1088" s="18"/>
      <c r="AS1088" s="18"/>
      <c r="AT1088" s="18"/>
      <c r="AU1088" s="18"/>
      <c r="AV1088" s="18"/>
      <c r="AW1088" s="18"/>
      <c r="AY1088" s="18"/>
      <c r="BA1088" s="19"/>
      <c r="BB1088" s="16"/>
    </row>
    <row r="1089" spans="1:54">
      <c r="A1089" s="19"/>
      <c r="B1089" s="16"/>
      <c r="C1089" s="17"/>
      <c r="D1089" s="17"/>
      <c r="E1089" s="17"/>
      <c r="F1089" s="17"/>
      <c r="G1089" s="16"/>
      <c r="H1089" s="16"/>
      <c r="I1089" s="16"/>
      <c r="J1089" s="16"/>
      <c r="K1089" s="18"/>
      <c r="L1089" s="16"/>
      <c r="M1089" s="18"/>
      <c r="N1089" s="18"/>
      <c r="O1089" s="36"/>
      <c r="P1089" s="36"/>
      <c r="Q1089" s="36"/>
      <c r="R1089" s="41"/>
      <c r="S1089" s="16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  <c r="AH1089" s="18"/>
      <c r="AI1089" s="18"/>
      <c r="AJ1089" s="18"/>
      <c r="AK1089" s="18"/>
      <c r="AL1089" s="18"/>
      <c r="AM1089" s="18"/>
      <c r="AN1089" s="18"/>
      <c r="AO1089" s="18"/>
      <c r="AP1089" s="18"/>
      <c r="AQ1089" s="18"/>
      <c r="AR1089" s="18"/>
      <c r="AS1089" s="18"/>
      <c r="AT1089" s="18"/>
      <c r="AU1089" s="18"/>
      <c r="AV1089" s="18"/>
      <c r="AW1089" s="18"/>
      <c r="AY1089" s="18"/>
      <c r="BA1089" s="19"/>
      <c r="BB1089" s="16"/>
    </row>
    <row r="1090" spans="1:54">
      <c r="A1090" s="19"/>
      <c r="B1090" s="16"/>
      <c r="C1090" s="17"/>
      <c r="D1090" s="17"/>
      <c r="E1090" s="17"/>
      <c r="F1090" s="17"/>
      <c r="G1090" s="16"/>
      <c r="H1090" s="16"/>
      <c r="I1090" s="16"/>
      <c r="J1090" s="16"/>
      <c r="K1090" s="18"/>
      <c r="L1090" s="16"/>
      <c r="M1090" s="18"/>
      <c r="N1090" s="18"/>
      <c r="O1090" s="36"/>
      <c r="P1090" s="36"/>
      <c r="Q1090" s="36"/>
      <c r="R1090" s="41"/>
      <c r="S1090" s="16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  <c r="AH1090" s="18"/>
      <c r="AI1090" s="18"/>
      <c r="AJ1090" s="18"/>
      <c r="AK1090" s="18"/>
      <c r="AL1090" s="18"/>
      <c r="AM1090" s="18"/>
      <c r="AN1090" s="18"/>
      <c r="AO1090" s="18"/>
      <c r="AP1090" s="18"/>
      <c r="AQ1090" s="18"/>
      <c r="AR1090" s="18"/>
      <c r="AS1090" s="18"/>
      <c r="AT1090" s="18"/>
      <c r="AU1090" s="18"/>
      <c r="AV1090" s="18"/>
      <c r="AW1090" s="18"/>
      <c r="AY1090" s="18"/>
      <c r="BA1090" s="19"/>
      <c r="BB1090" s="16"/>
    </row>
    <row r="1091" spans="1:54">
      <c r="A1091" s="19"/>
      <c r="B1091" s="16"/>
      <c r="C1091" s="17"/>
      <c r="D1091" s="17"/>
      <c r="E1091" s="17"/>
      <c r="F1091" s="17"/>
      <c r="G1091" s="16"/>
      <c r="H1091" s="16"/>
      <c r="I1091" s="16"/>
      <c r="J1091" s="16"/>
      <c r="K1091" s="18"/>
      <c r="L1091" s="16"/>
      <c r="M1091" s="18"/>
      <c r="N1091" s="18"/>
      <c r="O1091" s="36"/>
      <c r="P1091" s="36"/>
      <c r="Q1091" s="36"/>
      <c r="R1091" s="41"/>
      <c r="S1091" s="16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  <c r="AH1091" s="18"/>
      <c r="AI1091" s="18"/>
      <c r="AJ1091" s="18"/>
      <c r="AK1091" s="18"/>
      <c r="AL1091" s="18"/>
      <c r="AM1091" s="18"/>
      <c r="AN1091" s="18"/>
      <c r="AO1091" s="18"/>
      <c r="AP1091" s="18"/>
      <c r="AQ1091" s="18"/>
      <c r="AR1091" s="18"/>
      <c r="AS1091" s="18"/>
      <c r="AT1091" s="18"/>
      <c r="AU1091" s="18"/>
      <c r="AV1091" s="18"/>
      <c r="AW1091" s="18"/>
      <c r="AY1091" s="18"/>
      <c r="BA1091" s="19"/>
      <c r="BB1091" s="16"/>
    </row>
    <row r="1092" spans="1:54">
      <c r="A1092" s="19"/>
      <c r="B1092" s="16"/>
      <c r="C1092" s="17"/>
      <c r="D1092" s="17"/>
      <c r="E1092" s="17"/>
      <c r="F1092" s="17"/>
      <c r="G1092" s="16"/>
      <c r="H1092" s="16"/>
      <c r="I1092" s="16"/>
      <c r="J1092" s="16"/>
      <c r="K1092" s="18"/>
      <c r="L1092" s="16"/>
      <c r="M1092" s="18"/>
      <c r="N1092" s="18"/>
      <c r="O1092" s="36"/>
      <c r="P1092" s="36"/>
      <c r="Q1092" s="36"/>
      <c r="R1092" s="41"/>
      <c r="S1092" s="16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  <c r="AH1092" s="18"/>
      <c r="AI1092" s="18"/>
      <c r="AJ1092" s="18"/>
      <c r="AK1092" s="18"/>
      <c r="AL1092" s="18"/>
      <c r="AM1092" s="18"/>
      <c r="AN1092" s="18"/>
      <c r="AO1092" s="18"/>
      <c r="AP1092" s="18"/>
      <c r="AQ1092" s="18"/>
      <c r="AR1092" s="18"/>
      <c r="AS1092" s="18"/>
      <c r="AT1092" s="18"/>
      <c r="AU1092" s="18"/>
      <c r="AV1092" s="18"/>
      <c r="AW1092" s="18"/>
      <c r="AY1092" s="18"/>
      <c r="BA1092" s="19"/>
      <c r="BB1092" s="16"/>
    </row>
    <row r="1093" spans="1:54">
      <c r="A1093" s="19"/>
      <c r="B1093" s="16"/>
      <c r="C1093" s="17"/>
      <c r="D1093" s="17"/>
      <c r="E1093" s="17"/>
      <c r="F1093" s="17"/>
      <c r="G1093" s="16"/>
      <c r="H1093" s="16"/>
      <c r="I1093" s="16"/>
      <c r="J1093" s="16"/>
      <c r="K1093" s="18"/>
      <c r="L1093" s="16"/>
      <c r="M1093" s="18"/>
      <c r="N1093" s="18"/>
      <c r="O1093" s="36"/>
      <c r="P1093" s="36"/>
      <c r="Q1093" s="36"/>
      <c r="R1093" s="41"/>
      <c r="S1093" s="16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  <c r="AH1093" s="18"/>
      <c r="AI1093" s="18"/>
      <c r="AJ1093" s="18"/>
      <c r="AK1093" s="18"/>
      <c r="AL1093" s="18"/>
      <c r="AM1093" s="18"/>
      <c r="AN1093" s="18"/>
      <c r="AO1093" s="18"/>
      <c r="AP1093" s="18"/>
      <c r="AQ1093" s="18"/>
      <c r="AR1093" s="18"/>
      <c r="AS1093" s="18"/>
      <c r="AT1093" s="18"/>
      <c r="AU1093" s="18"/>
      <c r="AV1093" s="18"/>
      <c r="AW1093" s="18"/>
      <c r="AY1093" s="18"/>
      <c r="BA1093" s="19"/>
      <c r="BB1093" s="16"/>
    </row>
    <row r="1094" spans="1:54">
      <c r="A1094" s="19"/>
      <c r="B1094" s="16"/>
      <c r="C1094" s="17"/>
      <c r="D1094" s="17"/>
      <c r="E1094" s="17"/>
      <c r="F1094" s="17"/>
      <c r="G1094" s="16"/>
      <c r="H1094" s="16"/>
      <c r="I1094" s="16"/>
      <c r="J1094" s="16"/>
      <c r="K1094" s="18"/>
      <c r="L1094" s="16"/>
      <c r="M1094" s="18"/>
      <c r="N1094" s="18"/>
      <c r="O1094" s="36"/>
      <c r="P1094" s="36"/>
      <c r="Q1094" s="36"/>
      <c r="R1094" s="41"/>
      <c r="S1094" s="16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  <c r="AH1094" s="18"/>
      <c r="AI1094" s="18"/>
      <c r="AJ1094" s="18"/>
      <c r="AK1094" s="18"/>
      <c r="AL1094" s="18"/>
      <c r="AM1094" s="18"/>
      <c r="AN1094" s="18"/>
      <c r="AO1094" s="18"/>
      <c r="AP1094" s="18"/>
      <c r="AQ1094" s="18"/>
      <c r="AR1094" s="18"/>
      <c r="AS1094" s="18"/>
      <c r="AT1094" s="18"/>
      <c r="AU1094" s="18"/>
      <c r="AV1094" s="18"/>
      <c r="AW1094" s="18"/>
      <c r="AY1094" s="18"/>
      <c r="BA1094" s="19"/>
      <c r="BB1094" s="16"/>
    </row>
    <row r="1095" spans="1:54">
      <c r="A1095" s="19"/>
      <c r="B1095" s="16"/>
      <c r="C1095" s="17"/>
      <c r="D1095" s="17"/>
      <c r="E1095" s="17"/>
      <c r="F1095" s="17"/>
      <c r="G1095" s="16"/>
      <c r="H1095" s="16"/>
      <c r="I1095" s="16"/>
      <c r="J1095" s="16"/>
      <c r="K1095" s="18"/>
      <c r="L1095" s="16"/>
      <c r="M1095" s="18"/>
      <c r="N1095" s="18"/>
      <c r="O1095" s="36"/>
      <c r="P1095" s="36"/>
      <c r="Q1095" s="36"/>
      <c r="R1095" s="41"/>
      <c r="S1095" s="16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  <c r="AH1095" s="18"/>
      <c r="AI1095" s="18"/>
      <c r="AJ1095" s="18"/>
      <c r="AK1095" s="18"/>
      <c r="AL1095" s="18"/>
      <c r="AM1095" s="18"/>
      <c r="AN1095" s="18"/>
      <c r="AO1095" s="18"/>
      <c r="AP1095" s="18"/>
      <c r="AQ1095" s="18"/>
      <c r="AR1095" s="18"/>
      <c r="AS1095" s="18"/>
      <c r="AT1095" s="18"/>
      <c r="AU1095" s="18"/>
      <c r="AV1095" s="18"/>
      <c r="AW1095" s="18"/>
      <c r="AY1095" s="18"/>
      <c r="BA1095" s="19"/>
      <c r="BB1095" s="16"/>
    </row>
    <row r="1096" spans="1:54">
      <c r="A1096" s="19"/>
      <c r="B1096" s="16"/>
      <c r="C1096" s="17"/>
      <c r="D1096" s="17"/>
      <c r="E1096" s="17"/>
      <c r="F1096" s="17"/>
      <c r="G1096" s="16"/>
      <c r="H1096" s="16"/>
      <c r="I1096" s="16"/>
      <c r="J1096" s="16"/>
      <c r="K1096" s="18"/>
      <c r="L1096" s="16"/>
      <c r="M1096" s="18"/>
      <c r="N1096" s="18"/>
      <c r="O1096" s="36"/>
      <c r="P1096" s="36"/>
      <c r="Q1096" s="36"/>
      <c r="R1096" s="41"/>
      <c r="S1096" s="16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  <c r="AH1096" s="18"/>
      <c r="AI1096" s="18"/>
      <c r="AJ1096" s="18"/>
      <c r="AK1096" s="18"/>
      <c r="AL1096" s="18"/>
      <c r="AM1096" s="18"/>
      <c r="AN1096" s="18"/>
      <c r="AO1096" s="18"/>
      <c r="AP1096" s="18"/>
      <c r="AQ1096" s="18"/>
      <c r="AR1096" s="18"/>
      <c r="AS1096" s="18"/>
      <c r="AT1096" s="18"/>
      <c r="AU1096" s="18"/>
      <c r="AV1096" s="18"/>
      <c r="AW1096" s="18"/>
      <c r="AY1096" s="18"/>
      <c r="BA1096" s="19"/>
      <c r="BB1096" s="16"/>
    </row>
    <row r="1097" spans="1:54">
      <c r="A1097" s="19"/>
      <c r="B1097" s="16"/>
      <c r="C1097" s="17"/>
      <c r="D1097" s="17"/>
      <c r="E1097" s="17"/>
      <c r="F1097" s="17"/>
      <c r="G1097" s="16"/>
      <c r="H1097" s="16"/>
      <c r="I1097" s="16"/>
      <c r="J1097" s="16"/>
      <c r="K1097" s="18"/>
      <c r="L1097" s="16"/>
      <c r="M1097" s="18"/>
      <c r="N1097" s="18"/>
      <c r="O1097" s="36"/>
      <c r="P1097" s="36"/>
      <c r="Q1097" s="36"/>
      <c r="R1097" s="41"/>
      <c r="S1097" s="16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  <c r="AH1097" s="18"/>
      <c r="AI1097" s="18"/>
      <c r="AJ1097" s="18"/>
      <c r="AK1097" s="18"/>
      <c r="AL1097" s="18"/>
      <c r="AM1097" s="18"/>
      <c r="AN1097" s="18"/>
      <c r="AO1097" s="18"/>
      <c r="AP1097" s="18"/>
      <c r="AQ1097" s="18"/>
      <c r="AR1097" s="18"/>
      <c r="AS1097" s="18"/>
      <c r="AT1097" s="18"/>
      <c r="AU1097" s="18"/>
      <c r="AV1097" s="18"/>
      <c r="AW1097" s="18"/>
      <c r="AY1097" s="18"/>
      <c r="BA1097" s="19"/>
      <c r="BB1097" s="16"/>
    </row>
    <row r="1098" spans="1:54">
      <c r="A1098" s="19"/>
      <c r="B1098" s="16"/>
      <c r="C1098" s="17"/>
      <c r="D1098" s="17"/>
      <c r="E1098" s="17"/>
      <c r="F1098" s="17"/>
      <c r="G1098" s="16"/>
      <c r="H1098" s="16"/>
      <c r="I1098" s="16"/>
      <c r="J1098" s="16"/>
      <c r="K1098" s="18"/>
      <c r="L1098" s="16"/>
      <c r="M1098" s="18"/>
      <c r="N1098" s="18"/>
      <c r="O1098" s="36"/>
      <c r="P1098" s="36"/>
      <c r="Q1098" s="36"/>
      <c r="R1098" s="41"/>
      <c r="S1098" s="16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  <c r="AH1098" s="18"/>
      <c r="AI1098" s="18"/>
      <c r="AJ1098" s="18"/>
      <c r="AK1098" s="18"/>
      <c r="AL1098" s="18"/>
      <c r="AM1098" s="18"/>
      <c r="AN1098" s="18"/>
      <c r="AO1098" s="18"/>
      <c r="AP1098" s="18"/>
      <c r="AQ1098" s="18"/>
      <c r="AR1098" s="18"/>
      <c r="AS1098" s="18"/>
      <c r="AT1098" s="18"/>
      <c r="AU1098" s="18"/>
      <c r="AV1098" s="18"/>
      <c r="AW1098" s="18"/>
      <c r="AY1098" s="18"/>
      <c r="BA1098" s="19"/>
      <c r="BB1098" s="16"/>
    </row>
    <row r="1099" spans="1:54">
      <c r="A1099" s="19"/>
      <c r="B1099" s="16"/>
      <c r="C1099" s="17"/>
      <c r="D1099" s="17"/>
      <c r="E1099" s="17"/>
      <c r="F1099" s="17"/>
      <c r="G1099" s="16"/>
      <c r="H1099" s="16"/>
      <c r="I1099" s="16"/>
      <c r="J1099" s="16"/>
      <c r="K1099" s="18"/>
      <c r="L1099" s="16"/>
      <c r="M1099" s="18"/>
      <c r="N1099" s="18"/>
      <c r="O1099" s="36"/>
      <c r="P1099" s="36"/>
      <c r="Q1099" s="36"/>
      <c r="R1099" s="41"/>
      <c r="S1099" s="16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  <c r="AH1099" s="18"/>
      <c r="AI1099" s="18"/>
      <c r="AJ1099" s="18"/>
      <c r="AK1099" s="18"/>
      <c r="AL1099" s="18"/>
      <c r="AM1099" s="18"/>
      <c r="AN1099" s="18"/>
      <c r="AO1099" s="18"/>
      <c r="AP1099" s="18"/>
      <c r="AQ1099" s="18"/>
      <c r="AR1099" s="18"/>
      <c r="AS1099" s="18"/>
      <c r="AT1099" s="18"/>
      <c r="AU1099" s="18"/>
      <c r="AV1099" s="18"/>
      <c r="AW1099" s="18"/>
      <c r="AY1099" s="18"/>
      <c r="BA1099" s="19"/>
      <c r="BB1099" s="16"/>
    </row>
    <row r="1100" spans="1:54">
      <c r="A1100" s="19"/>
      <c r="B1100" s="16"/>
      <c r="C1100" s="17"/>
      <c r="D1100" s="17"/>
      <c r="E1100" s="17"/>
      <c r="F1100" s="17"/>
      <c r="G1100" s="16"/>
      <c r="H1100" s="16"/>
      <c r="I1100" s="16"/>
      <c r="J1100" s="16"/>
      <c r="K1100" s="18"/>
      <c r="L1100" s="16"/>
      <c r="M1100" s="18"/>
      <c r="N1100" s="18"/>
      <c r="O1100" s="36"/>
      <c r="P1100" s="36"/>
      <c r="Q1100" s="36"/>
      <c r="R1100" s="41"/>
      <c r="S1100" s="16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  <c r="AH1100" s="18"/>
      <c r="AI1100" s="18"/>
      <c r="AJ1100" s="18"/>
      <c r="AK1100" s="18"/>
      <c r="AL1100" s="18"/>
      <c r="AM1100" s="18"/>
      <c r="AN1100" s="18"/>
      <c r="AO1100" s="18"/>
      <c r="AP1100" s="18"/>
      <c r="AQ1100" s="18"/>
      <c r="AR1100" s="18"/>
      <c r="AS1100" s="18"/>
      <c r="AT1100" s="18"/>
      <c r="AU1100" s="18"/>
      <c r="AV1100" s="18"/>
      <c r="AW1100" s="18"/>
      <c r="AY1100" s="18"/>
      <c r="BA1100" s="19"/>
      <c r="BB1100" s="16"/>
    </row>
    <row r="1101" spans="1:54">
      <c r="A1101" s="19"/>
      <c r="B1101" s="16"/>
      <c r="C1101" s="17"/>
      <c r="D1101" s="17"/>
      <c r="E1101" s="17"/>
      <c r="F1101" s="17"/>
      <c r="G1101" s="16"/>
      <c r="H1101" s="16"/>
      <c r="I1101" s="16"/>
      <c r="J1101" s="16"/>
      <c r="K1101" s="18"/>
      <c r="L1101" s="16"/>
      <c r="M1101" s="18"/>
      <c r="N1101" s="18"/>
      <c r="O1101" s="36"/>
      <c r="P1101" s="36"/>
      <c r="Q1101" s="36"/>
      <c r="R1101" s="41"/>
      <c r="S1101" s="16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J1101" s="18"/>
      <c r="AK1101" s="18"/>
      <c r="AL1101" s="18"/>
      <c r="AM1101" s="18"/>
      <c r="AN1101" s="18"/>
      <c r="AO1101" s="18"/>
      <c r="AP1101" s="18"/>
      <c r="AQ1101" s="18"/>
      <c r="AR1101" s="18"/>
      <c r="AS1101" s="18"/>
      <c r="AT1101" s="18"/>
      <c r="AU1101" s="18"/>
      <c r="AV1101" s="18"/>
      <c r="AW1101" s="18"/>
      <c r="AY1101" s="18"/>
      <c r="BA1101" s="19"/>
      <c r="BB1101" s="16"/>
    </row>
    <row r="1102" spans="1:54">
      <c r="A1102" s="19"/>
      <c r="B1102" s="16"/>
      <c r="C1102" s="17"/>
      <c r="D1102" s="17"/>
      <c r="E1102" s="17"/>
      <c r="F1102" s="17"/>
      <c r="G1102" s="16"/>
      <c r="H1102" s="16"/>
      <c r="I1102" s="16"/>
      <c r="J1102" s="16"/>
      <c r="K1102" s="18"/>
      <c r="L1102" s="16"/>
      <c r="M1102" s="18"/>
      <c r="N1102" s="18"/>
      <c r="O1102" s="36"/>
      <c r="P1102" s="36"/>
      <c r="Q1102" s="36"/>
      <c r="R1102" s="41"/>
      <c r="S1102" s="16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  <c r="AH1102" s="18"/>
      <c r="AI1102" s="18"/>
      <c r="AJ1102" s="18"/>
      <c r="AK1102" s="18"/>
      <c r="AL1102" s="18"/>
      <c r="AM1102" s="18"/>
      <c r="AN1102" s="18"/>
      <c r="AO1102" s="18"/>
      <c r="AP1102" s="18"/>
      <c r="AQ1102" s="18"/>
      <c r="AR1102" s="18"/>
      <c r="AS1102" s="18"/>
      <c r="AT1102" s="18"/>
      <c r="AU1102" s="18"/>
      <c r="AV1102" s="18"/>
      <c r="AW1102" s="18"/>
      <c r="AY1102" s="18"/>
      <c r="BA1102" s="19"/>
      <c r="BB1102" s="16"/>
    </row>
    <row r="1103" spans="1:54">
      <c r="A1103" s="19"/>
      <c r="B1103" s="16"/>
      <c r="C1103" s="17"/>
      <c r="D1103" s="17"/>
      <c r="E1103" s="17"/>
      <c r="F1103" s="17"/>
      <c r="G1103" s="16"/>
      <c r="H1103" s="16"/>
      <c r="I1103" s="16"/>
      <c r="J1103" s="16"/>
      <c r="K1103" s="18"/>
      <c r="L1103" s="16"/>
      <c r="M1103" s="18"/>
      <c r="N1103" s="18"/>
      <c r="O1103" s="36"/>
      <c r="P1103" s="36"/>
      <c r="Q1103" s="36"/>
      <c r="R1103" s="41"/>
      <c r="S1103" s="16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  <c r="AH1103" s="18"/>
      <c r="AI1103" s="18"/>
      <c r="AJ1103" s="18"/>
      <c r="AK1103" s="18"/>
      <c r="AL1103" s="18"/>
      <c r="AM1103" s="18"/>
      <c r="AN1103" s="18"/>
      <c r="AO1103" s="18"/>
      <c r="AP1103" s="18"/>
      <c r="AQ1103" s="18"/>
      <c r="AR1103" s="18"/>
      <c r="AS1103" s="18"/>
      <c r="AT1103" s="18"/>
      <c r="AU1103" s="18"/>
      <c r="AV1103" s="18"/>
      <c r="AW1103" s="18"/>
      <c r="AY1103" s="18"/>
      <c r="BA1103" s="19"/>
      <c r="BB1103" s="16"/>
    </row>
    <row r="1104" spans="1:54">
      <c r="A1104" s="19"/>
      <c r="B1104" s="16"/>
      <c r="C1104" s="17"/>
      <c r="D1104" s="17"/>
      <c r="E1104" s="17"/>
      <c r="F1104" s="17"/>
      <c r="G1104" s="16"/>
      <c r="H1104" s="16"/>
      <c r="I1104" s="16"/>
      <c r="J1104" s="16"/>
      <c r="K1104" s="18"/>
      <c r="L1104" s="16"/>
      <c r="M1104" s="18"/>
      <c r="N1104" s="18"/>
      <c r="O1104" s="36"/>
      <c r="P1104" s="36"/>
      <c r="Q1104" s="36"/>
      <c r="R1104" s="41"/>
      <c r="S1104" s="16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  <c r="AH1104" s="18"/>
      <c r="AI1104" s="18"/>
      <c r="AJ1104" s="18"/>
      <c r="AK1104" s="18"/>
      <c r="AL1104" s="18"/>
      <c r="AM1104" s="18"/>
      <c r="AN1104" s="18"/>
      <c r="AO1104" s="18"/>
      <c r="AP1104" s="18"/>
      <c r="AQ1104" s="18"/>
      <c r="AR1104" s="18"/>
      <c r="AS1104" s="18"/>
      <c r="AT1104" s="18"/>
      <c r="AU1104" s="18"/>
      <c r="AV1104" s="18"/>
      <c r="AW1104" s="18"/>
      <c r="AY1104" s="18"/>
      <c r="BA1104" s="19"/>
      <c r="BB1104" s="16"/>
    </row>
    <row r="1105" spans="1:54">
      <c r="A1105" s="19"/>
      <c r="B1105" s="16"/>
      <c r="C1105" s="17"/>
      <c r="D1105" s="17"/>
      <c r="E1105" s="17"/>
      <c r="F1105" s="17"/>
      <c r="G1105" s="16"/>
      <c r="H1105" s="16"/>
      <c r="I1105" s="16"/>
      <c r="J1105" s="16"/>
      <c r="K1105" s="18"/>
      <c r="L1105" s="16"/>
      <c r="M1105" s="18"/>
      <c r="N1105" s="18"/>
      <c r="O1105" s="36"/>
      <c r="P1105" s="36"/>
      <c r="Q1105" s="36"/>
      <c r="R1105" s="41"/>
      <c r="S1105" s="16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  <c r="AH1105" s="18"/>
      <c r="AI1105" s="18"/>
      <c r="AJ1105" s="18"/>
      <c r="AK1105" s="18"/>
      <c r="AL1105" s="18"/>
      <c r="AM1105" s="18"/>
      <c r="AN1105" s="18"/>
      <c r="AO1105" s="18"/>
      <c r="AP1105" s="18"/>
      <c r="AQ1105" s="18"/>
      <c r="AR1105" s="18"/>
      <c r="AS1105" s="18"/>
      <c r="AT1105" s="18"/>
      <c r="AU1105" s="18"/>
      <c r="AV1105" s="18"/>
      <c r="AW1105" s="18"/>
      <c r="AY1105" s="18"/>
      <c r="BA1105" s="19"/>
      <c r="BB1105" s="16"/>
    </row>
    <row r="1106" spans="1:54">
      <c r="A1106" s="19"/>
      <c r="B1106" s="16"/>
      <c r="C1106" s="17"/>
      <c r="D1106" s="17"/>
      <c r="E1106" s="17"/>
      <c r="F1106" s="17"/>
      <c r="G1106" s="16"/>
      <c r="H1106" s="16"/>
      <c r="I1106" s="16"/>
      <c r="J1106" s="16"/>
      <c r="K1106" s="18"/>
      <c r="L1106" s="16"/>
      <c r="M1106" s="18"/>
      <c r="N1106" s="18"/>
      <c r="O1106" s="36"/>
      <c r="P1106" s="36"/>
      <c r="Q1106" s="36"/>
      <c r="R1106" s="41"/>
      <c r="S1106" s="16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  <c r="AH1106" s="18"/>
      <c r="AI1106" s="18"/>
      <c r="AJ1106" s="18"/>
      <c r="AK1106" s="18"/>
      <c r="AL1106" s="18"/>
      <c r="AM1106" s="18"/>
      <c r="AN1106" s="18"/>
      <c r="AO1106" s="18"/>
      <c r="AP1106" s="18"/>
      <c r="AQ1106" s="18"/>
      <c r="AR1106" s="18"/>
      <c r="AS1106" s="18"/>
      <c r="AT1106" s="18"/>
      <c r="AU1106" s="18"/>
      <c r="AV1106" s="18"/>
      <c r="AW1106" s="18"/>
      <c r="AY1106" s="18"/>
      <c r="BA1106" s="19"/>
      <c r="BB1106" s="16"/>
    </row>
    <row r="1107" spans="1:54">
      <c r="A1107" s="19"/>
      <c r="B1107" s="16"/>
      <c r="C1107" s="17"/>
      <c r="D1107" s="17"/>
      <c r="E1107" s="17"/>
      <c r="F1107" s="17"/>
      <c r="G1107" s="16"/>
      <c r="H1107" s="16"/>
      <c r="I1107" s="16"/>
      <c r="J1107" s="16"/>
      <c r="K1107" s="18"/>
      <c r="L1107" s="16"/>
      <c r="M1107" s="18"/>
      <c r="N1107" s="18"/>
      <c r="O1107" s="36"/>
      <c r="P1107" s="36"/>
      <c r="Q1107" s="36"/>
      <c r="R1107" s="41"/>
      <c r="S1107" s="16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  <c r="AH1107" s="18"/>
      <c r="AI1107" s="18"/>
      <c r="AJ1107" s="18"/>
      <c r="AK1107" s="18"/>
      <c r="AL1107" s="18"/>
      <c r="AM1107" s="18"/>
      <c r="AN1107" s="18"/>
      <c r="AO1107" s="18"/>
      <c r="AP1107" s="18"/>
      <c r="AQ1107" s="18"/>
      <c r="AR1107" s="18"/>
      <c r="AS1107" s="18"/>
      <c r="AT1107" s="18"/>
      <c r="AU1107" s="18"/>
      <c r="AV1107" s="18"/>
      <c r="AW1107" s="18"/>
      <c r="AY1107" s="18"/>
      <c r="BA1107" s="19"/>
      <c r="BB1107" s="16"/>
    </row>
    <row r="1108" spans="1:54">
      <c r="A1108" s="19"/>
      <c r="B1108" s="16"/>
      <c r="C1108" s="17"/>
      <c r="D1108" s="17"/>
      <c r="E1108" s="17"/>
      <c r="F1108" s="17"/>
      <c r="G1108" s="16"/>
      <c r="H1108" s="16"/>
      <c r="I1108" s="16"/>
      <c r="J1108" s="16"/>
      <c r="K1108" s="18"/>
      <c r="L1108" s="16"/>
      <c r="M1108" s="18"/>
      <c r="N1108" s="18"/>
      <c r="O1108" s="36"/>
      <c r="P1108" s="36"/>
      <c r="Q1108" s="36"/>
      <c r="R1108" s="41"/>
      <c r="S1108" s="16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  <c r="AH1108" s="18"/>
      <c r="AI1108" s="18"/>
      <c r="AJ1108" s="18"/>
      <c r="AK1108" s="18"/>
      <c r="AL1108" s="18"/>
      <c r="AM1108" s="18"/>
      <c r="AN1108" s="18"/>
      <c r="AO1108" s="18"/>
      <c r="AP1108" s="18"/>
      <c r="AQ1108" s="18"/>
      <c r="AR1108" s="18"/>
      <c r="AS1108" s="18"/>
      <c r="AT1108" s="18"/>
      <c r="AU1108" s="18"/>
      <c r="AV1108" s="18"/>
      <c r="AW1108" s="18"/>
      <c r="AY1108" s="18"/>
      <c r="BA1108" s="19"/>
      <c r="BB1108" s="16"/>
    </row>
    <row r="1109" spans="1:54">
      <c r="A1109" s="19"/>
      <c r="B1109" s="16"/>
      <c r="C1109" s="17"/>
      <c r="D1109" s="17"/>
      <c r="E1109" s="17"/>
      <c r="F1109" s="17"/>
      <c r="G1109" s="16"/>
      <c r="H1109" s="16"/>
      <c r="I1109" s="16"/>
      <c r="J1109" s="16"/>
      <c r="K1109" s="18"/>
      <c r="L1109" s="16"/>
      <c r="M1109" s="18"/>
      <c r="N1109" s="18"/>
      <c r="O1109" s="36"/>
      <c r="P1109" s="36"/>
      <c r="Q1109" s="36"/>
      <c r="R1109" s="41"/>
      <c r="S1109" s="16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  <c r="AH1109" s="18"/>
      <c r="AI1109" s="18"/>
      <c r="AJ1109" s="18"/>
      <c r="AK1109" s="18"/>
      <c r="AL1109" s="18"/>
      <c r="AM1109" s="18"/>
      <c r="AN1109" s="18"/>
      <c r="AO1109" s="18"/>
      <c r="AP1109" s="18"/>
      <c r="AQ1109" s="18"/>
      <c r="AR1109" s="18"/>
      <c r="AS1109" s="18"/>
      <c r="AT1109" s="18"/>
      <c r="AU1109" s="18"/>
      <c r="AV1109" s="18"/>
      <c r="AW1109" s="18"/>
      <c r="AY1109" s="18"/>
      <c r="BA1109" s="19"/>
      <c r="BB1109" s="16"/>
    </row>
    <row r="1110" spans="1:54">
      <c r="A1110" s="19"/>
      <c r="B1110" s="16"/>
      <c r="C1110" s="17"/>
      <c r="D1110" s="17"/>
      <c r="E1110" s="17"/>
      <c r="F1110" s="17"/>
      <c r="G1110" s="16"/>
      <c r="H1110" s="16"/>
      <c r="I1110" s="16"/>
      <c r="J1110" s="16"/>
      <c r="K1110" s="18"/>
      <c r="L1110" s="16"/>
      <c r="M1110" s="18"/>
      <c r="N1110" s="18"/>
      <c r="O1110" s="36"/>
      <c r="P1110" s="36"/>
      <c r="Q1110" s="36"/>
      <c r="R1110" s="41"/>
      <c r="S1110" s="16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  <c r="AH1110" s="18"/>
      <c r="AI1110" s="18"/>
      <c r="AJ1110" s="18"/>
      <c r="AK1110" s="18"/>
      <c r="AL1110" s="18"/>
      <c r="AM1110" s="18"/>
      <c r="AN1110" s="18"/>
      <c r="AO1110" s="18"/>
      <c r="AP1110" s="18"/>
      <c r="AQ1110" s="18"/>
      <c r="AR1110" s="18"/>
      <c r="AS1110" s="18"/>
      <c r="AT1110" s="18"/>
      <c r="AU1110" s="18"/>
      <c r="AV1110" s="18"/>
      <c r="AW1110" s="18"/>
      <c r="AY1110" s="18"/>
      <c r="BA1110" s="19"/>
      <c r="BB1110" s="16"/>
    </row>
    <row r="1111" spans="1:54">
      <c r="A1111" s="19"/>
      <c r="B1111" s="16"/>
      <c r="C1111" s="17"/>
      <c r="D1111" s="17"/>
      <c r="E1111" s="17"/>
      <c r="F1111" s="17"/>
      <c r="G1111" s="16"/>
      <c r="H1111" s="16"/>
      <c r="I1111" s="16"/>
      <c r="J1111" s="16"/>
      <c r="K1111" s="18"/>
      <c r="L1111" s="16"/>
      <c r="M1111" s="18"/>
      <c r="N1111" s="18"/>
      <c r="O1111" s="36"/>
      <c r="P1111" s="36"/>
      <c r="Q1111" s="36"/>
      <c r="R1111" s="41"/>
      <c r="S1111" s="16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  <c r="AH1111" s="18"/>
      <c r="AI1111" s="18"/>
      <c r="AJ1111" s="18"/>
      <c r="AK1111" s="18"/>
      <c r="AL1111" s="18"/>
      <c r="AM1111" s="18"/>
      <c r="AN1111" s="18"/>
      <c r="AO1111" s="18"/>
      <c r="AP1111" s="18"/>
      <c r="AQ1111" s="18"/>
      <c r="AR1111" s="18"/>
      <c r="AS1111" s="18"/>
      <c r="AT1111" s="18"/>
      <c r="AU1111" s="18"/>
      <c r="AV1111" s="18"/>
      <c r="AW1111" s="18"/>
      <c r="AY1111" s="18"/>
      <c r="BA1111" s="19"/>
      <c r="BB1111" s="16"/>
    </row>
    <row r="1112" spans="1:54">
      <c r="A1112" s="19"/>
      <c r="B1112" s="16"/>
      <c r="C1112" s="17"/>
      <c r="D1112" s="17"/>
      <c r="E1112" s="17"/>
      <c r="F1112" s="17"/>
      <c r="G1112" s="16"/>
      <c r="H1112" s="16"/>
      <c r="I1112" s="16"/>
      <c r="J1112" s="16"/>
      <c r="K1112" s="18"/>
      <c r="L1112" s="16"/>
      <c r="M1112" s="18"/>
      <c r="N1112" s="18"/>
      <c r="O1112" s="36"/>
      <c r="P1112" s="36"/>
      <c r="Q1112" s="36"/>
      <c r="R1112" s="41"/>
      <c r="S1112" s="16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  <c r="AH1112" s="18"/>
      <c r="AI1112" s="18"/>
      <c r="AJ1112" s="18"/>
      <c r="AK1112" s="18"/>
      <c r="AL1112" s="18"/>
      <c r="AM1112" s="18"/>
      <c r="AN1112" s="18"/>
      <c r="AO1112" s="18"/>
      <c r="AP1112" s="18"/>
      <c r="AQ1112" s="18"/>
      <c r="AR1112" s="18"/>
      <c r="AS1112" s="18"/>
      <c r="AT1112" s="18"/>
      <c r="AU1112" s="18"/>
      <c r="AV1112" s="18"/>
      <c r="AW1112" s="18"/>
      <c r="AY1112" s="18"/>
      <c r="BA1112" s="19"/>
      <c r="BB1112" s="16"/>
    </row>
    <row r="1113" spans="1:54">
      <c r="A1113" s="19"/>
      <c r="B1113" s="16"/>
      <c r="C1113" s="17"/>
      <c r="D1113" s="17"/>
      <c r="E1113" s="17"/>
      <c r="F1113" s="17"/>
      <c r="G1113" s="16"/>
      <c r="H1113" s="16"/>
      <c r="I1113" s="16"/>
      <c r="J1113" s="16"/>
      <c r="K1113" s="18"/>
      <c r="L1113" s="16"/>
      <c r="M1113" s="18"/>
      <c r="N1113" s="18"/>
      <c r="O1113" s="36"/>
      <c r="P1113" s="36"/>
      <c r="Q1113" s="36"/>
      <c r="R1113" s="41"/>
      <c r="S1113" s="16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  <c r="AH1113" s="18"/>
      <c r="AI1113" s="18"/>
      <c r="AJ1113" s="18"/>
      <c r="AK1113" s="18"/>
      <c r="AL1113" s="18"/>
      <c r="AM1113" s="18"/>
      <c r="AN1113" s="18"/>
      <c r="AO1113" s="18"/>
      <c r="AP1113" s="18"/>
      <c r="AQ1113" s="18"/>
      <c r="AR1113" s="18"/>
      <c r="AS1113" s="18"/>
      <c r="AT1113" s="18"/>
      <c r="AU1113" s="18"/>
      <c r="AV1113" s="18"/>
      <c r="AW1113" s="18"/>
      <c r="AY1113" s="18"/>
      <c r="BA1113" s="19"/>
      <c r="BB1113" s="16"/>
    </row>
    <row r="1114" spans="1:54">
      <c r="A1114" s="19"/>
      <c r="B1114" s="16"/>
      <c r="C1114" s="17"/>
      <c r="D1114" s="17"/>
      <c r="E1114" s="17"/>
      <c r="F1114" s="17"/>
      <c r="G1114" s="16"/>
      <c r="H1114" s="16"/>
      <c r="I1114" s="16"/>
      <c r="J1114" s="16"/>
      <c r="K1114" s="18"/>
      <c r="L1114" s="16"/>
      <c r="M1114" s="18"/>
      <c r="N1114" s="18"/>
      <c r="O1114" s="36"/>
      <c r="P1114" s="36"/>
      <c r="Q1114" s="36"/>
      <c r="R1114" s="41"/>
      <c r="S1114" s="16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  <c r="AH1114" s="18"/>
      <c r="AI1114" s="18"/>
      <c r="AJ1114" s="18"/>
      <c r="AK1114" s="18"/>
      <c r="AL1114" s="18"/>
      <c r="AM1114" s="18"/>
      <c r="AN1114" s="18"/>
      <c r="AO1114" s="18"/>
      <c r="AP1114" s="18"/>
      <c r="AQ1114" s="18"/>
      <c r="AR1114" s="18"/>
      <c r="AS1114" s="18"/>
      <c r="AT1114" s="18"/>
      <c r="AU1114" s="18"/>
      <c r="AV1114" s="18"/>
      <c r="AW1114" s="18"/>
      <c r="AY1114" s="18"/>
      <c r="BA1114" s="19"/>
      <c r="BB1114" s="16"/>
    </row>
    <row r="1115" spans="1:54">
      <c r="A1115" s="19"/>
      <c r="B1115" s="16"/>
      <c r="C1115" s="17"/>
      <c r="D1115" s="17"/>
      <c r="E1115" s="17"/>
      <c r="F1115" s="17"/>
      <c r="G1115" s="16"/>
      <c r="H1115" s="16"/>
      <c r="I1115" s="16"/>
      <c r="J1115" s="16"/>
      <c r="K1115" s="18"/>
      <c r="L1115" s="16"/>
      <c r="M1115" s="18"/>
      <c r="N1115" s="18"/>
      <c r="O1115" s="36"/>
      <c r="P1115" s="36"/>
      <c r="Q1115" s="36"/>
      <c r="R1115" s="41"/>
      <c r="S1115" s="16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  <c r="AH1115" s="18"/>
      <c r="AI1115" s="18"/>
      <c r="AJ1115" s="18"/>
      <c r="AK1115" s="18"/>
      <c r="AL1115" s="18"/>
      <c r="AM1115" s="18"/>
      <c r="AN1115" s="18"/>
      <c r="AO1115" s="18"/>
      <c r="AP1115" s="18"/>
      <c r="AQ1115" s="18"/>
      <c r="AR1115" s="18"/>
      <c r="AS1115" s="18"/>
      <c r="AT1115" s="18"/>
      <c r="AU1115" s="18"/>
      <c r="AV1115" s="18"/>
      <c r="AW1115" s="18"/>
      <c r="AY1115" s="18"/>
      <c r="BA1115" s="19"/>
      <c r="BB1115" s="16"/>
    </row>
    <row r="1116" spans="1:54">
      <c r="A1116" s="19"/>
      <c r="B1116" s="16"/>
      <c r="C1116" s="17"/>
      <c r="D1116" s="17"/>
      <c r="E1116" s="17"/>
      <c r="F1116" s="17"/>
      <c r="G1116" s="16"/>
      <c r="H1116" s="16"/>
      <c r="I1116" s="16"/>
      <c r="J1116" s="16"/>
      <c r="K1116" s="18"/>
      <c r="L1116" s="16"/>
      <c r="M1116" s="18"/>
      <c r="N1116" s="18"/>
      <c r="O1116" s="36"/>
      <c r="P1116" s="36"/>
      <c r="Q1116" s="36"/>
      <c r="R1116" s="41"/>
      <c r="S1116" s="16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18"/>
      <c r="AN1116" s="18"/>
      <c r="AO1116" s="18"/>
      <c r="AP1116" s="18"/>
      <c r="AQ1116" s="18"/>
      <c r="AR1116" s="18"/>
      <c r="AS1116" s="18"/>
      <c r="AT1116" s="18"/>
      <c r="AU1116" s="18"/>
      <c r="AV1116" s="18"/>
      <c r="AW1116" s="18"/>
      <c r="AY1116" s="18"/>
      <c r="BA1116" s="19"/>
      <c r="BB1116" s="16"/>
    </row>
    <row r="1117" spans="1:54">
      <c r="A1117" s="19"/>
      <c r="B1117" s="16"/>
      <c r="C1117" s="17"/>
      <c r="D1117" s="17"/>
      <c r="E1117" s="17"/>
      <c r="F1117" s="17"/>
      <c r="G1117" s="16"/>
      <c r="H1117" s="16"/>
      <c r="I1117" s="16"/>
      <c r="J1117" s="16"/>
      <c r="K1117" s="18"/>
      <c r="L1117" s="16"/>
      <c r="M1117" s="18"/>
      <c r="N1117" s="18"/>
      <c r="O1117" s="36"/>
      <c r="P1117" s="36"/>
      <c r="Q1117" s="36"/>
      <c r="R1117" s="41"/>
      <c r="S1117" s="16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  <c r="AH1117" s="18"/>
      <c r="AI1117" s="18"/>
      <c r="AJ1117" s="18"/>
      <c r="AK1117" s="18"/>
      <c r="AL1117" s="18"/>
      <c r="AM1117" s="18"/>
      <c r="AN1117" s="18"/>
      <c r="AO1117" s="18"/>
      <c r="AP1117" s="18"/>
      <c r="AQ1117" s="18"/>
      <c r="AR1117" s="18"/>
      <c r="AS1117" s="18"/>
      <c r="AT1117" s="18"/>
      <c r="AU1117" s="18"/>
      <c r="AV1117" s="18"/>
      <c r="AW1117" s="18"/>
      <c r="AY1117" s="18"/>
      <c r="BA1117" s="19"/>
      <c r="BB1117" s="16"/>
    </row>
    <row r="1118" spans="1:54">
      <c r="A1118" s="19"/>
      <c r="B1118" s="16"/>
      <c r="C1118" s="17"/>
      <c r="D1118" s="17"/>
      <c r="E1118" s="17"/>
      <c r="F1118" s="17"/>
      <c r="G1118" s="16"/>
      <c r="H1118" s="16"/>
      <c r="I1118" s="16"/>
      <c r="J1118" s="16"/>
      <c r="K1118" s="18"/>
      <c r="L1118" s="16"/>
      <c r="M1118" s="18"/>
      <c r="N1118" s="18"/>
      <c r="O1118" s="36"/>
      <c r="P1118" s="36"/>
      <c r="Q1118" s="36"/>
      <c r="R1118" s="41"/>
      <c r="S1118" s="16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  <c r="AH1118" s="18"/>
      <c r="AI1118" s="18"/>
      <c r="AJ1118" s="18"/>
      <c r="AK1118" s="18"/>
      <c r="AL1118" s="18"/>
      <c r="AM1118" s="18"/>
      <c r="AN1118" s="18"/>
      <c r="AO1118" s="18"/>
      <c r="AP1118" s="18"/>
      <c r="AQ1118" s="18"/>
      <c r="AR1118" s="18"/>
      <c r="AS1118" s="18"/>
      <c r="AT1118" s="18"/>
      <c r="AU1118" s="18"/>
      <c r="AV1118" s="18"/>
      <c r="AW1118" s="18"/>
      <c r="AY1118" s="18"/>
      <c r="BA1118" s="19"/>
      <c r="BB1118" s="16"/>
    </row>
    <row r="1119" spans="1:54">
      <c r="A1119" s="19"/>
      <c r="B1119" s="16"/>
      <c r="C1119" s="17"/>
      <c r="D1119" s="17"/>
      <c r="E1119" s="17"/>
      <c r="F1119" s="17"/>
      <c r="G1119" s="16"/>
      <c r="H1119" s="16"/>
      <c r="I1119" s="16"/>
      <c r="J1119" s="16"/>
      <c r="K1119" s="18"/>
      <c r="L1119" s="16"/>
      <c r="M1119" s="18"/>
      <c r="N1119" s="18"/>
      <c r="O1119" s="36"/>
      <c r="P1119" s="36"/>
      <c r="Q1119" s="36"/>
      <c r="R1119" s="41"/>
      <c r="S1119" s="16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  <c r="AH1119" s="18"/>
      <c r="AI1119" s="18"/>
      <c r="AJ1119" s="18"/>
      <c r="AK1119" s="18"/>
      <c r="AL1119" s="18"/>
      <c r="AM1119" s="18"/>
      <c r="AN1119" s="18"/>
      <c r="AO1119" s="18"/>
      <c r="AP1119" s="18"/>
      <c r="AQ1119" s="18"/>
      <c r="AR1119" s="18"/>
      <c r="AS1119" s="18"/>
      <c r="AT1119" s="18"/>
      <c r="AU1119" s="18"/>
      <c r="AV1119" s="18"/>
      <c r="AW1119" s="18"/>
      <c r="AY1119" s="18"/>
      <c r="BA1119" s="19"/>
      <c r="BB1119" s="16"/>
    </row>
    <row r="1120" spans="1:54">
      <c r="A1120" s="19"/>
      <c r="B1120" s="16"/>
      <c r="C1120" s="17"/>
      <c r="D1120" s="17"/>
      <c r="E1120" s="17"/>
      <c r="F1120" s="17"/>
      <c r="G1120" s="16"/>
      <c r="H1120" s="16"/>
      <c r="I1120" s="16"/>
      <c r="J1120" s="16"/>
      <c r="K1120" s="18"/>
      <c r="L1120" s="16"/>
      <c r="M1120" s="18"/>
      <c r="N1120" s="18"/>
      <c r="O1120" s="36"/>
      <c r="P1120" s="36"/>
      <c r="Q1120" s="36"/>
      <c r="R1120" s="41"/>
      <c r="S1120" s="16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  <c r="AH1120" s="18"/>
      <c r="AI1120" s="18"/>
      <c r="AJ1120" s="18"/>
      <c r="AK1120" s="18"/>
      <c r="AL1120" s="18"/>
      <c r="AM1120" s="18"/>
      <c r="AN1120" s="18"/>
      <c r="AO1120" s="18"/>
      <c r="AP1120" s="18"/>
      <c r="AQ1120" s="18"/>
      <c r="AR1120" s="18"/>
      <c r="AS1120" s="18"/>
      <c r="AT1120" s="18"/>
      <c r="AU1120" s="18"/>
      <c r="AV1120" s="18"/>
      <c r="AW1120" s="18"/>
      <c r="AY1120" s="18"/>
      <c r="BA1120" s="19"/>
      <c r="BB1120" s="16"/>
    </row>
    <row r="1121" spans="1:54">
      <c r="A1121" s="19"/>
      <c r="B1121" s="16"/>
      <c r="C1121" s="17"/>
      <c r="D1121" s="17"/>
      <c r="E1121" s="17"/>
      <c r="F1121" s="17"/>
      <c r="G1121" s="16"/>
      <c r="H1121" s="16"/>
      <c r="I1121" s="16"/>
      <c r="J1121" s="16"/>
      <c r="K1121" s="18"/>
      <c r="L1121" s="16"/>
      <c r="M1121" s="18"/>
      <c r="N1121" s="18"/>
      <c r="O1121" s="36"/>
      <c r="P1121" s="36"/>
      <c r="Q1121" s="36"/>
      <c r="R1121" s="41"/>
      <c r="S1121" s="16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  <c r="AH1121" s="18"/>
      <c r="AI1121" s="18"/>
      <c r="AJ1121" s="18"/>
      <c r="AK1121" s="18"/>
      <c r="AL1121" s="18"/>
      <c r="AM1121" s="18"/>
      <c r="AN1121" s="18"/>
      <c r="AO1121" s="18"/>
      <c r="AP1121" s="18"/>
      <c r="AQ1121" s="18"/>
      <c r="AR1121" s="18"/>
      <c r="AS1121" s="18"/>
      <c r="AT1121" s="18"/>
      <c r="AU1121" s="18"/>
      <c r="AV1121" s="18"/>
      <c r="AW1121" s="18"/>
      <c r="AY1121" s="18"/>
      <c r="BA1121" s="19"/>
      <c r="BB1121" s="16"/>
    </row>
    <row r="1122" spans="1:54">
      <c r="A1122" s="19"/>
      <c r="B1122" s="16"/>
      <c r="C1122" s="17"/>
      <c r="D1122" s="17"/>
      <c r="E1122" s="17"/>
      <c r="F1122" s="17"/>
      <c r="G1122" s="16"/>
      <c r="H1122" s="16"/>
      <c r="I1122" s="16"/>
      <c r="J1122" s="16"/>
      <c r="K1122" s="18"/>
      <c r="L1122" s="16"/>
      <c r="M1122" s="18"/>
      <c r="N1122" s="18"/>
      <c r="O1122" s="36"/>
      <c r="P1122" s="36"/>
      <c r="Q1122" s="36"/>
      <c r="R1122" s="41"/>
      <c r="S1122" s="16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  <c r="AH1122" s="18"/>
      <c r="AI1122" s="18"/>
      <c r="AJ1122" s="18"/>
      <c r="AK1122" s="18"/>
      <c r="AL1122" s="18"/>
      <c r="AM1122" s="18"/>
      <c r="AN1122" s="18"/>
      <c r="AO1122" s="18"/>
      <c r="AP1122" s="18"/>
      <c r="AQ1122" s="18"/>
      <c r="AR1122" s="18"/>
      <c r="AS1122" s="18"/>
      <c r="AT1122" s="18"/>
      <c r="AU1122" s="18"/>
      <c r="AV1122" s="18"/>
      <c r="AW1122" s="18"/>
      <c r="AY1122" s="18"/>
      <c r="BA1122" s="19"/>
      <c r="BB1122" s="16"/>
    </row>
    <row r="1123" spans="1:54">
      <c r="A1123" s="19"/>
      <c r="B1123" s="16"/>
      <c r="C1123" s="17"/>
      <c r="D1123" s="17"/>
      <c r="E1123" s="17"/>
      <c r="F1123" s="17"/>
      <c r="G1123" s="16"/>
      <c r="H1123" s="16"/>
      <c r="I1123" s="16"/>
      <c r="J1123" s="16"/>
      <c r="K1123" s="18"/>
      <c r="L1123" s="16"/>
      <c r="M1123" s="18"/>
      <c r="N1123" s="18"/>
      <c r="O1123" s="36"/>
      <c r="P1123" s="36"/>
      <c r="Q1123" s="36"/>
      <c r="R1123" s="41"/>
      <c r="S1123" s="16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  <c r="AH1123" s="18"/>
      <c r="AI1123" s="18"/>
      <c r="AJ1123" s="18"/>
      <c r="AK1123" s="18"/>
      <c r="AL1123" s="18"/>
      <c r="AM1123" s="18"/>
      <c r="AN1123" s="18"/>
      <c r="AO1123" s="18"/>
      <c r="AP1123" s="18"/>
      <c r="AQ1123" s="18"/>
      <c r="AR1123" s="18"/>
      <c r="AS1123" s="18"/>
      <c r="AT1123" s="18"/>
      <c r="AU1123" s="18"/>
      <c r="AV1123" s="18"/>
      <c r="AW1123" s="18"/>
      <c r="AY1123" s="18"/>
      <c r="BA1123" s="19"/>
      <c r="BB1123" s="16"/>
    </row>
    <row r="1124" spans="1:54">
      <c r="A1124" s="19"/>
      <c r="B1124" s="16"/>
      <c r="C1124" s="17"/>
      <c r="D1124" s="17"/>
      <c r="E1124" s="17"/>
      <c r="F1124" s="17"/>
      <c r="G1124" s="16"/>
      <c r="H1124" s="16"/>
      <c r="I1124" s="16"/>
      <c r="J1124" s="16"/>
      <c r="K1124" s="18"/>
      <c r="L1124" s="16"/>
      <c r="M1124" s="18"/>
      <c r="N1124" s="18"/>
      <c r="O1124" s="36"/>
      <c r="P1124" s="36"/>
      <c r="Q1124" s="36"/>
      <c r="R1124" s="41"/>
      <c r="S1124" s="16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  <c r="AH1124" s="18"/>
      <c r="AI1124" s="18"/>
      <c r="AJ1124" s="18"/>
      <c r="AK1124" s="18"/>
      <c r="AL1124" s="18"/>
      <c r="AM1124" s="18"/>
      <c r="AN1124" s="18"/>
      <c r="AO1124" s="18"/>
      <c r="AP1124" s="18"/>
      <c r="AQ1124" s="18"/>
      <c r="AR1124" s="18"/>
      <c r="AS1124" s="18"/>
      <c r="AT1124" s="18"/>
      <c r="AU1124" s="18"/>
      <c r="AV1124" s="18"/>
      <c r="AW1124" s="18"/>
      <c r="AY1124" s="18"/>
      <c r="BA1124" s="19"/>
      <c r="BB1124" s="16"/>
    </row>
    <row r="1125" spans="1:54">
      <c r="A1125" s="19"/>
      <c r="B1125" s="16"/>
      <c r="C1125" s="17"/>
      <c r="D1125" s="17"/>
      <c r="E1125" s="17"/>
      <c r="F1125" s="17"/>
      <c r="G1125" s="16"/>
      <c r="H1125" s="16"/>
      <c r="I1125" s="16"/>
      <c r="J1125" s="16"/>
      <c r="K1125" s="18"/>
      <c r="L1125" s="16"/>
      <c r="M1125" s="18"/>
      <c r="N1125" s="18"/>
      <c r="O1125" s="36"/>
      <c r="P1125" s="36"/>
      <c r="Q1125" s="36"/>
      <c r="R1125" s="41"/>
      <c r="S1125" s="16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  <c r="AH1125" s="18"/>
      <c r="AI1125" s="18"/>
      <c r="AJ1125" s="18"/>
      <c r="AK1125" s="18"/>
      <c r="AL1125" s="18"/>
      <c r="AM1125" s="18"/>
      <c r="AN1125" s="18"/>
      <c r="AO1125" s="18"/>
      <c r="AP1125" s="18"/>
      <c r="AQ1125" s="18"/>
      <c r="AR1125" s="18"/>
      <c r="AS1125" s="18"/>
      <c r="AT1125" s="18"/>
      <c r="AU1125" s="18"/>
      <c r="AV1125" s="18"/>
      <c r="AW1125" s="18"/>
      <c r="AY1125" s="18"/>
      <c r="BA1125" s="19"/>
      <c r="BB1125" s="16"/>
    </row>
    <row r="1126" spans="1:54">
      <c r="A1126" s="19"/>
      <c r="B1126" s="16"/>
      <c r="C1126" s="17"/>
      <c r="D1126" s="17"/>
      <c r="E1126" s="17"/>
      <c r="F1126" s="17"/>
      <c r="G1126" s="16"/>
      <c r="H1126" s="16"/>
      <c r="I1126" s="16"/>
      <c r="J1126" s="16"/>
      <c r="K1126" s="18"/>
      <c r="L1126" s="16"/>
      <c r="M1126" s="18"/>
      <c r="N1126" s="18"/>
      <c r="O1126" s="36"/>
      <c r="P1126" s="36"/>
      <c r="Q1126" s="36"/>
      <c r="R1126" s="41"/>
      <c r="S1126" s="16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  <c r="AH1126" s="18"/>
      <c r="AI1126" s="18"/>
      <c r="AJ1126" s="18"/>
      <c r="AK1126" s="18"/>
      <c r="AL1126" s="18"/>
      <c r="AM1126" s="18"/>
      <c r="AN1126" s="18"/>
      <c r="AO1126" s="18"/>
      <c r="AP1126" s="18"/>
      <c r="AQ1126" s="18"/>
      <c r="AR1126" s="18"/>
      <c r="AS1126" s="18"/>
      <c r="AT1126" s="18"/>
      <c r="AU1126" s="18"/>
      <c r="AV1126" s="18"/>
      <c r="AW1126" s="18"/>
      <c r="AY1126" s="18"/>
      <c r="BA1126" s="19"/>
      <c r="BB1126" s="16"/>
    </row>
    <row r="1127" spans="1:54">
      <c r="A1127" s="19"/>
      <c r="B1127" s="16"/>
      <c r="C1127" s="17"/>
      <c r="D1127" s="17"/>
      <c r="E1127" s="17"/>
      <c r="F1127" s="17"/>
      <c r="G1127" s="16"/>
      <c r="H1127" s="16"/>
      <c r="I1127" s="16"/>
      <c r="J1127" s="16"/>
      <c r="K1127" s="18"/>
      <c r="L1127" s="16"/>
      <c r="M1127" s="18"/>
      <c r="N1127" s="18"/>
      <c r="O1127" s="36"/>
      <c r="P1127" s="36"/>
      <c r="Q1127" s="36"/>
      <c r="R1127" s="41"/>
      <c r="S1127" s="16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18"/>
      <c r="AN1127" s="18"/>
      <c r="AO1127" s="18"/>
      <c r="AP1127" s="18"/>
      <c r="AQ1127" s="18"/>
      <c r="AR1127" s="18"/>
      <c r="AS1127" s="18"/>
      <c r="AT1127" s="18"/>
      <c r="AU1127" s="18"/>
      <c r="AV1127" s="18"/>
      <c r="AW1127" s="18"/>
      <c r="AY1127" s="18"/>
      <c r="BA1127" s="19"/>
      <c r="BB1127" s="16"/>
    </row>
    <row r="1128" spans="1:54">
      <c r="A1128" s="19"/>
      <c r="B1128" s="16"/>
      <c r="C1128" s="17"/>
      <c r="D1128" s="17"/>
      <c r="E1128" s="17"/>
      <c r="F1128" s="17"/>
      <c r="G1128" s="16"/>
      <c r="H1128" s="16"/>
      <c r="I1128" s="16"/>
      <c r="J1128" s="16"/>
      <c r="K1128" s="18"/>
      <c r="L1128" s="16"/>
      <c r="M1128" s="18"/>
      <c r="N1128" s="18"/>
      <c r="O1128" s="36"/>
      <c r="P1128" s="36"/>
      <c r="Q1128" s="36"/>
      <c r="R1128" s="41"/>
      <c r="S1128" s="16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18"/>
      <c r="AN1128" s="18"/>
      <c r="AO1128" s="18"/>
      <c r="AP1128" s="18"/>
      <c r="AQ1128" s="18"/>
      <c r="AR1128" s="18"/>
      <c r="AS1128" s="18"/>
      <c r="AT1128" s="18"/>
      <c r="AU1128" s="18"/>
      <c r="AV1128" s="18"/>
      <c r="AW1128" s="18"/>
      <c r="AY1128" s="18"/>
      <c r="BA1128" s="19"/>
      <c r="BB1128" s="16"/>
    </row>
    <row r="1129" spans="1:54">
      <c r="A1129" s="19"/>
      <c r="B1129" s="16"/>
      <c r="C1129" s="17"/>
      <c r="D1129" s="17"/>
      <c r="E1129" s="17"/>
      <c r="F1129" s="17"/>
      <c r="G1129" s="16"/>
      <c r="H1129" s="16"/>
      <c r="I1129" s="16"/>
      <c r="J1129" s="16"/>
      <c r="K1129" s="18"/>
      <c r="L1129" s="16"/>
      <c r="M1129" s="18"/>
      <c r="N1129" s="18"/>
      <c r="O1129" s="36"/>
      <c r="P1129" s="36"/>
      <c r="Q1129" s="36"/>
      <c r="R1129" s="41"/>
      <c r="S1129" s="16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  <c r="AH1129" s="18"/>
      <c r="AI1129" s="18"/>
      <c r="AJ1129" s="18"/>
      <c r="AK1129" s="18"/>
      <c r="AL1129" s="18"/>
      <c r="AM1129" s="18"/>
      <c r="AN1129" s="18"/>
      <c r="AO1129" s="18"/>
      <c r="AP1129" s="18"/>
      <c r="AQ1129" s="18"/>
      <c r="AR1129" s="18"/>
      <c r="AS1129" s="18"/>
      <c r="AT1129" s="18"/>
      <c r="AU1129" s="18"/>
      <c r="AV1129" s="18"/>
      <c r="AW1129" s="18"/>
      <c r="AY1129" s="18"/>
      <c r="BA1129" s="19"/>
      <c r="BB1129" s="16"/>
    </row>
    <row r="1130" spans="1:54">
      <c r="A1130" s="19"/>
      <c r="B1130" s="16"/>
      <c r="C1130" s="17"/>
      <c r="D1130" s="17"/>
      <c r="E1130" s="17"/>
      <c r="F1130" s="17"/>
      <c r="G1130" s="16"/>
      <c r="H1130" s="16"/>
      <c r="I1130" s="16"/>
      <c r="J1130" s="16"/>
      <c r="K1130" s="18"/>
      <c r="L1130" s="16"/>
      <c r="M1130" s="18"/>
      <c r="N1130" s="18"/>
      <c r="O1130" s="36"/>
      <c r="P1130" s="36"/>
      <c r="Q1130" s="36"/>
      <c r="R1130" s="41"/>
      <c r="S1130" s="16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  <c r="AH1130" s="18"/>
      <c r="AI1130" s="18"/>
      <c r="AJ1130" s="18"/>
      <c r="AK1130" s="18"/>
      <c r="AL1130" s="18"/>
      <c r="AM1130" s="18"/>
      <c r="AN1130" s="18"/>
      <c r="AO1130" s="18"/>
      <c r="AP1130" s="18"/>
      <c r="AQ1130" s="18"/>
      <c r="AR1130" s="18"/>
      <c r="AS1130" s="18"/>
      <c r="AT1130" s="18"/>
      <c r="AU1130" s="18"/>
      <c r="AV1130" s="18"/>
      <c r="AW1130" s="18"/>
      <c r="AY1130" s="18"/>
      <c r="BA1130" s="19"/>
      <c r="BB1130" s="16"/>
    </row>
    <row r="1131" spans="1:54">
      <c r="A1131" s="19"/>
      <c r="B1131" s="16"/>
      <c r="C1131" s="17"/>
      <c r="D1131" s="17"/>
      <c r="E1131" s="17"/>
      <c r="F1131" s="17"/>
      <c r="G1131" s="16"/>
      <c r="H1131" s="16"/>
      <c r="I1131" s="16"/>
      <c r="J1131" s="16"/>
      <c r="K1131" s="18"/>
      <c r="L1131" s="16"/>
      <c r="M1131" s="18"/>
      <c r="N1131" s="18"/>
      <c r="O1131" s="36"/>
      <c r="P1131" s="36"/>
      <c r="Q1131" s="36"/>
      <c r="R1131" s="41"/>
      <c r="S1131" s="16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  <c r="AH1131" s="18"/>
      <c r="AI1131" s="18"/>
      <c r="AJ1131" s="18"/>
      <c r="AK1131" s="18"/>
      <c r="AL1131" s="18"/>
      <c r="AM1131" s="18"/>
      <c r="AN1131" s="18"/>
      <c r="AO1131" s="18"/>
      <c r="AP1131" s="18"/>
      <c r="AQ1131" s="18"/>
      <c r="AR1131" s="18"/>
      <c r="AS1131" s="18"/>
      <c r="AT1131" s="18"/>
      <c r="AU1131" s="18"/>
      <c r="AV1131" s="18"/>
      <c r="AW1131" s="18"/>
      <c r="AY1131" s="18"/>
      <c r="BA1131" s="19"/>
      <c r="BB1131" s="16"/>
    </row>
    <row r="1132" spans="1:54">
      <c r="A1132" s="19"/>
      <c r="B1132" s="16"/>
      <c r="C1132" s="17"/>
      <c r="D1132" s="17"/>
      <c r="E1132" s="17"/>
      <c r="F1132" s="17"/>
      <c r="G1132" s="16"/>
      <c r="H1132" s="16"/>
      <c r="I1132" s="16"/>
      <c r="J1132" s="16"/>
      <c r="K1132" s="18"/>
      <c r="L1132" s="16"/>
      <c r="M1132" s="18"/>
      <c r="N1132" s="18"/>
      <c r="O1132" s="36"/>
      <c r="P1132" s="36"/>
      <c r="Q1132" s="36"/>
      <c r="R1132" s="41"/>
      <c r="S1132" s="16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18"/>
      <c r="AN1132" s="18"/>
      <c r="AO1132" s="18"/>
      <c r="AP1132" s="18"/>
      <c r="AQ1132" s="18"/>
      <c r="AR1132" s="18"/>
      <c r="AS1132" s="18"/>
      <c r="AT1132" s="18"/>
      <c r="AU1132" s="18"/>
      <c r="AV1132" s="18"/>
      <c r="AW1132" s="18"/>
      <c r="AY1132" s="18"/>
      <c r="BA1132" s="19"/>
      <c r="BB1132" s="16"/>
    </row>
    <row r="1133" spans="1:54">
      <c r="A1133" s="19"/>
      <c r="B1133" s="16"/>
      <c r="C1133" s="17"/>
      <c r="D1133" s="17"/>
      <c r="E1133" s="17"/>
      <c r="F1133" s="17"/>
      <c r="G1133" s="16"/>
      <c r="H1133" s="16"/>
      <c r="I1133" s="16"/>
      <c r="J1133" s="16"/>
      <c r="K1133" s="18"/>
      <c r="L1133" s="16"/>
      <c r="M1133" s="18"/>
      <c r="N1133" s="18"/>
      <c r="O1133" s="36"/>
      <c r="P1133" s="36"/>
      <c r="Q1133" s="36"/>
      <c r="R1133" s="41"/>
      <c r="S1133" s="16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18"/>
      <c r="AN1133" s="18"/>
      <c r="AO1133" s="18"/>
      <c r="AP1133" s="18"/>
      <c r="AQ1133" s="18"/>
      <c r="AR1133" s="18"/>
      <c r="AS1133" s="18"/>
      <c r="AT1133" s="18"/>
      <c r="AU1133" s="18"/>
      <c r="AV1133" s="18"/>
      <c r="AW1133" s="18"/>
      <c r="AY1133" s="18"/>
      <c r="BA1133" s="19"/>
      <c r="BB1133" s="16"/>
    </row>
    <row r="1134" spans="1:54">
      <c r="A1134" s="19"/>
      <c r="B1134" s="16"/>
      <c r="C1134" s="17"/>
      <c r="D1134" s="17"/>
      <c r="E1134" s="17"/>
      <c r="F1134" s="17"/>
      <c r="G1134" s="16"/>
      <c r="H1134" s="16"/>
      <c r="I1134" s="16"/>
      <c r="J1134" s="16"/>
      <c r="K1134" s="18"/>
      <c r="L1134" s="16"/>
      <c r="M1134" s="18"/>
      <c r="N1134" s="18"/>
      <c r="O1134" s="36"/>
      <c r="P1134" s="36"/>
      <c r="Q1134" s="36"/>
      <c r="R1134" s="41"/>
      <c r="S1134" s="16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  <c r="AH1134" s="18"/>
      <c r="AI1134" s="18"/>
      <c r="AJ1134" s="18"/>
      <c r="AK1134" s="18"/>
      <c r="AL1134" s="18"/>
      <c r="AM1134" s="18"/>
      <c r="AN1134" s="18"/>
      <c r="AO1134" s="18"/>
      <c r="AP1134" s="18"/>
      <c r="AQ1134" s="18"/>
      <c r="AR1134" s="18"/>
      <c r="AS1134" s="18"/>
      <c r="AT1134" s="18"/>
      <c r="AU1134" s="18"/>
      <c r="AV1134" s="18"/>
      <c r="AW1134" s="18"/>
      <c r="AY1134" s="18"/>
      <c r="BA1134" s="19"/>
      <c r="BB1134" s="16"/>
    </row>
    <row r="1135" spans="1:54">
      <c r="A1135" s="19"/>
      <c r="B1135" s="16"/>
      <c r="C1135" s="17"/>
      <c r="D1135" s="17"/>
      <c r="E1135" s="17"/>
      <c r="F1135" s="17"/>
      <c r="G1135" s="16"/>
      <c r="H1135" s="16"/>
      <c r="I1135" s="16"/>
      <c r="J1135" s="16"/>
      <c r="K1135" s="18"/>
      <c r="L1135" s="16"/>
      <c r="M1135" s="18"/>
      <c r="N1135" s="18"/>
      <c r="O1135" s="36"/>
      <c r="P1135" s="36"/>
      <c r="Q1135" s="36"/>
      <c r="R1135" s="41"/>
      <c r="S1135" s="16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  <c r="AH1135" s="18"/>
      <c r="AI1135" s="18"/>
      <c r="AJ1135" s="18"/>
      <c r="AK1135" s="18"/>
      <c r="AL1135" s="18"/>
      <c r="AM1135" s="18"/>
      <c r="AN1135" s="18"/>
      <c r="AO1135" s="18"/>
      <c r="AP1135" s="18"/>
      <c r="AQ1135" s="18"/>
      <c r="AR1135" s="18"/>
      <c r="AS1135" s="18"/>
      <c r="AT1135" s="18"/>
      <c r="AU1135" s="18"/>
      <c r="AV1135" s="18"/>
      <c r="AW1135" s="18"/>
      <c r="AY1135" s="18"/>
      <c r="BA1135" s="19"/>
      <c r="BB1135" s="16"/>
    </row>
    <row r="1136" spans="1:54">
      <c r="A1136" s="19"/>
      <c r="B1136" s="16"/>
      <c r="C1136" s="17"/>
      <c r="D1136" s="17"/>
      <c r="E1136" s="17"/>
      <c r="F1136" s="17"/>
      <c r="G1136" s="16"/>
      <c r="H1136" s="16"/>
      <c r="I1136" s="16"/>
      <c r="J1136" s="16"/>
      <c r="K1136" s="18"/>
      <c r="L1136" s="16"/>
      <c r="M1136" s="18"/>
      <c r="N1136" s="18"/>
      <c r="O1136" s="36"/>
      <c r="P1136" s="36"/>
      <c r="Q1136" s="36"/>
      <c r="R1136" s="41"/>
      <c r="S1136" s="16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  <c r="AH1136" s="18"/>
      <c r="AI1136" s="18"/>
      <c r="AJ1136" s="18"/>
      <c r="AK1136" s="18"/>
      <c r="AL1136" s="18"/>
      <c r="AM1136" s="18"/>
      <c r="AN1136" s="18"/>
      <c r="AO1136" s="18"/>
      <c r="AP1136" s="18"/>
      <c r="AQ1136" s="18"/>
      <c r="AR1136" s="18"/>
      <c r="AS1136" s="18"/>
      <c r="AT1136" s="18"/>
      <c r="AU1136" s="18"/>
      <c r="AV1136" s="18"/>
      <c r="AW1136" s="18"/>
      <c r="AY1136" s="18"/>
      <c r="BA1136" s="19"/>
      <c r="BB1136" s="16"/>
    </row>
    <row r="1137" spans="1:54">
      <c r="A1137" s="19"/>
      <c r="B1137" s="16"/>
      <c r="C1137" s="17"/>
      <c r="D1137" s="17"/>
      <c r="E1137" s="17"/>
      <c r="F1137" s="17"/>
      <c r="G1137" s="16"/>
      <c r="H1137" s="16"/>
      <c r="I1137" s="16"/>
      <c r="J1137" s="16"/>
      <c r="K1137" s="18"/>
      <c r="L1137" s="16"/>
      <c r="M1137" s="18"/>
      <c r="N1137" s="18"/>
      <c r="O1137" s="36"/>
      <c r="P1137" s="36"/>
      <c r="Q1137" s="36"/>
      <c r="R1137" s="41"/>
      <c r="S1137" s="16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  <c r="AH1137" s="18"/>
      <c r="AI1137" s="18"/>
      <c r="AJ1137" s="18"/>
      <c r="AK1137" s="18"/>
      <c r="AL1137" s="18"/>
      <c r="AM1137" s="18"/>
      <c r="AN1137" s="18"/>
      <c r="AO1137" s="18"/>
      <c r="AP1137" s="18"/>
      <c r="AQ1137" s="18"/>
      <c r="AR1137" s="18"/>
      <c r="AS1137" s="18"/>
      <c r="AT1137" s="18"/>
      <c r="AU1137" s="18"/>
      <c r="AV1137" s="18"/>
      <c r="AW1137" s="18"/>
      <c r="AY1137" s="18"/>
      <c r="BA1137" s="19"/>
      <c r="BB1137" s="16"/>
    </row>
    <row r="1138" spans="1:54">
      <c r="A1138" s="19"/>
      <c r="B1138" s="16"/>
      <c r="C1138" s="17"/>
      <c r="D1138" s="17"/>
      <c r="E1138" s="17"/>
      <c r="F1138" s="17"/>
      <c r="G1138" s="16"/>
      <c r="H1138" s="16"/>
      <c r="I1138" s="16"/>
      <c r="J1138" s="16"/>
      <c r="K1138" s="18"/>
      <c r="L1138" s="16"/>
      <c r="M1138" s="18"/>
      <c r="N1138" s="18"/>
      <c r="O1138" s="36"/>
      <c r="P1138" s="36"/>
      <c r="Q1138" s="36"/>
      <c r="R1138" s="41"/>
      <c r="S1138" s="16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  <c r="AH1138" s="18"/>
      <c r="AI1138" s="18"/>
      <c r="AJ1138" s="18"/>
      <c r="AK1138" s="18"/>
      <c r="AL1138" s="18"/>
      <c r="AM1138" s="18"/>
      <c r="AN1138" s="18"/>
      <c r="AO1138" s="18"/>
      <c r="AP1138" s="18"/>
      <c r="AQ1138" s="18"/>
      <c r="AR1138" s="18"/>
      <c r="AS1138" s="18"/>
      <c r="AT1138" s="18"/>
      <c r="AU1138" s="18"/>
      <c r="AV1138" s="18"/>
      <c r="AW1138" s="18"/>
      <c r="AY1138" s="18"/>
      <c r="BA1138" s="19"/>
      <c r="BB1138" s="16"/>
    </row>
    <row r="1139" spans="1:54">
      <c r="A1139" s="19"/>
      <c r="B1139" s="16"/>
      <c r="C1139" s="17"/>
      <c r="D1139" s="17"/>
      <c r="E1139" s="17"/>
      <c r="F1139" s="17"/>
      <c r="G1139" s="16"/>
      <c r="H1139" s="16"/>
      <c r="I1139" s="16"/>
      <c r="J1139" s="16"/>
      <c r="K1139" s="18"/>
      <c r="L1139" s="16"/>
      <c r="M1139" s="18"/>
      <c r="N1139" s="18"/>
      <c r="O1139" s="36"/>
      <c r="P1139" s="36"/>
      <c r="Q1139" s="36"/>
      <c r="R1139" s="41"/>
      <c r="S1139" s="16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  <c r="AH1139" s="18"/>
      <c r="AI1139" s="18"/>
      <c r="AJ1139" s="18"/>
      <c r="AK1139" s="18"/>
      <c r="AL1139" s="18"/>
      <c r="AM1139" s="18"/>
      <c r="AN1139" s="18"/>
      <c r="AO1139" s="18"/>
      <c r="AP1139" s="18"/>
      <c r="AQ1139" s="18"/>
      <c r="AR1139" s="18"/>
      <c r="AS1139" s="18"/>
      <c r="AT1139" s="18"/>
      <c r="AU1139" s="18"/>
      <c r="AV1139" s="18"/>
      <c r="AW1139" s="18"/>
      <c r="AY1139" s="18"/>
      <c r="BA1139" s="19"/>
      <c r="BB1139" s="16"/>
    </row>
    <row r="1140" spans="1:54">
      <c r="A1140" s="19"/>
      <c r="B1140" s="16"/>
      <c r="C1140" s="17"/>
      <c r="D1140" s="17"/>
      <c r="E1140" s="17"/>
      <c r="F1140" s="17"/>
      <c r="G1140" s="16"/>
      <c r="H1140" s="16"/>
      <c r="I1140" s="16"/>
      <c r="J1140" s="16"/>
      <c r="K1140" s="18"/>
      <c r="L1140" s="16"/>
      <c r="M1140" s="18"/>
      <c r="N1140" s="18"/>
      <c r="O1140" s="36"/>
      <c r="P1140" s="36"/>
      <c r="Q1140" s="36"/>
      <c r="R1140" s="41"/>
      <c r="S1140" s="16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  <c r="AH1140" s="18"/>
      <c r="AI1140" s="18"/>
      <c r="AJ1140" s="18"/>
      <c r="AK1140" s="18"/>
      <c r="AL1140" s="18"/>
      <c r="AM1140" s="18"/>
      <c r="AN1140" s="18"/>
      <c r="AO1140" s="18"/>
      <c r="AP1140" s="18"/>
      <c r="AQ1140" s="18"/>
      <c r="AR1140" s="18"/>
      <c r="AS1140" s="18"/>
      <c r="AT1140" s="18"/>
      <c r="AU1140" s="18"/>
      <c r="AV1140" s="18"/>
      <c r="AW1140" s="18"/>
      <c r="AY1140" s="18"/>
      <c r="BA1140" s="19"/>
      <c r="BB1140" s="16"/>
    </row>
    <row r="1141" spans="1:54">
      <c r="A1141" s="19"/>
      <c r="B1141" s="16"/>
      <c r="C1141" s="17"/>
      <c r="D1141" s="17"/>
      <c r="E1141" s="17"/>
      <c r="F1141" s="17"/>
      <c r="G1141" s="16"/>
      <c r="H1141" s="16"/>
      <c r="I1141" s="16"/>
      <c r="J1141" s="16"/>
      <c r="K1141" s="18"/>
      <c r="L1141" s="16"/>
      <c r="M1141" s="18"/>
      <c r="N1141" s="18"/>
      <c r="O1141" s="36"/>
      <c r="P1141" s="36"/>
      <c r="Q1141" s="36"/>
      <c r="R1141" s="41"/>
      <c r="S1141" s="16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  <c r="AH1141" s="18"/>
      <c r="AI1141" s="18"/>
      <c r="AJ1141" s="18"/>
      <c r="AK1141" s="18"/>
      <c r="AL1141" s="18"/>
      <c r="AM1141" s="18"/>
      <c r="AN1141" s="18"/>
      <c r="AO1141" s="18"/>
      <c r="AP1141" s="18"/>
      <c r="AQ1141" s="18"/>
      <c r="AR1141" s="18"/>
      <c r="AS1141" s="18"/>
      <c r="AT1141" s="18"/>
      <c r="AU1141" s="18"/>
      <c r="AV1141" s="18"/>
      <c r="AW1141" s="18"/>
      <c r="AY1141" s="18"/>
      <c r="BA1141" s="19"/>
      <c r="BB1141" s="16"/>
    </row>
    <row r="1142" spans="1:54">
      <c r="A1142" s="19"/>
      <c r="B1142" s="16"/>
      <c r="C1142" s="17"/>
      <c r="D1142" s="17"/>
      <c r="E1142" s="17"/>
      <c r="F1142" s="17"/>
      <c r="G1142" s="16"/>
      <c r="H1142" s="16"/>
      <c r="I1142" s="16"/>
      <c r="J1142" s="16"/>
      <c r="K1142" s="18"/>
      <c r="L1142" s="16"/>
      <c r="M1142" s="18"/>
      <c r="N1142" s="18"/>
      <c r="O1142" s="36"/>
      <c r="P1142" s="36"/>
      <c r="Q1142" s="36"/>
      <c r="R1142" s="41"/>
      <c r="S1142" s="16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  <c r="AH1142" s="18"/>
      <c r="AI1142" s="18"/>
      <c r="AJ1142" s="18"/>
      <c r="AK1142" s="18"/>
      <c r="AL1142" s="18"/>
      <c r="AM1142" s="18"/>
      <c r="AN1142" s="18"/>
      <c r="AO1142" s="18"/>
      <c r="AP1142" s="18"/>
      <c r="AQ1142" s="18"/>
      <c r="AR1142" s="18"/>
      <c r="AS1142" s="18"/>
      <c r="AT1142" s="18"/>
      <c r="AU1142" s="18"/>
      <c r="AV1142" s="18"/>
      <c r="AW1142" s="18"/>
      <c r="AY1142" s="18"/>
      <c r="BA1142" s="19"/>
      <c r="BB1142" s="16"/>
    </row>
    <row r="1143" spans="1:54">
      <c r="A1143" s="19"/>
      <c r="B1143" s="16"/>
      <c r="C1143" s="17"/>
      <c r="D1143" s="17"/>
      <c r="E1143" s="17"/>
      <c r="F1143" s="17"/>
      <c r="G1143" s="16"/>
      <c r="H1143" s="16"/>
      <c r="I1143" s="16"/>
      <c r="J1143" s="16"/>
      <c r="K1143" s="18"/>
      <c r="L1143" s="16"/>
      <c r="M1143" s="18"/>
      <c r="N1143" s="18"/>
      <c r="O1143" s="36"/>
      <c r="P1143" s="36"/>
      <c r="Q1143" s="36"/>
      <c r="R1143" s="41"/>
      <c r="S1143" s="16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  <c r="AH1143" s="18"/>
      <c r="AI1143" s="18"/>
      <c r="AJ1143" s="18"/>
      <c r="AK1143" s="18"/>
      <c r="AL1143" s="18"/>
      <c r="AM1143" s="18"/>
      <c r="AN1143" s="18"/>
      <c r="AO1143" s="18"/>
      <c r="AP1143" s="18"/>
      <c r="AQ1143" s="18"/>
      <c r="AR1143" s="18"/>
      <c r="AS1143" s="18"/>
      <c r="AT1143" s="18"/>
      <c r="AU1143" s="18"/>
      <c r="AV1143" s="18"/>
      <c r="AW1143" s="18"/>
      <c r="AY1143" s="18"/>
      <c r="BA1143" s="19"/>
      <c r="BB1143" s="16"/>
    </row>
    <row r="1144" spans="1:54">
      <c r="A1144" s="19"/>
      <c r="B1144" s="16"/>
      <c r="C1144" s="17"/>
      <c r="D1144" s="17"/>
      <c r="E1144" s="17"/>
      <c r="F1144" s="17"/>
      <c r="G1144" s="16"/>
      <c r="H1144" s="16"/>
      <c r="I1144" s="16"/>
      <c r="J1144" s="16"/>
      <c r="K1144" s="18"/>
      <c r="L1144" s="16"/>
      <c r="M1144" s="18"/>
      <c r="N1144" s="18"/>
      <c r="O1144" s="36"/>
      <c r="P1144" s="36"/>
      <c r="Q1144" s="36"/>
      <c r="R1144" s="41"/>
      <c r="S1144" s="16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  <c r="AH1144" s="18"/>
      <c r="AI1144" s="18"/>
      <c r="AJ1144" s="18"/>
      <c r="AK1144" s="18"/>
      <c r="AL1144" s="18"/>
      <c r="AM1144" s="18"/>
      <c r="AN1144" s="18"/>
      <c r="AO1144" s="18"/>
      <c r="AP1144" s="18"/>
      <c r="AQ1144" s="18"/>
      <c r="AR1144" s="18"/>
      <c r="AS1144" s="18"/>
      <c r="AT1144" s="18"/>
      <c r="AU1144" s="18"/>
      <c r="AV1144" s="18"/>
      <c r="AW1144" s="18"/>
      <c r="AY1144" s="18"/>
      <c r="BA1144" s="19"/>
      <c r="BB1144" s="16"/>
    </row>
    <row r="1145" spans="1:54">
      <c r="A1145" s="19"/>
      <c r="B1145" s="16"/>
      <c r="C1145" s="17"/>
      <c r="D1145" s="17"/>
      <c r="E1145" s="17"/>
      <c r="F1145" s="17"/>
      <c r="G1145" s="16"/>
      <c r="H1145" s="16"/>
      <c r="I1145" s="16"/>
      <c r="J1145" s="16"/>
      <c r="K1145" s="18"/>
      <c r="L1145" s="16"/>
      <c r="M1145" s="18"/>
      <c r="N1145" s="18"/>
      <c r="O1145" s="36"/>
      <c r="P1145" s="36"/>
      <c r="Q1145" s="36"/>
      <c r="R1145" s="41"/>
      <c r="S1145" s="16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8"/>
      <c r="AI1145" s="18"/>
      <c r="AJ1145" s="18"/>
      <c r="AK1145" s="18"/>
      <c r="AL1145" s="18"/>
      <c r="AM1145" s="18"/>
      <c r="AN1145" s="18"/>
      <c r="AO1145" s="18"/>
      <c r="AP1145" s="18"/>
      <c r="AQ1145" s="18"/>
      <c r="AR1145" s="18"/>
      <c r="AS1145" s="18"/>
      <c r="AT1145" s="18"/>
      <c r="AU1145" s="18"/>
      <c r="AV1145" s="18"/>
      <c r="AW1145" s="18"/>
      <c r="AY1145" s="18"/>
      <c r="BA1145" s="19"/>
      <c r="BB1145" s="16"/>
    </row>
    <row r="1146" spans="1:54">
      <c r="A1146" s="19"/>
      <c r="B1146" s="16"/>
      <c r="C1146" s="17"/>
      <c r="D1146" s="17"/>
      <c r="E1146" s="17"/>
      <c r="F1146" s="17"/>
      <c r="G1146" s="16"/>
      <c r="H1146" s="16"/>
      <c r="I1146" s="16"/>
      <c r="J1146" s="16"/>
      <c r="K1146" s="18"/>
      <c r="L1146" s="16"/>
      <c r="M1146" s="18"/>
      <c r="N1146" s="18"/>
      <c r="O1146" s="36"/>
      <c r="P1146" s="36"/>
      <c r="Q1146" s="36"/>
      <c r="R1146" s="41"/>
      <c r="S1146" s="16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  <c r="AH1146" s="18"/>
      <c r="AI1146" s="18"/>
      <c r="AJ1146" s="18"/>
      <c r="AK1146" s="18"/>
      <c r="AL1146" s="18"/>
      <c r="AM1146" s="18"/>
      <c r="AN1146" s="18"/>
      <c r="AO1146" s="18"/>
      <c r="AP1146" s="18"/>
      <c r="AQ1146" s="18"/>
      <c r="AR1146" s="18"/>
      <c r="AS1146" s="18"/>
      <c r="AT1146" s="18"/>
      <c r="AU1146" s="18"/>
      <c r="AV1146" s="18"/>
      <c r="AW1146" s="18"/>
      <c r="AY1146" s="18"/>
      <c r="BA1146" s="19"/>
      <c r="BB1146" s="16"/>
    </row>
    <row r="1147" spans="1:54">
      <c r="A1147" s="19"/>
      <c r="B1147" s="16"/>
      <c r="C1147" s="17"/>
      <c r="D1147" s="17"/>
      <c r="E1147" s="17"/>
      <c r="F1147" s="17"/>
      <c r="G1147" s="16"/>
      <c r="H1147" s="16"/>
      <c r="I1147" s="16"/>
      <c r="J1147" s="16"/>
      <c r="K1147" s="18"/>
      <c r="L1147" s="16"/>
      <c r="M1147" s="18"/>
      <c r="N1147" s="18"/>
      <c r="O1147" s="36"/>
      <c r="P1147" s="36"/>
      <c r="Q1147" s="36"/>
      <c r="R1147" s="41"/>
      <c r="S1147" s="16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  <c r="AH1147" s="18"/>
      <c r="AI1147" s="18"/>
      <c r="AJ1147" s="18"/>
      <c r="AK1147" s="18"/>
      <c r="AL1147" s="18"/>
      <c r="AM1147" s="18"/>
      <c r="AN1147" s="18"/>
      <c r="AO1147" s="18"/>
      <c r="AP1147" s="18"/>
      <c r="AQ1147" s="18"/>
      <c r="AR1147" s="18"/>
      <c r="AS1147" s="18"/>
      <c r="AT1147" s="18"/>
      <c r="AU1147" s="18"/>
      <c r="AV1147" s="18"/>
      <c r="AW1147" s="18"/>
      <c r="AY1147" s="18"/>
      <c r="BA1147" s="19"/>
      <c r="BB1147" s="16"/>
    </row>
    <row r="1148" spans="1:54">
      <c r="A1148" s="19"/>
      <c r="B1148" s="16"/>
      <c r="C1148" s="17"/>
      <c r="D1148" s="17"/>
      <c r="E1148" s="17"/>
      <c r="F1148" s="17"/>
      <c r="G1148" s="16"/>
      <c r="H1148" s="16"/>
      <c r="I1148" s="16"/>
      <c r="J1148" s="16"/>
      <c r="K1148" s="18"/>
      <c r="L1148" s="16"/>
      <c r="M1148" s="18"/>
      <c r="N1148" s="18"/>
      <c r="O1148" s="36"/>
      <c r="P1148" s="36"/>
      <c r="Q1148" s="36"/>
      <c r="R1148" s="41"/>
      <c r="S1148" s="16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8"/>
      <c r="AI1148" s="18"/>
      <c r="AJ1148" s="18"/>
      <c r="AK1148" s="18"/>
      <c r="AL1148" s="18"/>
      <c r="AM1148" s="18"/>
      <c r="AN1148" s="18"/>
      <c r="AO1148" s="18"/>
      <c r="AP1148" s="18"/>
      <c r="AQ1148" s="18"/>
      <c r="AR1148" s="18"/>
      <c r="AS1148" s="18"/>
      <c r="AT1148" s="18"/>
      <c r="AU1148" s="18"/>
      <c r="AV1148" s="18"/>
      <c r="AW1148" s="18"/>
      <c r="AY1148" s="18"/>
      <c r="BA1148" s="19"/>
      <c r="BB1148" s="16"/>
    </row>
    <row r="1149" spans="1:54">
      <c r="A1149" s="19"/>
      <c r="B1149" s="16"/>
      <c r="C1149" s="17"/>
      <c r="D1149" s="17"/>
      <c r="E1149" s="17"/>
      <c r="F1149" s="17"/>
      <c r="G1149" s="16"/>
      <c r="H1149" s="16"/>
      <c r="I1149" s="16"/>
      <c r="J1149" s="16"/>
      <c r="K1149" s="18"/>
      <c r="L1149" s="16"/>
      <c r="M1149" s="18"/>
      <c r="N1149" s="18"/>
      <c r="O1149" s="36"/>
      <c r="P1149" s="36"/>
      <c r="Q1149" s="36"/>
      <c r="R1149" s="41"/>
      <c r="S1149" s="16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  <c r="AH1149" s="18"/>
      <c r="AI1149" s="18"/>
      <c r="AJ1149" s="18"/>
      <c r="AK1149" s="18"/>
      <c r="AL1149" s="18"/>
      <c r="AM1149" s="18"/>
      <c r="AN1149" s="18"/>
      <c r="AO1149" s="18"/>
      <c r="AP1149" s="18"/>
      <c r="AQ1149" s="18"/>
      <c r="AR1149" s="18"/>
      <c r="AS1149" s="18"/>
      <c r="AT1149" s="18"/>
      <c r="AU1149" s="18"/>
      <c r="AV1149" s="18"/>
      <c r="AW1149" s="18"/>
      <c r="AY1149" s="18"/>
      <c r="BA1149" s="19"/>
      <c r="BB1149" s="16"/>
    </row>
    <row r="1150" spans="1:54">
      <c r="A1150" s="19"/>
      <c r="B1150" s="16"/>
      <c r="C1150" s="17"/>
      <c r="D1150" s="17"/>
      <c r="E1150" s="17"/>
      <c r="F1150" s="17"/>
      <c r="G1150" s="16"/>
      <c r="H1150" s="16"/>
      <c r="I1150" s="16"/>
      <c r="J1150" s="16"/>
      <c r="K1150" s="18"/>
      <c r="L1150" s="16"/>
      <c r="M1150" s="18"/>
      <c r="N1150" s="18"/>
      <c r="O1150" s="36"/>
      <c r="P1150" s="36"/>
      <c r="Q1150" s="36"/>
      <c r="R1150" s="41"/>
      <c r="S1150" s="16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  <c r="AH1150" s="18"/>
      <c r="AI1150" s="18"/>
      <c r="AJ1150" s="18"/>
      <c r="AK1150" s="18"/>
      <c r="AL1150" s="18"/>
      <c r="AM1150" s="18"/>
      <c r="AN1150" s="18"/>
      <c r="AO1150" s="18"/>
      <c r="AP1150" s="18"/>
      <c r="AQ1150" s="18"/>
      <c r="AR1150" s="18"/>
      <c r="AS1150" s="18"/>
      <c r="AT1150" s="18"/>
      <c r="AU1150" s="18"/>
      <c r="AV1150" s="18"/>
      <c r="AW1150" s="18"/>
      <c r="AY1150" s="18"/>
      <c r="BA1150" s="19"/>
      <c r="BB1150" s="16"/>
    </row>
    <row r="1151" spans="1:54">
      <c r="A1151" s="19"/>
      <c r="B1151" s="16"/>
      <c r="C1151" s="17"/>
      <c r="D1151" s="17"/>
      <c r="E1151" s="17"/>
      <c r="F1151" s="17"/>
      <c r="G1151" s="16"/>
      <c r="H1151" s="16"/>
      <c r="I1151" s="16"/>
      <c r="J1151" s="16"/>
      <c r="K1151" s="18"/>
      <c r="L1151" s="16"/>
      <c r="M1151" s="18"/>
      <c r="N1151" s="18"/>
      <c r="O1151" s="36"/>
      <c r="P1151" s="36"/>
      <c r="Q1151" s="36"/>
      <c r="R1151" s="41"/>
      <c r="S1151" s="16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  <c r="AH1151" s="18"/>
      <c r="AI1151" s="18"/>
      <c r="AJ1151" s="18"/>
      <c r="AK1151" s="18"/>
      <c r="AL1151" s="18"/>
      <c r="AM1151" s="18"/>
      <c r="AN1151" s="18"/>
      <c r="AO1151" s="18"/>
      <c r="AP1151" s="18"/>
      <c r="AQ1151" s="18"/>
      <c r="AR1151" s="18"/>
      <c r="AS1151" s="18"/>
      <c r="AT1151" s="18"/>
      <c r="AU1151" s="18"/>
      <c r="AV1151" s="18"/>
      <c r="AW1151" s="18"/>
      <c r="AY1151" s="18"/>
      <c r="BA1151" s="19"/>
      <c r="BB1151" s="16"/>
    </row>
    <row r="1152" spans="1:54">
      <c r="A1152" s="19"/>
      <c r="B1152" s="16"/>
      <c r="C1152" s="17"/>
      <c r="D1152" s="17"/>
      <c r="E1152" s="17"/>
      <c r="F1152" s="17"/>
      <c r="G1152" s="16"/>
      <c r="H1152" s="16"/>
      <c r="I1152" s="16"/>
      <c r="J1152" s="16"/>
      <c r="K1152" s="18"/>
      <c r="L1152" s="16"/>
      <c r="M1152" s="18"/>
      <c r="N1152" s="18"/>
      <c r="O1152" s="36"/>
      <c r="P1152" s="36"/>
      <c r="Q1152" s="36"/>
      <c r="R1152" s="41"/>
      <c r="S1152" s="16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  <c r="AH1152" s="18"/>
      <c r="AI1152" s="18"/>
      <c r="AJ1152" s="18"/>
      <c r="AK1152" s="18"/>
      <c r="AL1152" s="18"/>
      <c r="AM1152" s="18"/>
      <c r="AN1152" s="18"/>
      <c r="AO1152" s="18"/>
      <c r="AP1152" s="18"/>
      <c r="AQ1152" s="18"/>
      <c r="AR1152" s="18"/>
      <c r="AS1152" s="18"/>
      <c r="AT1152" s="18"/>
      <c r="AU1152" s="18"/>
      <c r="AV1152" s="18"/>
      <c r="AW1152" s="18"/>
      <c r="AY1152" s="18"/>
      <c r="BA1152" s="19"/>
      <c r="BB1152" s="16"/>
    </row>
    <row r="1153" spans="1:54">
      <c r="A1153" s="19"/>
      <c r="B1153" s="16"/>
      <c r="C1153" s="17"/>
      <c r="D1153" s="17"/>
      <c r="E1153" s="17"/>
      <c r="F1153" s="17"/>
      <c r="G1153" s="16"/>
      <c r="H1153" s="16"/>
      <c r="I1153" s="16"/>
      <c r="J1153" s="16"/>
      <c r="K1153" s="18"/>
      <c r="L1153" s="16"/>
      <c r="M1153" s="18"/>
      <c r="N1153" s="18"/>
      <c r="O1153" s="36"/>
      <c r="P1153" s="36"/>
      <c r="Q1153" s="36"/>
      <c r="R1153" s="41"/>
      <c r="S1153" s="16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  <c r="AH1153" s="18"/>
      <c r="AI1153" s="18"/>
      <c r="AJ1153" s="18"/>
      <c r="AK1153" s="18"/>
      <c r="AL1153" s="18"/>
      <c r="AM1153" s="18"/>
      <c r="AN1153" s="18"/>
      <c r="AO1153" s="18"/>
      <c r="AP1153" s="18"/>
      <c r="AQ1153" s="18"/>
      <c r="AR1153" s="18"/>
      <c r="AS1153" s="18"/>
      <c r="AT1153" s="18"/>
      <c r="AU1153" s="18"/>
      <c r="AV1153" s="18"/>
      <c r="AW1153" s="18"/>
      <c r="AY1153" s="18"/>
      <c r="BA1153" s="19"/>
      <c r="BB1153" s="16"/>
    </row>
    <row r="1154" spans="1:54">
      <c r="A1154" s="19"/>
      <c r="B1154" s="16"/>
      <c r="C1154" s="17"/>
      <c r="D1154" s="17"/>
      <c r="E1154" s="17"/>
      <c r="F1154" s="17"/>
      <c r="G1154" s="16"/>
      <c r="H1154" s="16"/>
      <c r="I1154" s="16"/>
      <c r="J1154" s="16"/>
      <c r="K1154" s="18"/>
      <c r="L1154" s="16"/>
      <c r="M1154" s="18"/>
      <c r="N1154" s="18"/>
      <c r="O1154" s="36"/>
      <c r="P1154" s="36"/>
      <c r="Q1154" s="36"/>
      <c r="R1154" s="41"/>
      <c r="S1154" s="16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  <c r="AH1154" s="18"/>
      <c r="AI1154" s="18"/>
      <c r="AJ1154" s="18"/>
      <c r="AK1154" s="18"/>
      <c r="AL1154" s="18"/>
      <c r="AM1154" s="18"/>
      <c r="AN1154" s="18"/>
      <c r="AO1154" s="18"/>
      <c r="AP1154" s="18"/>
      <c r="AQ1154" s="18"/>
      <c r="AR1154" s="18"/>
      <c r="AS1154" s="18"/>
      <c r="AT1154" s="18"/>
      <c r="AU1154" s="18"/>
      <c r="AV1154" s="18"/>
      <c r="AW1154" s="18"/>
      <c r="AY1154" s="18"/>
      <c r="BA1154" s="19"/>
      <c r="BB1154" s="16"/>
    </row>
    <row r="1155" spans="1:54">
      <c r="A1155" s="19"/>
      <c r="B1155" s="16"/>
      <c r="C1155" s="17"/>
      <c r="D1155" s="17"/>
      <c r="E1155" s="17"/>
      <c r="F1155" s="17"/>
      <c r="G1155" s="16"/>
      <c r="H1155" s="16"/>
      <c r="I1155" s="16"/>
      <c r="J1155" s="16"/>
      <c r="K1155" s="18"/>
      <c r="L1155" s="16"/>
      <c r="M1155" s="18"/>
      <c r="N1155" s="18"/>
      <c r="O1155" s="36"/>
      <c r="P1155" s="36"/>
      <c r="Q1155" s="36"/>
      <c r="R1155" s="41"/>
      <c r="S1155" s="16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  <c r="AH1155" s="18"/>
      <c r="AI1155" s="18"/>
      <c r="AJ1155" s="18"/>
      <c r="AK1155" s="18"/>
      <c r="AL1155" s="18"/>
      <c r="AM1155" s="18"/>
      <c r="AN1155" s="18"/>
      <c r="AO1155" s="18"/>
      <c r="AP1155" s="18"/>
      <c r="AQ1155" s="18"/>
      <c r="AR1155" s="18"/>
      <c r="AS1155" s="18"/>
      <c r="AT1155" s="18"/>
      <c r="AU1155" s="18"/>
      <c r="AV1155" s="18"/>
      <c r="AW1155" s="18"/>
      <c r="AY1155" s="18"/>
      <c r="BA1155" s="19"/>
      <c r="BB1155" s="16"/>
    </row>
    <row r="1156" spans="1:54">
      <c r="A1156" s="19"/>
      <c r="B1156" s="16"/>
      <c r="C1156" s="17"/>
      <c r="D1156" s="17"/>
      <c r="E1156" s="17"/>
      <c r="F1156" s="17"/>
      <c r="G1156" s="16"/>
      <c r="H1156" s="16"/>
      <c r="I1156" s="16"/>
      <c r="J1156" s="16"/>
      <c r="K1156" s="18"/>
      <c r="L1156" s="16"/>
      <c r="M1156" s="18"/>
      <c r="N1156" s="18"/>
      <c r="O1156" s="36"/>
      <c r="P1156" s="36"/>
      <c r="Q1156" s="36"/>
      <c r="R1156" s="41"/>
      <c r="S1156" s="16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J1156" s="18"/>
      <c r="AK1156" s="18"/>
      <c r="AL1156" s="18"/>
      <c r="AM1156" s="18"/>
      <c r="AN1156" s="18"/>
      <c r="AO1156" s="18"/>
      <c r="AP1156" s="18"/>
      <c r="AQ1156" s="18"/>
      <c r="AR1156" s="18"/>
      <c r="AS1156" s="18"/>
      <c r="AT1156" s="18"/>
      <c r="AU1156" s="18"/>
      <c r="AV1156" s="18"/>
      <c r="AW1156" s="18"/>
      <c r="AY1156" s="18"/>
      <c r="BA1156" s="19"/>
      <c r="BB1156" s="16"/>
    </row>
    <row r="1157" spans="1:54">
      <c r="A1157" s="19"/>
      <c r="B1157" s="16"/>
      <c r="C1157" s="17"/>
      <c r="D1157" s="17"/>
      <c r="E1157" s="17"/>
      <c r="F1157" s="17"/>
      <c r="G1157" s="16"/>
      <c r="H1157" s="16"/>
      <c r="I1157" s="16"/>
      <c r="J1157" s="16"/>
      <c r="K1157" s="18"/>
      <c r="L1157" s="16"/>
      <c r="M1157" s="18"/>
      <c r="N1157" s="18"/>
      <c r="O1157" s="36"/>
      <c r="P1157" s="36"/>
      <c r="Q1157" s="36"/>
      <c r="R1157" s="41"/>
      <c r="S1157" s="16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  <c r="AH1157" s="18"/>
      <c r="AI1157" s="18"/>
      <c r="AJ1157" s="18"/>
      <c r="AK1157" s="18"/>
      <c r="AL1157" s="18"/>
      <c r="AM1157" s="18"/>
      <c r="AN1157" s="18"/>
      <c r="AO1157" s="18"/>
      <c r="AP1157" s="18"/>
      <c r="AQ1157" s="18"/>
      <c r="AR1157" s="18"/>
      <c r="AS1157" s="18"/>
      <c r="AT1157" s="18"/>
      <c r="AU1157" s="18"/>
      <c r="AV1157" s="18"/>
      <c r="AW1157" s="18"/>
      <c r="AY1157" s="18"/>
      <c r="BA1157" s="19"/>
      <c r="BB1157" s="16"/>
    </row>
    <row r="1158" spans="1:54">
      <c r="A1158" s="19"/>
      <c r="B1158" s="16"/>
      <c r="C1158" s="17"/>
      <c r="D1158" s="17"/>
      <c r="E1158" s="17"/>
      <c r="F1158" s="17"/>
      <c r="G1158" s="16"/>
      <c r="H1158" s="16"/>
      <c r="I1158" s="16"/>
      <c r="J1158" s="16"/>
      <c r="K1158" s="18"/>
      <c r="L1158" s="16"/>
      <c r="M1158" s="18"/>
      <c r="N1158" s="18"/>
      <c r="O1158" s="36"/>
      <c r="P1158" s="36"/>
      <c r="Q1158" s="36"/>
      <c r="R1158" s="41"/>
      <c r="S1158" s="16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  <c r="AH1158" s="18"/>
      <c r="AI1158" s="18"/>
      <c r="AJ1158" s="18"/>
      <c r="AK1158" s="18"/>
      <c r="AL1158" s="18"/>
      <c r="AM1158" s="18"/>
      <c r="AN1158" s="18"/>
      <c r="AO1158" s="18"/>
      <c r="AP1158" s="18"/>
      <c r="AQ1158" s="18"/>
      <c r="AR1158" s="18"/>
      <c r="AS1158" s="18"/>
      <c r="AT1158" s="18"/>
      <c r="AU1158" s="18"/>
      <c r="AV1158" s="18"/>
      <c r="AW1158" s="18"/>
      <c r="AY1158" s="18"/>
      <c r="BA1158" s="19"/>
      <c r="BB1158" s="16"/>
    </row>
    <row r="1159" spans="1:54">
      <c r="A1159" s="19"/>
      <c r="B1159" s="16"/>
      <c r="C1159" s="17"/>
      <c r="D1159" s="17"/>
      <c r="E1159" s="17"/>
      <c r="F1159" s="17"/>
      <c r="G1159" s="16"/>
      <c r="H1159" s="16"/>
      <c r="I1159" s="16"/>
      <c r="J1159" s="16"/>
      <c r="K1159" s="18"/>
      <c r="L1159" s="16"/>
      <c r="M1159" s="18"/>
      <c r="N1159" s="18"/>
      <c r="O1159" s="36"/>
      <c r="P1159" s="36"/>
      <c r="Q1159" s="36"/>
      <c r="R1159" s="41"/>
      <c r="S1159" s="16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  <c r="AH1159" s="18"/>
      <c r="AI1159" s="18"/>
      <c r="AJ1159" s="18"/>
      <c r="AK1159" s="18"/>
      <c r="AL1159" s="18"/>
      <c r="AM1159" s="18"/>
      <c r="AN1159" s="18"/>
      <c r="AO1159" s="18"/>
      <c r="AP1159" s="18"/>
      <c r="AQ1159" s="18"/>
      <c r="AR1159" s="18"/>
      <c r="AS1159" s="18"/>
      <c r="AT1159" s="18"/>
      <c r="AU1159" s="18"/>
      <c r="AV1159" s="18"/>
      <c r="AW1159" s="18"/>
      <c r="AY1159" s="18"/>
      <c r="BA1159" s="19"/>
      <c r="BB1159" s="16"/>
    </row>
    <row r="1160" spans="1:54">
      <c r="A1160" s="19"/>
      <c r="B1160" s="16"/>
      <c r="C1160" s="17"/>
      <c r="D1160" s="17"/>
      <c r="E1160" s="17"/>
      <c r="F1160" s="17"/>
      <c r="G1160" s="16"/>
      <c r="H1160" s="16"/>
      <c r="I1160" s="16"/>
      <c r="J1160" s="16"/>
      <c r="K1160" s="18"/>
      <c r="L1160" s="16"/>
      <c r="M1160" s="18"/>
      <c r="N1160" s="18"/>
      <c r="O1160" s="36"/>
      <c r="P1160" s="36"/>
      <c r="Q1160" s="36"/>
      <c r="R1160" s="41"/>
      <c r="S1160" s="16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  <c r="AH1160" s="18"/>
      <c r="AI1160" s="18"/>
      <c r="AJ1160" s="18"/>
      <c r="AK1160" s="18"/>
      <c r="AL1160" s="18"/>
      <c r="AM1160" s="18"/>
      <c r="AN1160" s="18"/>
      <c r="AO1160" s="18"/>
      <c r="AP1160" s="18"/>
      <c r="AQ1160" s="18"/>
      <c r="AR1160" s="18"/>
      <c r="AS1160" s="18"/>
      <c r="AT1160" s="18"/>
      <c r="AU1160" s="18"/>
      <c r="AV1160" s="18"/>
      <c r="AW1160" s="18"/>
      <c r="AY1160" s="18"/>
      <c r="BA1160" s="19"/>
      <c r="BB1160" s="16"/>
    </row>
    <row r="1161" spans="1:54">
      <c r="A1161" s="19"/>
      <c r="B1161" s="16"/>
      <c r="C1161" s="17"/>
      <c r="D1161" s="17"/>
      <c r="E1161" s="17"/>
      <c r="F1161" s="17"/>
      <c r="G1161" s="16"/>
      <c r="H1161" s="16"/>
      <c r="I1161" s="16"/>
      <c r="J1161" s="16"/>
      <c r="K1161" s="18"/>
      <c r="L1161" s="16"/>
      <c r="M1161" s="18"/>
      <c r="N1161" s="18"/>
      <c r="O1161" s="36"/>
      <c r="P1161" s="36"/>
      <c r="Q1161" s="36"/>
      <c r="R1161" s="41"/>
      <c r="S1161" s="16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  <c r="AH1161" s="18"/>
      <c r="AI1161" s="18"/>
      <c r="AJ1161" s="18"/>
      <c r="AK1161" s="18"/>
      <c r="AL1161" s="18"/>
      <c r="AM1161" s="18"/>
      <c r="AN1161" s="18"/>
      <c r="AO1161" s="18"/>
      <c r="AP1161" s="18"/>
      <c r="AQ1161" s="18"/>
      <c r="AR1161" s="18"/>
      <c r="AS1161" s="18"/>
      <c r="AT1161" s="18"/>
      <c r="AU1161" s="18"/>
      <c r="AV1161" s="18"/>
      <c r="AW1161" s="18"/>
      <c r="AY1161" s="18"/>
      <c r="BA1161" s="19"/>
      <c r="BB1161" s="16"/>
    </row>
    <row r="1162" spans="1:54">
      <c r="A1162" s="19"/>
      <c r="B1162" s="16"/>
      <c r="C1162" s="17"/>
      <c r="D1162" s="17"/>
      <c r="E1162" s="17"/>
      <c r="F1162" s="17"/>
      <c r="G1162" s="16"/>
      <c r="H1162" s="16"/>
      <c r="I1162" s="16"/>
      <c r="J1162" s="16"/>
      <c r="K1162" s="18"/>
      <c r="L1162" s="16"/>
      <c r="M1162" s="18"/>
      <c r="N1162" s="18"/>
      <c r="O1162" s="36"/>
      <c r="P1162" s="36"/>
      <c r="Q1162" s="36"/>
      <c r="R1162" s="41"/>
      <c r="S1162" s="16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  <c r="AH1162" s="18"/>
      <c r="AI1162" s="18"/>
      <c r="AJ1162" s="18"/>
      <c r="AK1162" s="18"/>
      <c r="AL1162" s="18"/>
      <c r="AM1162" s="18"/>
      <c r="AN1162" s="18"/>
      <c r="AO1162" s="18"/>
      <c r="AP1162" s="18"/>
      <c r="AQ1162" s="18"/>
      <c r="AR1162" s="18"/>
      <c r="AS1162" s="18"/>
      <c r="AT1162" s="18"/>
      <c r="AU1162" s="18"/>
      <c r="AV1162" s="18"/>
      <c r="AW1162" s="18"/>
      <c r="AY1162" s="18"/>
      <c r="BA1162" s="19"/>
      <c r="BB1162" s="16"/>
    </row>
    <row r="1163" spans="1:54">
      <c r="A1163" s="19"/>
      <c r="B1163" s="16"/>
      <c r="C1163" s="17"/>
      <c r="D1163" s="17"/>
      <c r="E1163" s="17"/>
      <c r="F1163" s="17"/>
      <c r="G1163" s="16"/>
      <c r="H1163" s="16"/>
      <c r="I1163" s="16"/>
      <c r="J1163" s="16"/>
      <c r="K1163" s="18"/>
      <c r="L1163" s="16"/>
      <c r="M1163" s="18"/>
      <c r="N1163" s="18"/>
      <c r="O1163" s="36"/>
      <c r="P1163" s="36"/>
      <c r="Q1163" s="36"/>
      <c r="R1163" s="41"/>
      <c r="S1163" s="16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  <c r="AH1163" s="18"/>
      <c r="AI1163" s="18"/>
      <c r="AJ1163" s="18"/>
      <c r="AK1163" s="18"/>
      <c r="AL1163" s="18"/>
      <c r="AM1163" s="18"/>
      <c r="AN1163" s="18"/>
      <c r="AO1163" s="18"/>
      <c r="AP1163" s="18"/>
      <c r="AQ1163" s="18"/>
      <c r="AR1163" s="18"/>
      <c r="AS1163" s="18"/>
      <c r="AT1163" s="18"/>
      <c r="AU1163" s="18"/>
      <c r="AV1163" s="18"/>
      <c r="AW1163" s="18"/>
      <c r="AY1163" s="18"/>
      <c r="BA1163" s="19"/>
      <c r="BB1163" s="16"/>
    </row>
    <row r="1164" spans="1:54">
      <c r="A1164" s="19"/>
      <c r="B1164" s="16"/>
      <c r="C1164" s="17"/>
      <c r="D1164" s="17"/>
      <c r="E1164" s="17"/>
      <c r="F1164" s="17"/>
      <c r="G1164" s="16"/>
      <c r="H1164" s="16"/>
      <c r="I1164" s="16"/>
      <c r="J1164" s="16"/>
      <c r="K1164" s="18"/>
      <c r="L1164" s="16"/>
      <c r="M1164" s="18"/>
      <c r="N1164" s="18"/>
      <c r="O1164" s="36"/>
      <c r="P1164" s="36"/>
      <c r="Q1164" s="36"/>
      <c r="R1164" s="41"/>
      <c r="S1164" s="16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  <c r="AH1164" s="18"/>
      <c r="AI1164" s="18"/>
      <c r="AJ1164" s="18"/>
      <c r="AK1164" s="18"/>
      <c r="AL1164" s="18"/>
      <c r="AM1164" s="18"/>
      <c r="AN1164" s="18"/>
      <c r="AO1164" s="18"/>
      <c r="AP1164" s="18"/>
      <c r="AQ1164" s="18"/>
      <c r="AR1164" s="18"/>
      <c r="AS1164" s="18"/>
      <c r="AT1164" s="18"/>
      <c r="AU1164" s="18"/>
      <c r="AV1164" s="18"/>
      <c r="AW1164" s="18"/>
      <c r="AY1164" s="18"/>
      <c r="BA1164" s="19"/>
      <c r="BB1164" s="16"/>
    </row>
    <row r="1165" spans="1:54">
      <c r="A1165" s="19"/>
      <c r="B1165" s="16"/>
      <c r="C1165" s="17"/>
      <c r="D1165" s="17"/>
      <c r="E1165" s="17"/>
      <c r="F1165" s="17"/>
      <c r="G1165" s="16"/>
      <c r="H1165" s="16"/>
      <c r="I1165" s="16"/>
      <c r="J1165" s="16"/>
      <c r="K1165" s="18"/>
      <c r="L1165" s="16"/>
      <c r="M1165" s="18"/>
      <c r="N1165" s="18"/>
      <c r="O1165" s="36"/>
      <c r="P1165" s="36"/>
      <c r="Q1165" s="36"/>
      <c r="R1165" s="41"/>
      <c r="S1165" s="16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  <c r="AH1165" s="18"/>
      <c r="AI1165" s="18"/>
      <c r="AJ1165" s="18"/>
      <c r="AK1165" s="18"/>
      <c r="AL1165" s="18"/>
      <c r="AM1165" s="18"/>
      <c r="AN1165" s="18"/>
      <c r="AO1165" s="18"/>
      <c r="AP1165" s="18"/>
      <c r="AQ1165" s="18"/>
      <c r="AR1165" s="18"/>
      <c r="AS1165" s="18"/>
      <c r="AT1165" s="18"/>
      <c r="AU1165" s="18"/>
      <c r="AV1165" s="18"/>
      <c r="AW1165" s="18"/>
      <c r="AY1165" s="18"/>
      <c r="BA1165" s="19"/>
      <c r="BB1165" s="16"/>
    </row>
    <row r="1166" spans="1:54">
      <c r="A1166" s="19"/>
      <c r="B1166" s="16"/>
      <c r="C1166" s="17"/>
      <c r="D1166" s="17"/>
      <c r="E1166" s="17"/>
      <c r="F1166" s="17"/>
      <c r="G1166" s="16"/>
      <c r="H1166" s="16"/>
      <c r="I1166" s="16"/>
      <c r="J1166" s="16"/>
      <c r="K1166" s="18"/>
      <c r="L1166" s="16"/>
      <c r="M1166" s="18"/>
      <c r="N1166" s="18"/>
      <c r="O1166" s="36"/>
      <c r="P1166" s="36"/>
      <c r="Q1166" s="36"/>
      <c r="R1166" s="41"/>
      <c r="S1166" s="16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  <c r="AG1166" s="18"/>
      <c r="AH1166" s="18"/>
      <c r="AI1166" s="18"/>
      <c r="AJ1166" s="18"/>
      <c r="AK1166" s="18"/>
      <c r="AL1166" s="18"/>
      <c r="AM1166" s="18"/>
      <c r="AN1166" s="18"/>
      <c r="AO1166" s="18"/>
      <c r="AP1166" s="18"/>
      <c r="AQ1166" s="18"/>
      <c r="AR1166" s="18"/>
      <c r="AS1166" s="18"/>
      <c r="AT1166" s="18"/>
      <c r="AU1166" s="18"/>
      <c r="AV1166" s="18"/>
      <c r="AW1166" s="18"/>
      <c r="AY1166" s="18"/>
      <c r="BA1166" s="19"/>
      <c r="BB1166" s="16"/>
    </row>
    <row r="1167" spans="1:54">
      <c r="A1167" s="19"/>
      <c r="B1167" s="16"/>
      <c r="C1167" s="17"/>
      <c r="D1167" s="17"/>
      <c r="E1167" s="17"/>
      <c r="F1167" s="17"/>
      <c r="G1167" s="16"/>
      <c r="H1167" s="16"/>
      <c r="I1167" s="16"/>
      <c r="J1167" s="16"/>
      <c r="K1167" s="18"/>
      <c r="L1167" s="16"/>
      <c r="M1167" s="18"/>
      <c r="N1167" s="18"/>
      <c r="O1167" s="36"/>
      <c r="P1167" s="36"/>
      <c r="Q1167" s="36"/>
      <c r="R1167" s="41"/>
      <c r="S1167" s="16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  <c r="AH1167" s="18"/>
      <c r="AI1167" s="18"/>
      <c r="AJ1167" s="18"/>
      <c r="AK1167" s="18"/>
      <c r="AL1167" s="18"/>
      <c r="AM1167" s="18"/>
      <c r="AN1167" s="18"/>
      <c r="AO1167" s="18"/>
      <c r="AP1167" s="18"/>
      <c r="AQ1167" s="18"/>
      <c r="AR1167" s="18"/>
      <c r="AS1167" s="18"/>
      <c r="AT1167" s="18"/>
      <c r="AU1167" s="18"/>
      <c r="AV1167" s="18"/>
      <c r="AW1167" s="18"/>
      <c r="AY1167" s="18"/>
      <c r="BA1167" s="19"/>
      <c r="BB1167" s="16"/>
    </row>
    <row r="1168" spans="1:54">
      <c r="A1168" s="19"/>
      <c r="B1168" s="16"/>
      <c r="C1168" s="17"/>
      <c r="D1168" s="17"/>
      <c r="E1168" s="17"/>
      <c r="F1168" s="17"/>
      <c r="G1168" s="16"/>
      <c r="H1168" s="16"/>
      <c r="I1168" s="16"/>
      <c r="J1168" s="16"/>
      <c r="K1168" s="18"/>
      <c r="L1168" s="16"/>
      <c r="M1168" s="18"/>
      <c r="N1168" s="18"/>
      <c r="O1168" s="36"/>
      <c r="P1168" s="36"/>
      <c r="Q1168" s="36"/>
      <c r="R1168" s="41"/>
      <c r="S1168" s="16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  <c r="AH1168" s="18"/>
      <c r="AI1168" s="18"/>
      <c r="AJ1168" s="18"/>
      <c r="AK1168" s="18"/>
      <c r="AL1168" s="18"/>
      <c r="AM1168" s="18"/>
      <c r="AN1168" s="18"/>
      <c r="AO1168" s="18"/>
      <c r="AP1168" s="18"/>
      <c r="AQ1168" s="18"/>
      <c r="AR1168" s="18"/>
      <c r="AS1168" s="18"/>
      <c r="AT1168" s="18"/>
      <c r="AU1168" s="18"/>
      <c r="AV1168" s="18"/>
      <c r="AW1168" s="18"/>
      <c r="AY1168" s="18"/>
      <c r="BA1168" s="19"/>
      <c r="BB1168" s="16"/>
    </row>
    <row r="1169" spans="1:54">
      <c r="A1169" s="19"/>
      <c r="B1169" s="16"/>
      <c r="C1169" s="17"/>
      <c r="D1169" s="17"/>
      <c r="E1169" s="17"/>
      <c r="F1169" s="17"/>
      <c r="G1169" s="16"/>
      <c r="H1169" s="16"/>
      <c r="I1169" s="16"/>
      <c r="J1169" s="16"/>
      <c r="K1169" s="18"/>
      <c r="L1169" s="16"/>
      <c r="M1169" s="18"/>
      <c r="N1169" s="18"/>
      <c r="O1169" s="36"/>
      <c r="P1169" s="36"/>
      <c r="Q1169" s="36"/>
      <c r="R1169" s="41"/>
      <c r="S1169" s="16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  <c r="AH1169" s="18"/>
      <c r="AI1169" s="18"/>
      <c r="AJ1169" s="18"/>
      <c r="AK1169" s="18"/>
      <c r="AL1169" s="18"/>
      <c r="AM1169" s="18"/>
      <c r="AN1169" s="18"/>
      <c r="AO1169" s="18"/>
      <c r="AP1169" s="18"/>
      <c r="AQ1169" s="18"/>
      <c r="AR1169" s="18"/>
      <c r="AS1169" s="18"/>
      <c r="AT1169" s="18"/>
      <c r="AU1169" s="18"/>
      <c r="AV1169" s="18"/>
      <c r="AW1169" s="18"/>
      <c r="AY1169" s="18"/>
      <c r="BA1169" s="19"/>
      <c r="BB1169" s="16"/>
    </row>
    <row r="1170" spans="1:54">
      <c r="A1170" s="19"/>
      <c r="B1170" s="16"/>
      <c r="C1170" s="17"/>
      <c r="D1170" s="17"/>
      <c r="E1170" s="17"/>
      <c r="F1170" s="17"/>
      <c r="G1170" s="16"/>
      <c r="H1170" s="16"/>
      <c r="I1170" s="16"/>
      <c r="J1170" s="16"/>
      <c r="K1170" s="18"/>
      <c r="L1170" s="16"/>
      <c r="M1170" s="18"/>
      <c r="N1170" s="18"/>
      <c r="O1170" s="36"/>
      <c r="P1170" s="36"/>
      <c r="Q1170" s="36"/>
      <c r="R1170" s="41"/>
      <c r="S1170" s="16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  <c r="AH1170" s="18"/>
      <c r="AI1170" s="18"/>
      <c r="AJ1170" s="18"/>
      <c r="AK1170" s="18"/>
      <c r="AL1170" s="18"/>
      <c r="AM1170" s="18"/>
      <c r="AN1170" s="18"/>
      <c r="AO1170" s="18"/>
      <c r="AP1170" s="18"/>
      <c r="AQ1170" s="18"/>
      <c r="AR1170" s="18"/>
      <c r="AS1170" s="18"/>
      <c r="AT1170" s="18"/>
      <c r="AU1170" s="18"/>
      <c r="AV1170" s="18"/>
      <c r="AW1170" s="18"/>
      <c r="AY1170" s="18"/>
      <c r="BA1170" s="19"/>
      <c r="BB1170" s="16"/>
    </row>
    <row r="1171" spans="1:54">
      <c r="A1171" s="19"/>
      <c r="B1171" s="16"/>
      <c r="C1171" s="17"/>
      <c r="D1171" s="17"/>
      <c r="E1171" s="17"/>
      <c r="F1171" s="17"/>
      <c r="G1171" s="16"/>
      <c r="H1171" s="16"/>
      <c r="I1171" s="16"/>
      <c r="J1171" s="16"/>
      <c r="K1171" s="18"/>
      <c r="L1171" s="16"/>
      <c r="M1171" s="18"/>
      <c r="N1171" s="18"/>
      <c r="O1171" s="36"/>
      <c r="P1171" s="36"/>
      <c r="Q1171" s="36"/>
      <c r="R1171" s="41"/>
      <c r="S1171" s="16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  <c r="AH1171" s="18"/>
      <c r="AI1171" s="18"/>
      <c r="AJ1171" s="18"/>
      <c r="AK1171" s="18"/>
      <c r="AL1171" s="18"/>
      <c r="AM1171" s="18"/>
      <c r="AN1171" s="18"/>
      <c r="AO1171" s="18"/>
      <c r="AP1171" s="18"/>
      <c r="AQ1171" s="18"/>
      <c r="AR1171" s="18"/>
      <c r="AS1171" s="18"/>
      <c r="AT1171" s="18"/>
      <c r="AU1171" s="18"/>
      <c r="AV1171" s="18"/>
      <c r="AW1171" s="18"/>
      <c r="AY1171" s="18"/>
      <c r="BA1171" s="19"/>
      <c r="BB1171" s="16"/>
    </row>
    <row r="1172" spans="1:54">
      <c r="A1172" s="19"/>
      <c r="B1172" s="16"/>
      <c r="C1172" s="17"/>
      <c r="D1172" s="17"/>
      <c r="E1172" s="17"/>
      <c r="F1172" s="17"/>
      <c r="G1172" s="16"/>
      <c r="H1172" s="16"/>
      <c r="I1172" s="16"/>
      <c r="J1172" s="16"/>
      <c r="K1172" s="18"/>
      <c r="L1172" s="16"/>
      <c r="M1172" s="18"/>
      <c r="N1172" s="18"/>
      <c r="O1172" s="36"/>
      <c r="P1172" s="36"/>
      <c r="Q1172" s="36"/>
      <c r="R1172" s="41"/>
      <c r="S1172" s="16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  <c r="AH1172" s="18"/>
      <c r="AI1172" s="18"/>
      <c r="AJ1172" s="18"/>
      <c r="AK1172" s="18"/>
      <c r="AL1172" s="18"/>
      <c r="AM1172" s="18"/>
      <c r="AN1172" s="18"/>
      <c r="AO1172" s="18"/>
      <c r="AP1172" s="18"/>
      <c r="AQ1172" s="18"/>
      <c r="AR1172" s="18"/>
      <c r="AS1172" s="18"/>
      <c r="AT1172" s="18"/>
      <c r="AU1172" s="18"/>
      <c r="AV1172" s="18"/>
      <c r="AW1172" s="18"/>
      <c r="AY1172" s="18"/>
      <c r="BA1172" s="19"/>
      <c r="BB1172" s="16"/>
    </row>
    <row r="1173" spans="1:54">
      <c r="A1173" s="19"/>
      <c r="B1173" s="16"/>
      <c r="C1173" s="17"/>
      <c r="D1173" s="17"/>
      <c r="E1173" s="17"/>
      <c r="F1173" s="17"/>
      <c r="G1173" s="16"/>
      <c r="H1173" s="16"/>
      <c r="I1173" s="16"/>
      <c r="J1173" s="16"/>
      <c r="K1173" s="18"/>
      <c r="L1173" s="16"/>
      <c r="M1173" s="18"/>
      <c r="N1173" s="18"/>
      <c r="O1173" s="36"/>
      <c r="P1173" s="36"/>
      <c r="Q1173" s="36"/>
      <c r="R1173" s="41"/>
      <c r="S1173" s="16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  <c r="AH1173" s="18"/>
      <c r="AI1173" s="18"/>
      <c r="AJ1173" s="18"/>
      <c r="AK1173" s="18"/>
      <c r="AL1173" s="18"/>
      <c r="AM1173" s="18"/>
      <c r="AN1173" s="18"/>
      <c r="AO1173" s="18"/>
      <c r="AP1173" s="18"/>
      <c r="AQ1173" s="18"/>
      <c r="AR1173" s="18"/>
      <c r="AS1173" s="18"/>
      <c r="AT1173" s="18"/>
      <c r="AU1173" s="18"/>
      <c r="AV1173" s="18"/>
      <c r="AW1173" s="18"/>
      <c r="AY1173" s="18"/>
      <c r="BA1173" s="19"/>
      <c r="BB1173" s="16"/>
    </row>
    <row r="1174" spans="1:54">
      <c r="A1174" s="19"/>
      <c r="B1174" s="16"/>
      <c r="C1174" s="17"/>
      <c r="D1174" s="17"/>
      <c r="E1174" s="17"/>
      <c r="F1174" s="17"/>
      <c r="G1174" s="16"/>
      <c r="H1174" s="16"/>
      <c r="I1174" s="16"/>
      <c r="J1174" s="16"/>
      <c r="K1174" s="18"/>
      <c r="L1174" s="16"/>
      <c r="M1174" s="18"/>
      <c r="N1174" s="18"/>
      <c r="O1174" s="36"/>
      <c r="P1174" s="36"/>
      <c r="Q1174" s="36"/>
      <c r="R1174" s="41"/>
      <c r="S1174" s="16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  <c r="AH1174" s="18"/>
      <c r="AI1174" s="18"/>
      <c r="AJ1174" s="18"/>
      <c r="AK1174" s="18"/>
      <c r="AL1174" s="18"/>
      <c r="AM1174" s="18"/>
      <c r="AN1174" s="18"/>
      <c r="AO1174" s="18"/>
      <c r="AP1174" s="18"/>
      <c r="AQ1174" s="18"/>
      <c r="AR1174" s="18"/>
      <c r="AS1174" s="18"/>
      <c r="AT1174" s="18"/>
      <c r="AU1174" s="18"/>
      <c r="AV1174" s="18"/>
      <c r="AW1174" s="18"/>
      <c r="AY1174" s="18"/>
      <c r="BA1174" s="19"/>
      <c r="BB1174" s="16"/>
    </row>
    <row r="1175" spans="1:54">
      <c r="A1175" s="19"/>
      <c r="B1175" s="16"/>
      <c r="C1175" s="17"/>
      <c r="D1175" s="17"/>
      <c r="E1175" s="17"/>
      <c r="F1175" s="17"/>
      <c r="G1175" s="16"/>
      <c r="H1175" s="16"/>
      <c r="I1175" s="16"/>
      <c r="J1175" s="16"/>
      <c r="K1175" s="18"/>
      <c r="L1175" s="16"/>
      <c r="M1175" s="18"/>
      <c r="N1175" s="18"/>
      <c r="O1175" s="36"/>
      <c r="P1175" s="36"/>
      <c r="Q1175" s="36"/>
      <c r="R1175" s="41"/>
      <c r="S1175" s="16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  <c r="AH1175" s="18"/>
      <c r="AI1175" s="18"/>
      <c r="AJ1175" s="18"/>
      <c r="AK1175" s="18"/>
      <c r="AL1175" s="18"/>
      <c r="AM1175" s="18"/>
      <c r="AN1175" s="18"/>
      <c r="AO1175" s="18"/>
      <c r="AP1175" s="18"/>
      <c r="AQ1175" s="18"/>
      <c r="AR1175" s="18"/>
      <c r="AS1175" s="18"/>
      <c r="AT1175" s="18"/>
      <c r="AU1175" s="18"/>
      <c r="AV1175" s="18"/>
      <c r="AW1175" s="18"/>
      <c r="AY1175" s="18"/>
      <c r="BA1175" s="19"/>
      <c r="BB1175" s="16"/>
    </row>
    <row r="1176" spans="1:54">
      <c r="A1176" s="19"/>
      <c r="B1176" s="16"/>
      <c r="C1176" s="17"/>
      <c r="D1176" s="17"/>
      <c r="E1176" s="17"/>
      <c r="F1176" s="17"/>
      <c r="G1176" s="16"/>
      <c r="H1176" s="16"/>
      <c r="I1176" s="16"/>
      <c r="J1176" s="16"/>
      <c r="K1176" s="18"/>
      <c r="L1176" s="16"/>
      <c r="M1176" s="18"/>
      <c r="N1176" s="18"/>
      <c r="O1176" s="36"/>
      <c r="P1176" s="36"/>
      <c r="Q1176" s="36"/>
      <c r="R1176" s="41"/>
      <c r="S1176" s="16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  <c r="AH1176" s="18"/>
      <c r="AI1176" s="18"/>
      <c r="AJ1176" s="18"/>
      <c r="AK1176" s="18"/>
      <c r="AL1176" s="18"/>
      <c r="AM1176" s="18"/>
      <c r="AN1176" s="18"/>
      <c r="AO1176" s="18"/>
      <c r="AP1176" s="18"/>
      <c r="AQ1176" s="18"/>
      <c r="AR1176" s="18"/>
      <c r="AS1176" s="18"/>
      <c r="AT1176" s="18"/>
      <c r="AU1176" s="18"/>
      <c r="AV1176" s="18"/>
      <c r="AW1176" s="18"/>
      <c r="AY1176" s="18"/>
      <c r="BA1176" s="19"/>
      <c r="BB1176" s="16"/>
    </row>
    <row r="1177" spans="1:54">
      <c r="A1177" s="19"/>
      <c r="B1177" s="16"/>
      <c r="C1177" s="17"/>
      <c r="D1177" s="17"/>
      <c r="E1177" s="17"/>
      <c r="F1177" s="17"/>
      <c r="G1177" s="16"/>
      <c r="H1177" s="16"/>
      <c r="I1177" s="16"/>
      <c r="J1177" s="16"/>
      <c r="K1177" s="18"/>
      <c r="L1177" s="16"/>
      <c r="M1177" s="18"/>
      <c r="N1177" s="18"/>
      <c r="O1177" s="36"/>
      <c r="P1177" s="36"/>
      <c r="Q1177" s="36"/>
      <c r="R1177" s="41"/>
      <c r="S1177" s="16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  <c r="AH1177" s="18"/>
      <c r="AI1177" s="18"/>
      <c r="AJ1177" s="18"/>
      <c r="AK1177" s="18"/>
      <c r="AL1177" s="18"/>
      <c r="AM1177" s="18"/>
      <c r="AN1177" s="18"/>
      <c r="AO1177" s="18"/>
      <c r="AP1177" s="18"/>
      <c r="AQ1177" s="18"/>
      <c r="AR1177" s="18"/>
      <c r="AS1177" s="18"/>
      <c r="AT1177" s="18"/>
      <c r="AU1177" s="18"/>
      <c r="AV1177" s="18"/>
      <c r="AW1177" s="18"/>
      <c r="AY1177" s="18"/>
      <c r="BA1177" s="19"/>
      <c r="BB1177" s="16"/>
    </row>
    <row r="1178" spans="1:54">
      <c r="A1178" s="19"/>
      <c r="B1178" s="16"/>
      <c r="C1178" s="17"/>
      <c r="D1178" s="17"/>
      <c r="E1178" s="17"/>
      <c r="F1178" s="17"/>
      <c r="G1178" s="16"/>
      <c r="H1178" s="16"/>
      <c r="I1178" s="16"/>
      <c r="J1178" s="16"/>
      <c r="K1178" s="18"/>
      <c r="L1178" s="16"/>
      <c r="M1178" s="18"/>
      <c r="N1178" s="18"/>
      <c r="O1178" s="36"/>
      <c r="P1178" s="36"/>
      <c r="Q1178" s="36"/>
      <c r="R1178" s="41"/>
      <c r="S1178" s="16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  <c r="AH1178" s="18"/>
      <c r="AI1178" s="18"/>
      <c r="AJ1178" s="18"/>
      <c r="AK1178" s="18"/>
      <c r="AL1178" s="18"/>
      <c r="AM1178" s="18"/>
      <c r="AN1178" s="18"/>
      <c r="AO1178" s="18"/>
      <c r="AP1178" s="18"/>
      <c r="AQ1178" s="18"/>
      <c r="AR1178" s="18"/>
      <c r="AS1178" s="18"/>
      <c r="AT1178" s="18"/>
      <c r="AU1178" s="18"/>
      <c r="AV1178" s="18"/>
      <c r="AW1178" s="18"/>
      <c r="AY1178" s="18"/>
      <c r="BA1178" s="19"/>
      <c r="BB1178" s="16"/>
    </row>
    <row r="1179" spans="1:54">
      <c r="A1179" s="19"/>
      <c r="B1179" s="16"/>
      <c r="C1179" s="17"/>
      <c r="D1179" s="17"/>
      <c r="E1179" s="17"/>
      <c r="F1179" s="17"/>
      <c r="G1179" s="16"/>
      <c r="H1179" s="16"/>
      <c r="I1179" s="16"/>
      <c r="J1179" s="16"/>
      <c r="K1179" s="18"/>
      <c r="L1179" s="16"/>
      <c r="M1179" s="18"/>
      <c r="N1179" s="18"/>
      <c r="O1179" s="36"/>
      <c r="P1179" s="36"/>
      <c r="Q1179" s="36"/>
      <c r="R1179" s="41"/>
      <c r="S1179" s="16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  <c r="AH1179" s="18"/>
      <c r="AI1179" s="18"/>
      <c r="AJ1179" s="18"/>
      <c r="AK1179" s="18"/>
      <c r="AL1179" s="18"/>
      <c r="AM1179" s="18"/>
      <c r="AN1179" s="18"/>
      <c r="AO1179" s="18"/>
      <c r="AP1179" s="18"/>
      <c r="AQ1179" s="18"/>
      <c r="AR1179" s="18"/>
      <c r="AS1179" s="18"/>
      <c r="AT1179" s="18"/>
      <c r="AU1179" s="18"/>
      <c r="AV1179" s="18"/>
      <c r="AW1179" s="18"/>
      <c r="AY1179" s="18"/>
      <c r="BA1179" s="19"/>
      <c r="BB1179" s="16"/>
    </row>
    <row r="1180" spans="1:54">
      <c r="A1180" s="19"/>
      <c r="B1180" s="16"/>
      <c r="C1180" s="17"/>
      <c r="D1180" s="17"/>
      <c r="E1180" s="17"/>
      <c r="F1180" s="17"/>
      <c r="G1180" s="16"/>
      <c r="H1180" s="16"/>
      <c r="I1180" s="16"/>
      <c r="J1180" s="16"/>
      <c r="K1180" s="18"/>
      <c r="L1180" s="16"/>
      <c r="M1180" s="18"/>
      <c r="N1180" s="18"/>
      <c r="O1180" s="36"/>
      <c r="P1180" s="36"/>
      <c r="Q1180" s="36"/>
      <c r="R1180" s="41"/>
      <c r="S1180" s="16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  <c r="AH1180" s="18"/>
      <c r="AI1180" s="18"/>
      <c r="AJ1180" s="18"/>
      <c r="AK1180" s="18"/>
      <c r="AL1180" s="18"/>
      <c r="AM1180" s="18"/>
      <c r="AN1180" s="18"/>
      <c r="AO1180" s="18"/>
      <c r="AP1180" s="18"/>
      <c r="AQ1180" s="18"/>
      <c r="AR1180" s="18"/>
      <c r="AS1180" s="18"/>
      <c r="AT1180" s="18"/>
      <c r="AU1180" s="18"/>
      <c r="AV1180" s="18"/>
      <c r="AW1180" s="18"/>
      <c r="AY1180" s="18"/>
      <c r="BA1180" s="19"/>
      <c r="BB1180" s="16"/>
    </row>
    <row r="1181" spans="1:54">
      <c r="A1181" s="19"/>
      <c r="B1181" s="16"/>
      <c r="C1181" s="17"/>
      <c r="D1181" s="17"/>
      <c r="E1181" s="17"/>
      <c r="F1181" s="17"/>
      <c r="G1181" s="16"/>
      <c r="H1181" s="16"/>
      <c r="I1181" s="16"/>
      <c r="J1181" s="16"/>
      <c r="K1181" s="18"/>
      <c r="L1181" s="16"/>
      <c r="M1181" s="18"/>
      <c r="N1181" s="18"/>
      <c r="O1181" s="36"/>
      <c r="P1181" s="36"/>
      <c r="Q1181" s="36"/>
      <c r="R1181" s="41"/>
      <c r="S1181" s="16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  <c r="AH1181" s="18"/>
      <c r="AI1181" s="18"/>
      <c r="AJ1181" s="18"/>
      <c r="AK1181" s="18"/>
      <c r="AL1181" s="18"/>
      <c r="AM1181" s="18"/>
      <c r="AN1181" s="18"/>
      <c r="AO1181" s="18"/>
      <c r="AP1181" s="18"/>
      <c r="AQ1181" s="18"/>
      <c r="AR1181" s="18"/>
      <c r="AS1181" s="18"/>
      <c r="AT1181" s="18"/>
      <c r="AU1181" s="18"/>
      <c r="AV1181" s="18"/>
      <c r="AW1181" s="18"/>
      <c r="AY1181" s="18"/>
      <c r="BA1181" s="19"/>
      <c r="BB1181" s="16"/>
    </row>
    <row r="1182" spans="1:54">
      <c r="A1182" s="19"/>
      <c r="B1182" s="16"/>
      <c r="C1182" s="17"/>
      <c r="D1182" s="17"/>
      <c r="E1182" s="17"/>
      <c r="F1182" s="17"/>
      <c r="G1182" s="16"/>
      <c r="H1182" s="16"/>
      <c r="I1182" s="16"/>
      <c r="J1182" s="16"/>
      <c r="K1182" s="18"/>
      <c r="L1182" s="16"/>
      <c r="M1182" s="18"/>
      <c r="N1182" s="18"/>
      <c r="O1182" s="36"/>
      <c r="P1182" s="36"/>
      <c r="Q1182" s="36"/>
      <c r="R1182" s="41"/>
      <c r="S1182" s="16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  <c r="AH1182" s="18"/>
      <c r="AI1182" s="18"/>
      <c r="AJ1182" s="18"/>
      <c r="AK1182" s="18"/>
      <c r="AL1182" s="18"/>
      <c r="AM1182" s="18"/>
      <c r="AN1182" s="18"/>
      <c r="AO1182" s="18"/>
      <c r="AP1182" s="18"/>
      <c r="AQ1182" s="18"/>
      <c r="AR1182" s="18"/>
      <c r="AS1182" s="18"/>
      <c r="AT1182" s="18"/>
      <c r="AU1182" s="18"/>
      <c r="AV1182" s="18"/>
      <c r="AW1182" s="18"/>
      <c r="AY1182" s="18"/>
      <c r="BA1182" s="19"/>
      <c r="BB1182" s="16"/>
    </row>
    <row r="1183" spans="1:54">
      <c r="A1183" s="19"/>
      <c r="B1183" s="16"/>
      <c r="C1183" s="17"/>
      <c r="D1183" s="17"/>
      <c r="E1183" s="17"/>
      <c r="F1183" s="17"/>
      <c r="G1183" s="16"/>
      <c r="H1183" s="16"/>
      <c r="I1183" s="16"/>
      <c r="J1183" s="16"/>
      <c r="K1183" s="18"/>
      <c r="L1183" s="16"/>
      <c r="M1183" s="18"/>
      <c r="N1183" s="18"/>
      <c r="O1183" s="36"/>
      <c r="P1183" s="36"/>
      <c r="Q1183" s="36"/>
      <c r="R1183" s="41"/>
      <c r="S1183" s="16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  <c r="AH1183" s="18"/>
      <c r="AI1183" s="18"/>
      <c r="AJ1183" s="18"/>
      <c r="AK1183" s="18"/>
      <c r="AL1183" s="18"/>
      <c r="AM1183" s="18"/>
      <c r="AN1183" s="18"/>
      <c r="AO1183" s="18"/>
      <c r="AP1183" s="18"/>
      <c r="AQ1183" s="18"/>
      <c r="AR1183" s="18"/>
      <c r="AS1183" s="18"/>
      <c r="AT1183" s="18"/>
      <c r="AU1183" s="18"/>
      <c r="AV1183" s="18"/>
      <c r="AW1183" s="18"/>
      <c r="AY1183" s="18"/>
      <c r="BA1183" s="19"/>
      <c r="BB1183" s="16"/>
    </row>
    <row r="1184" spans="1:54">
      <c r="A1184" s="19"/>
      <c r="B1184" s="16"/>
      <c r="C1184" s="17"/>
      <c r="D1184" s="17"/>
      <c r="E1184" s="17"/>
      <c r="F1184" s="17"/>
      <c r="G1184" s="16"/>
      <c r="H1184" s="16"/>
      <c r="I1184" s="16"/>
      <c r="J1184" s="16"/>
      <c r="K1184" s="18"/>
      <c r="L1184" s="16"/>
      <c r="M1184" s="18"/>
      <c r="N1184" s="18"/>
      <c r="O1184" s="36"/>
      <c r="P1184" s="36"/>
      <c r="Q1184" s="36"/>
      <c r="R1184" s="41"/>
      <c r="S1184" s="16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  <c r="AG1184" s="18"/>
      <c r="AH1184" s="18"/>
      <c r="AI1184" s="18"/>
      <c r="AJ1184" s="18"/>
      <c r="AK1184" s="18"/>
      <c r="AL1184" s="18"/>
      <c r="AM1184" s="18"/>
      <c r="AN1184" s="18"/>
      <c r="AO1184" s="18"/>
      <c r="AP1184" s="18"/>
      <c r="AQ1184" s="18"/>
      <c r="AR1184" s="18"/>
      <c r="AS1184" s="18"/>
      <c r="AT1184" s="18"/>
      <c r="AU1184" s="18"/>
      <c r="AV1184" s="18"/>
      <c r="AW1184" s="18"/>
      <c r="AY1184" s="18"/>
      <c r="BA1184" s="19"/>
      <c r="BB1184" s="16"/>
    </row>
    <row r="1185" spans="1:54">
      <c r="A1185" s="19"/>
      <c r="B1185" s="16"/>
      <c r="C1185" s="17"/>
      <c r="D1185" s="17"/>
      <c r="E1185" s="17"/>
      <c r="F1185" s="17"/>
      <c r="G1185" s="16"/>
      <c r="H1185" s="16"/>
      <c r="I1185" s="16"/>
      <c r="J1185" s="16"/>
      <c r="K1185" s="18"/>
      <c r="L1185" s="16"/>
      <c r="M1185" s="18"/>
      <c r="N1185" s="18"/>
      <c r="O1185" s="36"/>
      <c r="P1185" s="36"/>
      <c r="Q1185" s="36"/>
      <c r="R1185" s="41"/>
      <c r="S1185" s="16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  <c r="AH1185" s="18"/>
      <c r="AI1185" s="18"/>
      <c r="AJ1185" s="18"/>
      <c r="AK1185" s="18"/>
      <c r="AL1185" s="18"/>
      <c r="AM1185" s="18"/>
      <c r="AN1185" s="18"/>
      <c r="AO1185" s="18"/>
      <c r="AP1185" s="18"/>
      <c r="AQ1185" s="18"/>
      <c r="AR1185" s="18"/>
      <c r="AS1185" s="18"/>
      <c r="AT1185" s="18"/>
      <c r="AU1185" s="18"/>
      <c r="AV1185" s="18"/>
      <c r="AW1185" s="18"/>
      <c r="AY1185" s="18"/>
      <c r="BA1185" s="19"/>
      <c r="BB1185" s="16"/>
    </row>
    <row r="1186" spans="1:54">
      <c r="A1186" s="19"/>
      <c r="B1186" s="16"/>
      <c r="C1186" s="17"/>
      <c r="D1186" s="17"/>
      <c r="E1186" s="17"/>
      <c r="F1186" s="17"/>
      <c r="G1186" s="16"/>
      <c r="H1186" s="16"/>
      <c r="I1186" s="16"/>
      <c r="J1186" s="16"/>
      <c r="K1186" s="18"/>
      <c r="L1186" s="16"/>
      <c r="M1186" s="18"/>
      <c r="N1186" s="18"/>
      <c r="O1186" s="36"/>
      <c r="P1186" s="36"/>
      <c r="Q1186" s="36"/>
      <c r="R1186" s="41"/>
      <c r="S1186" s="16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  <c r="AH1186" s="18"/>
      <c r="AI1186" s="18"/>
      <c r="AJ1186" s="18"/>
      <c r="AK1186" s="18"/>
      <c r="AL1186" s="18"/>
      <c r="AM1186" s="18"/>
      <c r="AN1186" s="18"/>
      <c r="AO1186" s="18"/>
      <c r="AP1186" s="18"/>
      <c r="AQ1186" s="18"/>
      <c r="AR1186" s="18"/>
      <c r="AS1186" s="18"/>
      <c r="AT1186" s="18"/>
      <c r="AU1186" s="18"/>
      <c r="AV1186" s="18"/>
      <c r="AW1186" s="18"/>
      <c r="AY1186" s="18"/>
      <c r="BA1186" s="19"/>
      <c r="BB1186" s="16"/>
    </row>
    <row r="1187" spans="1:54">
      <c r="A1187" s="19"/>
      <c r="B1187" s="16"/>
      <c r="C1187" s="17"/>
      <c r="D1187" s="17"/>
      <c r="E1187" s="17"/>
      <c r="F1187" s="17"/>
      <c r="G1187" s="16"/>
      <c r="H1187" s="16"/>
      <c r="I1187" s="16"/>
      <c r="J1187" s="16"/>
      <c r="K1187" s="18"/>
      <c r="L1187" s="16"/>
      <c r="M1187" s="18"/>
      <c r="N1187" s="18"/>
      <c r="O1187" s="36"/>
      <c r="P1187" s="36"/>
      <c r="Q1187" s="36"/>
      <c r="R1187" s="41"/>
      <c r="S1187" s="16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  <c r="AH1187" s="18"/>
      <c r="AI1187" s="18"/>
      <c r="AJ1187" s="18"/>
      <c r="AK1187" s="18"/>
      <c r="AL1187" s="18"/>
      <c r="AM1187" s="18"/>
      <c r="AN1187" s="18"/>
      <c r="AO1187" s="18"/>
      <c r="AP1187" s="18"/>
      <c r="AQ1187" s="18"/>
      <c r="AR1187" s="18"/>
      <c r="AS1187" s="18"/>
      <c r="AT1187" s="18"/>
      <c r="AU1187" s="18"/>
      <c r="AV1187" s="18"/>
      <c r="AW1187" s="18"/>
      <c r="AY1187" s="18"/>
      <c r="BA1187" s="19"/>
      <c r="BB1187" s="16"/>
    </row>
    <row r="1188" spans="1:54">
      <c r="A1188" s="19"/>
      <c r="B1188" s="16"/>
      <c r="C1188" s="17"/>
      <c r="D1188" s="17"/>
      <c r="E1188" s="17"/>
      <c r="F1188" s="17"/>
      <c r="G1188" s="16"/>
      <c r="H1188" s="16"/>
      <c r="I1188" s="16"/>
      <c r="J1188" s="16"/>
      <c r="K1188" s="18"/>
      <c r="L1188" s="16"/>
      <c r="M1188" s="18"/>
      <c r="N1188" s="18"/>
      <c r="O1188" s="36"/>
      <c r="P1188" s="36"/>
      <c r="Q1188" s="36"/>
      <c r="R1188" s="41"/>
      <c r="S1188" s="16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  <c r="AH1188" s="18"/>
      <c r="AI1188" s="18"/>
      <c r="AJ1188" s="18"/>
      <c r="AK1188" s="18"/>
      <c r="AL1188" s="18"/>
      <c r="AM1188" s="18"/>
      <c r="AN1188" s="18"/>
      <c r="AO1188" s="18"/>
      <c r="AP1188" s="18"/>
      <c r="AQ1188" s="18"/>
      <c r="AR1188" s="18"/>
      <c r="AS1188" s="18"/>
      <c r="AT1188" s="18"/>
      <c r="AU1188" s="18"/>
      <c r="AV1188" s="18"/>
      <c r="AW1188" s="18"/>
      <c r="AY1188" s="18"/>
      <c r="BA1188" s="19"/>
      <c r="BB1188" s="16"/>
    </row>
    <row r="1189" spans="1:54">
      <c r="A1189" s="19"/>
      <c r="B1189" s="16"/>
      <c r="C1189" s="17"/>
      <c r="D1189" s="17"/>
      <c r="E1189" s="17"/>
      <c r="F1189" s="17"/>
      <c r="G1189" s="16"/>
      <c r="H1189" s="16"/>
      <c r="I1189" s="16"/>
      <c r="J1189" s="16"/>
      <c r="K1189" s="18"/>
      <c r="L1189" s="16"/>
      <c r="M1189" s="18"/>
      <c r="N1189" s="18"/>
      <c r="O1189" s="36"/>
      <c r="P1189" s="36"/>
      <c r="Q1189" s="36"/>
      <c r="R1189" s="41"/>
      <c r="S1189" s="16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  <c r="AH1189" s="18"/>
      <c r="AI1189" s="18"/>
      <c r="AJ1189" s="18"/>
      <c r="AK1189" s="18"/>
      <c r="AL1189" s="18"/>
      <c r="AM1189" s="18"/>
      <c r="AN1189" s="18"/>
      <c r="AO1189" s="18"/>
      <c r="AP1189" s="18"/>
      <c r="AQ1189" s="18"/>
      <c r="AR1189" s="18"/>
      <c r="AS1189" s="18"/>
      <c r="AT1189" s="18"/>
      <c r="AU1189" s="18"/>
      <c r="AV1189" s="18"/>
      <c r="AW1189" s="18"/>
      <c r="AY1189" s="18"/>
      <c r="BA1189" s="19"/>
      <c r="BB1189" s="16"/>
    </row>
    <row r="1190" spans="1:54">
      <c r="A1190" s="19"/>
      <c r="B1190" s="16"/>
      <c r="C1190" s="17"/>
      <c r="D1190" s="17"/>
      <c r="E1190" s="17"/>
      <c r="F1190" s="17"/>
      <c r="G1190" s="16"/>
      <c r="H1190" s="16"/>
      <c r="I1190" s="16"/>
      <c r="J1190" s="16"/>
      <c r="K1190" s="18"/>
      <c r="L1190" s="16"/>
      <c r="M1190" s="18"/>
      <c r="N1190" s="18"/>
      <c r="O1190" s="36"/>
      <c r="P1190" s="36"/>
      <c r="Q1190" s="36"/>
      <c r="R1190" s="41"/>
      <c r="S1190" s="16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  <c r="AH1190" s="18"/>
      <c r="AI1190" s="18"/>
      <c r="AJ1190" s="18"/>
      <c r="AK1190" s="18"/>
      <c r="AL1190" s="18"/>
      <c r="AM1190" s="18"/>
      <c r="AN1190" s="18"/>
      <c r="AO1190" s="18"/>
      <c r="AP1190" s="18"/>
      <c r="AQ1190" s="18"/>
      <c r="AR1190" s="18"/>
      <c r="AS1190" s="18"/>
      <c r="AT1190" s="18"/>
      <c r="AU1190" s="18"/>
      <c r="AV1190" s="18"/>
      <c r="AW1190" s="18"/>
      <c r="AY1190" s="18"/>
      <c r="BA1190" s="19"/>
      <c r="BB1190" s="16"/>
    </row>
    <row r="1191" spans="1:54">
      <c r="A1191" s="19"/>
      <c r="B1191" s="16"/>
      <c r="C1191" s="17"/>
      <c r="D1191" s="17"/>
      <c r="E1191" s="17"/>
      <c r="F1191" s="17"/>
      <c r="G1191" s="16"/>
      <c r="H1191" s="16"/>
      <c r="I1191" s="16"/>
      <c r="J1191" s="16"/>
      <c r="K1191" s="18"/>
      <c r="L1191" s="16"/>
      <c r="M1191" s="18"/>
      <c r="N1191" s="18"/>
      <c r="O1191" s="36"/>
      <c r="P1191" s="36"/>
      <c r="Q1191" s="36"/>
      <c r="R1191" s="41"/>
      <c r="S1191" s="16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  <c r="AH1191" s="18"/>
      <c r="AI1191" s="18"/>
      <c r="AJ1191" s="18"/>
      <c r="AK1191" s="18"/>
      <c r="AL1191" s="18"/>
      <c r="AM1191" s="18"/>
      <c r="AN1191" s="18"/>
      <c r="AO1191" s="18"/>
      <c r="AP1191" s="18"/>
      <c r="AQ1191" s="18"/>
      <c r="AR1191" s="18"/>
      <c r="AS1191" s="18"/>
      <c r="AT1191" s="18"/>
      <c r="AU1191" s="18"/>
      <c r="AV1191" s="18"/>
      <c r="AW1191" s="18"/>
      <c r="AY1191" s="18"/>
      <c r="BA1191" s="19"/>
      <c r="BB1191" s="16"/>
    </row>
    <row r="1192" spans="1:54">
      <c r="A1192" s="19"/>
      <c r="B1192" s="16"/>
      <c r="C1192" s="17"/>
      <c r="D1192" s="17"/>
      <c r="E1192" s="17"/>
      <c r="F1192" s="17"/>
      <c r="G1192" s="16"/>
      <c r="H1192" s="16"/>
      <c r="I1192" s="16"/>
      <c r="J1192" s="16"/>
      <c r="K1192" s="18"/>
      <c r="L1192" s="16"/>
      <c r="M1192" s="18"/>
      <c r="N1192" s="18"/>
      <c r="O1192" s="36"/>
      <c r="P1192" s="36"/>
      <c r="Q1192" s="36"/>
      <c r="R1192" s="41"/>
      <c r="S1192" s="16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  <c r="AH1192" s="18"/>
      <c r="AI1192" s="18"/>
      <c r="AJ1192" s="18"/>
      <c r="AK1192" s="18"/>
      <c r="AL1192" s="18"/>
      <c r="AM1192" s="18"/>
      <c r="AN1192" s="18"/>
      <c r="AO1192" s="18"/>
      <c r="AP1192" s="18"/>
      <c r="AQ1192" s="18"/>
      <c r="AR1192" s="18"/>
      <c r="AS1192" s="18"/>
      <c r="AT1192" s="18"/>
      <c r="AU1192" s="18"/>
      <c r="AV1192" s="18"/>
      <c r="AW1192" s="18"/>
      <c r="AY1192" s="18"/>
      <c r="BA1192" s="19"/>
      <c r="BB1192" s="16"/>
    </row>
    <row r="1193" spans="1:54">
      <c r="A1193" s="19"/>
      <c r="B1193" s="16"/>
      <c r="C1193" s="17"/>
      <c r="D1193" s="17"/>
      <c r="E1193" s="17"/>
      <c r="F1193" s="17"/>
      <c r="G1193" s="16"/>
      <c r="H1193" s="16"/>
      <c r="I1193" s="16"/>
      <c r="J1193" s="16"/>
      <c r="K1193" s="18"/>
      <c r="L1193" s="16"/>
      <c r="M1193" s="18"/>
      <c r="N1193" s="18"/>
      <c r="O1193" s="36"/>
      <c r="P1193" s="36"/>
      <c r="Q1193" s="36"/>
      <c r="R1193" s="41"/>
      <c r="S1193" s="16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  <c r="AH1193" s="18"/>
      <c r="AI1193" s="18"/>
      <c r="AJ1193" s="18"/>
      <c r="AK1193" s="18"/>
      <c r="AL1193" s="18"/>
      <c r="AM1193" s="18"/>
      <c r="AN1193" s="18"/>
      <c r="AO1193" s="18"/>
      <c r="AP1193" s="18"/>
      <c r="AQ1193" s="18"/>
      <c r="AR1193" s="18"/>
      <c r="AS1193" s="18"/>
      <c r="AT1193" s="18"/>
      <c r="AU1193" s="18"/>
      <c r="AV1193" s="18"/>
      <c r="AW1193" s="18"/>
      <c r="AY1193" s="18"/>
      <c r="BA1193" s="19"/>
      <c r="BB1193" s="16"/>
    </row>
    <row r="1194" spans="1:54">
      <c r="A1194" s="19"/>
      <c r="B1194" s="16"/>
      <c r="C1194" s="17"/>
      <c r="D1194" s="17"/>
      <c r="E1194" s="17"/>
      <c r="F1194" s="17"/>
      <c r="G1194" s="16"/>
      <c r="H1194" s="16"/>
      <c r="I1194" s="16"/>
      <c r="J1194" s="16"/>
      <c r="K1194" s="18"/>
      <c r="L1194" s="16"/>
      <c r="M1194" s="18"/>
      <c r="N1194" s="18"/>
      <c r="O1194" s="36"/>
      <c r="P1194" s="36"/>
      <c r="Q1194" s="36"/>
      <c r="R1194" s="41"/>
      <c r="S1194" s="16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  <c r="AH1194" s="18"/>
      <c r="AI1194" s="18"/>
      <c r="AJ1194" s="18"/>
      <c r="AK1194" s="18"/>
      <c r="AL1194" s="18"/>
      <c r="AM1194" s="18"/>
      <c r="AN1194" s="18"/>
      <c r="AO1194" s="18"/>
      <c r="AP1194" s="18"/>
      <c r="AQ1194" s="18"/>
      <c r="AR1194" s="18"/>
      <c r="AS1194" s="18"/>
      <c r="AT1194" s="18"/>
      <c r="AU1194" s="18"/>
      <c r="AV1194" s="18"/>
      <c r="AW1194" s="18"/>
      <c r="AY1194" s="18"/>
      <c r="BA1194" s="19"/>
      <c r="BB1194" s="16"/>
    </row>
    <row r="1195" spans="1:54">
      <c r="A1195" s="19"/>
      <c r="B1195" s="16"/>
      <c r="C1195" s="17"/>
      <c r="D1195" s="17"/>
      <c r="E1195" s="17"/>
      <c r="F1195" s="17"/>
      <c r="G1195" s="16"/>
      <c r="H1195" s="16"/>
      <c r="I1195" s="16"/>
      <c r="J1195" s="16"/>
      <c r="K1195" s="18"/>
      <c r="L1195" s="16"/>
      <c r="M1195" s="18"/>
      <c r="N1195" s="18"/>
      <c r="O1195" s="36"/>
      <c r="P1195" s="36"/>
      <c r="Q1195" s="36"/>
      <c r="R1195" s="41"/>
      <c r="S1195" s="16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  <c r="AH1195" s="18"/>
      <c r="AI1195" s="18"/>
      <c r="AJ1195" s="18"/>
      <c r="AK1195" s="18"/>
      <c r="AL1195" s="18"/>
      <c r="AM1195" s="18"/>
      <c r="AN1195" s="18"/>
      <c r="AO1195" s="18"/>
      <c r="AP1195" s="18"/>
      <c r="AQ1195" s="18"/>
      <c r="AR1195" s="18"/>
      <c r="AS1195" s="18"/>
      <c r="AT1195" s="18"/>
      <c r="AU1195" s="18"/>
      <c r="AV1195" s="18"/>
      <c r="AW1195" s="18"/>
      <c r="AY1195" s="18"/>
      <c r="BA1195" s="19"/>
      <c r="BB1195" s="16"/>
    </row>
    <row r="1196" spans="1:54">
      <c r="A1196" s="19"/>
      <c r="B1196" s="16"/>
      <c r="C1196" s="17"/>
      <c r="D1196" s="17"/>
      <c r="E1196" s="17"/>
      <c r="F1196" s="17"/>
      <c r="G1196" s="16"/>
      <c r="H1196" s="16"/>
      <c r="I1196" s="16"/>
      <c r="J1196" s="16"/>
      <c r="K1196" s="18"/>
      <c r="L1196" s="16"/>
      <c r="M1196" s="18"/>
      <c r="N1196" s="18"/>
      <c r="O1196" s="36"/>
      <c r="P1196" s="36"/>
      <c r="Q1196" s="36"/>
      <c r="R1196" s="41"/>
      <c r="S1196" s="16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  <c r="AH1196" s="18"/>
      <c r="AI1196" s="18"/>
      <c r="AJ1196" s="18"/>
      <c r="AK1196" s="18"/>
      <c r="AL1196" s="18"/>
      <c r="AM1196" s="18"/>
      <c r="AN1196" s="18"/>
      <c r="AO1196" s="18"/>
      <c r="AP1196" s="18"/>
      <c r="AQ1196" s="18"/>
      <c r="AR1196" s="18"/>
      <c r="AS1196" s="18"/>
      <c r="AT1196" s="18"/>
      <c r="AU1196" s="18"/>
      <c r="AV1196" s="18"/>
      <c r="AW1196" s="18"/>
      <c r="AY1196" s="18"/>
      <c r="BA1196" s="19"/>
      <c r="BB1196" s="16"/>
    </row>
    <row r="1197" spans="1:54">
      <c r="A1197" s="19"/>
      <c r="B1197" s="16"/>
      <c r="C1197" s="17"/>
      <c r="D1197" s="17"/>
      <c r="E1197" s="17"/>
      <c r="F1197" s="17"/>
      <c r="G1197" s="16"/>
      <c r="H1197" s="16"/>
      <c r="I1197" s="16"/>
      <c r="J1197" s="16"/>
      <c r="K1197" s="18"/>
      <c r="L1197" s="16"/>
      <c r="M1197" s="18"/>
      <c r="N1197" s="18"/>
      <c r="O1197" s="36"/>
      <c r="P1197" s="36"/>
      <c r="Q1197" s="36"/>
      <c r="R1197" s="41"/>
      <c r="S1197" s="16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  <c r="AH1197" s="18"/>
      <c r="AI1197" s="18"/>
      <c r="AJ1197" s="18"/>
      <c r="AK1197" s="18"/>
      <c r="AL1197" s="18"/>
      <c r="AM1197" s="18"/>
      <c r="AN1197" s="18"/>
      <c r="AO1197" s="18"/>
      <c r="AP1197" s="18"/>
      <c r="AQ1197" s="18"/>
      <c r="AR1197" s="18"/>
      <c r="AS1197" s="18"/>
      <c r="AT1197" s="18"/>
      <c r="AU1197" s="18"/>
      <c r="AV1197" s="18"/>
      <c r="AW1197" s="18"/>
      <c r="AY1197" s="18"/>
      <c r="BA1197" s="19"/>
      <c r="BB1197" s="16"/>
    </row>
    <row r="1198" spans="1:54">
      <c r="A1198" s="19"/>
      <c r="B1198" s="16"/>
      <c r="C1198" s="17"/>
      <c r="D1198" s="17"/>
      <c r="E1198" s="17"/>
      <c r="F1198" s="17"/>
      <c r="G1198" s="16"/>
      <c r="H1198" s="16"/>
      <c r="I1198" s="16"/>
      <c r="J1198" s="16"/>
      <c r="K1198" s="18"/>
      <c r="L1198" s="16"/>
      <c r="M1198" s="18"/>
      <c r="N1198" s="18"/>
      <c r="O1198" s="36"/>
      <c r="P1198" s="36"/>
      <c r="Q1198" s="36"/>
      <c r="R1198" s="41"/>
      <c r="S1198" s="16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  <c r="AH1198" s="18"/>
      <c r="AI1198" s="18"/>
      <c r="AJ1198" s="18"/>
      <c r="AK1198" s="18"/>
      <c r="AL1198" s="18"/>
      <c r="AM1198" s="18"/>
      <c r="AN1198" s="18"/>
      <c r="AO1198" s="18"/>
      <c r="AP1198" s="18"/>
      <c r="AQ1198" s="18"/>
      <c r="AR1198" s="18"/>
      <c r="AS1198" s="18"/>
      <c r="AT1198" s="18"/>
      <c r="AU1198" s="18"/>
      <c r="AV1198" s="18"/>
      <c r="AW1198" s="18"/>
      <c r="AY1198" s="18"/>
      <c r="BA1198" s="19"/>
      <c r="BB1198" s="16"/>
    </row>
    <row r="1199" spans="1:54">
      <c r="A1199" s="19"/>
      <c r="B1199" s="16"/>
      <c r="C1199" s="17"/>
      <c r="D1199" s="17"/>
      <c r="E1199" s="17"/>
      <c r="F1199" s="17"/>
      <c r="G1199" s="16"/>
      <c r="H1199" s="16"/>
      <c r="I1199" s="16"/>
      <c r="J1199" s="16"/>
      <c r="K1199" s="18"/>
      <c r="L1199" s="16"/>
      <c r="M1199" s="18"/>
      <c r="N1199" s="18"/>
      <c r="O1199" s="36"/>
      <c r="P1199" s="36"/>
      <c r="Q1199" s="36"/>
      <c r="R1199" s="41"/>
      <c r="S1199" s="16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  <c r="AH1199" s="18"/>
      <c r="AI1199" s="18"/>
      <c r="AJ1199" s="18"/>
      <c r="AK1199" s="18"/>
      <c r="AL1199" s="18"/>
      <c r="AM1199" s="18"/>
      <c r="AN1199" s="18"/>
      <c r="AO1199" s="18"/>
      <c r="AP1199" s="18"/>
      <c r="AQ1199" s="18"/>
      <c r="AR1199" s="18"/>
      <c r="AS1199" s="18"/>
      <c r="AT1199" s="18"/>
      <c r="AU1199" s="18"/>
      <c r="AV1199" s="18"/>
      <c r="AW1199" s="18"/>
      <c r="AY1199" s="18"/>
      <c r="BA1199" s="19"/>
      <c r="BB1199" s="16"/>
    </row>
    <row r="1200" spans="1:54">
      <c r="A1200" s="19"/>
      <c r="B1200" s="16"/>
      <c r="C1200" s="17"/>
      <c r="D1200" s="17"/>
      <c r="E1200" s="17"/>
      <c r="F1200" s="17"/>
      <c r="G1200" s="16"/>
      <c r="H1200" s="16"/>
      <c r="I1200" s="16"/>
      <c r="J1200" s="16"/>
      <c r="K1200" s="18"/>
      <c r="L1200" s="16"/>
      <c r="M1200" s="18"/>
      <c r="N1200" s="18"/>
      <c r="O1200" s="36"/>
      <c r="P1200" s="36"/>
      <c r="Q1200" s="36"/>
      <c r="R1200" s="41"/>
      <c r="S1200" s="16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  <c r="AI1200" s="18"/>
      <c r="AJ1200" s="18"/>
      <c r="AK1200" s="18"/>
      <c r="AL1200" s="18"/>
      <c r="AM1200" s="18"/>
      <c r="AN1200" s="18"/>
      <c r="AO1200" s="18"/>
      <c r="AP1200" s="18"/>
      <c r="AQ1200" s="18"/>
      <c r="AR1200" s="18"/>
      <c r="AS1200" s="18"/>
      <c r="AT1200" s="18"/>
      <c r="AU1200" s="18"/>
      <c r="AV1200" s="18"/>
      <c r="AW1200" s="18"/>
      <c r="AY1200" s="18"/>
      <c r="BA1200" s="19"/>
      <c r="BB1200" s="16"/>
    </row>
    <row r="1201" spans="1:54">
      <c r="A1201" s="19"/>
      <c r="B1201" s="16"/>
      <c r="C1201" s="17"/>
      <c r="D1201" s="17"/>
      <c r="E1201" s="17"/>
      <c r="F1201" s="17"/>
      <c r="G1201" s="16"/>
      <c r="H1201" s="16"/>
      <c r="I1201" s="16"/>
      <c r="J1201" s="16"/>
      <c r="K1201" s="18"/>
      <c r="L1201" s="16"/>
      <c r="M1201" s="18"/>
      <c r="N1201" s="18"/>
      <c r="O1201" s="36"/>
      <c r="P1201" s="36"/>
      <c r="Q1201" s="36"/>
      <c r="R1201" s="41"/>
      <c r="S1201" s="16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  <c r="AH1201" s="18"/>
      <c r="AI1201" s="18"/>
      <c r="AJ1201" s="18"/>
      <c r="AK1201" s="18"/>
      <c r="AL1201" s="18"/>
      <c r="AM1201" s="18"/>
      <c r="AN1201" s="18"/>
      <c r="AO1201" s="18"/>
      <c r="AP1201" s="18"/>
      <c r="AQ1201" s="18"/>
      <c r="AR1201" s="18"/>
      <c r="AS1201" s="18"/>
      <c r="AT1201" s="18"/>
      <c r="AU1201" s="18"/>
      <c r="AV1201" s="18"/>
      <c r="AW1201" s="18"/>
      <c r="AY1201" s="18"/>
      <c r="BA1201" s="19"/>
      <c r="BB1201" s="16"/>
    </row>
    <row r="1202" spans="1:54">
      <c r="A1202" s="19"/>
      <c r="B1202" s="16"/>
      <c r="C1202" s="17"/>
      <c r="D1202" s="17"/>
      <c r="E1202" s="17"/>
      <c r="F1202" s="17"/>
      <c r="G1202" s="16"/>
      <c r="H1202" s="16"/>
      <c r="I1202" s="16"/>
      <c r="J1202" s="16"/>
      <c r="K1202" s="18"/>
      <c r="L1202" s="16"/>
      <c r="M1202" s="18"/>
      <c r="N1202" s="18"/>
      <c r="O1202" s="36"/>
      <c r="P1202" s="36"/>
      <c r="Q1202" s="36"/>
      <c r="R1202" s="41"/>
      <c r="S1202" s="16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  <c r="AH1202" s="18"/>
      <c r="AI1202" s="18"/>
      <c r="AJ1202" s="18"/>
      <c r="AK1202" s="18"/>
      <c r="AL1202" s="18"/>
      <c r="AM1202" s="18"/>
      <c r="AN1202" s="18"/>
      <c r="AO1202" s="18"/>
      <c r="AP1202" s="18"/>
      <c r="AQ1202" s="18"/>
      <c r="AR1202" s="18"/>
      <c r="AS1202" s="18"/>
      <c r="AT1202" s="18"/>
      <c r="AU1202" s="18"/>
      <c r="AV1202" s="18"/>
      <c r="AW1202" s="18"/>
      <c r="AY1202" s="18"/>
      <c r="BA1202" s="19"/>
      <c r="BB1202" s="16"/>
    </row>
    <row r="1203" spans="1:54">
      <c r="A1203" s="19"/>
      <c r="B1203" s="16"/>
      <c r="C1203" s="17"/>
      <c r="D1203" s="17"/>
      <c r="E1203" s="17"/>
      <c r="F1203" s="17"/>
      <c r="G1203" s="16"/>
      <c r="H1203" s="16"/>
      <c r="I1203" s="16"/>
      <c r="J1203" s="16"/>
      <c r="K1203" s="18"/>
      <c r="L1203" s="16"/>
      <c r="M1203" s="18"/>
      <c r="N1203" s="18"/>
      <c r="O1203" s="36"/>
      <c r="P1203" s="36"/>
      <c r="Q1203" s="36"/>
      <c r="R1203" s="41"/>
      <c r="S1203" s="16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  <c r="AH1203" s="18"/>
      <c r="AI1203" s="18"/>
      <c r="AJ1203" s="18"/>
      <c r="AK1203" s="18"/>
      <c r="AL1203" s="18"/>
      <c r="AM1203" s="18"/>
      <c r="AN1203" s="18"/>
      <c r="AO1203" s="18"/>
      <c r="AP1203" s="18"/>
      <c r="AQ1203" s="18"/>
      <c r="AR1203" s="18"/>
      <c r="AS1203" s="18"/>
      <c r="AT1203" s="18"/>
      <c r="AU1203" s="18"/>
      <c r="AV1203" s="18"/>
      <c r="AW1203" s="18"/>
      <c r="AY1203" s="18"/>
      <c r="BA1203" s="19"/>
      <c r="BB1203" s="16"/>
    </row>
    <row r="1204" spans="1:54">
      <c r="A1204" s="19"/>
      <c r="B1204" s="16"/>
      <c r="C1204" s="17"/>
      <c r="D1204" s="17"/>
      <c r="E1204" s="17"/>
      <c r="F1204" s="17"/>
      <c r="G1204" s="16"/>
      <c r="H1204" s="16"/>
      <c r="I1204" s="16"/>
      <c r="J1204" s="16"/>
      <c r="K1204" s="18"/>
      <c r="L1204" s="16"/>
      <c r="M1204" s="18"/>
      <c r="N1204" s="18"/>
      <c r="O1204" s="36"/>
      <c r="P1204" s="36"/>
      <c r="Q1204" s="36"/>
      <c r="R1204" s="41"/>
      <c r="S1204" s="16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  <c r="AH1204" s="18"/>
      <c r="AI1204" s="18"/>
      <c r="AJ1204" s="18"/>
      <c r="AK1204" s="18"/>
      <c r="AL1204" s="18"/>
      <c r="AM1204" s="18"/>
      <c r="AN1204" s="18"/>
      <c r="AO1204" s="18"/>
      <c r="AP1204" s="18"/>
      <c r="AQ1204" s="18"/>
      <c r="AR1204" s="18"/>
      <c r="AS1204" s="18"/>
      <c r="AT1204" s="18"/>
      <c r="AU1204" s="18"/>
      <c r="AV1204" s="18"/>
      <c r="AW1204" s="18"/>
      <c r="AY1204" s="18"/>
      <c r="BA1204" s="19"/>
      <c r="BB1204" s="16"/>
    </row>
    <row r="1205" spans="1:54">
      <c r="A1205" s="19"/>
      <c r="B1205" s="16"/>
      <c r="C1205" s="17"/>
      <c r="D1205" s="17"/>
      <c r="E1205" s="17"/>
      <c r="F1205" s="17"/>
      <c r="G1205" s="16"/>
      <c r="H1205" s="16"/>
      <c r="I1205" s="16"/>
      <c r="J1205" s="16"/>
      <c r="K1205" s="18"/>
      <c r="L1205" s="16"/>
      <c r="M1205" s="18"/>
      <c r="N1205" s="18"/>
      <c r="O1205" s="36"/>
      <c r="P1205" s="36"/>
      <c r="Q1205" s="36"/>
      <c r="R1205" s="41"/>
      <c r="S1205" s="16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  <c r="AH1205" s="18"/>
      <c r="AI1205" s="18"/>
      <c r="AJ1205" s="18"/>
      <c r="AK1205" s="18"/>
      <c r="AL1205" s="18"/>
      <c r="AM1205" s="18"/>
      <c r="AN1205" s="18"/>
      <c r="AO1205" s="18"/>
      <c r="AP1205" s="18"/>
      <c r="AQ1205" s="18"/>
      <c r="AR1205" s="18"/>
      <c r="AS1205" s="18"/>
      <c r="AT1205" s="18"/>
      <c r="AU1205" s="18"/>
      <c r="AV1205" s="18"/>
      <c r="AW1205" s="18"/>
      <c r="AY1205" s="18"/>
      <c r="BA1205" s="19"/>
      <c r="BB1205" s="16"/>
    </row>
    <row r="1206" spans="1:54">
      <c r="A1206" s="19"/>
      <c r="B1206" s="16"/>
      <c r="C1206" s="17"/>
      <c r="D1206" s="17"/>
      <c r="E1206" s="17"/>
      <c r="F1206" s="17"/>
      <c r="G1206" s="16"/>
      <c r="H1206" s="16"/>
      <c r="I1206" s="16"/>
      <c r="J1206" s="16"/>
      <c r="K1206" s="18"/>
      <c r="L1206" s="16"/>
      <c r="M1206" s="18"/>
      <c r="N1206" s="18"/>
      <c r="O1206" s="36"/>
      <c r="P1206" s="36"/>
      <c r="Q1206" s="36"/>
      <c r="R1206" s="41"/>
      <c r="S1206" s="16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  <c r="AH1206" s="18"/>
      <c r="AI1206" s="18"/>
      <c r="AJ1206" s="18"/>
      <c r="AK1206" s="18"/>
      <c r="AL1206" s="18"/>
      <c r="AM1206" s="18"/>
      <c r="AN1206" s="18"/>
      <c r="AO1206" s="18"/>
      <c r="AP1206" s="18"/>
      <c r="AQ1206" s="18"/>
      <c r="AR1206" s="18"/>
      <c r="AS1206" s="18"/>
      <c r="AT1206" s="18"/>
      <c r="AU1206" s="18"/>
      <c r="AV1206" s="18"/>
      <c r="AW1206" s="18"/>
      <c r="AY1206" s="18"/>
      <c r="BA1206" s="19"/>
      <c r="BB1206" s="16"/>
    </row>
    <row r="1207" spans="1:54">
      <c r="A1207" s="19"/>
      <c r="B1207" s="16"/>
      <c r="C1207" s="17"/>
      <c r="D1207" s="17"/>
      <c r="E1207" s="17"/>
      <c r="F1207" s="17"/>
      <c r="G1207" s="16"/>
      <c r="H1207" s="16"/>
      <c r="I1207" s="16"/>
      <c r="J1207" s="16"/>
      <c r="K1207" s="18"/>
      <c r="L1207" s="16"/>
      <c r="M1207" s="18"/>
      <c r="N1207" s="18"/>
      <c r="O1207" s="36"/>
      <c r="P1207" s="36"/>
      <c r="Q1207" s="36"/>
      <c r="R1207" s="41"/>
      <c r="S1207" s="16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  <c r="AG1207" s="18"/>
      <c r="AH1207" s="18"/>
      <c r="AI1207" s="18"/>
      <c r="AJ1207" s="18"/>
      <c r="AK1207" s="18"/>
      <c r="AL1207" s="18"/>
      <c r="AM1207" s="18"/>
      <c r="AN1207" s="18"/>
      <c r="AO1207" s="18"/>
      <c r="AP1207" s="18"/>
      <c r="AQ1207" s="18"/>
      <c r="AR1207" s="18"/>
      <c r="AS1207" s="18"/>
      <c r="AT1207" s="18"/>
      <c r="AU1207" s="18"/>
      <c r="AV1207" s="18"/>
      <c r="AW1207" s="18"/>
      <c r="AY1207" s="18"/>
      <c r="BA1207" s="19"/>
      <c r="BB1207" s="16"/>
    </row>
    <row r="1208" spans="1:54">
      <c r="A1208" s="19"/>
      <c r="B1208" s="16"/>
      <c r="C1208" s="17"/>
      <c r="D1208" s="17"/>
      <c r="E1208" s="17"/>
      <c r="F1208" s="17"/>
      <c r="G1208" s="16"/>
      <c r="H1208" s="16"/>
      <c r="I1208" s="16"/>
      <c r="J1208" s="16"/>
      <c r="K1208" s="18"/>
      <c r="L1208" s="16"/>
      <c r="M1208" s="18"/>
      <c r="N1208" s="18"/>
      <c r="O1208" s="36"/>
      <c r="P1208" s="36"/>
      <c r="Q1208" s="36"/>
      <c r="R1208" s="41"/>
      <c r="S1208" s="16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  <c r="AG1208" s="18"/>
      <c r="AH1208" s="18"/>
      <c r="AI1208" s="18"/>
      <c r="AJ1208" s="18"/>
      <c r="AK1208" s="18"/>
      <c r="AL1208" s="18"/>
      <c r="AM1208" s="18"/>
      <c r="AN1208" s="18"/>
      <c r="AO1208" s="18"/>
      <c r="AP1208" s="18"/>
      <c r="AQ1208" s="18"/>
      <c r="AR1208" s="18"/>
      <c r="AS1208" s="18"/>
      <c r="AT1208" s="18"/>
      <c r="AU1208" s="18"/>
      <c r="AV1208" s="18"/>
      <c r="AW1208" s="18"/>
      <c r="AY1208" s="18"/>
      <c r="BA1208" s="19"/>
      <c r="BB1208" s="16"/>
    </row>
    <row r="1209" spans="1:54">
      <c r="A1209" s="19"/>
      <c r="B1209" s="16"/>
      <c r="C1209" s="17"/>
      <c r="D1209" s="17"/>
      <c r="E1209" s="17"/>
      <c r="F1209" s="17"/>
      <c r="G1209" s="16"/>
      <c r="H1209" s="16"/>
      <c r="I1209" s="16"/>
      <c r="J1209" s="16"/>
      <c r="K1209" s="18"/>
      <c r="L1209" s="16"/>
      <c r="M1209" s="18"/>
      <c r="N1209" s="18"/>
      <c r="O1209" s="36"/>
      <c r="P1209" s="36"/>
      <c r="Q1209" s="36"/>
      <c r="R1209" s="41"/>
      <c r="S1209" s="16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  <c r="AH1209" s="18"/>
      <c r="AI1209" s="18"/>
      <c r="AJ1209" s="18"/>
      <c r="AK1209" s="18"/>
      <c r="AL1209" s="18"/>
      <c r="AM1209" s="18"/>
      <c r="AN1209" s="18"/>
      <c r="AO1209" s="18"/>
      <c r="AP1209" s="18"/>
      <c r="AQ1209" s="18"/>
      <c r="AR1209" s="18"/>
      <c r="AS1209" s="18"/>
      <c r="AT1209" s="18"/>
      <c r="AU1209" s="18"/>
      <c r="AV1209" s="18"/>
      <c r="AW1209" s="18"/>
      <c r="AY1209" s="18"/>
      <c r="BA1209" s="19"/>
      <c r="BB1209" s="16"/>
    </row>
    <row r="1210" spans="1:54">
      <c r="A1210" s="19"/>
      <c r="B1210" s="16"/>
      <c r="C1210" s="17"/>
      <c r="D1210" s="17"/>
      <c r="E1210" s="17"/>
      <c r="F1210" s="17"/>
      <c r="G1210" s="16"/>
      <c r="H1210" s="16"/>
      <c r="I1210" s="16"/>
      <c r="J1210" s="16"/>
      <c r="K1210" s="18"/>
      <c r="L1210" s="16"/>
      <c r="M1210" s="18"/>
      <c r="N1210" s="18"/>
      <c r="O1210" s="36"/>
      <c r="P1210" s="36"/>
      <c r="Q1210" s="36"/>
      <c r="R1210" s="41"/>
      <c r="S1210" s="16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8"/>
      <c r="AN1210" s="18"/>
      <c r="AO1210" s="18"/>
      <c r="AP1210" s="18"/>
      <c r="AQ1210" s="18"/>
      <c r="AR1210" s="18"/>
      <c r="AS1210" s="18"/>
      <c r="AT1210" s="18"/>
      <c r="AU1210" s="18"/>
      <c r="AV1210" s="18"/>
      <c r="AW1210" s="18"/>
      <c r="AY1210" s="18"/>
      <c r="BA1210" s="19"/>
      <c r="BB1210" s="16"/>
    </row>
    <row r="1211" spans="1:54">
      <c r="A1211" s="19"/>
      <c r="B1211" s="16"/>
      <c r="C1211" s="17"/>
      <c r="D1211" s="17"/>
      <c r="E1211" s="17"/>
      <c r="F1211" s="17"/>
      <c r="G1211" s="16"/>
      <c r="H1211" s="16"/>
      <c r="I1211" s="16"/>
      <c r="J1211" s="16"/>
      <c r="K1211" s="18"/>
      <c r="L1211" s="16"/>
      <c r="M1211" s="18"/>
      <c r="N1211" s="18"/>
      <c r="O1211" s="36"/>
      <c r="P1211" s="36"/>
      <c r="Q1211" s="36"/>
      <c r="R1211" s="41"/>
      <c r="S1211" s="16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J1211" s="18"/>
      <c r="AK1211" s="18"/>
      <c r="AL1211" s="18"/>
      <c r="AM1211" s="18"/>
      <c r="AN1211" s="18"/>
      <c r="AO1211" s="18"/>
      <c r="AP1211" s="18"/>
      <c r="AQ1211" s="18"/>
      <c r="AR1211" s="18"/>
      <c r="AS1211" s="18"/>
      <c r="AT1211" s="18"/>
      <c r="AU1211" s="18"/>
      <c r="AV1211" s="18"/>
      <c r="AW1211" s="18"/>
      <c r="AY1211" s="18"/>
      <c r="BA1211" s="19"/>
      <c r="BB1211" s="16"/>
    </row>
    <row r="1212" spans="1:54">
      <c r="A1212" s="19"/>
      <c r="B1212" s="16"/>
      <c r="C1212" s="17"/>
      <c r="D1212" s="17"/>
      <c r="E1212" s="17"/>
      <c r="F1212" s="17"/>
      <c r="G1212" s="16"/>
      <c r="H1212" s="16"/>
      <c r="I1212" s="16"/>
      <c r="J1212" s="16"/>
      <c r="K1212" s="18"/>
      <c r="L1212" s="16"/>
      <c r="M1212" s="18"/>
      <c r="N1212" s="18"/>
      <c r="O1212" s="36"/>
      <c r="P1212" s="36"/>
      <c r="Q1212" s="36"/>
      <c r="R1212" s="41"/>
      <c r="S1212" s="16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8"/>
      <c r="AN1212" s="18"/>
      <c r="AO1212" s="18"/>
      <c r="AP1212" s="18"/>
      <c r="AQ1212" s="18"/>
      <c r="AR1212" s="18"/>
      <c r="AS1212" s="18"/>
      <c r="AT1212" s="18"/>
      <c r="AU1212" s="18"/>
      <c r="AV1212" s="18"/>
      <c r="AW1212" s="18"/>
      <c r="AY1212" s="18"/>
      <c r="BA1212" s="19"/>
      <c r="BB1212" s="16"/>
    </row>
    <row r="1213" spans="1:54">
      <c r="A1213" s="19"/>
      <c r="B1213" s="16"/>
      <c r="C1213" s="17"/>
      <c r="D1213" s="17"/>
      <c r="E1213" s="17"/>
      <c r="F1213" s="17"/>
      <c r="G1213" s="16"/>
      <c r="H1213" s="16"/>
      <c r="I1213" s="16"/>
      <c r="J1213" s="16"/>
      <c r="K1213" s="18"/>
      <c r="L1213" s="16"/>
      <c r="M1213" s="18"/>
      <c r="N1213" s="18"/>
      <c r="O1213" s="36"/>
      <c r="P1213" s="36"/>
      <c r="Q1213" s="36"/>
      <c r="R1213" s="41"/>
      <c r="S1213" s="16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8"/>
      <c r="AN1213" s="18"/>
      <c r="AO1213" s="18"/>
      <c r="AP1213" s="18"/>
      <c r="AQ1213" s="18"/>
      <c r="AR1213" s="18"/>
      <c r="AS1213" s="18"/>
      <c r="AT1213" s="18"/>
      <c r="AU1213" s="18"/>
      <c r="AV1213" s="18"/>
      <c r="AW1213" s="18"/>
      <c r="AY1213" s="18"/>
      <c r="BA1213" s="19"/>
      <c r="BB1213" s="16"/>
    </row>
    <row r="1214" spans="1:54">
      <c r="A1214" s="19"/>
      <c r="B1214" s="16"/>
      <c r="C1214" s="17"/>
      <c r="D1214" s="17"/>
      <c r="E1214" s="17"/>
      <c r="F1214" s="17"/>
      <c r="G1214" s="16"/>
      <c r="H1214" s="16"/>
      <c r="I1214" s="16"/>
      <c r="J1214" s="16"/>
      <c r="K1214" s="18"/>
      <c r="L1214" s="16"/>
      <c r="M1214" s="18"/>
      <c r="N1214" s="18"/>
      <c r="O1214" s="36"/>
      <c r="P1214" s="36"/>
      <c r="Q1214" s="36"/>
      <c r="R1214" s="41"/>
      <c r="S1214" s="16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  <c r="AH1214" s="18"/>
      <c r="AI1214" s="18"/>
      <c r="AJ1214" s="18"/>
      <c r="AK1214" s="18"/>
      <c r="AL1214" s="18"/>
      <c r="AM1214" s="18"/>
      <c r="AN1214" s="18"/>
      <c r="AO1214" s="18"/>
      <c r="AP1214" s="18"/>
      <c r="AQ1214" s="18"/>
      <c r="AR1214" s="18"/>
      <c r="AS1214" s="18"/>
      <c r="AT1214" s="18"/>
      <c r="AU1214" s="18"/>
      <c r="AV1214" s="18"/>
      <c r="AW1214" s="18"/>
      <c r="AY1214" s="18"/>
      <c r="BA1214" s="19"/>
      <c r="BB1214" s="16"/>
    </row>
    <row r="1215" spans="1:54">
      <c r="A1215" s="19"/>
      <c r="B1215" s="16"/>
      <c r="C1215" s="17"/>
      <c r="D1215" s="17"/>
      <c r="E1215" s="17"/>
      <c r="F1215" s="17"/>
      <c r="G1215" s="16"/>
      <c r="H1215" s="16"/>
      <c r="I1215" s="16"/>
      <c r="J1215" s="16"/>
      <c r="K1215" s="18"/>
      <c r="L1215" s="16"/>
      <c r="M1215" s="18"/>
      <c r="N1215" s="18"/>
      <c r="O1215" s="36"/>
      <c r="P1215" s="36"/>
      <c r="Q1215" s="36"/>
      <c r="R1215" s="41"/>
      <c r="S1215" s="16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  <c r="AH1215" s="18"/>
      <c r="AI1215" s="18"/>
      <c r="AJ1215" s="18"/>
      <c r="AK1215" s="18"/>
      <c r="AL1215" s="18"/>
      <c r="AM1215" s="18"/>
      <c r="AN1215" s="18"/>
      <c r="AO1215" s="18"/>
      <c r="AP1215" s="18"/>
      <c r="AQ1215" s="18"/>
      <c r="AR1215" s="18"/>
      <c r="AS1215" s="18"/>
      <c r="AT1215" s="18"/>
      <c r="AU1215" s="18"/>
      <c r="AV1215" s="18"/>
      <c r="AW1215" s="18"/>
      <c r="AY1215" s="18"/>
      <c r="BA1215" s="19"/>
      <c r="BB1215" s="16"/>
    </row>
    <row r="1216" spans="1:54">
      <c r="A1216" s="19"/>
      <c r="B1216" s="16"/>
      <c r="C1216" s="17"/>
      <c r="D1216" s="17"/>
      <c r="E1216" s="17"/>
      <c r="F1216" s="17"/>
      <c r="G1216" s="16"/>
      <c r="H1216" s="16"/>
      <c r="I1216" s="16"/>
      <c r="J1216" s="16"/>
      <c r="K1216" s="18"/>
      <c r="L1216" s="16"/>
      <c r="M1216" s="18"/>
      <c r="N1216" s="18"/>
      <c r="O1216" s="36"/>
      <c r="P1216" s="36"/>
      <c r="Q1216" s="36"/>
      <c r="R1216" s="41"/>
      <c r="S1216" s="16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  <c r="AH1216" s="18"/>
      <c r="AI1216" s="18"/>
      <c r="AJ1216" s="18"/>
      <c r="AK1216" s="18"/>
      <c r="AL1216" s="18"/>
      <c r="AM1216" s="18"/>
      <c r="AN1216" s="18"/>
      <c r="AO1216" s="18"/>
      <c r="AP1216" s="18"/>
      <c r="AQ1216" s="18"/>
      <c r="AR1216" s="18"/>
      <c r="AS1216" s="18"/>
      <c r="AT1216" s="18"/>
      <c r="AU1216" s="18"/>
      <c r="AV1216" s="18"/>
      <c r="AW1216" s="18"/>
      <c r="AY1216" s="18"/>
      <c r="BA1216" s="19"/>
      <c r="BB1216" s="16"/>
    </row>
    <row r="1217" spans="1:54">
      <c r="A1217" s="19"/>
      <c r="B1217" s="16"/>
      <c r="C1217" s="17"/>
      <c r="D1217" s="17"/>
      <c r="E1217" s="17"/>
      <c r="F1217" s="17"/>
      <c r="G1217" s="16"/>
      <c r="H1217" s="16"/>
      <c r="I1217" s="16"/>
      <c r="J1217" s="16"/>
      <c r="K1217" s="18"/>
      <c r="L1217" s="16"/>
      <c r="M1217" s="18"/>
      <c r="N1217" s="18"/>
      <c r="O1217" s="36"/>
      <c r="P1217" s="36"/>
      <c r="Q1217" s="36"/>
      <c r="R1217" s="41"/>
      <c r="S1217" s="16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  <c r="AH1217" s="18"/>
      <c r="AI1217" s="18"/>
      <c r="AJ1217" s="18"/>
      <c r="AK1217" s="18"/>
      <c r="AL1217" s="18"/>
      <c r="AM1217" s="18"/>
      <c r="AN1217" s="18"/>
      <c r="AO1217" s="18"/>
      <c r="AP1217" s="18"/>
      <c r="AQ1217" s="18"/>
      <c r="AR1217" s="18"/>
      <c r="AS1217" s="18"/>
      <c r="AT1217" s="18"/>
      <c r="AU1217" s="18"/>
      <c r="AV1217" s="18"/>
      <c r="AW1217" s="18"/>
      <c r="AY1217" s="18"/>
      <c r="BA1217" s="19"/>
      <c r="BB1217" s="16"/>
    </row>
    <row r="1218" spans="1:54">
      <c r="A1218" s="19"/>
      <c r="B1218" s="16"/>
      <c r="C1218" s="17"/>
      <c r="D1218" s="17"/>
      <c r="E1218" s="17"/>
      <c r="F1218" s="17"/>
      <c r="G1218" s="16"/>
      <c r="H1218" s="16"/>
      <c r="I1218" s="16"/>
      <c r="J1218" s="16"/>
      <c r="K1218" s="18"/>
      <c r="L1218" s="16"/>
      <c r="M1218" s="18"/>
      <c r="N1218" s="18"/>
      <c r="O1218" s="36"/>
      <c r="P1218" s="36"/>
      <c r="Q1218" s="36"/>
      <c r="R1218" s="41"/>
      <c r="S1218" s="16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  <c r="AH1218" s="18"/>
      <c r="AI1218" s="18"/>
      <c r="AJ1218" s="18"/>
      <c r="AK1218" s="18"/>
      <c r="AL1218" s="18"/>
      <c r="AM1218" s="18"/>
      <c r="AN1218" s="18"/>
      <c r="AO1218" s="18"/>
      <c r="AP1218" s="18"/>
      <c r="AQ1218" s="18"/>
      <c r="AR1218" s="18"/>
      <c r="AS1218" s="18"/>
      <c r="AT1218" s="18"/>
      <c r="AU1218" s="18"/>
      <c r="AV1218" s="18"/>
      <c r="AW1218" s="18"/>
      <c r="AY1218" s="18"/>
      <c r="BA1218" s="19"/>
      <c r="BB1218" s="16"/>
    </row>
    <row r="1219" spans="1:54">
      <c r="A1219" s="19"/>
      <c r="B1219" s="16"/>
      <c r="C1219" s="17"/>
      <c r="D1219" s="17"/>
      <c r="E1219" s="17"/>
      <c r="F1219" s="17"/>
      <c r="G1219" s="16"/>
      <c r="H1219" s="16"/>
      <c r="I1219" s="16"/>
      <c r="J1219" s="16"/>
      <c r="K1219" s="18"/>
      <c r="L1219" s="16"/>
      <c r="M1219" s="18"/>
      <c r="N1219" s="18"/>
      <c r="O1219" s="36"/>
      <c r="P1219" s="36"/>
      <c r="Q1219" s="36"/>
      <c r="R1219" s="41"/>
      <c r="S1219" s="16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  <c r="AH1219" s="18"/>
      <c r="AI1219" s="18"/>
      <c r="AJ1219" s="18"/>
      <c r="AK1219" s="18"/>
      <c r="AL1219" s="18"/>
      <c r="AM1219" s="18"/>
      <c r="AN1219" s="18"/>
      <c r="AO1219" s="18"/>
      <c r="AP1219" s="18"/>
      <c r="AQ1219" s="18"/>
      <c r="AR1219" s="18"/>
      <c r="AS1219" s="18"/>
      <c r="AT1219" s="18"/>
      <c r="AU1219" s="18"/>
      <c r="AV1219" s="18"/>
      <c r="AW1219" s="18"/>
      <c r="AY1219" s="18"/>
      <c r="BA1219" s="19"/>
      <c r="BB1219" s="16"/>
    </row>
    <row r="1220" spans="1:54">
      <c r="A1220" s="19"/>
      <c r="B1220" s="16"/>
      <c r="C1220" s="17"/>
      <c r="D1220" s="17"/>
      <c r="E1220" s="17"/>
      <c r="F1220" s="17"/>
      <c r="G1220" s="16"/>
      <c r="H1220" s="16"/>
      <c r="I1220" s="16"/>
      <c r="J1220" s="16"/>
      <c r="K1220" s="18"/>
      <c r="L1220" s="16"/>
      <c r="M1220" s="18"/>
      <c r="N1220" s="18"/>
      <c r="O1220" s="36"/>
      <c r="P1220" s="36"/>
      <c r="Q1220" s="36"/>
      <c r="R1220" s="41"/>
      <c r="S1220" s="16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  <c r="AH1220" s="18"/>
      <c r="AI1220" s="18"/>
      <c r="AJ1220" s="18"/>
      <c r="AK1220" s="18"/>
      <c r="AL1220" s="18"/>
      <c r="AM1220" s="18"/>
      <c r="AN1220" s="18"/>
      <c r="AO1220" s="18"/>
      <c r="AP1220" s="18"/>
      <c r="AQ1220" s="18"/>
      <c r="AR1220" s="18"/>
      <c r="AS1220" s="18"/>
      <c r="AT1220" s="18"/>
      <c r="AU1220" s="18"/>
      <c r="AV1220" s="18"/>
      <c r="AW1220" s="18"/>
      <c r="AY1220" s="18"/>
      <c r="BA1220" s="19"/>
      <c r="BB1220" s="16"/>
    </row>
    <row r="1221" spans="1:54">
      <c r="A1221" s="19"/>
      <c r="B1221" s="16"/>
      <c r="C1221" s="17"/>
      <c r="D1221" s="17"/>
      <c r="E1221" s="17"/>
      <c r="F1221" s="17"/>
      <c r="G1221" s="16"/>
      <c r="H1221" s="16"/>
      <c r="I1221" s="16"/>
      <c r="J1221" s="16"/>
      <c r="K1221" s="18"/>
      <c r="L1221" s="16"/>
      <c r="M1221" s="18"/>
      <c r="N1221" s="18"/>
      <c r="O1221" s="36"/>
      <c r="P1221" s="36"/>
      <c r="Q1221" s="36"/>
      <c r="R1221" s="41"/>
      <c r="S1221" s="16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  <c r="AH1221" s="18"/>
      <c r="AI1221" s="18"/>
      <c r="AJ1221" s="18"/>
      <c r="AK1221" s="18"/>
      <c r="AL1221" s="18"/>
      <c r="AM1221" s="18"/>
      <c r="AN1221" s="18"/>
      <c r="AO1221" s="18"/>
      <c r="AP1221" s="18"/>
      <c r="AQ1221" s="18"/>
      <c r="AR1221" s="18"/>
      <c r="AS1221" s="18"/>
      <c r="AT1221" s="18"/>
      <c r="AU1221" s="18"/>
      <c r="AV1221" s="18"/>
      <c r="AW1221" s="18"/>
      <c r="AY1221" s="18"/>
      <c r="BA1221" s="19"/>
      <c r="BB1221" s="16"/>
    </row>
    <row r="1222" spans="1:54">
      <c r="A1222" s="19"/>
      <c r="B1222" s="16"/>
      <c r="C1222" s="17"/>
      <c r="D1222" s="17"/>
      <c r="E1222" s="17"/>
      <c r="F1222" s="17"/>
      <c r="G1222" s="16"/>
      <c r="H1222" s="16"/>
      <c r="I1222" s="16"/>
      <c r="J1222" s="16"/>
      <c r="K1222" s="18"/>
      <c r="L1222" s="16"/>
      <c r="M1222" s="18"/>
      <c r="N1222" s="18"/>
      <c r="O1222" s="36"/>
      <c r="P1222" s="36"/>
      <c r="Q1222" s="36"/>
      <c r="R1222" s="41"/>
      <c r="S1222" s="16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  <c r="AH1222" s="18"/>
      <c r="AI1222" s="18"/>
      <c r="AJ1222" s="18"/>
      <c r="AK1222" s="18"/>
      <c r="AL1222" s="18"/>
      <c r="AM1222" s="18"/>
      <c r="AN1222" s="18"/>
      <c r="AO1222" s="18"/>
      <c r="AP1222" s="18"/>
      <c r="AQ1222" s="18"/>
      <c r="AR1222" s="18"/>
      <c r="AS1222" s="18"/>
      <c r="AT1222" s="18"/>
      <c r="AU1222" s="18"/>
      <c r="AV1222" s="18"/>
      <c r="AW1222" s="18"/>
      <c r="AY1222" s="18"/>
      <c r="BA1222" s="19"/>
      <c r="BB1222" s="16"/>
    </row>
    <row r="1223" spans="1:54">
      <c r="A1223" s="19"/>
      <c r="B1223" s="16"/>
      <c r="C1223" s="17"/>
      <c r="D1223" s="17"/>
      <c r="E1223" s="17"/>
      <c r="F1223" s="17"/>
      <c r="G1223" s="16"/>
      <c r="H1223" s="16"/>
      <c r="I1223" s="16"/>
      <c r="J1223" s="16"/>
      <c r="K1223" s="18"/>
      <c r="L1223" s="16"/>
      <c r="M1223" s="18"/>
      <c r="N1223" s="18"/>
      <c r="O1223" s="36"/>
      <c r="P1223" s="36"/>
      <c r="Q1223" s="36"/>
      <c r="R1223" s="41"/>
      <c r="S1223" s="16"/>
      <c r="T1223" s="18"/>
      <c r="U1223" s="18"/>
      <c r="V1223" s="18"/>
      <c r="W1223" s="18"/>
      <c r="X1223" s="18"/>
      <c r="Y1223" s="18"/>
      <c r="Z1223" s="18"/>
      <c r="AA1223" s="18"/>
      <c r="AB1223" s="18"/>
      <c r="AC1223" s="18"/>
      <c r="AD1223" s="18"/>
      <c r="AE1223" s="18"/>
      <c r="AF1223" s="18"/>
      <c r="AG1223" s="18"/>
      <c r="AH1223" s="18"/>
      <c r="AI1223" s="18"/>
      <c r="AJ1223" s="18"/>
      <c r="AK1223" s="18"/>
      <c r="AL1223" s="18"/>
      <c r="AM1223" s="18"/>
      <c r="AN1223" s="18"/>
      <c r="AO1223" s="18"/>
      <c r="AP1223" s="18"/>
      <c r="AQ1223" s="18"/>
      <c r="AR1223" s="18"/>
      <c r="AS1223" s="18"/>
      <c r="AT1223" s="18"/>
      <c r="AU1223" s="18"/>
      <c r="AV1223" s="18"/>
      <c r="AW1223" s="18"/>
      <c r="AY1223" s="18"/>
      <c r="BA1223" s="19"/>
      <c r="BB1223" s="16"/>
    </row>
    <row r="1224" spans="1:54">
      <c r="A1224" s="19"/>
      <c r="B1224" s="16"/>
      <c r="C1224" s="17"/>
      <c r="D1224" s="17"/>
      <c r="E1224" s="17"/>
      <c r="F1224" s="17"/>
      <c r="G1224" s="16"/>
      <c r="H1224" s="16"/>
      <c r="I1224" s="16"/>
      <c r="J1224" s="16"/>
      <c r="K1224" s="18"/>
      <c r="L1224" s="16"/>
      <c r="M1224" s="18"/>
      <c r="N1224" s="18"/>
      <c r="O1224" s="36"/>
      <c r="P1224" s="36"/>
      <c r="Q1224" s="36"/>
      <c r="R1224" s="41"/>
      <c r="S1224" s="16"/>
      <c r="T1224" s="18"/>
      <c r="U1224" s="18"/>
      <c r="V1224" s="18"/>
      <c r="W1224" s="18"/>
      <c r="X1224" s="18"/>
      <c r="Y1224" s="18"/>
      <c r="Z1224" s="18"/>
      <c r="AA1224" s="18"/>
      <c r="AB1224" s="18"/>
      <c r="AC1224" s="18"/>
      <c r="AD1224" s="18"/>
      <c r="AE1224" s="18"/>
      <c r="AF1224" s="18"/>
      <c r="AG1224" s="18"/>
      <c r="AH1224" s="18"/>
      <c r="AI1224" s="18"/>
      <c r="AJ1224" s="18"/>
      <c r="AK1224" s="18"/>
      <c r="AL1224" s="18"/>
      <c r="AM1224" s="18"/>
      <c r="AN1224" s="18"/>
      <c r="AO1224" s="18"/>
      <c r="AP1224" s="18"/>
      <c r="AQ1224" s="18"/>
      <c r="AR1224" s="18"/>
      <c r="AS1224" s="18"/>
      <c r="AT1224" s="18"/>
      <c r="AU1224" s="18"/>
      <c r="AV1224" s="18"/>
      <c r="AW1224" s="18"/>
      <c r="AY1224" s="18"/>
      <c r="BA1224" s="19"/>
      <c r="BB1224" s="16"/>
    </row>
    <row r="1225" spans="1:54">
      <c r="A1225" s="19"/>
      <c r="B1225" s="16"/>
      <c r="C1225" s="17"/>
      <c r="D1225" s="17"/>
      <c r="E1225" s="17"/>
      <c r="F1225" s="17"/>
      <c r="G1225" s="16"/>
      <c r="H1225" s="16"/>
      <c r="I1225" s="16"/>
      <c r="J1225" s="16"/>
      <c r="K1225" s="18"/>
      <c r="L1225" s="16"/>
      <c r="M1225" s="18"/>
      <c r="N1225" s="18"/>
      <c r="O1225" s="36"/>
      <c r="P1225" s="36"/>
      <c r="Q1225" s="36"/>
      <c r="R1225" s="41"/>
      <c r="S1225" s="16"/>
      <c r="T1225" s="18"/>
      <c r="U1225" s="18"/>
      <c r="V1225" s="18"/>
      <c r="W1225" s="18"/>
      <c r="X1225" s="18"/>
      <c r="Y1225" s="18"/>
      <c r="Z1225" s="18"/>
      <c r="AA1225" s="18"/>
      <c r="AB1225" s="18"/>
      <c r="AC1225" s="18"/>
      <c r="AD1225" s="18"/>
      <c r="AE1225" s="18"/>
      <c r="AF1225" s="18"/>
      <c r="AG1225" s="18"/>
      <c r="AH1225" s="18"/>
      <c r="AI1225" s="18"/>
      <c r="AJ1225" s="18"/>
      <c r="AK1225" s="18"/>
      <c r="AL1225" s="18"/>
      <c r="AM1225" s="18"/>
      <c r="AN1225" s="18"/>
      <c r="AO1225" s="18"/>
      <c r="AP1225" s="18"/>
      <c r="AQ1225" s="18"/>
      <c r="AR1225" s="18"/>
      <c r="AS1225" s="18"/>
      <c r="AT1225" s="18"/>
      <c r="AU1225" s="18"/>
      <c r="AV1225" s="18"/>
      <c r="AW1225" s="18"/>
      <c r="AY1225" s="18"/>
      <c r="BA1225" s="19"/>
      <c r="BB1225" s="16"/>
    </row>
    <row r="1226" spans="1:54">
      <c r="A1226" s="19"/>
      <c r="B1226" s="16"/>
      <c r="C1226" s="17"/>
      <c r="D1226" s="17"/>
      <c r="E1226" s="17"/>
      <c r="F1226" s="17"/>
      <c r="G1226" s="16"/>
      <c r="H1226" s="16"/>
      <c r="I1226" s="16"/>
      <c r="J1226" s="16"/>
      <c r="K1226" s="18"/>
      <c r="L1226" s="16"/>
      <c r="M1226" s="18"/>
      <c r="N1226" s="18"/>
      <c r="O1226" s="36"/>
      <c r="P1226" s="36"/>
      <c r="Q1226" s="36"/>
      <c r="R1226" s="41"/>
      <c r="S1226" s="16"/>
      <c r="T1226" s="18"/>
      <c r="U1226" s="18"/>
      <c r="V1226" s="18"/>
      <c r="W1226" s="18"/>
      <c r="X1226" s="18"/>
      <c r="Y1226" s="18"/>
      <c r="Z1226" s="18"/>
      <c r="AA1226" s="18"/>
      <c r="AB1226" s="18"/>
      <c r="AC1226" s="18"/>
      <c r="AD1226" s="18"/>
      <c r="AE1226" s="18"/>
      <c r="AF1226" s="18"/>
      <c r="AG1226" s="18"/>
      <c r="AH1226" s="18"/>
      <c r="AI1226" s="18"/>
      <c r="AJ1226" s="18"/>
      <c r="AK1226" s="18"/>
      <c r="AL1226" s="18"/>
      <c r="AM1226" s="18"/>
      <c r="AN1226" s="18"/>
      <c r="AO1226" s="18"/>
      <c r="AP1226" s="18"/>
      <c r="AQ1226" s="18"/>
      <c r="AR1226" s="18"/>
      <c r="AS1226" s="18"/>
      <c r="AT1226" s="18"/>
      <c r="AU1226" s="18"/>
      <c r="AV1226" s="18"/>
      <c r="AW1226" s="18"/>
      <c r="AY1226" s="18"/>
      <c r="BA1226" s="19"/>
      <c r="BB1226" s="16"/>
    </row>
    <row r="1227" spans="1:54">
      <c r="A1227" s="19"/>
      <c r="B1227" s="16"/>
      <c r="C1227" s="17"/>
      <c r="D1227" s="17"/>
      <c r="E1227" s="17"/>
      <c r="F1227" s="17"/>
      <c r="G1227" s="16"/>
      <c r="H1227" s="16"/>
      <c r="I1227" s="16"/>
      <c r="J1227" s="16"/>
      <c r="K1227" s="18"/>
      <c r="L1227" s="16"/>
      <c r="M1227" s="18"/>
      <c r="N1227" s="18"/>
      <c r="O1227" s="36"/>
      <c r="P1227" s="36"/>
      <c r="Q1227" s="36"/>
      <c r="R1227" s="41"/>
      <c r="S1227" s="16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  <c r="AG1227" s="18"/>
      <c r="AH1227" s="18"/>
      <c r="AI1227" s="18"/>
      <c r="AJ1227" s="18"/>
      <c r="AK1227" s="18"/>
      <c r="AL1227" s="18"/>
      <c r="AM1227" s="18"/>
      <c r="AN1227" s="18"/>
      <c r="AO1227" s="18"/>
      <c r="AP1227" s="18"/>
      <c r="AQ1227" s="18"/>
      <c r="AR1227" s="18"/>
      <c r="AS1227" s="18"/>
      <c r="AT1227" s="18"/>
      <c r="AU1227" s="18"/>
      <c r="AV1227" s="18"/>
      <c r="AW1227" s="18"/>
      <c r="AY1227" s="18"/>
      <c r="BA1227" s="19"/>
      <c r="BB1227" s="16"/>
    </row>
    <row r="1228" spans="1:54">
      <c r="A1228" s="19"/>
      <c r="B1228" s="16"/>
      <c r="C1228" s="17"/>
      <c r="D1228" s="17"/>
      <c r="E1228" s="17"/>
      <c r="F1228" s="17"/>
      <c r="G1228" s="16"/>
      <c r="H1228" s="16"/>
      <c r="I1228" s="16"/>
      <c r="J1228" s="16"/>
      <c r="K1228" s="18"/>
      <c r="L1228" s="16"/>
      <c r="M1228" s="18"/>
      <c r="N1228" s="18"/>
      <c r="O1228" s="36"/>
      <c r="P1228" s="36"/>
      <c r="Q1228" s="36"/>
      <c r="R1228" s="41"/>
      <c r="S1228" s="16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  <c r="AG1228" s="18"/>
      <c r="AH1228" s="18"/>
      <c r="AI1228" s="18"/>
      <c r="AJ1228" s="18"/>
      <c r="AK1228" s="18"/>
      <c r="AL1228" s="18"/>
      <c r="AM1228" s="18"/>
      <c r="AN1228" s="18"/>
      <c r="AO1228" s="18"/>
      <c r="AP1228" s="18"/>
      <c r="AQ1228" s="18"/>
      <c r="AR1228" s="18"/>
      <c r="AS1228" s="18"/>
      <c r="AT1228" s="18"/>
      <c r="AU1228" s="18"/>
      <c r="AV1228" s="18"/>
      <c r="AW1228" s="18"/>
      <c r="AY1228" s="18"/>
      <c r="BA1228" s="19"/>
      <c r="BB1228" s="16"/>
    </row>
    <row r="1229" spans="1:54">
      <c r="A1229" s="19"/>
      <c r="B1229" s="16"/>
      <c r="C1229" s="17"/>
      <c r="D1229" s="17"/>
      <c r="E1229" s="17"/>
      <c r="F1229" s="17"/>
      <c r="G1229" s="16"/>
      <c r="H1229" s="16"/>
      <c r="I1229" s="16"/>
      <c r="J1229" s="16"/>
      <c r="K1229" s="18"/>
      <c r="L1229" s="16"/>
      <c r="M1229" s="18"/>
      <c r="N1229" s="18"/>
      <c r="O1229" s="36"/>
      <c r="P1229" s="36"/>
      <c r="Q1229" s="36"/>
      <c r="R1229" s="41"/>
      <c r="S1229" s="16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  <c r="AG1229" s="18"/>
      <c r="AH1229" s="18"/>
      <c r="AI1229" s="18"/>
      <c r="AJ1229" s="18"/>
      <c r="AK1229" s="18"/>
      <c r="AL1229" s="18"/>
      <c r="AM1229" s="18"/>
      <c r="AN1229" s="18"/>
      <c r="AO1229" s="18"/>
      <c r="AP1229" s="18"/>
      <c r="AQ1229" s="18"/>
      <c r="AR1229" s="18"/>
      <c r="AS1229" s="18"/>
      <c r="AT1229" s="18"/>
      <c r="AU1229" s="18"/>
      <c r="AV1229" s="18"/>
      <c r="AW1229" s="18"/>
      <c r="AY1229" s="18"/>
      <c r="BA1229" s="19"/>
      <c r="BB1229" s="16"/>
    </row>
    <row r="1230" spans="1:54">
      <c r="A1230" s="19"/>
      <c r="B1230" s="16"/>
      <c r="C1230" s="17"/>
      <c r="D1230" s="17"/>
      <c r="E1230" s="17"/>
      <c r="F1230" s="17"/>
      <c r="G1230" s="16"/>
      <c r="H1230" s="16"/>
      <c r="I1230" s="16"/>
      <c r="J1230" s="16"/>
      <c r="K1230" s="18"/>
      <c r="L1230" s="16"/>
      <c r="M1230" s="18"/>
      <c r="N1230" s="18"/>
      <c r="O1230" s="36"/>
      <c r="P1230" s="36"/>
      <c r="Q1230" s="36"/>
      <c r="R1230" s="41"/>
      <c r="S1230" s="16"/>
      <c r="T1230" s="18"/>
      <c r="U1230" s="18"/>
      <c r="V1230" s="18"/>
      <c r="W1230" s="18"/>
      <c r="X1230" s="18"/>
      <c r="Y1230" s="18"/>
      <c r="Z1230" s="18"/>
      <c r="AA1230" s="18"/>
      <c r="AB1230" s="18"/>
      <c r="AC1230" s="18"/>
      <c r="AD1230" s="18"/>
      <c r="AE1230" s="18"/>
      <c r="AF1230" s="18"/>
      <c r="AG1230" s="18"/>
      <c r="AH1230" s="18"/>
      <c r="AI1230" s="18"/>
      <c r="AJ1230" s="18"/>
      <c r="AK1230" s="18"/>
      <c r="AL1230" s="18"/>
      <c r="AM1230" s="18"/>
      <c r="AN1230" s="18"/>
      <c r="AO1230" s="18"/>
      <c r="AP1230" s="18"/>
      <c r="AQ1230" s="18"/>
      <c r="AR1230" s="18"/>
      <c r="AS1230" s="18"/>
      <c r="AT1230" s="18"/>
      <c r="AU1230" s="18"/>
      <c r="AV1230" s="18"/>
      <c r="AW1230" s="18"/>
      <c r="AY1230" s="18"/>
      <c r="BA1230" s="19"/>
      <c r="BB1230" s="16"/>
    </row>
    <row r="1231" spans="1:54">
      <c r="A1231" s="19"/>
      <c r="B1231" s="16"/>
      <c r="C1231" s="17"/>
      <c r="D1231" s="17"/>
      <c r="E1231" s="17"/>
      <c r="F1231" s="17"/>
      <c r="G1231" s="16"/>
      <c r="H1231" s="16"/>
      <c r="I1231" s="16"/>
      <c r="J1231" s="16"/>
      <c r="K1231" s="18"/>
      <c r="L1231" s="16"/>
      <c r="M1231" s="18"/>
      <c r="N1231" s="18"/>
      <c r="O1231" s="36"/>
      <c r="P1231" s="36"/>
      <c r="Q1231" s="36"/>
      <c r="R1231" s="41"/>
      <c r="S1231" s="16"/>
      <c r="T1231" s="18"/>
      <c r="U1231" s="18"/>
      <c r="V1231" s="18"/>
      <c r="W1231" s="18"/>
      <c r="X1231" s="18"/>
      <c r="Y1231" s="18"/>
      <c r="Z1231" s="18"/>
      <c r="AA1231" s="18"/>
      <c r="AB1231" s="18"/>
      <c r="AC1231" s="18"/>
      <c r="AD1231" s="18"/>
      <c r="AE1231" s="18"/>
      <c r="AF1231" s="18"/>
      <c r="AG1231" s="18"/>
      <c r="AH1231" s="18"/>
      <c r="AI1231" s="18"/>
      <c r="AJ1231" s="18"/>
      <c r="AK1231" s="18"/>
      <c r="AL1231" s="18"/>
      <c r="AM1231" s="18"/>
      <c r="AN1231" s="18"/>
      <c r="AO1231" s="18"/>
      <c r="AP1231" s="18"/>
      <c r="AQ1231" s="18"/>
      <c r="AR1231" s="18"/>
      <c r="AS1231" s="18"/>
      <c r="AT1231" s="18"/>
      <c r="AU1231" s="18"/>
      <c r="AV1231" s="18"/>
      <c r="AW1231" s="18"/>
      <c r="AY1231" s="18"/>
      <c r="BA1231" s="19"/>
      <c r="BB1231" s="16"/>
    </row>
    <row r="1232" spans="1:54">
      <c r="A1232" s="19"/>
      <c r="B1232" s="16"/>
      <c r="C1232" s="17"/>
      <c r="D1232" s="17"/>
      <c r="E1232" s="17"/>
      <c r="F1232" s="17"/>
      <c r="G1232" s="16"/>
      <c r="H1232" s="16"/>
      <c r="I1232" s="16"/>
      <c r="J1232" s="16"/>
      <c r="K1232" s="18"/>
      <c r="L1232" s="16"/>
      <c r="M1232" s="18"/>
      <c r="N1232" s="18"/>
      <c r="O1232" s="36"/>
      <c r="P1232" s="36"/>
      <c r="Q1232" s="36"/>
      <c r="R1232" s="41"/>
      <c r="S1232" s="16"/>
      <c r="T1232" s="18"/>
      <c r="U1232" s="18"/>
      <c r="V1232" s="18"/>
      <c r="W1232" s="18"/>
      <c r="X1232" s="18"/>
      <c r="Y1232" s="18"/>
      <c r="Z1232" s="18"/>
      <c r="AA1232" s="18"/>
      <c r="AB1232" s="18"/>
      <c r="AC1232" s="18"/>
      <c r="AD1232" s="18"/>
      <c r="AE1232" s="18"/>
      <c r="AF1232" s="18"/>
      <c r="AG1232" s="18"/>
      <c r="AH1232" s="18"/>
      <c r="AI1232" s="18"/>
      <c r="AJ1232" s="18"/>
      <c r="AK1232" s="18"/>
      <c r="AL1232" s="18"/>
      <c r="AM1232" s="18"/>
      <c r="AN1232" s="18"/>
      <c r="AO1232" s="18"/>
      <c r="AP1232" s="18"/>
      <c r="AQ1232" s="18"/>
      <c r="AR1232" s="18"/>
      <c r="AS1232" s="18"/>
      <c r="AT1232" s="18"/>
      <c r="AU1232" s="18"/>
      <c r="AV1232" s="18"/>
      <c r="AW1232" s="18"/>
      <c r="AY1232" s="18"/>
      <c r="BA1232" s="19"/>
      <c r="BB1232" s="16"/>
    </row>
    <row r="1233" spans="1:54">
      <c r="A1233" s="19"/>
      <c r="B1233" s="16"/>
      <c r="C1233" s="17"/>
      <c r="D1233" s="17"/>
      <c r="E1233" s="17"/>
      <c r="F1233" s="17"/>
      <c r="G1233" s="16"/>
      <c r="H1233" s="16"/>
      <c r="I1233" s="16"/>
      <c r="J1233" s="16"/>
      <c r="K1233" s="18"/>
      <c r="L1233" s="16"/>
      <c r="M1233" s="18"/>
      <c r="N1233" s="18"/>
      <c r="O1233" s="36"/>
      <c r="P1233" s="36"/>
      <c r="Q1233" s="36"/>
      <c r="R1233" s="41"/>
      <c r="S1233" s="16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18"/>
      <c r="AE1233" s="18"/>
      <c r="AF1233" s="18"/>
      <c r="AG1233" s="18"/>
      <c r="AH1233" s="18"/>
      <c r="AI1233" s="18"/>
      <c r="AJ1233" s="18"/>
      <c r="AK1233" s="18"/>
      <c r="AL1233" s="18"/>
      <c r="AM1233" s="18"/>
      <c r="AN1233" s="18"/>
      <c r="AO1233" s="18"/>
      <c r="AP1233" s="18"/>
      <c r="AQ1233" s="18"/>
      <c r="AR1233" s="18"/>
      <c r="AS1233" s="18"/>
      <c r="AT1233" s="18"/>
      <c r="AU1233" s="18"/>
      <c r="AV1233" s="18"/>
      <c r="AW1233" s="18"/>
      <c r="AY1233" s="18"/>
      <c r="BA1233" s="19"/>
      <c r="BB1233" s="16"/>
    </row>
    <row r="1234" spans="1:54">
      <c r="A1234" s="19"/>
      <c r="B1234" s="16"/>
      <c r="C1234" s="17"/>
      <c r="D1234" s="17"/>
      <c r="E1234" s="17"/>
      <c r="F1234" s="17"/>
      <c r="G1234" s="16"/>
      <c r="H1234" s="16"/>
      <c r="I1234" s="16"/>
      <c r="J1234" s="16"/>
      <c r="K1234" s="18"/>
      <c r="L1234" s="16"/>
      <c r="M1234" s="18"/>
      <c r="N1234" s="18"/>
      <c r="O1234" s="36"/>
      <c r="P1234" s="36"/>
      <c r="Q1234" s="36"/>
      <c r="R1234" s="41"/>
      <c r="S1234" s="16"/>
      <c r="T1234" s="18"/>
      <c r="U1234" s="18"/>
      <c r="V1234" s="18"/>
      <c r="W1234" s="18"/>
      <c r="X1234" s="18"/>
      <c r="Y1234" s="18"/>
      <c r="Z1234" s="18"/>
      <c r="AA1234" s="18"/>
      <c r="AB1234" s="18"/>
      <c r="AC1234" s="18"/>
      <c r="AD1234" s="18"/>
      <c r="AE1234" s="18"/>
      <c r="AF1234" s="18"/>
      <c r="AG1234" s="18"/>
      <c r="AH1234" s="18"/>
      <c r="AI1234" s="18"/>
      <c r="AJ1234" s="18"/>
      <c r="AK1234" s="18"/>
      <c r="AL1234" s="18"/>
      <c r="AM1234" s="18"/>
      <c r="AN1234" s="18"/>
      <c r="AO1234" s="18"/>
      <c r="AP1234" s="18"/>
      <c r="AQ1234" s="18"/>
      <c r="AR1234" s="18"/>
      <c r="AS1234" s="18"/>
      <c r="AT1234" s="18"/>
      <c r="AU1234" s="18"/>
      <c r="AV1234" s="18"/>
      <c r="AW1234" s="18"/>
      <c r="AY1234" s="18"/>
      <c r="BA1234" s="19"/>
      <c r="BB1234" s="16"/>
    </row>
    <row r="1235" spans="1:54">
      <c r="A1235" s="19"/>
      <c r="B1235" s="16"/>
      <c r="C1235" s="17"/>
      <c r="D1235" s="17"/>
      <c r="E1235" s="17"/>
      <c r="F1235" s="17"/>
      <c r="G1235" s="16"/>
      <c r="H1235" s="16"/>
      <c r="I1235" s="16"/>
      <c r="J1235" s="16"/>
      <c r="K1235" s="18"/>
      <c r="L1235" s="16"/>
      <c r="M1235" s="18"/>
      <c r="N1235" s="18"/>
      <c r="O1235" s="36"/>
      <c r="P1235" s="36"/>
      <c r="Q1235" s="36"/>
      <c r="R1235" s="41"/>
      <c r="S1235" s="16"/>
      <c r="T1235" s="18"/>
      <c r="U1235" s="18"/>
      <c r="V1235" s="18"/>
      <c r="W1235" s="18"/>
      <c r="X1235" s="18"/>
      <c r="Y1235" s="18"/>
      <c r="Z1235" s="18"/>
      <c r="AA1235" s="18"/>
      <c r="AB1235" s="18"/>
      <c r="AC1235" s="18"/>
      <c r="AD1235" s="18"/>
      <c r="AE1235" s="18"/>
      <c r="AF1235" s="18"/>
      <c r="AG1235" s="18"/>
      <c r="AH1235" s="18"/>
      <c r="AI1235" s="18"/>
      <c r="AJ1235" s="18"/>
      <c r="AK1235" s="18"/>
      <c r="AL1235" s="18"/>
      <c r="AM1235" s="18"/>
      <c r="AN1235" s="18"/>
      <c r="AO1235" s="18"/>
      <c r="AP1235" s="18"/>
      <c r="AQ1235" s="18"/>
      <c r="AR1235" s="18"/>
      <c r="AS1235" s="18"/>
      <c r="AT1235" s="18"/>
      <c r="AU1235" s="18"/>
      <c r="AV1235" s="18"/>
      <c r="AW1235" s="18"/>
      <c r="AY1235" s="18"/>
      <c r="BA1235" s="19"/>
      <c r="BB1235" s="16"/>
    </row>
    <row r="1236" spans="1:54">
      <c r="A1236" s="19"/>
      <c r="B1236" s="16"/>
      <c r="C1236" s="17"/>
      <c r="D1236" s="17"/>
      <c r="E1236" s="17"/>
      <c r="F1236" s="17"/>
      <c r="G1236" s="16"/>
      <c r="H1236" s="16"/>
      <c r="I1236" s="16"/>
      <c r="J1236" s="16"/>
      <c r="K1236" s="18"/>
      <c r="L1236" s="16"/>
      <c r="M1236" s="18"/>
      <c r="N1236" s="18"/>
      <c r="O1236" s="36"/>
      <c r="P1236" s="36"/>
      <c r="Q1236" s="36"/>
      <c r="R1236" s="41"/>
      <c r="S1236" s="16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  <c r="AG1236" s="18"/>
      <c r="AH1236" s="18"/>
      <c r="AI1236" s="18"/>
      <c r="AJ1236" s="18"/>
      <c r="AK1236" s="18"/>
      <c r="AL1236" s="18"/>
      <c r="AM1236" s="18"/>
      <c r="AN1236" s="18"/>
      <c r="AO1236" s="18"/>
      <c r="AP1236" s="18"/>
      <c r="AQ1236" s="18"/>
      <c r="AR1236" s="18"/>
      <c r="AS1236" s="18"/>
      <c r="AT1236" s="18"/>
      <c r="AU1236" s="18"/>
      <c r="AV1236" s="18"/>
      <c r="AW1236" s="18"/>
      <c r="AY1236" s="18"/>
      <c r="BA1236" s="19"/>
      <c r="BB1236" s="16"/>
    </row>
    <row r="1237" spans="1:54">
      <c r="A1237" s="19"/>
      <c r="B1237" s="16"/>
      <c r="C1237" s="17"/>
      <c r="D1237" s="17"/>
      <c r="E1237" s="17"/>
      <c r="F1237" s="17"/>
      <c r="G1237" s="16"/>
      <c r="H1237" s="16"/>
      <c r="I1237" s="16"/>
      <c r="J1237" s="16"/>
      <c r="K1237" s="18"/>
      <c r="L1237" s="16"/>
      <c r="M1237" s="18"/>
      <c r="N1237" s="18"/>
      <c r="O1237" s="36"/>
      <c r="P1237" s="36"/>
      <c r="Q1237" s="36"/>
      <c r="R1237" s="41"/>
      <c r="S1237" s="16"/>
      <c r="T1237" s="18"/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  <c r="AG1237" s="18"/>
      <c r="AH1237" s="18"/>
      <c r="AI1237" s="18"/>
      <c r="AJ1237" s="18"/>
      <c r="AK1237" s="18"/>
      <c r="AL1237" s="18"/>
      <c r="AM1237" s="18"/>
      <c r="AN1237" s="18"/>
      <c r="AO1237" s="18"/>
      <c r="AP1237" s="18"/>
      <c r="AQ1237" s="18"/>
      <c r="AR1237" s="18"/>
      <c r="AS1237" s="18"/>
      <c r="AT1237" s="18"/>
      <c r="AU1237" s="18"/>
      <c r="AV1237" s="18"/>
      <c r="AW1237" s="18"/>
      <c r="AY1237" s="18"/>
      <c r="BA1237" s="19"/>
      <c r="BB1237" s="16"/>
    </row>
    <row r="1238" spans="1:54" ht="10.8" thickBot="1">
      <c r="A1238" s="24" t="s">
        <v>651</v>
      </c>
      <c r="B1238" s="25" t="s">
        <v>98</v>
      </c>
      <c r="C1238" s="26"/>
      <c r="D1238" s="26"/>
      <c r="E1238" s="26"/>
      <c r="F1238" s="26"/>
      <c r="G1238" s="25"/>
      <c r="H1238" s="25"/>
      <c r="I1238" s="25"/>
      <c r="J1238" s="25"/>
      <c r="K1238" s="25"/>
      <c r="L1238" s="25"/>
      <c r="M1238" s="25"/>
      <c r="N1238" s="25"/>
      <c r="O1238" s="25"/>
      <c r="P1238" s="25"/>
      <c r="Q1238" s="25"/>
      <c r="R1238" s="40"/>
      <c r="S1238" s="25"/>
      <c r="T1238" s="27">
        <f>SUM(T285:T1237)</f>
        <v>38655.429642857052</v>
      </c>
      <c r="U1238" s="27">
        <f t="shared" ref="U1238:AY1238" si="38">SUM(U285:U1237)</f>
        <v>-14087.649489285721</v>
      </c>
      <c r="V1238" s="27">
        <f t="shared" si="38"/>
        <v>0</v>
      </c>
      <c r="W1238" s="27">
        <f t="shared" si="38"/>
        <v>0</v>
      </c>
      <c r="X1238" s="27">
        <f t="shared" si="38"/>
        <v>0</v>
      </c>
      <c r="Y1238" s="27">
        <f t="shared" si="38"/>
        <v>0</v>
      </c>
      <c r="Z1238" s="27">
        <f t="shared" si="38"/>
        <v>0</v>
      </c>
      <c r="AA1238" s="27">
        <f t="shared" si="38"/>
        <v>0</v>
      </c>
      <c r="AB1238" s="27">
        <f t="shared" si="38"/>
        <v>0</v>
      </c>
      <c r="AC1238" s="27">
        <f t="shared" si="38"/>
        <v>112325.63214285714</v>
      </c>
      <c r="AD1238" s="27">
        <f t="shared" si="38"/>
        <v>10864.017857142855</v>
      </c>
      <c r="AE1238" s="27">
        <f t="shared" si="38"/>
        <v>0</v>
      </c>
      <c r="AF1238" s="27">
        <f t="shared" si="38"/>
        <v>1513.3928571428571</v>
      </c>
      <c r="AG1238" s="27">
        <f t="shared" si="38"/>
        <v>1607.1428571428569</v>
      </c>
      <c r="AH1238" s="27">
        <f t="shared" si="38"/>
        <v>941.96428571428567</v>
      </c>
      <c r="AI1238" s="27">
        <f t="shared" si="38"/>
        <v>876.16964285714278</v>
      </c>
      <c r="AJ1238" s="27">
        <f t="shared" si="38"/>
        <v>10671.428571428571</v>
      </c>
      <c r="AK1238" s="27">
        <f t="shared" si="38"/>
        <v>0</v>
      </c>
      <c r="AL1238" s="27">
        <f t="shared" si="38"/>
        <v>0</v>
      </c>
      <c r="AM1238" s="27">
        <f t="shared" si="38"/>
        <v>7839.9500000000007</v>
      </c>
      <c r="AN1238" s="27">
        <f t="shared" si="38"/>
        <v>0</v>
      </c>
      <c r="AO1238" s="27">
        <f t="shared" si="38"/>
        <v>0</v>
      </c>
      <c r="AP1238" s="27">
        <f t="shared" si="38"/>
        <v>0</v>
      </c>
      <c r="AQ1238" s="27">
        <f t="shared" si="38"/>
        <v>0</v>
      </c>
      <c r="AR1238" s="27">
        <f t="shared" si="38"/>
        <v>0</v>
      </c>
      <c r="AS1238" s="27">
        <f t="shared" si="38"/>
        <v>0</v>
      </c>
      <c r="AT1238" s="27">
        <f t="shared" si="38"/>
        <v>0</v>
      </c>
      <c r="AU1238" s="27">
        <f t="shared" si="38"/>
        <v>8443.7499999999982</v>
      </c>
      <c r="AV1238" s="27">
        <f t="shared" si="38"/>
        <v>0</v>
      </c>
      <c r="AW1238" s="27">
        <f t="shared" si="38"/>
        <v>0</v>
      </c>
      <c r="AX1238" s="27">
        <f t="shared" si="38"/>
        <v>0</v>
      </c>
      <c r="AY1238" s="27">
        <f t="shared" si="38"/>
        <v>0</v>
      </c>
      <c r="BA1238" s="20"/>
      <c r="BB1238" s="25"/>
    </row>
    <row r="1239" spans="1:54" ht="10.8" thickTop="1"/>
  </sheetData>
  <mergeCells count="5">
    <mergeCell ref="K5:K6"/>
    <mergeCell ref="L5:L6"/>
    <mergeCell ref="M5:M6"/>
    <mergeCell ref="N5:N6"/>
    <mergeCell ref="O5:O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90"/>
  <sheetViews>
    <sheetView workbookViewId="0"/>
  </sheetViews>
  <sheetFormatPr defaultRowHeight="10.199999999999999"/>
  <cols>
    <col min="1" max="1" width="10.5546875" style="2" customWidth="1"/>
    <col min="2" max="2" width="8.88671875" style="2"/>
    <col min="3" max="3" width="10.44140625" style="2" bestFit="1" customWidth="1"/>
    <col min="4" max="4" width="9.33203125" style="2" hidden="1" customWidth="1"/>
    <col min="5" max="5" width="33.21875" style="2" hidden="1" customWidth="1"/>
    <col min="6" max="6" width="15.109375" style="2" bestFit="1" customWidth="1"/>
    <col min="7" max="7" width="36.6640625" style="2" bestFit="1" customWidth="1"/>
    <col min="8" max="8" width="0.5546875" style="2" customWidth="1"/>
    <col min="9" max="13" width="13" style="2" customWidth="1"/>
    <col min="14" max="14" width="6.44140625" style="2" bestFit="1" customWidth="1"/>
    <col min="15" max="15" width="6.44140625" style="38" customWidth="1"/>
    <col min="16" max="16" width="0.5546875" style="2" customWidth="1"/>
    <col min="17" max="26" width="16.5546875" style="2" customWidth="1"/>
    <col min="27" max="27" width="0.44140625" style="2" customWidth="1"/>
    <col min="28" max="28" width="16.5546875" style="2" customWidth="1"/>
    <col min="29" max="16384" width="8.88671875" style="2"/>
  </cols>
  <sheetData>
    <row r="1" spans="1:29">
      <c r="A1" s="1" t="s">
        <v>0</v>
      </c>
    </row>
    <row r="2" spans="1:29">
      <c r="A2" s="1" t="s">
        <v>1</v>
      </c>
    </row>
    <row r="3" spans="1:29">
      <c r="A3" s="1" t="s">
        <v>342</v>
      </c>
    </row>
    <row r="5" spans="1:29" s="6" customFormat="1" ht="20.399999999999999">
      <c r="A5" s="3"/>
      <c r="B5" s="3"/>
      <c r="C5" s="3"/>
      <c r="D5" s="3"/>
      <c r="E5" s="3"/>
      <c r="F5" s="3"/>
      <c r="G5" s="3"/>
      <c r="H5" s="3"/>
      <c r="I5" s="130" t="s">
        <v>211</v>
      </c>
      <c r="J5" s="130" t="s">
        <v>212</v>
      </c>
      <c r="K5" s="130" t="s">
        <v>213</v>
      </c>
      <c r="L5" s="130" t="s">
        <v>214</v>
      </c>
      <c r="M5" s="130" t="s">
        <v>215</v>
      </c>
      <c r="N5" s="4"/>
      <c r="O5" s="4"/>
      <c r="P5" s="3"/>
      <c r="Q5" s="4" t="str">
        <f>INDEX(WTB!$A:$B,MATCH(Q$6,WTB!$A:$A,),2)</f>
        <v>Input Tax</v>
      </c>
      <c r="R5" s="4" t="str">
        <f>INDEX(WTB!$A:$B,MATCH(R$6,WTB!$A:$A,),2)</f>
        <v>Withholding Tax - E</v>
      </c>
      <c r="S5" s="4" t="str">
        <f>INDEX(WTB!$A:$B,MATCH(S$6,WTB!$A:$A,),2)</f>
        <v>Advances from Suppliers</v>
      </c>
      <c r="T5" s="4" t="str">
        <f>INDEX(WTB!$A:$B,MATCH(T$6,WTB!$A:$A,),2)</f>
        <v>Contractual Salaries and Wages</v>
      </c>
      <c r="U5" s="4" t="str">
        <f>INDEX(WTB!$A:$B,MATCH(U$6,WTB!$A:$A,),2)</f>
        <v>Space Rent</v>
      </c>
      <c r="V5" s="4" t="str">
        <f>INDEX(WTB!$A:$B,MATCH(V$6,WTB!$A:$A,),2)</f>
        <v>Equipment Rent</v>
      </c>
      <c r="W5" s="4" t="str">
        <f>INDEX(WTB!$A:$B,MATCH(W$6,WTB!$A:$A,),2)</f>
        <v>Pest Control</v>
      </c>
      <c r="X5" s="4" t="str">
        <f>INDEX(WTB!$A:$B,MATCH(X$6,WTB!$A:$A,),2)</f>
        <v>Director's Fee</v>
      </c>
      <c r="Y5" s="4" t="str">
        <f>INDEX(WTB!$A:$B,MATCH(Y$6,WTB!$A:$A,),2)</f>
        <v>Accounting Services</v>
      </c>
      <c r="Z5" s="4" t="e">
        <f>INDEX(WTB!$A:$B,MATCH(Z$6,WTB!$A:$A,),2)</f>
        <v>#N/A</v>
      </c>
      <c r="AA5" s="5"/>
      <c r="AB5" s="4" t="str">
        <f>INDEX(WTB!$A:$B,MATCH(AB$6,WTB!$A:$A,),2)</f>
        <v>Petty Cash</v>
      </c>
      <c r="AC5" s="5"/>
    </row>
    <row r="6" spans="1:29">
      <c r="A6" s="7" t="s">
        <v>3</v>
      </c>
      <c r="B6" s="7" t="s">
        <v>222</v>
      </c>
      <c r="C6" s="7" t="s">
        <v>114</v>
      </c>
      <c r="D6" s="7" t="s">
        <v>115</v>
      </c>
      <c r="E6" s="7" t="s">
        <v>134</v>
      </c>
      <c r="F6" s="7" t="s">
        <v>118</v>
      </c>
      <c r="G6" s="7" t="s">
        <v>95</v>
      </c>
      <c r="H6" s="7"/>
      <c r="I6" s="131"/>
      <c r="J6" s="131"/>
      <c r="K6" s="131"/>
      <c r="L6" s="131"/>
      <c r="M6" s="131"/>
      <c r="N6" s="37" t="s">
        <v>216</v>
      </c>
      <c r="O6" s="37" t="s">
        <v>221</v>
      </c>
      <c r="P6" s="7"/>
      <c r="Q6" s="7">
        <v>1110</v>
      </c>
      <c r="R6" s="7">
        <v>2201</v>
      </c>
      <c r="S6" s="7">
        <v>2110</v>
      </c>
      <c r="T6" s="7">
        <v>6110</v>
      </c>
      <c r="U6" s="7">
        <v>6201</v>
      </c>
      <c r="V6" s="7">
        <v>6202</v>
      </c>
      <c r="W6" s="7">
        <v>6301</v>
      </c>
      <c r="X6" s="7">
        <v>6401</v>
      </c>
      <c r="Y6" s="7">
        <v>6402</v>
      </c>
      <c r="Z6" s="7"/>
      <c r="AA6" s="8"/>
      <c r="AB6" s="7">
        <v>1111</v>
      </c>
      <c r="AC6" s="8"/>
    </row>
    <row r="7" spans="1:29">
      <c r="A7" s="9"/>
      <c r="B7" s="10"/>
      <c r="C7" s="11"/>
      <c r="D7" s="11"/>
      <c r="E7" s="13"/>
      <c r="F7" s="13"/>
      <c r="G7" s="10"/>
      <c r="H7" s="10"/>
      <c r="I7" s="10"/>
      <c r="J7" s="10"/>
      <c r="K7" s="10"/>
      <c r="L7" s="10"/>
      <c r="M7" s="10"/>
      <c r="N7" s="10"/>
      <c r="O7" s="39"/>
      <c r="P7" s="10"/>
      <c r="Q7" s="14"/>
      <c r="R7" s="14"/>
      <c r="S7" s="14"/>
      <c r="T7" s="14"/>
      <c r="U7" s="14"/>
      <c r="V7" s="14"/>
      <c r="W7" s="14"/>
      <c r="X7" s="14"/>
      <c r="Y7" s="14"/>
      <c r="Z7" s="14"/>
      <c r="AB7" s="14"/>
    </row>
    <row r="8" spans="1:29">
      <c r="A8" s="15" t="s">
        <v>96</v>
      </c>
      <c r="B8" s="16"/>
      <c r="C8" s="17"/>
      <c r="D8" s="17"/>
      <c r="E8" s="16"/>
      <c r="F8" s="16"/>
      <c r="G8" s="16"/>
      <c r="H8" s="16"/>
      <c r="I8" s="16"/>
      <c r="J8" s="16"/>
      <c r="K8" s="16"/>
      <c r="L8" s="16"/>
      <c r="M8" s="16"/>
      <c r="N8" s="16"/>
      <c r="O8" s="34"/>
      <c r="P8" s="16"/>
      <c r="Q8" s="18"/>
      <c r="R8" s="18"/>
      <c r="S8" s="18"/>
      <c r="T8" s="18"/>
      <c r="U8" s="18"/>
      <c r="V8" s="18"/>
      <c r="W8" s="18"/>
      <c r="X8" s="18"/>
      <c r="Y8" s="18"/>
      <c r="Z8" s="18"/>
      <c r="AB8" s="18"/>
    </row>
    <row r="9" spans="1:29">
      <c r="A9" s="19">
        <v>43283</v>
      </c>
      <c r="B9" s="16"/>
      <c r="C9" s="17">
        <v>6808</v>
      </c>
      <c r="D9" s="17"/>
      <c r="E9" s="16" t="s">
        <v>225</v>
      </c>
      <c r="F9" s="16" t="s">
        <v>226</v>
      </c>
      <c r="G9" s="16" t="s">
        <v>271</v>
      </c>
      <c r="H9" s="16"/>
      <c r="I9" s="18"/>
      <c r="J9" s="18"/>
      <c r="K9" s="18"/>
      <c r="L9" s="18">
        <v>5072.25</v>
      </c>
      <c r="M9" s="36">
        <f>+I9+J9+K9+L9/1.12</f>
        <v>4528.7946428571422</v>
      </c>
      <c r="N9" s="36" t="s">
        <v>220</v>
      </c>
      <c r="O9" s="41">
        <v>0.01</v>
      </c>
      <c r="P9" s="16"/>
      <c r="Q9" s="18">
        <f>+L9/1.12*0.12</f>
        <v>543.455357142857</v>
      </c>
      <c r="R9" s="18">
        <f>-(M9-I9)*O9</f>
        <v>-45.287946428571423</v>
      </c>
      <c r="S9" s="18">
        <f>+M9</f>
        <v>4528.7946428571422</v>
      </c>
      <c r="T9" s="18"/>
      <c r="U9" s="18"/>
      <c r="V9" s="18"/>
      <c r="W9" s="18"/>
      <c r="X9" s="18"/>
      <c r="Y9" s="18"/>
      <c r="Z9" s="18"/>
      <c r="AB9" s="18">
        <f>-SUM(P9:AA9)</f>
        <v>-5026.9620535714275</v>
      </c>
    </row>
    <row r="10" spans="1:29">
      <c r="A10" s="19">
        <v>43284</v>
      </c>
      <c r="B10" s="16"/>
      <c r="C10" s="17">
        <v>2500</v>
      </c>
      <c r="D10" s="17"/>
      <c r="E10" s="16" t="s">
        <v>227</v>
      </c>
      <c r="F10" s="16" t="s">
        <v>228</v>
      </c>
      <c r="G10" s="16" t="s">
        <v>272</v>
      </c>
      <c r="H10" s="16"/>
      <c r="I10" s="18"/>
      <c r="J10" s="18"/>
      <c r="K10" s="18">
        <v>2660</v>
      </c>
      <c r="L10" s="18"/>
      <c r="M10" s="36">
        <f t="shared" ref="M10:M73" si="0">+I10+J10+K10+L10/1.12</f>
        <v>2660</v>
      </c>
      <c r="N10" s="36"/>
      <c r="O10" s="41"/>
      <c r="P10" s="16"/>
      <c r="Q10" s="18">
        <f t="shared" ref="Q10:Q73" si="1">+L10/1.12*0.12</f>
        <v>0</v>
      </c>
      <c r="R10" s="18">
        <f t="shared" ref="R10:R73" si="2">-(M10-I10)*O10</f>
        <v>0</v>
      </c>
      <c r="S10" s="18">
        <f t="shared" ref="S10:S73" si="3">+M10</f>
        <v>2660</v>
      </c>
      <c r="T10" s="18"/>
      <c r="U10" s="18"/>
      <c r="V10" s="18"/>
      <c r="W10" s="18"/>
      <c r="X10" s="18"/>
      <c r="Y10" s="18"/>
      <c r="Z10" s="18"/>
      <c r="AB10" s="18">
        <f t="shared" ref="AB10:AB73" si="4">-SUM(P10:AA10)</f>
        <v>-2660</v>
      </c>
    </row>
    <row r="11" spans="1:29">
      <c r="A11" s="19">
        <v>43284</v>
      </c>
      <c r="B11" s="16"/>
      <c r="C11" s="17"/>
      <c r="D11" s="17"/>
      <c r="E11" s="16" t="s">
        <v>229</v>
      </c>
      <c r="F11" s="16"/>
      <c r="G11" s="16" t="s">
        <v>273</v>
      </c>
      <c r="H11" s="16"/>
      <c r="I11" s="18">
        <v>100</v>
      </c>
      <c r="J11" s="18"/>
      <c r="K11" s="18"/>
      <c r="L11" s="18"/>
      <c r="M11" s="36">
        <f t="shared" si="0"/>
        <v>100</v>
      </c>
      <c r="N11" s="36"/>
      <c r="O11" s="41"/>
      <c r="P11" s="16"/>
      <c r="Q11" s="18">
        <f t="shared" si="1"/>
        <v>0</v>
      </c>
      <c r="R11" s="18">
        <f t="shared" si="2"/>
        <v>0</v>
      </c>
      <c r="S11" s="18">
        <f t="shared" si="3"/>
        <v>100</v>
      </c>
      <c r="T11" s="18"/>
      <c r="U11" s="18"/>
      <c r="V11" s="18"/>
      <c r="W11" s="18"/>
      <c r="X11" s="18"/>
      <c r="Y11" s="18"/>
      <c r="Z11" s="18"/>
      <c r="AB11" s="18">
        <f t="shared" si="4"/>
        <v>-100</v>
      </c>
    </row>
    <row r="12" spans="1:29">
      <c r="A12" s="19">
        <v>43285</v>
      </c>
      <c r="B12" s="16"/>
      <c r="C12" s="17">
        <v>93004</v>
      </c>
      <c r="D12" s="17"/>
      <c r="E12" s="16" t="s">
        <v>230</v>
      </c>
      <c r="F12" s="16" t="s">
        <v>231</v>
      </c>
      <c r="G12" s="16" t="s">
        <v>274</v>
      </c>
      <c r="H12" s="16"/>
      <c r="I12" s="18"/>
      <c r="J12" s="18"/>
      <c r="K12" s="18"/>
      <c r="L12" s="18">
        <v>1896.03</v>
      </c>
      <c r="M12" s="36">
        <f t="shared" si="0"/>
        <v>1692.8839285714284</v>
      </c>
      <c r="N12" s="36" t="s">
        <v>220</v>
      </c>
      <c r="O12" s="41">
        <v>0.01</v>
      </c>
      <c r="P12" s="16"/>
      <c r="Q12" s="18">
        <f t="shared" si="1"/>
        <v>203.14607142857142</v>
      </c>
      <c r="R12" s="18">
        <f t="shared" si="2"/>
        <v>-16.928839285714286</v>
      </c>
      <c r="S12" s="18">
        <f t="shared" si="3"/>
        <v>1692.8839285714284</v>
      </c>
      <c r="T12" s="18"/>
      <c r="U12" s="18"/>
      <c r="V12" s="18"/>
      <c r="W12" s="18"/>
      <c r="X12" s="18"/>
      <c r="Y12" s="18"/>
      <c r="Z12" s="18"/>
      <c r="AB12" s="18">
        <f t="shared" si="4"/>
        <v>-1879.1011607142855</v>
      </c>
    </row>
    <row r="13" spans="1:29">
      <c r="A13" s="19">
        <v>43283</v>
      </c>
      <c r="B13" s="16"/>
      <c r="C13" s="17"/>
      <c r="D13" s="17"/>
      <c r="E13" s="16" t="s">
        <v>232</v>
      </c>
      <c r="F13" s="16"/>
      <c r="G13" s="16" t="s">
        <v>275</v>
      </c>
      <c r="H13" s="16"/>
      <c r="I13" s="18">
        <v>120</v>
      </c>
      <c r="J13" s="18"/>
      <c r="K13" s="18"/>
      <c r="L13" s="18"/>
      <c r="M13" s="36">
        <f t="shared" si="0"/>
        <v>120</v>
      </c>
      <c r="N13" s="36"/>
      <c r="O13" s="41"/>
      <c r="P13" s="16"/>
      <c r="Q13" s="18">
        <f t="shared" si="1"/>
        <v>0</v>
      </c>
      <c r="R13" s="18">
        <f t="shared" si="2"/>
        <v>0</v>
      </c>
      <c r="S13" s="18">
        <f t="shared" si="3"/>
        <v>120</v>
      </c>
      <c r="T13" s="18"/>
      <c r="U13" s="18"/>
      <c r="V13" s="18"/>
      <c r="W13" s="18"/>
      <c r="X13" s="18"/>
      <c r="Y13" s="18"/>
      <c r="Z13" s="18"/>
      <c r="AB13" s="18">
        <f t="shared" si="4"/>
        <v>-120</v>
      </c>
    </row>
    <row r="14" spans="1:29">
      <c r="A14" s="19">
        <v>43194</v>
      </c>
      <c r="B14" s="16"/>
      <c r="C14" s="17"/>
      <c r="D14" s="17"/>
      <c r="E14" s="16" t="s">
        <v>232</v>
      </c>
      <c r="F14" s="16"/>
      <c r="G14" s="16" t="s">
        <v>276</v>
      </c>
      <c r="H14" s="16"/>
      <c r="I14" s="18">
        <v>60</v>
      </c>
      <c r="J14" s="18"/>
      <c r="K14" s="18"/>
      <c r="L14" s="18"/>
      <c r="M14" s="36">
        <f t="shared" si="0"/>
        <v>60</v>
      </c>
      <c r="N14" s="36"/>
      <c r="O14" s="41"/>
      <c r="P14" s="16"/>
      <c r="Q14" s="18">
        <f t="shared" si="1"/>
        <v>0</v>
      </c>
      <c r="R14" s="18">
        <f t="shared" si="2"/>
        <v>0</v>
      </c>
      <c r="S14" s="18">
        <f t="shared" si="3"/>
        <v>60</v>
      </c>
      <c r="T14" s="18"/>
      <c r="U14" s="18"/>
      <c r="V14" s="18"/>
      <c r="W14" s="18"/>
      <c r="X14" s="18"/>
      <c r="Y14" s="18"/>
      <c r="Z14" s="18"/>
      <c r="AB14" s="18">
        <f t="shared" si="4"/>
        <v>-60</v>
      </c>
    </row>
    <row r="15" spans="1:29">
      <c r="A15" s="19">
        <v>43285</v>
      </c>
      <c r="B15" s="16"/>
      <c r="C15" s="17">
        <v>30672</v>
      </c>
      <c r="D15" s="17"/>
      <c r="E15" s="16" t="s">
        <v>233</v>
      </c>
      <c r="F15" s="16" t="s">
        <v>234</v>
      </c>
      <c r="G15" s="16" t="s">
        <v>277</v>
      </c>
      <c r="H15" s="16"/>
      <c r="I15" s="18"/>
      <c r="J15" s="18"/>
      <c r="K15" s="18"/>
      <c r="L15" s="18">
        <v>262.5</v>
      </c>
      <c r="M15" s="36">
        <f t="shared" si="0"/>
        <v>234.37499999999997</v>
      </c>
      <c r="N15" s="36"/>
      <c r="O15" s="41"/>
      <c r="P15" s="16"/>
      <c r="Q15" s="18">
        <f t="shared" si="1"/>
        <v>28.124999999999996</v>
      </c>
      <c r="R15" s="18">
        <f t="shared" si="2"/>
        <v>0</v>
      </c>
      <c r="S15" s="18">
        <f t="shared" si="3"/>
        <v>234.37499999999997</v>
      </c>
      <c r="T15" s="18"/>
      <c r="U15" s="18"/>
      <c r="V15" s="18"/>
      <c r="W15" s="18"/>
      <c r="X15" s="18"/>
      <c r="Y15" s="18"/>
      <c r="Z15" s="18"/>
      <c r="AB15" s="18">
        <f t="shared" si="4"/>
        <v>-262.49999999999994</v>
      </c>
    </row>
    <row r="16" spans="1:29">
      <c r="A16" s="19">
        <v>43286</v>
      </c>
      <c r="B16" s="16"/>
      <c r="C16" s="17">
        <v>135757</v>
      </c>
      <c r="D16" s="17"/>
      <c r="E16" s="16" t="s">
        <v>235</v>
      </c>
      <c r="F16" s="16" t="s">
        <v>236</v>
      </c>
      <c r="G16" s="16" t="s">
        <v>278</v>
      </c>
      <c r="H16" s="16"/>
      <c r="I16" s="18"/>
      <c r="J16" s="18"/>
      <c r="K16" s="18"/>
      <c r="L16" s="18">
        <v>2699.75</v>
      </c>
      <c r="M16" s="36">
        <f t="shared" si="0"/>
        <v>2410.4910714285711</v>
      </c>
      <c r="N16" s="36"/>
      <c r="O16" s="41"/>
      <c r="P16" s="16"/>
      <c r="Q16" s="18">
        <f t="shared" si="1"/>
        <v>289.2589285714285</v>
      </c>
      <c r="R16" s="18">
        <f t="shared" si="2"/>
        <v>0</v>
      </c>
      <c r="S16" s="18">
        <f t="shared" si="3"/>
        <v>2410.4910714285711</v>
      </c>
      <c r="T16" s="18"/>
      <c r="U16" s="18"/>
      <c r="V16" s="18"/>
      <c r="W16" s="18"/>
      <c r="X16" s="18"/>
      <c r="Y16" s="18"/>
      <c r="Z16" s="18"/>
      <c r="AB16" s="18">
        <f t="shared" si="4"/>
        <v>-2699.7499999999995</v>
      </c>
    </row>
    <row r="17" spans="1:28">
      <c r="A17" s="19">
        <v>43286</v>
      </c>
      <c r="B17" s="16"/>
      <c r="C17" s="17">
        <v>2934</v>
      </c>
      <c r="D17" s="17"/>
      <c r="E17" s="16" t="s">
        <v>237</v>
      </c>
      <c r="F17" s="16" t="s">
        <v>238</v>
      </c>
      <c r="G17" s="16" t="s">
        <v>279</v>
      </c>
      <c r="H17" s="16"/>
      <c r="I17" s="18"/>
      <c r="J17" s="18"/>
      <c r="K17" s="18"/>
      <c r="L17" s="18">
        <v>1783</v>
      </c>
      <c r="M17" s="36">
        <f t="shared" si="0"/>
        <v>1591.9642857142856</v>
      </c>
      <c r="N17" s="36"/>
      <c r="O17" s="41"/>
      <c r="P17" s="16"/>
      <c r="Q17" s="18">
        <f t="shared" si="1"/>
        <v>191.03571428571425</v>
      </c>
      <c r="R17" s="18">
        <f t="shared" si="2"/>
        <v>0</v>
      </c>
      <c r="S17" s="18">
        <f t="shared" si="3"/>
        <v>1591.9642857142856</v>
      </c>
      <c r="T17" s="18"/>
      <c r="U17" s="18"/>
      <c r="V17" s="18"/>
      <c r="W17" s="18"/>
      <c r="X17" s="18"/>
      <c r="Y17" s="18"/>
      <c r="Z17" s="18"/>
      <c r="AB17" s="18">
        <f t="shared" si="4"/>
        <v>-1782.9999999999998</v>
      </c>
    </row>
    <row r="18" spans="1:28">
      <c r="A18" s="19">
        <v>43286</v>
      </c>
      <c r="B18" s="16"/>
      <c r="C18" s="17"/>
      <c r="D18" s="17"/>
      <c r="E18" s="16" t="s">
        <v>239</v>
      </c>
      <c r="F18" s="16"/>
      <c r="G18" s="16" t="s">
        <v>280</v>
      </c>
      <c r="H18" s="16"/>
      <c r="I18" s="18">
        <v>25</v>
      </c>
      <c r="J18" s="18"/>
      <c r="K18" s="18"/>
      <c r="L18" s="18"/>
      <c r="M18" s="36">
        <f t="shared" si="0"/>
        <v>25</v>
      </c>
      <c r="N18" s="36"/>
      <c r="O18" s="41"/>
      <c r="P18" s="16"/>
      <c r="Q18" s="18">
        <f t="shared" si="1"/>
        <v>0</v>
      </c>
      <c r="R18" s="18">
        <f t="shared" si="2"/>
        <v>0</v>
      </c>
      <c r="S18" s="18">
        <f t="shared" si="3"/>
        <v>25</v>
      </c>
      <c r="T18" s="18"/>
      <c r="U18" s="18"/>
      <c r="V18" s="18"/>
      <c r="W18" s="18"/>
      <c r="X18" s="18"/>
      <c r="Y18" s="18"/>
      <c r="Z18" s="18"/>
      <c r="AB18" s="18">
        <f t="shared" si="4"/>
        <v>-25</v>
      </c>
    </row>
    <row r="19" spans="1:28">
      <c r="A19" s="19">
        <v>43286</v>
      </c>
      <c r="B19" s="16"/>
      <c r="C19" s="17">
        <v>30685</v>
      </c>
      <c r="D19" s="17"/>
      <c r="E19" s="16" t="s">
        <v>233</v>
      </c>
      <c r="F19" s="16" t="s">
        <v>234</v>
      </c>
      <c r="G19" s="16" t="s">
        <v>281</v>
      </c>
      <c r="H19" s="16"/>
      <c r="I19" s="18"/>
      <c r="J19" s="18"/>
      <c r="K19" s="18"/>
      <c r="L19" s="18">
        <v>173.5</v>
      </c>
      <c r="M19" s="36">
        <f t="shared" si="0"/>
        <v>154.91071428571428</v>
      </c>
      <c r="N19" s="36"/>
      <c r="O19" s="41"/>
      <c r="P19" s="16"/>
      <c r="Q19" s="18">
        <f t="shared" si="1"/>
        <v>18.589285714285712</v>
      </c>
      <c r="R19" s="18">
        <f t="shared" si="2"/>
        <v>0</v>
      </c>
      <c r="S19" s="18">
        <f t="shared" si="3"/>
        <v>154.91071428571428</v>
      </c>
      <c r="T19" s="18"/>
      <c r="U19" s="18"/>
      <c r="V19" s="18"/>
      <c r="W19" s="18"/>
      <c r="X19" s="18"/>
      <c r="Y19" s="18"/>
      <c r="Z19" s="18"/>
      <c r="AB19" s="18">
        <f t="shared" si="4"/>
        <v>-173.5</v>
      </c>
    </row>
    <row r="20" spans="1:28">
      <c r="A20" s="19">
        <v>43286</v>
      </c>
      <c r="B20" s="16"/>
      <c r="C20" s="17">
        <v>30686</v>
      </c>
      <c r="D20" s="17"/>
      <c r="E20" s="16" t="s">
        <v>233</v>
      </c>
      <c r="F20" s="16" t="s">
        <v>234</v>
      </c>
      <c r="G20" s="16" t="s">
        <v>282</v>
      </c>
      <c r="H20" s="16"/>
      <c r="I20" s="18"/>
      <c r="J20" s="18"/>
      <c r="K20" s="18"/>
      <c r="L20" s="18">
        <v>269</v>
      </c>
      <c r="M20" s="36">
        <f t="shared" si="0"/>
        <v>240.17857142857142</v>
      </c>
      <c r="N20" s="36"/>
      <c r="O20" s="41"/>
      <c r="P20" s="16"/>
      <c r="Q20" s="18">
        <f t="shared" si="1"/>
        <v>28.821428571428569</v>
      </c>
      <c r="R20" s="18">
        <f t="shared" si="2"/>
        <v>0</v>
      </c>
      <c r="S20" s="18">
        <f t="shared" si="3"/>
        <v>240.17857142857142</v>
      </c>
      <c r="T20" s="18"/>
      <c r="U20" s="18"/>
      <c r="V20" s="18"/>
      <c r="W20" s="18"/>
      <c r="X20" s="18"/>
      <c r="Y20" s="18"/>
      <c r="Z20" s="18"/>
      <c r="AB20" s="18">
        <f t="shared" si="4"/>
        <v>-269</v>
      </c>
    </row>
    <row r="21" spans="1:28">
      <c r="A21" s="19">
        <v>43287</v>
      </c>
      <c r="B21" s="16"/>
      <c r="C21" s="17">
        <v>93163</v>
      </c>
      <c r="D21" s="17"/>
      <c r="E21" s="16" t="s">
        <v>235</v>
      </c>
      <c r="F21" s="16" t="s">
        <v>236</v>
      </c>
      <c r="G21" s="16" t="s">
        <v>283</v>
      </c>
      <c r="H21" s="16"/>
      <c r="I21" s="18"/>
      <c r="J21" s="18"/>
      <c r="K21" s="18"/>
      <c r="L21" s="18">
        <v>1814.1</v>
      </c>
      <c r="M21" s="36">
        <f t="shared" si="0"/>
        <v>1619.7321428571427</v>
      </c>
      <c r="N21" s="36"/>
      <c r="O21" s="41"/>
      <c r="P21" s="16"/>
      <c r="Q21" s="18">
        <f t="shared" si="1"/>
        <v>194.3678571428571</v>
      </c>
      <c r="R21" s="18">
        <f t="shared" si="2"/>
        <v>0</v>
      </c>
      <c r="S21" s="18">
        <f t="shared" si="3"/>
        <v>1619.7321428571427</v>
      </c>
      <c r="T21" s="18"/>
      <c r="U21" s="18"/>
      <c r="V21" s="18"/>
      <c r="W21" s="18"/>
      <c r="X21" s="18"/>
      <c r="Y21" s="18"/>
      <c r="Z21" s="18"/>
      <c r="AB21" s="18">
        <f t="shared" si="4"/>
        <v>-1814.0999999999997</v>
      </c>
    </row>
    <row r="22" spans="1:28">
      <c r="A22" s="19"/>
      <c r="B22" s="16"/>
      <c r="C22" s="17"/>
      <c r="D22" s="17"/>
      <c r="E22" s="16"/>
      <c r="F22" s="16"/>
      <c r="G22" s="16"/>
      <c r="H22" s="16"/>
      <c r="I22" s="18"/>
      <c r="J22" s="18"/>
      <c r="K22" s="18"/>
      <c r="L22" s="18"/>
      <c r="M22" s="36">
        <f t="shared" si="0"/>
        <v>0</v>
      </c>
      <c r="N22" s="36"/>
      <c r="O22" s="41"/>
      <c r="P22" s="16"/>
      <c r="Q22" s="18">
        <f t="shared" si="1"/>
        <v>0</v>
      </c>
      <c r="R22" s="18">
        <f t="shared" si="2"/>
        <v>0</v>
      </c>
      <c r="S22" s="18">
        <f t="shared" si="3"/>
        <v>0</v>
      </c>
      <c r="T22" s="18"/>
      <c r="U22" s="18"/>
      <c r="V22" s="18"/>
      <c r="W22" s="18"/>
      <c r="X22" s="18"/>
      <c r="Y22" s="18"/>
      <c r="Z22" s="18"/>
      <c r="AB22" s="18">
        <f t="shared" si="4"/>
        <v>0</v>
      </c>
    </row>
    <row r="23" spans="1:28">
      <c r="A23" s="19">
        <v>43287</v>
      </c>
      <c r="B23" s="16"/>
      <c r="C23" s="17">
        <v>93163</v>
      </c>
      <c r="D23" s="17"/>
      <c r="E23" s="16" t="s">
        <v>235</v>
      </c>
      <c r="F23" s="16" t="s">
        <v>236</v>
      </c>
      <c r="G23" s="16" t="s">
        <v>284</v>
      </c>
      <c r="H23" s="16"/>
      <c r="I23" s="18"/>
      <c r="J23" s="18"/>
      <c r="K23" s="18">
        <v>1377.5</v>
      </c>
      <c r="L23" s="18"/>
      <c r="M23" s="36">
        <f t="shared" si="0"/>
        <v>1377.5</v>
      </c>
      <c r="N23" s="36"/>
      <c r="O23" s="41"/>
      <c r="P23" s="16"/>
      <c r="Q23" s="18">
        <f t="shared" si="1"/>
        <v>0</v>
      </c>
      <c r="R23" s="18">
        <f t="shared" si="2"/>
        <v>0</v>
      </c>
      <c r="S23" s="18">
        <f t="shared" si="3"/>
        <v>1377.5</v>
      </c>
      <c r="T23" s="18"/>
      <c r="U23" s="18"/>
      <c r="V23" s="18"/>
      <c r="W23" s="18"/>
      <c r="X23" s="18"/>
      <c r="Y23" s="18"/>
      <c r="Z23" s="18"/>
      <c r="AB23" s="18">
        <f t="shared" si="4"/>
        <v>-1377.5</v>
      </c>
    </row>
    <row r="24" spans="1:28">
      <c r="A24" s="19">
        <v>43287</v>
      </c>
      <c r="B24" s="16"/>
      <c r="C24" s="17">
        <v>154089</v>
      </c>
      <c r="D24" s="17"/>
      <c r="E24" s="16" t="s">
        <v>235</v>
      </c>
      <c r="F24" s="16" t="s">
        <v>236</v>
      </c>
      <c r="G24" s="16" t="s">
        <v>285</v>
      </c>
      <c r="H24" s="16"/>
      <c r="I24" s="18"/>
      <c r="J24" s="18"/>
      <c r="K24" s="18"/>
      <c r="L24" s="18">
        <v>150</v>
      </c>
      <c r="M24" s="36">
        <f t="shared" si="0"/>
        <v>133.92857142857142</v>
      </c>
      <c r="N24" s="36"/>
      <c r="O24" s="41"/>
      <c r="P24" s="16"/>
      <c r="Q24" s="18">
        <f t="shared" si="1"/>
        <v>16.071428571428569</v>
      </c>
      <c r="R24" s="18">
        <f t="shared" si="2"/>
        <v>0</v>
      </c>
      <c r="S24" s="18">
        <f t="shared" si="3"/>
        <v>133.92857142857142</v>
      </c>
      <c r="T24" s="18"/>
      <c r="U24" s="18"/>
      <c r="V24" s="18"/>
      <c r="W24" s="18"/>
      <c r="X24" s="18"/>
      <c r="Y24" s="18"/>
      <c r="Z24" s="18"/>
      <c r="AB24" s="18">
        <f t="shared" si="4"/>
        <v>-150</v>
      </c>
    </row>
    <row r="25" spans="1:28">
      <c r="A25" s="19">
        <v>43287</v>
      </c>
      <c r="B25" s="16"/>
      <c r="C25" s="17">
        <v>29153</v>
      </c>
      <c r="D25" s="17"/>
      <c r="E25" s="16" t="s">
        <v>240</v>
      </c>
      <c r="F25" s="16" t="s">
        <v>241</v>
      </c>
      <c r="G25" s="16" t="s">
        <v>286</v>
      </c>
      <c r="H25" s="16"/>
      <c r="I25" s="18"/>
      <c r="J25" s="18"/>
      <c r="K25" s="18"/>
      <c r="L25" s="18">
        <v>1017.99</v>
      </c>
      <c r="M25" s="36">
        <f t="shared" si="0"/>
        <v>908.91964285714278</v>
      </c>
      <c r="N25" s="36"/>
      <c r="O25" s="41"/>
      <c r="P25" s="16"/>
      <c r="Q25" s="18">
        <f t="shared" si="1"/>
        <v>109.07035714285713</v>
      </c>
      <c r="R25" s="18">
        <f t="shared" si="2"/>
        <v>0</v>
      </c>
      <c r="S25" s="18">
        <f t="shared" si="3"/>
        <v>908.91964285714278</v>
      </c>
      <c r="T25" s="18"/>
      <c r="U25" s="18"/>
      <c r="V25" s="18"/>
      <c r="W25" s="18"/>
      <c r="X25" s="18"/>
      <c r="Y25" s="18"/>
      <c r="Z25" s="18"/>
      <c r="AB25" s="18">
        <f t="shared" si="4"/>
        <v>-1017.9899999999999</v>
      </c>
    </row>
    <row r="26" spans="1:28">
      <c r="A26" s="19">
        <v>43287</v>
      </c>
      <c r="B26" s="16"/>
      <c r="C26" s="17">
        <v>1185</v>
      </c>
      <c r="D26" s="17"/>
      <c r="E26" s="16" t="s">
        <v>20</v>
      </c>
      <c r="F26" s="16" t="s">
        <v>242</v>
      </c>
      <c r="G26" s="16" t="s">
        <v>287</v>
      </c>
      <c r="H26" s="16"/>
      <c r="I26" s="18"/>
      <c r="J26" s="18"/>
      <c r="K26" s="18"/>
      <c r="L26" s="18">
        <v>1800</v>
      </c>
      <c r="M26" s="36">
        <f t="shared" si="0"/>
        <v>1607.1428571428569</v>
      </c>
      <c r="N26" s="36" t="s">
        <v>220</v>
      </c>
      <c r="O26" s="41">
        <v>0.01</v>
      </c>
      <c r="P26" s="16"/>
      <c r="Q26" s="18">
        <f t="shared" si="1"/>
        <v>192.85714285714283</v>
      </c>
      <c r="R26" s="18">
        <f t="shared" si="2"/>
        <v>-16.071428571428569</v>
      </c>
      <c r="S26" s="18">
        <f t="shared" si="3"/>
        <v>1607.1428571428569</v>
      </c>
      <c r="T26" s="18"/>
      <c r="U26" s="18"/>
      <c r="V26" s="18"/>
      <c r="W26" s="18"/>
      <c r="X26" s="18"/>
      <c r="Y26" s="18"/>
      <c r="Z26" s="18"/>
      <c r="AB26" s="18">
        <f t="shared" si="4"/>
        <v>-1783.9285714285711</v>
      </c>
    </row>
    <row r="27" spans="1:28">
      <c r="A27" s="19">
        <v>43288</v>
      </c>
      <c r="B27" s="16"/>
      <c r="C27" s="17">
        <v>2507</v>
      </c>
      <c r="D27" s="17"/>
      <c r="E27" s="16" t="s">
        <v>227</v>
      </c>
      <c r="F27" s="16" t="s">
        <v>243</v>
      </c>
      <c r="G27" s="16" t="s">
        <v>288</v>
      </c>
      <c r="H27" s="16"/>
      <c r="I27" s="18"/>
      <c r="J27" s="18"/>
      <c r="K27" s="18">
        <v>1885</v>
      </c>
      <c r="L27" s="18"/>
      <c r="M27" s="36">
        <f t="shared" si="0"/>
        <v>1885</v>
      </c>
      <c r="N27" s="36"/>
      <c r="O27" s="41"/>
      <c r="P27" s="16"/>
      <c r="Q27" s="18">
        <f t="shared" si="1"/>
        <v>0</v>
      </c>
      <c r="R27" s="18">
        <f t="shared" si="2"/>
        <v>0</v>
      </c>
      <c r="S27" s="18">
        <f t="shared" si="3"/>
        <v>1885</v>
      </c>
      <c r="T27" s="18"/>
      <c r="U27" s="18"/>
      <c r="V27" s="18"/>
      <c r="W27" s="18"/>
      <c r="X27" s="18"/>
      <c r="Y27" s="18"/>
      <c r="Z27" s="18"/>
      <c r="AB27" s="18">
        <f t="shared" si="4"/>
        <v>-1885</v>
      </c>
    </row>
    <row r="28" spans="1:28">
      <c r="A28" s="19">
        <v>43288</v>
      </c>
      <c r="B28" s="16"/>
      <c r="C28" s="17">
        <v>10763</v>
      </c>
      <c r="D28" s="17"/>
      <c r="E28" s="16" t="s">
        <v>244</v>
      </c>
      <c r="F28" s="16" t="s">
        <v>245</v>
      </c>
      <c r="G28" s="16" t="s">
        <v>289</v>
      </c>
      <c r="H28" s="16"/>
      <c r="I28" s="18"/>
      <c r="J28" s="18"/>
      <c r="K28" s="18">
        <v>760</v>
      </c>
      <c r="L28" s="18"/>
      <c r="M28" s="36">
        <f t="shared" si="0"/>
        <v>760</v>
      </c>
      <c r="N28" s="36"/>
      <c r="O28" s="41"/>
      <c r="P28" s="16"/>
      <c r="Q28" s="18">
        <f t="shared" si="1"/>
        <v>0</v>
      </c>
      <c r="R28" s="18">
        <f t="shared" si="2"/>
        <v>0</v>
      </c>
      <c r="S28" s="18">
        <f t="shared" si="3"/>
        <v>760</v>
      </c>
      <c r="T28" s="18"/>
      <c r="U28" s="18"/>
      <c r="V28" s="18"/>
      <c r="W28" s="18"/>
      <c r="X28" s="18"/>
      <c r="Y28" s="18"/>
      <c r="Z28" s="18"/>
      <c r="AB28" s="18">
        <f t="shared" si="4"/>
        <v>-760</v>
      </c>
    </row>
    <row r="29" spans="1:28">
      <c r="A29" s="19">
        <v>43288</v>
      </c>
      <c r="B29" s="16"/>
      <c r="C29" s="17"/>
      <c r="D29" s="17"/>
      <c r="E29" s="16" t="s">
        <v>229</v>
      </c>
      <c r="F29" s="16"/>
      <c r="G29" s="16" t="s">
        <v>290</v>
      </c>
      <c r="H29" s="16"/>
      <c r="I29" s="18">
        <v>100</v>
      </c>
      <c r="J29" s="18"/>
      <c r="K29" s="18"/>
      <c r="L29" s="18"/>
      <c r="M29" s="36">
        <f t="shared" si="0"/>
        <v>100</v>
      </c>
      <c r="N29" s="36"/>
      <c r="O29" s="41"/>
      <c r="P29" s="16"/>
      <c r="Q29" s="18">
        <f t="shared" si="1"/>
        <v>0</v>
      </c>
      <c r="R29" s="18">
        <f t="shared" si="2"/>
        <v>0</v>
      </c>
      <c r="S29" s="18">
        <f t="shared" si="3"/>
        <v>100</v>
      </c>
      <c r="T29" s="18"/>
      <c r="U29" s="18"/>
      <c r="V29" s="18"/>
      <c r="W29" s="18"/>
      <c r="X29" s="18"/>
      <c r="Y29" s="18"/>
      <c r="Z29" s="18"/>
      <c r="AB29" s="18">
        <f t="shared" si="4"/>
        <v>-100</v>
      </c>
    </row>
    <row r="30" spans="1:28">
      <c r="A30" s="19">
        <v>43288</v>
      </c>
      <c r="B30" s="16"/>
      <c r="C30" s="17">
        <v>30735</v>
      </c>
      <c r="D30" s="17"/>
      <c r="E30" s="16" t="s">
        <v>233</v>
      </c>
      <c r="F30" s="16" t="s">
        <v>234</v>
      </c>
      <c r="G30" s="16" t="s">
        <v>291</v>
      </c>
      <c r="H30" s="16"/>
      <c r="I30" s="18"/>
      <c r="J30" s="18"/>
      <c r="K30" s="18"/>
      <c r="L30" s="18">
        <v>138.5</v>
      </c>
      <c r="M30" s="36">
        <f t="shared" si="0"/>
        <v>123.66071428571428</v>
      </c>
      <c r="N30" s="36"/>
      <c r="O30" s="41"/>
      <c r="P30" s="16"/>
      <c r="Q30" s="18">
        <f t="shared" si="1"/>
        <v>14.839285714285714</v>
      </c>
      <c r="R30" s="18">
        <f t="shared" si="2"/>
        <v>0</v>
      </c>
      <c r="S30" s="18">
        <f t="shared" si="3"/>
        <v>123.66071428571428</v>
      </c>
      <c r="T30" s="18"/>
      <c r="U30" s="18"/>
      <c r="V30" s="18"/>
      <c r="W30" s="18"/>
      <c r="X30" s="18"/>
      <c r="Y30" s="18"/>
      <c r="Z30" s="18"/>
      <c r="AB30" s="18">
        <f t="shared" si="4"/>
        <v>-138.5</v>
      </c>
    </row>
    <row r="31" spans="1:28">
      <c r="A31" s="19">
        <v>43288</v>
      </c>
      <c r="B31" s="16"/>
      <c r="C31" s="17">
        <v>30735</v>
      </c>
      <c r="D31" s="17"/>
      <c r="E31" s="16" t="s">
        <v>233</v>
      </c>
      <c r="F31" s="16" t="s">
        <v>234</v>
      </c>
      <c r="G31" s="16" t="s">
        <v>292</v>
      </c>
      <c r="H31" s="16"/>
      <c r="I31" s="18"/>
      <c r="J31" s="18"/>
      <c r="K31" s="18"/>
      <c r="L31" s="18">
        <v>76</v>
      </c>
      <c r="M31" s="36">
        <f t="shared" si="0"/>
        <v>67.857142857142847</v>
      </c>
      <c r="N31" s="36"/>
      <c r="O31" s="41"/>
      <c r="P31" s="16"/>
      <c r="Q31" s="18">
        <f t="shared" si="1"/>
        <v>8.1428571428571406</v>
      </c>
      <c r="R31" s="18">
        <f t="shared" si="2"/>
        <v>0</v>
      </c>
      <c r="S31" s="18">
        <f t="shared" si="3"/>
        <v>67.857142857142847</v>
      </c>
      <c r="T31" s="18"/>
      <c r="U31" s="18"/>
      <c r="V31" s="18"/>
      <c r="W31" s="18"/>
      <c r="X31" s="18"/>
      <c r="Y31" s="18"/>
      <c r="Z31" s="18"/>
      <c r="AB31" s="18">
        <f t="shared" si="4"/>
        <v>-75.999999999999986</v>
      </c>
    </row>
    <row r="32" spans="1:28">
      <c r="A32" s="19">
        <v>43288</v>
      </c>
      <c r="B32" s="16"/>
      <c r="C32" s="17">
        <v>1297289</v>
      </c>
      <c r="D32" s="17"/>
      <c r="E32" s="16" t="s">
        <v>246</v>
      </c>
      <c r="F32" s="16" t="s">
        <v>247</v>
      </c>
      <c r="G32" s="16" t="s">
        <v>293</v>
      </c>
      <c r="H32" s="16"/>
      <c r="I32" s="18"/>
      <c r="J32" s="18"/>
      <c r="K32" s="18"/>
      <c r="L32" s="18">
        <v>109.75</v>
      </c>
      <c r="M32" s="36">
        <f t="shared" si="0"/>
        <v>97.991071428571416</v>
      </c>
      <c r="N32" s="36"/>
      <c r="O32" s="41"/>
      <c r="P32" s="16"/>
      <c r="Q32" s="18">
        <f t="shared" si="1"/>
        <v>11.758928571428569</v>
      </c>
      <c r="R32" s="18">
        <f t="shared" si="2"/>
        <v>0</v>
      </c>
      <c r="S32" s="18">
        <f t="shared" si="3"/>
        <v>97.991071428571416</v>
      </c>
      <c r="T32" s="18"/>
      <c r="U32" s="18"/>
      <c r="V32" s="18"/>
      <c r="W32" s="18"/>
      <c r="X32" s="18"/>
      <c r="Y32" s="18"/>
      <c r="Z32" s="18"/>
      <c r="AB32" s="18">
        <f t="shared" si="4"/>
        <v>-109.74999999999999</v>
      </c>
    </row>
    <row r="33" spans="1:28">
      <c r="A33" s="19">
        <v>43290</v>
      </c>
      <c r="B33" s="16"/>
      <c r="C33" s="17"/>
      <c r="D33" s="17"/>
      <c r="E33" s="16" t="s">
        <v>248</v>
      </c>
      <c r="F33" s="16"/>
      <c r="G33" s="16" t="s">
        <v>294</v>
      </c>
      <c r="H33" s="16"/>
      <c r="I33" s="18">
        <v>502</v>
      </c>
      <c r="J33" s="18"/>
      <c r="K33" s="18"/>
      <c r="L33" s="18"/>
      <c r="M33" s="36">
        <f t="shared" si="0"/>
        <v>502</v>
      </c>
      <c r="N33" s="36"/>
      <c r="O33" s="41"/>
      <c r="P33" s="16"/>
      <c r="Q33" s="18">
        <f t="shared" si="1"/>
        <v>0</v>
      </c>
      <c r="R33" s="18">
        <f t="shared" si="2"/>
        <v>0</v>
      </c>
      <c r="S33" s="18">
        <f t="shared" si="3"/>
        <v>502</v>
      </c>
      <c r="T33" s="18"/>
      <c r="U33" s="18"/>
      <c r="V33" s="18"/>
      <c r="W33" s="18"/>
      <c r="X33" s="18"/>
      <c r="Y33" s="18"/>
      <c r="Z33" s="18"/>
      <c r="AB33" s="18">
        <f t="shared" si="4"/>
        <v>-502</v>
      </c>
    </row>
    <row r="34" spans="1:28">
      <c r="A34" s="19">
        <v>43291</v>
      </c>
      <c r="B34" s="16"/>
      <c r="C34" s="17">
        <v>30771</v>
      </c>
      <c r="D34" s="17"/>
      <c r="E34" s="16" t="s">
        <v>233</v>
      </c>
      <c r="F34" s="16" t="s">
        <v>234</v>
      </c>
      <c r="G34" s="16" t="s">
        <v>295</v>
      </c>
      <c r="H34" s="16"/>
      <c r="I34" s="18"/>
      <c r="J34" s="18"/>
      <c r="K34" s="18"/>
      <c r="L34" s="18">
        <v>833.25</v>
      </c>
      <c r="M34" s="36">
        <f t="shared" si="0"/>
        <v>743.97321428571422</v>
      </c>
      <c r="N34" s="36"/>
      <c r="O34" s="41"/>
      <c r="P34" s="16"/>
      <c r="Q34" s="18">
        <f t="shared" si="1"/>
        <v>89.276785714285708</v>
      </c>
      <c r="R34" s="18">
        <f t="shared" si="2"/>
        <v>0</v>
      </c>
      <c r="S34" s="18">
        <f t="shared" si="3"/>
        <v>743.97321428571422</v>
      </c>
      <c r="T34" s="18"/>
      <c r="U34" s="18"/>
      <c r="V34" s="18"/>
      <c r="W34" s="18"/>
      <c r="X34" s="18"/>
      <c r="Y34" s="18"/>
      <c r="Z34" s="18"/>
      <c r="AB34" s="18">
        <f t="shared" si="4"/>
        <v>-833.24999999999989</v>
      </c>
    </row>
    <row r="35" spans="1:28">
      <c r="A35" s="19">
        <v>43291</v>
      </c>
      <c r="B35" s="16"/>
      <c r="C35" s="17">
        <v>35133</v>
      </c>
      <c r="D35" s="17"/>
      <c r="E35" s="16" t="s">
        <v>249</v>
      </c>
      <c r="F35" s="16" t="s">
        <v>226</v>
      </c>
      <c r="G35" s="16" t="s">
        <v>296</v>
      </c>
      <c r="H35" s="16"/>
      <c r="I35" s="18"/>
      <c r="J35" s="18"/>
      <c r="K35" s="18"/>
      <c r="L35" s="18">
        <v>3473</v>
      </c>
      <c r="M35" s="36">
        <f t="shared" si="0"/>
        <v>3100.8928571428569</v>
      </c>
      <c r="N35" s="36" t="s">
        <v>220</v>
      </c>
      <c r="O35" s="41">
        <v>0.01</v>
      </c>
      <c r="P35" s="16"/>
      <c r="Q35" s="18">
        <f t="shared" si="1"/>
        <v>372.10714285714283</v>
      </c>
      <c r="R35" s="18">
        <f t="shared" si="2"/>
        <v>-31.008928571428569</v>
      </c>
      <c r="S35" s="18">
        <f t="shared" si="3"/>
        <v>3100.8928571428569</v>
      </c>
      <c r="T35" s="18"/>
      <c r="U35" s="18"/>
      <c r="V35" s="18"/>
      <c r="W35" s="18"/>
      <c r="X35" s="18"/>
      <c r="Y35" s="18"/>
      <c r="Z35" s="18"/>
      <c r="AB35" s="18">
        <f t="shared" si="4"/>
        <v>-3441.9910714285711</v>
      </c>
    </row>
    <row r="36" spans="1:28">
      <c r="A36" s="19">
        <v>43291</v>
      </c>
      <c r="B36" s="16"/>
      <c r="C36" s="17"/>
      <c r="D36" s="17"/>
      <c r="E36" s="16" t="s">
        <v>232</v>
      </c>
      <c r="F36" s="16"/>
      <c r="G36" s="16" t="s">
        <v>297</v>
      </c>
      <c r="H36" s="16"/>
      <c r="I36" s="18">
        <v>120</v>
      </c>
      <c r="J36" s="18"/>
      <c r="K36" s="18"/>
      <c r="L36" s="18"/>
      <c r="M36" s="36">
        <f t="shared" si="0"/>
        <v>120</v>
      </c>
      <c r="N36" s="36"/>
      <c r="O36" s="41"/>
      <c r="P36" s="16"/>
      <c r="Q36" s="18">
        <f t="shared" si="1"/>
        <v>0</v>
      </c>
      <c r="R36" s="18">
        <f t="shared" si="2"/>
        <v>0</v>
      </c>
      <c r="S36" s="18">
        <f t="shared" si="3"/>
        <v>120</v>
      </c>
      <c r="T36" s="18"/>
      <c r="U36" s="18"/>
      <c r="V36" s="18"/>
      <c r="W36" s="18"/>
      <c r="X36" s="18"/>
      <c r="Y36" s="18"/>
      <c r="Z36" s="18"/>
      <c r="AB36" s="18">
        <f t="shared" si="4"/>
        <v>-120</v>
      </c>
    </row>
    <row r="37" spans="1:28">
      <c r="A37" s="19">
        <v>43292</v>
      </c>
      <c r="B37" s="16"/>
      <c r="C37" s="17">
        <v>30821</v>
      </c>
      <c r="D37" s="17"/>
      <c r="E37" s="16" t="s">
        <v>233</v>
      </c>
      <c r="F37" s="16" t="s">
        <v>234</v>
      </c>
      <c r="G37" s="16" t="s">
        <v>298</v>
      </c>
      <c r="H37" s="16"/>
      <c r="I37" s="18"/>
      <c r="J37" s="18"/>
      <c r="K37" s="18"/>
      <c r="L37" s="18">
        <v>190</v>
      </c>
      <c r="M37" s="36">
        <f t="shared" si="0"/>
        <v>169.64285714285714</v>
      </c>
      <c r="N37" s="36"/>
      <c r="O37" s="41"/>
      <c r="P37" s="16"/>
      <c r="Q37" s="18">
        <f t="shared" si="1"/>
        <v>20.357142857142858</v>
      </c>
      <c r="R37" s="18">
        <f t="shared" si="2"/>
        <v>0</v>
      </c>
      <c r="S37" s="18">
        <f t="shared" si="3"/>
        <v>169.64285714285714</v>
      </c>
      <c r="T37" s="18"/>
      <c r="U37" s="18"/>
      <c r="V37" s="18"/>
      <c r="W37" s="18"/>
      <c r="X37" s="18"/>
      <c r="Y37" s="18"/>
      <c r="Z37" s="18"/>
      <c r="AB37" s="18">
        <f t="shared" si="4"/>
        <v>-190</v>
      </c>
    </row>
    <row r="38" spans="1:28">
      <c r="A38" s="19">
        <v>43293</v>
      </c>
      <c r="B38" s="16"/>
      <c r="C38" s="17">
        <v>30822</v>
      </c>
      <c r="D38" s="17"/>
      <c r="E38" s="16" t="s">
        <v>233</v>
      </c>
      <c r="F38" s="16" t="s">
        <v>234</v>
      </c>
      <c r="G38" s="16" t="s">
        <v>299</v>
      </c>
      <c r="H38" s="16"/>
      <c r="I38" s="18"/>
      <c r="J38" s="18"/>
      <c r="K38" s="18"/>
      <c r="L38" s="18">
        <v>632</v>
      </c>
      <c r="M38" s="36">
        <f t="shared" si="0"/>
        <v>564.28571428571422</v>
      </c>
      <c r="N38" s="36"/>
      <c r="O38" s="41"/>
      <c r="P38" s="16"/>
      <c r="Q38" s="18">
        <f t="shared" si="1"/>
        <v>67.714285714285708</v>
      </c>
      <c r="R38" s="18">
        <f t="shared" si="2"/>
        <v>0</v>
      </c>
      <c r="S38" s="18">
        <f t="shared" si="3"/>
        <v>564.28571428571422</v>
      </c>
      <c r="T38" s="18"/>
      <c r="U38" s="18"/>
      <c r="V38" s="18"/>
      <c r="W38" s="18"/>
      <c r="X38" s="18"/>
      <c r="Y38" s="18"/>
      <c r="Z38" s="18"/>
      <c r="AB38" s="18">
        <f t="shared" si="4"/>
        <v>-631.99999999999989</v>
      </c>
    </row>
    <row r="39" spans="1:28">
      <c r="A39" s="19">
        <v>43293</v>
      </c>
      <c r="B39" s="16"/>
      <c r="C39" s="17">
        <v>95711</v>
      </c>
      <c r="D39" s="17"/>
      <c r="E39" s="16" t="s">
        <v>235</v>
      </c>
      <c r="F39" s="16" t="s">
        <v>236</v>
      </c>
      <c r="G39" s="16" t="s">
        <v>300</v>
      </c>
      <c r="H39" s="16"/>
      <c r="I39" s="18"/>
      <c r="J39" s="18"/>
      <c r="K39" s="18"/>
      <c r="L39" s="18">
        <v>1312.6</v>
      </c>
      <c r="M39" s="36">
        <f t="shared" si="0"/>
        <v>1171.9642857142856</v>
      </c>
      <c r="N39" s="36"/>
      <c r="O39" s="41"/>
      <c r="P39" s="16"/>
      <c r="Q39" s="18">
        <f t="shared" si="1"/>
        <v>140.63571428571427</v>
      </c>
      <c r="R39" s="18">
        <f t="shared" si="2"/>
        <v>0</v>
      </c>
      <c r="S39" s="18">
        <f t="shared" si="3"/>
        <v>1171.9642857142856</v>
      </c>
      <c r="T39" s="18"/>
      <c r="U39" s="18"/>
      <c r="V39" s="18"/>
      <c r="W39" s="18"/>
      <c r="X39" s="18"/>
      <c r="Y39" s="18"/>
      <c r="Z39" s="18"/>
      <c r="AB39" s="18">
        <f t="shared" si="4"/>
        <v>-1312.6</v>
      </c>
    </row>
    <row r="40" spans="1:28">
      <c r="A40" s="19">
        <v>43293</v>
      </c>
      <c r="B40" s="16"/>
      <c r="C40" s="17">
        <v>95711</v>
      </c>
      <c r="D40" s="17"/>
      <c r="E40" s="16" t="s">
        <v>235</v>
      </c>
      <c r="F40" s="16" t="s">
        <v>236</v>
      </c>
      <c r="G40" s="16" t="s">
        <v>301</v>
      </c>
      <c r="H40" s="16"/>
      <c r="I40" s="18"/>
      <c r="J40" s="18"/>
      <c r="K40" s="18">
        <v>31</v>
      </c>
      <c r="L40" s="18"/>
      <c r="M40" s="36">
        <f t="shared" si="0"/>
        <v>31</v>
      </c>
      <c r="N40" s="36"/>
      <c r="O40" s="41"/>
      <c r="P40" s="16"/>
      <c r="Q40" s="18">
        <f t="shared" si="1"/>
        <v>0</v>
      </c>
      <c r="R40" s="18">
        <f t="shared" si="2"/>
        <v>0</v>
      </c>
      <c r="S40" s="18">
        <f t="shared" si="3"/>
        <v>31</v>
      </c>
      <c r="T40" s="18"/>
      <c r="U40" s="18"/>
      <c r="V40" s="18"/>
      <c r="W40" s="18"/>
      <c r="X40" s="18"/>
      <c r="Y40" s="18"/>
      <c r="Z40" s="18"/>
      <c r="AB40" s="18">
        <f t="shared" si="4"/>
        <v>-31</v>
      </c>
    </row>
    <row r="41" spans="1:28">
      <c r="A41" s="19">
        <v>43293</v>
      </c>
      <c r="B41" s="16"/>
      <c r="C41" s="17">
        <v>203645</v>
      </c>
      <c r="D41" s="17"/>
      <c r="E41" s="16" t="s">
        <v>230</v>
      </c>
      <c r="F41" s="16" t="s">
        <v>231</v>
      </c>
      <c r="G41" s="16" t="s">
        <v>302</v>
      </c>
      <c r="H41" s="16"/>
      <c r="I41" s="18"/>
      <c r="J41" s="18"/>
      <c r="K41" s="18"/>
      <c r="L41" s="18">
        <v>2846.65</v>
      </c>
      <c r="M41" s="36">
        <f t="shared" si="0"/>
        <v>2541.6517857142858</v>
      </c>
      <c r="N41" s="36"/>
      <c r="O41" s="41"/>
      <c r="P41" s="16"/>
      <c r="Q41" s="18">
        <f t="shared" si="1"/>
        <v>304.99821428571425</v>
      </c>
      <c r="R41" s="18">
        <f t="shared" si="2"/>
        <v>0</v>
      </c>
      <c r="S41" s="18">
        <f t="shared" si="3"/>
        <v>2541.6517857142858</v>
      </c>
      <c r="T41" s="18"/>
      <c r="U41" s="18"/>
      <c r="V41" s="18"/>
      <c r="W41" s="18"/>
      <c r="X41" s="18"/>
      <c r="Y41" s="18"/>
      <c r="Z41" s="18"/>
      <c r="AB41" s="18">
        <f t="shared" si="4"/>
        <v>-2846.65</v>
      </c>
    </row>
    <row r="42" spans="1:28">
      <c r="A42" s="19">
        <v>43293</v>
      </c>
      <c r="B42" s="16"/>
      <c r="C42" s="17"/>
      <c r="D42" s="17"/>
      <c r="E42" s="16" t="s">
        <v>232</v>
      </c>
      <c r="F42" s="16"/>
      <c r="G42" s="16" t="s">
        <v>303</v>
      </c>
      <c r="H42" s="16"/>
      <c r="I42" s="18">
        <v>40</v>
      </c>
      <c r="J42" s="18"/>
      <c r="K42" s="18"/>
      <c r="L42" s="18"/>
      <c r="M42" s="36">
        <f t="shared" si="0"/>
        <v>40</v>
      </c>
      <c r="N42" s="36"/>
      <c r="O42" s="41"/>
      <c r="P42" s="16"/>
      <c r="Q42" s="18">
        <f t="shared" si="1"/>
        <v>0</v>
      </c>
      <c r="R42" s="18">
        <f t="shared" si="2"/>
        <v>0</v>
      </c>
      <c r="S42" s="18">
        <f t="shared" si="3"/>
        <v>40</v>
      </c>
      <c r="T42" s="18"/>
      <c r="U42" s="18"/>
      <c r="V42" s="18"/>
      <c r="W42" s="18"/>
      <c r="X42" s="18"/>
      <c r="Y42" s="18"/>
      <c r="Z42" s="18"/>
      <c r="AB42" s="18">
        <f t="shared" si="4"/>
        <v>-40</v>
      </c>
    </row>
    <row r="43" spans="1:28">
      <c r="A43" s="19">
        <v>43294</v>
      </c>
      <c r="B43" s="16"/>
      <c r="C43" s="17">
        <v>203687</v>
      </c>
      <c r="D43" s="17"/>
      <c r="E43" s="16" t="s">
        <v>230</v>
      </c>
      <c r="F43" s="16" t="s">
        <v>231</v>
      </c>
      <c r="G43" s="16" t="s">
        <v>304</v>
      </c>
      <c r="H43" s="16"/>
      <c r="I43" s="18"/>
      <c r="J43" s="18"/>
      <c r="K43" s="18"/>
      <c r="L43" s="18">
        <v>786</v>
      </c>
      <c r="M43" s="36">
        <f t="shared" si="0"/>
        <v>701.78571428571422</v>
      </c>
      <c r="N43" s="36" t="s">
        <v>220</v>
      </c>
      <c r="O43" s="41">
        <v>0.01</v>
      </c>
      <c r="P43" s="16"/>
      <c r="Q43" s="18">
        <f t="shared" si="1"/>
        <v>84.214285714285708</v>
      </c>
      <c r="R43" s="18">
        <f t="shared" si="2"/>
        <v>-7.0178571428571423</v>
      </c>
      <c r="S43" s="18">
        <f t="shared" si="3"/>
        <v>701.78571428571422</v>
      </c>
      <c r="T43" s="18"/>
      <c r="U43" s="18"/>
      <c r="V43" s="18"/>
      <c r="W43" s="18"/>
      <c r="X43" s="18"/>
      <c r="Y43" s="18"/>
      <c r="Z43" s="18"/>
      <c r="AB43" s="18">
        <f t="shared" si="4"/>
        <v>-778.98214285714278</v>
      </c>
    </row>
    <row r="44" spans="1:28">
      <c r="A44" s="19"/>
      <c r="B44" s="16"/>
      <c r="C44" s="17"/>
      <c r="D44" s="17"/>
      <c r="E44" s="16"/>
      <c r="F44" s="16"/>
      <c r="G44" s="16"/>
      <c r="H44" s="16"/>
      <c r="I44" s="18"/>
      <c r="J44" s="18"/>
      <c r="K44" s="18"/>
      <c r="L44" s="18"/>
      <c r="M44" s="36">
        <f t="shared" si="0"/>
        <v>0</v>
      </c>
      <c r="N44" s="36"/>
      <c r="O44" s="41"/>
      <c r="P44" s="16"/>
      <c r="Q44" s="18">
        <f t="shared" si="1"/>
        <v>0</v>
      </c>
      <c r="R44" s="18">
        <f t="shared" si="2"/>
        <v>0</v>
      </c>
      <c r="S44" s="18">
        <f t="shared" si="3"/>
        <v>0</v>
      </c>
      <c r="T44" s="18"/>
      <c r="U44" s="18"/>
      <c r="V44" s="18"/>
      <c r="W44" s="18"/>
      <c r="X44" s="18"/>
      <c r="Y44" s="18"/>
      <c r="Z44" s="18"/>
      <c r="AB44" s="18">
        <f t="shared" si="4"/>
        <v>0</v>
      </c>
    </row>
    <row r="45" spans="1:28">
      <c r="A45" s="19">
        <v>43294</v>
      </c>
      <c r="B45" s="16"/>
      <c r="C45" s="17">
        <v>2586</v>
      </c>
      <c r="D45" s="17"/>
      <c r="E45" s="16" t="s">
        <v>250</v>
      </c>
      <c r="F45" s="16" t="s">
        <v>251</v>
      </c>
      <c r="G45" s="16" t="s">
        <v>305</v>
      </c>
      <c r="H45" s="16"/>
      <c r="I45" s="18"/>
      <c r="J45" s="18"/>
      <c r="K45" s="18"/>
      <c r="L45" s="18">
        <v>1320</v>
      </c>
      <c r="M45" s="36">
        <f t="shared" si="0"/>
        <v>1178.5714285714284</v>
      </c>
      <c r="N45" s="36" t="s">
        <v>220</v>
      </c>
      <c r="O45" s="41">
        <v>0.01</v>
      </c>
      <c r="P45" s="16"/>
      <c r="Q45" s="18">
        <f t="shared" si="1"/>
        <v>141.42857142857142</v>
      </c>
      <c r="R45" s="18">
        <f t="shared" si="2"/>
        <v>-11.785714285714285</v>
      </c>
      <c r="S45" s="18">
        <f t="shared" si="3"/>
        <v>1178.5714285714284</v>
      </c>
      <c r="T45" s="18"/>
      <c r="U45" s="18"/>
      <c r="V45" s="18"/>
      <c r="W45" s="18"/>
      <c r="X45" s="18"/>
      <c r="Y45" s="18"/>
      <c r="Z45" s="18"/>
      <c r="AB45" s="18">
        <f t="shared" si="4"/>
        <v>-1308.2142857142856</v>
      </c>
    </row>
    <row r="46" spans="1:28">
      <c r="A46" s="19">
        <v>43297</v>
      </c>
      <c r="B46" s="16"/>
      <c r="C46" s="17">
        <v>147085</v>
      </c>
      <c r="D46" s="17"/>
      <c r="E46" s="16" t="s">
        <v>252</v>
      </c>
      <c r="F46" s="16" t="s">
        <v>253</v>
      </c>
      <c r="G46" s="16" t="s">
        <v>306</v>
      </c>
      <c r="H46" s="16"/>
      <c r="I46" s="18"/>
      <c r="J46" s="18"/>
      <c r="K46" s="18"/>
      <c r="L46" s="18">
        <v>170</v>
      </c>
      <c r="M46" s="36">
        <f t="shared" si="0"/>
        <v>151.78571428571428</v>
      </c>
      <c r="N46" s="36"/>
      <c r="O46" s="41"/>
      <c r="P46" s="16"/>
      <c r="Q46" s="18">
        <f t="shared" si="1"/>
        <v>18.214285714285712</v>
      </c>
      <c r="R46" s="18">
        <f t="shared" si="2"/>
        <v>0</v>
      </c>
      <c r="S46" s="18">
        <f t="shared" si="3"/>
        <v>151.78571428571428</v>
      </c>
      <c r="T46" s="18"/>
      <c r="U46" s="18"/>
      <c r="V46" s="18"/>
      <c r="W46" s="18"/>
      <c r="X46" s="18"/>
      <c r="Y46" s="18"/>
      <c r="Z46" s="18"/>
      <c r="AB46" s="18">
        <f t="shared" si="4"/>
        <v>-170</v>
      </c>
    </row>
    <row r="47" spans="1:28">
      <c r="A47" s="19">
        <v>43297</v>
      </c>
      <c r="B47" s="16"/>
      <c r="C47" s="17"/>
      <c r="D47" s="17"/>
      <c r="E47" s="16" t="s">
        <v>254</v>
      </c>
      <c r="F47" s="16"/>
      <c r="G47" s="16" t="s">
        <v>307</v>
      </c>
      <c r="H47" s="16"/>
      <c r="I47" s="18">
        <v>3000</v>
      </c>
      <c r="J47" s="18"/>
      <c r="K47" s="18"/>
      <c r="L47" s="18"/>
      <c r="M47" s="36">
        <f t="shared" si="0"/>
        <v>3000</v>
      </c>
      <c r="N47" s="36"/>
      <c r="O47" s="41"/>
      <c r="P47" s="16"/>
      <c r="Q47" s="18">
        <f t="shared" si="1"/>
        <v>0</v>
      </c>
      <c r="R47" s="18">
        <f t="shared" si="2"/>
        <v>0</v>
      </c>
      <c r="S47" s="18">
        <f t="shared" si="3"/>
        <v>3000</v>
      </c>
      <c r="T47" s="18"/>
      <c r="U47" s="18"/>
      <c r="V47" s="18"/>
      <c r="W47" s="18"/>
      <c r="X47" s="18"/>
      <c r="Y47" s="18"/>
      <c r="Z47" s="18"/>
      <c r="AB47" s="18">
        <f t="shared" si="4"/>
        <v>-3000</v>
      </c>
    </row>
    <row r="48" spans="1:28">
      <c r="A48" s="19">
        <v>43297</v>
      </c>
      <c r="B48" s="16"/>
      <c r="C48" s="17"/>
      <c r="D48" s="17"/>
      <c r="E48" s="16" t="s">
        <v>255</v>
      </c>
      <c r="F48" s="16"/>
      <c r="G48" s="16" t="s">
        <v>308</v>
      </c>
      <c r="H48" s="16"/>
      <c r="I48" s="18">
        <v>215</v>
      </c>
      <c r="J48" s="18"/>
      <c r="K48" s="18"/>
      <c r="L48" s="18"/>
      <c r="M48" s="36">
        <f t="shared" si="0"/>
        <v>215</v>
      </c>
      <c r="N48" s="36"/>
      <c r="O48" s="41"/>
      <c r="P48" s="16"/>
      <c r="Q48" s="18">
        <f t="shared" si="1"/>
        <v>0</v>
      </c>
      <c r="R48" s="18">
        <f t="shared" si="2"/>
        <v>0</v>
      </c>
      <c r="S48" s="18">
        <f t="shared" si="3"/>
        <v>215</v>
      </c>
      <c r="T48" s="18"/>
      <c r="U48" s="18"/>
      <c r="V48" s="18"/>
      <c r="W48" s="18"/>
      <c r="X48" s="18"/>
      <c r="Y48" s="18"/>
      <c r="Z48" s="18"/>
      <c r="AB48" s="18">
        <f t="shared" si="4"/>
        <v>-215</v>
      </c>
    </row>
    <row r="49" spans="1:28">
      <c r="A49" s="19">
        <v>43294</v>
      </c>
      <c r="B49" s="16"/>
      <c r="C49" s="17">
        <v>221</v>
      </c>
      <c r="D49" s="17"/>
      <c r="E49" s="16" t="s">
        <v>256</v>
      </c>
      <c r="F49" s="16" t="s">
        <v>257</v>
      </c>
      <c r="G49" s="16" t="s">
        <v>309</v>
      </c>
      <c r="H49" s="16"/>
      <c r="I49" s="18"/>
      <c r="J49" s="18"/>
      <c r="K49" s="18"/>
      <c r="L49" s="18">
        <v>96</v>
      </c>
      <c r="M49" s="36">
        <f t="shared" si="0"/>
        <v>85.714285714285708</v>
      </c>
      <c r="N49" s="36"/>
      <c r="O49" s="41"/>
      <c r="P49" s="16"/>
      <c r="Q49" s="18">
        <f t="shared" si="1"/>
        <v>10.285714285714285</v>
      </c>
      <c r="R49" s="18">
        <f t="shared" si="2"/>
        <v>0</v>
      </c>
      <c r="S49" s="18">
        <f t="shared" si="3"/>
        <v>85.714285714285708</v>
      </c>
      <c r="T49" s="18"/>
      <c r="U49" s="18"/>
      <c r="V49" s="18"/>
      <c r="W49" s="18"/>
      <c r="X49" s="18"/>
      <c r="Y49" s="18"/>
      <c r="Z49" s="18"/>
      <c r="AB49" s="18">
        <f t="shared" si="4"/>
        <v>-96</v>
      </c>
    </row>
    <row r="50" spans="1:28">
      <c r="A50" s="19">
        <v>43295</v>
      </c>
      <c r="B50" s="16"/>
      <c r="C50" s="17">
        <v>1195</v>
      </c>
      <c r="D50" s="17"/>
      <c r="E50" s="16" t="s">
        <v>20</v>
      </c>
      <c r="F50" s="16" t="s">
        <v>242</v>
      </c>
      <c r="G50" s="16" t="s">
        <v>310</v>
      </c>
      <c r="H50" s="16"/>
      <c r="I50" s="18"/>
      <c r="J50" s="18"/>
      <c r="K50" s="18"/>
      <c r="L50" s="18">
        <v>2662</v>
      </c>
      <c r="M50" s="36">
        <f t="shared" si="0"/>
        <v>2376.7857142857142</v>
      </c>
      <c r="N50" s="36" t="s">
        <v>220</v>
      </c>
      <c r="O50" s="41">
        <v>0.01</v>
      </c>
      <c r="P50" s="16"/>
      <c r="Q50" s="18">
        <f t="shared" si="1"/>
        <v>285.21428571428572</v>
      </c>
      <c r="R50" s="18">
        <f t="shared" si="2"/>
        <v>-23.767857142857142</v>
      </c>
      <c r="S50" s="18">
        <f t="shared" si="3"/>
        <v>2376.7857142857142</v>
      </c>
      <c r="T50" s="18"/>
      <c r="U50" s="18"/>
      <c r="V50" s="18"/>
      <c r="W50" s="18"/>
      <c r="X50" s="18"/>
      <c r="Y50" s="18"/>
      <c r="Z50" s="18"/>
      <c r="AB50" s="18">
        <f t="shared" si="4"/>
        <v>-2638.2321428571427</v>
      </c>
    </row>
    <row r="51" spans="1:28">
      <c r="A51" s="19">
        <v>43297</v>
      </c>
      <c r="B51" s="16"/>
      <c r="C51" s="17">
        <v>30867</v>
      </c>
      <c r="D51" s="17"/>
      <c r="E51" s="16" t="s">
        <v>233</v>
      </c>
      <c r="F51" s="16" t="s">
        <v>234</v>
      </c>
      <c r="G51" s="16" t="s">
        <v>282</v>
      </c>
      <c r="H51" s="16"/>
      <c r="I51" s="18"/>
      <c r="J51" s="18"/>
      <c r="K51" s="18"/>
      <c r="L51" s="18">
        <v>195</v>
      </c>
      <c r="M51" s="36">
        <f t="shared" si="0"/>
        <v>174.10714285714283</v>
      </c>
      <c r="N51" s="36"/>
      <c r="O51" s="41"/>
      <c r="P51" s="16"/>
      <c r="Q51" s="18">
        <f t="shared" si="1"/>
        <v>20.892857142857139</v>
      </c>
      <c r="R51" s="18">
        <f t="shared" si="2"/>
        <v>0</v>
      </c>
      <c r="S51" s="18">
        <f t="shared" si="3"/>
        <v>174.10714285714283</v>
      </c>
      <c r="T51" s="18"/>
      <c r="U51" s="18"/>
      <c r="V51" s="18"/>
      <c r="W51" s="18"/>
      <c r="X51" s="18"/>
      <c r="Y51" s="18"/>
      <c r="Z51" s="18"/>
      <c r="AB51" s="18">
        <f t="shared" si="4"/>
        <v>-194.99999999999997</v>
      </c>
    </row>
    <row r="52" spans="1:28">
      <c r="A52" s="19">
        <v>43297</v>
      </c>
      <c r="B52" s="16"/>
      <c r="C52" s="17">
        <v>30859</v>
      </c>
      <c r="D52" s="17"/>
      <c r="E52" s="16" t="s">
        <v>233</v>
      </c>
      <c r="F52" s="16" t="s">
        <v>234</v>
      </c>
      <c r="G52" s="16" t="s">
        <v>311</v>
      </c>
      <c r="H52" s="16"/>
      <c r="I52" s="18"/>
      <c r="J52" s="18"/>
      <c r="K52" s="18"/>
      <c r="L52" s="18">
        <v>525</v>
      </c>
      <c r="M52" s="36">
        <f t="shared" si="0"/>
        <v>468.74999999999994</v>
      </c>
      <c r="N52" s="36"/>
      <c r="O52" s="41"/>
      <c r="P52" s="16"/>
      <c r="Q52" s="18">
        <f t="shared" si="1"/>
        <v>56.249999999999993</v>
      </c>
      <c r="R52" s="18">
        <f t="shared" si="2"/>
        <v>0</v>
      </c>
      <c r="S52" s="18">
        <f t="shared" si="3"/>
        <v>468.74999999999994</v>
      </c>
      <c r="T52" s="18"/>
      <c r="U52" s="18"/>
      <c r="V52" s="18"/>
      <c r="W52" s="18"/>
      <c r="X52" s="18"/>
      <c r="Y52" s="18"/>
      <c r="Z52" s="18"/>
      <c r="AB52" s="18">
        <f t="shared" si="4"/>
        <v>-524.99999999999989</v>
      </c>
    </row>
    <row r="53" spans="1:28">
      <c r="A53" s="19">
        <v>43297</v>
      </c>
      <c r="B53" s="16"/>
      <c r="C53" s="17"/>
      <c r="D53" s="17"/>
      <c r="E53" s="16" t="s">
        <v>258</v>
      </c>
      <c r="F53" s="16"/>
      <c r="G53" s="16" t="s">
        <v>312</v>
      </c>
      <c r="H53" s="16"/>
      <c r="I53" s="18">
        <v>502</v>
      </c>
      <c r="J53" s="18"/>
      <c r="K53" s="18"/>
      <c r="L53" s="18"/>
      <c r="M53" s="36">
        <f t="shared" si="0"/>
        <v>502</v>
      </c>
      <c r="N53" s="36"/>
      <c r="O53" s="41"/>
      <c r="P53" s="16"/>
      <c r="Q53" s="18">
        <f t="shared" si="1"/>
        <v>0</v>
      </c>
      <c r="R53" s="18">
        <f t="shared" si="2"/>
        <v>0</v>
      </c>
      <c r="S53" s="18">
        <f t="shared" si="3"/>
        <v>502</v>
      </c>
      <c r="T53" s="18"/>
      <c r="U53" s="18"/>
      <c r="V53" s="18"/>
      <c r="W53" s="18"/>
      <c r="X53" s="18"/>
      <c r="Y53" s="18"/>
      <c r="Z53" s="18"/>
      <c r="AB53" s="18">
        <f t="shared" si="4"/>
        <v>-502</v>
      </c>
    </row>
    <row r="54" spans="1:28">
      <c r="A54" s="19">
        <v>43297</v>
      </c>
      <c r="B54" s="16"/>
      <c r="C54" s="17"/>
      <c r="D54" s="17"/>
      <c r="E54" s="16" t="s">
        <v>229</v>
      </c>
      <c r="F54" s="16"/>
      <c r="G54" s="16" t="s">
        <v>313</v>
      </c>
      <c r="H54" s="16"/>
      <c r="I54" s="18">
        <v>250</v>
      </c>
      <c r="J54" s="18"/>
      <c r="K54" s="18"/>
      <c r="L54" s="18"/>
      <c r="M54" s="36">
        <f t="shared" si="0"/>
        <v>250</v>
      </c>
      <c r="N54" s="36"/>
      <c r="O54" s="41"/>
      <c r="P54" s="16"/>
      <c r="Q54" s="18">
        <f t="shared" si="1"/>
        <v>0</v>
      </c>
      <c r="R54" s="18">
        <f t="shared" si="2"/>
        <v>0</v>
      </c>
      <c r="S54" s="18">
        <f t="shared" si="3"/>
        <v>250</v>
      </c>
      <c r="T54" s="18"/>
      <c r="U54" s="18"/>
      <c r="V54" s="18"/>
      <c r="W54" s="18"/>
      <c r="X54" s="18"/>
      <c r="Y54" s="18"/>
      <c r="Z54" s="18"/>
      <c r="AB54" s="18">
        <f t="shared" si="4"/>
        <v>-250</v>
      </c>
    </row>
    <row r="55" spans="1:28">
      <c r="A55" s="19">
        <v>43297</v>
      </c>
      <c r="B55" s="16"/>
      <c r="C55" s="17">
        <v>102216</v>
      </c>
      <c r="D55" s="17"/>
      <c r="E55" s="16" t="s">
        <v>235</v>
      </c>
      <c r="F55" s="16" t="s">
        <v>236</v>
      </c>
      <c r="G55" s="16" t="s">
        <v>314</v>
      </c>
      <c r="H55" s="16"/>
      <c r="I55" s="18"/>
      <c r="J55" s="18"/>
      <c r="K55" s="18"/>
      <c r="L55" s="18">
        <v>1019.1</v>
      </c>
      <c r="M55" s="36">
        <f t="shared" si="0"/>
        <v>909.91071428571422</v>
      </c>
      <c r="N55" s="36"/>
      <c r="O55" s="41"/>
      <c r="P55" s="16"/>
      <c r="Q55" s="18">
        <f t="shared" si="1"/>
        <v>109.1892857142857</v>
      </c>
      <c r="R55" s="18">
        <f t="shared" si="2"/>
        <v>0</v>
      </c>
      <c r="S55" s="18">
        <f t="shared" si="3"/>
        <v>909.91071428571422</v>
      </c>
      <c r="T55" s="18"/>
      <c r="U55" s="18"/>
      <c r="V55" s="18"/>
      <c r="W55" s="18"/>
      <c r="X55" s="18"/>
      <c r="Y55" s="18"/>
      <c r="Z55" s="18"/>
      <c r="AB55" s="18">
        <f t="shared" si="4"/>
        <v>-1019.0999999999999</v>
      </c>
    </row>
    <row r="56" spans="1:28">
      <c r="A56" s="19">
        <v>43299</v>
      </c>
      <c r="B56" s="16"/>
      <c r="C56" s="17"/>
      <c r="D56" s="17"/>
      <c r="E56" s="16" t="s">
        <v>259</v>
      </c>
      <c r="F56" s="16"/>
      <c r="G56" s="16" t="s">
        <v>315</v>
      </c>
      <c r="H56" s="16"/>
      <c r="I56" s="18">
        <v>100</v>
      </c>
      <c r="J56" s="18"/>
      <c r="K56" s="18"/>
      <c r="L56" s="18"/>
      <c r="M56" s="36">
        <f t="shared" si="0"/>
        <v>100</v>
      </c>
      <c r="N56" s="36"/>
      <c r="O56" s="41"/>
      <c r="P56" s="16"/>
      <c r="Q56" s="18">
        <f t="shared" si="1"/>
        <v>0</v>
      </c>
      <c r="R56" s="18">
        <f t="shared" si="2"/>
        <v>0</v>
      </c>
      <c r="S56" s="18">
        <f t="shared" si="3"/>
        <v>100</v>
      </c>
      <c r="T56" s="18"/>
      <c r="U56" s="18"/>
      <c r="V56" s="18"/>
      <c r="W56" s="18"/>
      <c r="X56" s="18"/>
      <c r="Y56" s="18"/>
      <c r="Z56" s="18"/>
      <c r="AB56" s="18">
        <f t="shared" si="4"/>
        <v>-100</v>
      </c>
    </row>
    <row r="57" spans="1:28">
      <c r="A57" s="19">
        <v>43299</v>
      </c>
      <c r="B57" s="16"/>
      <c r="C57" s="17"/>
      <c r="D57" s="17"/>
      <c r="E57" s="16" t="s">
        <v>254</v>
      </c>
      <c r="F57" s="16"/>
      <c r="G57" s="16" t="s">
        <v>316</v>
      </c>
      <c r="H57" s="16"/>
      <c r="I57" s="18">
        <v>3500</v>
      </c>
      <c r="J57" s="18"/>
      <c r="K57" s="18"/>
      <c r="L57" s="18"/>
      <c r="M57" s="36">
        <f t="shared" si="0"/>
        <v>3500</v>
      </c>
      <c r="N57" s="36"/>
      <c r="O57" s="41"/>
      <c r="P57" s="16"/>
      <c r="Q57" s="18">
        <f t="shared" si="1"/>
        <v>0</v>
      </c>
      <c r="R57" s="18">
        <f t="shared" si="2"/>
        <v>0</v>
      </c>
      <c r="S57" s="18">
        <f t="shared" si="3"/>
        <v>3500</v>
      </c>
      <c r="T57" s="18"/>
      <c r="U57" s="18"/>
      <c r="V57" s="18"/>
      <c r="W57" s="18"/>
      <c r="X57" s="18"/>
      <c r="Y57" s="18"/>
      <c r="Z57" s="18"/>
      <c r="AB57" s="18">
        <f t="shared" si="4"/>
        <v>-3500</v>
      </c>
    </row>
    <row r="58" spans="1:28">
      <c r="A58" s="19">
        <v>43300</v>
      </c>
      <c r="B58" s="16"/>
      <c r="C58" s="17"/>
      <c r="D58" s="17"/>
      <c r="E58" s="16" t="s">
        <v>260</v>
      </c>
      <c r="F58" s="16"/>
      <c r="G58" s="16" t="s">
        <v>317</v>
      </c>
      <c r="H58" s="16"/>
      <c r="I58" s="18">
        <v>770</v>
      </c>
      <c r="J58" s="18"/>
      <c r="K58" s="18"/>
      <c r="L58" s="18"/>
      <c r="M58" s="36">
        <f t="shared" si="0"/>
        <v>770</v>
      </c>
      <c r="N58" s="36"/>
      <c r="O58" s="41"/>
      <c r="P58" s="16"/>
      <c r="Q58" s="18">
        <f t="shared" si="1"/>
        <v>0</v>
      </c>
      <c r="R58" s="18">
        <f t="shared" si="2"/>
        <v>0</v>
      </c>
      <c r="S58" s="18">
        <f t="shared" si="3"/>
        <v>770</v>
      </c>
      <c r="T58" s="18"/>
      <c r="U58" s="18"/>
      <c r="V58" s="18"/>
      <c r="W58" s="18"/>
      <c r="X58" s="18"/>
      <c r="Y58" s="18"/>
      <c r="Z58" s="18"/>
      <c r="AB58" s="18">
        <f t="shared" si="4"/>
        <v>-770</v>
      </c>
    </row>
    <row r="59" spans="1:28">
      <c r="A59" s="19">
        <v>43299</v>
      </c>
      <c r="B59" s="16"/>
      <c r="C59" s="17"/>
      <c r="D59" s="17"/>
      <c r="E59" s="16" t="s">
        <v>261</v>
      </c>
      <c r="F59" s="16"/>
      <c r="G59" s="16" t="s">
        <v>318</v>
      </c>
      <c r="H59" s="16"/>
      <c r="I59" s="18">
        <v>502</v>
      </c>
      <c r="J59" s="18"/>
      <c r="K59" s="18"/>
      <c r="L59" s="18"/>
      <c r="M59" s="36">
        <f t="shared" si="0"/>
        <v>502</v>
      </c>
      <c r="N59" s="36"/>
      <c r="O59" s="41"/>
      <c r="P59" s="16"/>
      <c r="Q59" s="18">
        <f t="shared" si="1"/>
        <v>0</v>
      </c>
      <c r="R59" s="18">
        <f t="shared" si="2"/>
        <v>0</v>
      </c>
      <c r="S59" s="18">
        <f t="shared" si="3"/>
        <v>502</v>
      </c>
      <c r="T59" s="18"/>
      <c r="U59" s="18"/>
      <c r="V59" s="18"/>
      <c r="W59" s="18"/>
      <c r="X59" s="18"/>
      <c r="Y59" s="18"/>
      <c r="Z59" s="18"/>
      <c r="AB59" s="18">
        <f t="shared" si="4"/>
        <v>-502</v>
      </c>
    </row>
    <row r="60" spans="1:28">
      <c r="A60" s="19">
        <v>43299</v>
      </c>
      <c r="B60" s="16"/>
      <c r="C60" s="17">
        <v>687322</v>
      </c>
      <c r="D60" s="17"/>
      <c r="E60" s="16" t="s">
        <v>262</v>
      </c>
      <c r="F60" s="16" t="s">
        <v>263</v>
      </c>
      <c r="G60" s="16" t="s">
        <v>319</v>
      </c>
      <c r="H60" s="16"/>
      <c r="I60" s="18"/>
      <c r="J60" s="18"/>
      <c r="K60" s="18"/>
      <c r="L60" s="18">
        <v>304.25</v>
      </c>
      <c r="M60" s="36">
        <f t="shared" si="0"/>
        <v>271.65178571428567</v>
      </c>
      <c r="N60" s="36"/>
      <c r="O60" s="41"/>
      <c r="P60" s="16"/>
      <c r="Q60" s="18">
        <f t="shared" si="1"/>
        <v>32.598214285714278</v>
      </c>
      <c r="R60" s="18">
        <f t="shared" si="2"/>
        <v>0</v>
      </c>
      <c r="S60" s="18">
        <f t="shared" si="3"/>
        <v>271.65178571428567</v>
      </c>
      <c r="T60" s="18"/>
      <c r="U60" s="18"/>
      <c r="V60" s="18"/>
      <c r="W60" s="18"/>
      <c r="X60" s="18"/>
      <c r="Y60" s="18"/>
      <c r="Z60" s="18"/>
      <c r="AB60" s="18">
        <f t="shared" si="4"/>
        <v>-304.24999999999994</v>
      </c>
    </row>
    <row r="61" spans="1:28">
      <c r="A61" s="19">
        <v>43299</v>
      </c>
      <c r="B61" s="16"/>
      <c r="C61" s="17">
        <v>2528</v>
      </c>
      <c r="D61" s="17"/>
      <c r="E61" s="16" t="s">
        <v>227</v>
      </c>
      <c r="F61" s="16" t="s">
        <v>243</v>
      </c>
      <c r="G61" s="16" t="s">
        <v>320</v>
      </c>
      <c r="H61" s="16"/>
      <c r="I61" s="18"/>
      <c r="J61" s="18"/>
      <c r="K61" s="18">
        <v>1840</v>
      </c>
      <c r="L61" s="18"/>
      <c r="M61" s="36">
        <f t="shared" si="0"/>
        <v>1840</v>
      </c>
      <c r="N61" s="36"/>
      <c r="O61" s="41"/>
      <c r="P61" s="16"/>
      <c r="Q61" s="18">
        <f t="shared" si="1"/>
        <v>0</v>
      </c>
      <c r="R61" s="18">
        <f t="shared" si="2"/>
        <v>0</v>
      </c>
      <c r="S61" s="18">
        <f t="shared" si="3"/>
        <v>1840</v>
      </c>
      <c r="T61" s="18"/>
      <c r="U61" s="18"/>
      <c r="V61" s="18"/>
      <c r="W61" s="18"/>
      <c r="X61" s="18"/>
      <c r="Y61" s="18"/>
      <c r="Z61" s="18"/>
      <c r="AB61" s="18">
        <f t="shared" si="4"/>
        <v>-1840</v>
      </c>
    </row>
    <row r="62" spans="1:28">
      <c r="A62" s="19">
        <v>43299</v>
      </c>
      <c r="B62" s="16"/>
      <c r="C62" s="17"/>
      <c r="D62" s="17"/>
      <c r="E62" s="16" t="s">
        <v>229</v>
      </c>
      <c r="F62" s="16"/>
      <c r="G62" s="16" t="s">
        <v>321</v>
      </c>
      <c r="H62" s="16"/>
      <c r="I62" s="18">
        <v>100</v>
      </c>
      <c r="J62" s="18"/>
      <c r="K62" s="18"/>
      <c r="L62" s="18"/>
      <c r="M62" s="36">
        <f t="shared" si="0"/>
        <v>100</v>
      </c>
      <c r="N62" s="36"/>
      <c r="O62" s="41"/>
      <c r="P62" s="16"/>
      <c r="Q62" s="18">
        <f t="shared" si="1"/>
        <v>0</v>
      </c>
      <c r="R62" s="18">
        <f t="shared" si="2"/>
        <v>0</v>
      </c>
      <c r="S62" s="18">
        <f t="shared" si="3"/>
        <v>100</v>
      </c>
      <c r="T62" s="18"/>
      <c r="U62" s="18"/>
      <c r="V62" s="18"/>
      <c r="W62" s="18"/>
      <c r="X62" s="18"/>
      <c r="Y62" s="18"/>
      <c r="Z62" s="18"/>
      <c r="AB62" s="18">
        <f t="shared" si="4"/>
        <v>-100</v>
      </c>
    </row>
    <row r="63" spans="1:28">
      <c r="A63" s="19">
        <v>43298</v>
      </c>
      <c r="B63" s="16"/>
      <c r="C63" s="17">
        <v>30902</v>
      </c>
      <c r="D63" s="17"/>
      <c r="E63" s="16" t="s">
        <v>233</v>
      </c>
      <c r="F63" s="16" t="s">
        <v>234</v>
      </c>
      <c r="G63" s="16" t="s">
        <v>322</v>
      </c>
      <c r="H63" s="16"/>
      <c r="I63" s="18"/>
      <c r="J63" s="18"/>
      <c r="K63" s="18"/>
      <c r="L63" s="18">
        <v>218</v>
      </c>
      <c r="M63" s="36">
        <f t="shared" si="0"/>
        <v>194.64285714285711</v>
      </c>
      <c r="N63" s="36"/>
      <c r="O63" s="41"/>
      <c r="P63" s="16"/>
      <c r="Q63" s="18">
        <f t="shared" si="1"/>
        <v>23.357142857142854</v>
      </c>
      <c r="R63" s="18">
        <f t="shared" si="2"/>
        <v>0</v>
      </c>
      <c r="S63" s="18">
        <f t="shared" si="3"/>
        <v>194.64285714285711</v>
      </c>
      <c r="T63" s="18"/>
      <c r="U63" s="18"/>
      <c r="V63" s="18"/>
      <c r="W63" s="18"/>
      <c r="X63" s="18"/>
      <c r="Y63" s="18"/>
      <c r="Z63" s="18"/>
      <c r="AB63" s="18">
        <f t="shared" si="4"/>
        <v>-217.99999999999997</v>
      </c>
    </row>
    <row r="64" spans="1:28">
      <c r="A64" s="19">
        <v>43297</v>
      </c>
      <c r="B64" s="16"/>
      <c r="C64" s="17">
        <v>58202</v>
      </c>
      <c r="D64" s="17"/>
      <c r="E64" s="16" t="s">
        <v>235</v>
      </c>
      <c r="F64" s="16" t="s">
        <v>236</v>
      </c>
      <c r="G64" s="16" t="s">
        <v>323</v>
      </c>
      <c r="H64" s="16"/>
      <c r="I64" s="18"/>
      <c r="J64" s="18"/>
      <c r="K64" s="18"/>
      <c r="L64" s="18">
        <v>99.75</v>
      </c>
      <c r="M64" s="36">
        <f t="shared" si="0"/>
        <v>89.062499999999986</v>
      </c>
      <c r="N64" s="36"/>
      <c r="O64" s="41"/>
      <c r="P64" s="16"/>
      <c r="Q64" s="18">
        <f t="shared" si="1"/>
        <v>10.687499999999998</v>
      </c>
      <c r="R64" s="18">
        <f t="shared" si="2"/>
        <v>0</v>
      </c>
      <c r="S64" s="18">
        <f t="shared" si="3"/>
        <v>89.062499999999986</v>
      </c>
      <c r="T64" s="18"/>
      <c r="U64" s="18"/>
      <c r="V64" s="18"/>
      <c r="W64" s="18"/>
      <c r="X64" s="18"/>
      <c r="Y64" s="18"/>
      <c r="Z64" s="18"/>
      <c r="AB64" s="18">
        <f t="shared" si="4"/>
        <v>-99.749999999999986</v>
      </c>
    </row>
    <row r="65" spans="1:28">
      <c r="A65" s="19">
        <v>43301</v>
      </c>
      <c r="B65" s="16"/>
      <c r="C65" s="17">
        <v>102903</v>
      </c>
      <c r="D65" s="17"/>
      <c r="E65" s="16" t="s">
        <v>235</v>
      </c>
      <c r="F65" s="16" t="s">
        <v>236</v>
      </c>
      <c r="G65" s="16" t="s">
        <v>324</v>
      </c>
      <c r="H65" s="16"/>
      <c r="I65" s="18"/>
      <c r="J65" s="18"/>
      <c r="K65" s="18"/>
      <c r="L65" s="18">
        <v>1168.6000000000001</v>
      </c>
      <c r="M65" s="36">
        <f t="shared" si="0"/>
        <v>1043.3928571428571</v>
      </c>
      <c r="N65" s="36"/>
      <c r="O65" s="41"/>
      <c r="P65" s="16"/>
      <c r="Q65" s="18">
        <f t="shared" si="1"/>
        <v>125.20714285714286</v>
      </c>
      <c r="R65" s="18">
        <f t="shared" si="2"/>
        <v>0</v>
      </c>
      <c r="S65" s="18">
        <f t="shared" si="3"/>
        <v>1043.3928571428571</v>
      </c>
      <c r="T65" s="18"/>
      <c r="U65" s="18"/>
      <c r="V65" s="18"/>
      <c r="W65" s="18"/>
      <c r="X65" s="18"/>
      <c r="Y65" s="18"/>
      <c r="Z65" s="18"/>
      <c r="AB65" s="18">
        <f t="shared" si="4"/>
        <v>-1168.5999999999999</v>
      </c>
    </row>
    <row r="66" spans="1:28">
      <c r="A66" s="19">
        <v>43301</v>
      </c>
      <c r="B66" s="16"/>
      <c r="C66" s="17">
        <v>102903</v>
      </c>
      <c r="D66" s="17"/>
      <c r="E66" s="16" t="s">
        <v>235</v>
      </c>
      <c r="F66" s="16" t="s">
        <v>236</v>
      </c>
      <c r="G66" s="16" t="s">
        <v>325</v>
      </c>
      <c r="H66" s="16"/>
      <c r="I66" s="18"/>
      <c r="J66" s="18"/>
      <c r="K66" s="18">
        <v>790.5</v>
      </c>
      <c r="L66" s="18"/>
      <c r="M66" s="36">
        <f t="shared" si="0"/>
        <v>790.5</v>
      </c>
      <c r="N66" s="36"/>
      <c r="O66" s="41"/>
      <c r="P66" s="16"/>
      <c r="Q66" s="18">
        <f t="shared" si="1"/>
        <v>0</v>
      </c>
      <c r="R66" s="18">
        <f t="shared" si="2"/>
        <v>0</v>
      </c>
      <c r="S66" s="18">
        <f t="shared" si="3"/>
        <v>790.5</v>
      </c>
      <c r="T66" s="18"/>
      <c r="U66" s="18"/>
      <c r="V66" s="18"/>
      <c r="W66" s="18"/>
      <c r="X66" s="18"/>
      <c r="Y66" s="18"/>
      <c r="Z66" s="18"/>
      <c r="AB66" s="18">
        <f t="shared" si="4"/>
        <v>-790.5</v>
      </c>
    </row>
    <row r="67" spans="1:28">
      <c r="A67" s="19">
        <v>43300</v>
      </c>
      <c r="B67" s="16"/>
      <c r="C67" s="17">
        <v>3544</v>
      </c>
      <c r="D67" s="17"/>
      <c r="E67" s="16" t="s">
        <v>264</v>
      </c>
      <c r="F67" s="16" t="s">
        <v>265</v>
      </c>
      <c r="G67" s="16" t="s">
        <v>326</v>
      </c>
      <c r="H67" s="16"/>
      <c r="I67" s="18"/>
      <c r="J67" s="18"/>
      <c r="K67" s="18"/>
      <c r="L67" s="18">
        <v>1500</v>
      </c>
      <c r="M67" s="36">
        <f t="shared" si="0"/>
        <v>1339.2857142857142</v>
      </c>
      <c r="N67" s="36" t="s">
        <v>218</v>
      </c>
      <c r="O67" s="41">
        <v>0.02</v>
      </c>
      <c r="P67" s="16"/>
      <c r="Q67" s="18">
        <f t="shared" si="1"/>
        <v>160.71428571428569</v>
      </c>
      <c r="R67" s="18">
        <f t="shared" si="2"/>
        <v>-26.785714285714285</v>
      </c>
      <c r="S67" s="18">
        <f t="shared" si="3"/>
        <v>1339.2857142857142</v>
      </c>
      <c r="T67" s="18"/>
      <c r="U67" s="18"/>
      <c r="V67" s="18"/>
      <c r="W67" s="18"/>
      <c r="X67" s="18"/>
      <c r="Y67" s="18"/>
      <c r="Z67" s="18"/>
      <c r="AB67" s="18">
        <f t="shared" si="4"/>
        <v>-1473.2142857142856</v>
      </c>
    </row>
    <row r="68" spans="1:28">
      <c r="A68" s="19">
        <v>43301</v>
      </c>
      <c r="B68" s="16"/>
      <c r="C68" s="17"/>
      <c r="D68" s="17"/>
      <c r="E68" s="16" t="s">
        <v>266</v>
      </c>
      <c r="F68" s="16"/>
      <c r="G68" s="16" t="s">
        <v>327</v>
      </c>
      <c r="H68" s="16"/>
      <c r="I68" s="18">
        <v>68</v>
      </c>
      <c r="J68" s="18"/>
      <c r="K68" s="18"/>
      <c r="L68" s="18"/>
      <c r="M68" s="36">
        <f t="shared" si="0"/>
        <v>68</v>
      </c>
      <c r="N68" s="36"/>
      <c r="O68" s="41"/>
      <c r="P68" s="16"/>
      <c r="Q68" s="18">
        <f t="shared" si="1"/>
        <v>0</v>
      </c>
      <c r="R68" s="18">
        <f t="shared" si="2"/>
        <v>0</v>
      </c>
      <c r="S68" s="18">
        <f t="shared" si="3"/>
        <v>68</v>
      </c>
      <c r="T68" s="18"/>
      <c r="U68" s="18"/>
      <c r="V68" s="18"/>
      <c r="W68" s="18"/>
      <c r="X68" s="18"/>
      <c r="Y68" s="18"/>
      <c r="Z68" s="18"/>
      <c r="AB68" s="18">
        <f t="shared" si="4"/>
        <v>-68</v>
      </c>
    </row>
    <row r="69" spans="1:28">
      <c r="A69" s="19">
        <v>43301</v>
      </c>
      <c r="B69" s="16"/>
      <c r="C69" s="17"/>
      <c r="D69" s="17"/>
      <c r="E69" s="16" t="s">
        <v>229</v>
      </c>
      <c r="F69" s="16"/>
      <c r="G69" s="16" t="s">
        <v>328</v>
      </c>
      <c r="H69" s="16"/>
      <c r="I69" s="18">
        <v>50</v>
      </c>
      <c r="J69" s="18"/>
      <c r="K69" s="18"/>
      <c r="L69" s="18"/>
      <c r="M69" s="36">
        <f t="shared" si="0"/>
        <v>50</v>
      </c>
      <c r="N69" s="36"/>
      <c r="O69" s="41"/>
      <c r="P69" s="16"/>
      <c r="Q69" s="18">
        <f t="shared" si="1"/>
        <v>0</v>
      </c>
      <c r="R69" s="18">
        <f t="shared" si="2"/>
        <v>0</v>
      </c>
      <c r="S69" s="18">
        <f t="shared" si="3"/>
        <v>50</v>
      </c>
      <c r="T69" s="18"/>
      <c r="U69" s="18"/>
      <c r="V69" s="18"/>
      <c r="W69" s="18"/>
      <c r="X69" s="18"/>
      <c r="Y69" s="18"/>
      <c r="Z69" s="18"/>
      <c r="AB69" s="18">
        <f t="shared" si="4"/>
        <v>-50</v>
      </c>
    </row>
    <row r="70" spans="1:28">
      <c r="A70" s="19">
        <v>43302</v>
      </c>
      <c r="B70" s="16"/>
      <c r="C70" s="17"/>
      <c r="D70" s="17"/>
      <c r="E70" s="16" t="s">
        <v>259</v>
      </c>
      <c r="F70" s="16"/>
      <c r="G70" s="16" t="s">
        <v>329</v>
      </c>
      <c r="H70" s="16"/>
      <c r="I70" s="18">
        <v>200</v>
      </c>
      <c r="J70" s="18"/>
      <c r="K70" s="18"/>
      <c r="L70" s="18"/>
      <c r="M70" s="36">
        <f t="shared" si="0"/>
        <v>200</v>
      </c>
      <c r="N70" s="36"/>
      <c r="O70" s="41"/>
      <c r="P70" s="16"/>
      <c r="Q70" s="18">
        <f t="shared" si="1"/>
        <v>0</v>
      </c>
      <c r="R70" s="18">
        <f t="shared" si="2"/>
        <v>0</v>
      </c>
      <c r="S70" s="18">
        <f t="shared" si="3"/>
        <v>200</v>
      </c>
      <c r="T70" s="18"/>
      <c r="U70" s="18"/>
      <c r="V70" s="18"/>
      <c r="W70" s="18"/>
      <c r="X70" s="18"/>
      <c r="Y70" s="18"/>
      <c r="Z70" s="18"/>
      <c r="AB70" s="18">
        <f t="shared" si="4"/>
        <v>-200</v>
      </c>
    </row>
    <row r="71" spans="1:28">
      <c r="A71" s="19">
        <v>43305</v>
      </c>
      <c r="B71" s="16"/>
      <c r="C71" s="17">
        <v>307882</v>
      </c>
      <c r="D71" s="17"/>
      <c r="E71" s="16" t="s">
        <v>233</v>
      </c>
      <c r="F71" s="16" t="s">
        <v>234</v>
      </c>
      <c r="G71" s="16" t="s">
        <v>330</v>
      </c>
      <c r="H71" s="16"/>
      <c r="I71" s="18"/>
      <c r="J71" s="18"/>
      <c r="K71" s="18"/>
      <c r="L71" s="18">
        <v>109.5</v>
      </c>
      <c r="M71" s="36">
        <f t="shared" si="0"/>
        <v>97.767857142857139</v>
      </c>
      <c r="N71" s="36"/>
      <c r="O71" s="41"/>
      <c r="P71" s="16"/>
      <c r="Q71" s="18">
        <f t="shared" si="1"/>
        <v>11.732142857142856</v>
      </c>
      <c r="R71" s="18">
        <f t="shared" si="2"/>
        <v>0</v>
      </c>
      <c r="S71" s="18">
        <f t="shared" si="3"/>
        <v>97.767857142857139</v>
      </c>
      <c r="T71" s="18"/>
      <c r="U71" s="18"/>
      <c r="V71" s="18"/>
      <c r="W71" s="18"/>
      <c r="X71" s="18"/>
      <c r="Y71" s="18"/>
      <c r="Z71" s="18"/>
      <c r="AB71" s="18">
        <f t="shared" si="4"/>
        <v>-109.5</v>
      </c>
    </row>
    <row r="72" spans="1:28">
      <c r="A72" s="19">
        <v>43305</v>
      </c>
      <c r="B72" s="16"/>
      <c r="C72" s="17">
        <v>291</v>
      </c>
      <c r="D72" s="17"/>
      <c r="E72" s="16" t="s">
        <v>267</v>
      </c>
      <c r="F72" s="16" t="s">
        <v>166</v>
      </c>
      <c r="G72" s="16" t="s">
        <v>70</v>
      </c>
      <c r="H72" s="16"/>
      <c r="I72" s="18"/>
      <c r="J72" s="18"/>
      <c r="K72" s="18">
        <v>2500</v>
      </c>
      <c r="L72" s="18"/>
      <c r="M72" s="36">
        <f t="shared" si="0"/>
        <v>2500</v>
      </c>
      <c r="N72" s="36" t="s">
        <v>341</v>
      </c>
      <c r="O72" s="41">
        <v>0.01</v>
      </c>
      <c r="P72" s="16"/>
      <c r="Q72" s="18">
        <f t="shared" si="1"/>
        <v>0</v>
      </c>
      <c r="R72" s="18">
        <f t="shared" si="2"/>
        <v>-25</v>
      </c>
      <c r="S72" s="18">
        <f t="shared" si="3"/>
        <v>2500</v>
      </c>
      <c r="T72" s="18"/>
      <c r="U72" s="18"/>
      <c r="V72" s="18"/>
      <c r="W72" s="18"/>
      <c r="X72" s="18"/>
      <c r="Y72" s="18"/>
      <c r="Z72" s="18"/>
      <c r="AB72" s="18">
        <f t="shared" si="4"/>
        <v>-2475</v>
      </c>
    </row>
    <row r="73" spans="1:28">
      <c r="A73" s="19">
        <v>43306</v>
      </c>
      <c r="B73" s="16"/>
      <c r="C73" s="17"/>
      <c r="D73" s="17"/>
      <c r="E73" s="16" t="s">
        <v>259</v>
      </c>
      <c r="F73" s="16"/>
      <c r="G73" s="16" t="s">
        <v>331</v>
      </c>
      <c r="H73" s="16"/>
      <c r="I73" s="18">
        <v>250</v>
      </c>
      <c r="J73" s="18"/>
      <c r="K73" s="18"/>
      <c r="L73" s="18"/>
      <c r="M73" s="36">
        <f t="shared" si="0"/>
        <v>250</v>
      </c>
      <c r="N73" s="36"/>
      <c r="O73" s="41"/>
      <c r="P73" s="16"/>
      <c r="Q73" s="18">
        <f t="shared" si="1"/>
        <v>0</v>
      </c>
      <c r="R73" s="18">
        <f t="shared" si="2"/>
        <v>0</v>
      </c>
      <c r="S73" s="18">
        <f t="shared" si="3"/>
        <v>250</v>
      </c>
      <c r="T73" s="18"/>
      <c r="U73" s="18"/>
      <c r="V73" s="18"/>
      <c r="W73" s="18"/>
      <c r="X73" s="18"/>
      <c r="Y73" s="18"/>
      <c r="Z73" s="18"/>
      <c r="AB73" s="18">
        <f t="shared" si="4"/>
        <v>-250</v>
      </c>
    </row>
    <row r="74" spans="1:28">
      <c r="A74" s="19">
        <v>43306</v>
      </c>
      <c r="B74" s="16"/>
      <c r="C74" s="17">
        <v>2540</v>
      </c>
      <c r="D74" s="17"/>
      <c r="E74" s="16" t="s">
        <v>244</v>
      </c>
      <c r="F74" s="16" t="s">
        <v>245</v>
      </c>
      <c r="G74" s="16" t="s">
        <v>289</v>
      </c>
      <c r="H74" s="16"/>
      <c r="I74" s="18"/>
      <c r="J74" s="18"/>
      <c r="K74" s="18">
        <v>760</v>
      </c>
      <c r="L74" s="18"/>
      <c r="M74" s="36">
        <f t="shared" ref="M74:M85" si="5">+I74+J74+K74+L74/1.12</f>
        <v>760</v>
      </c>
      <c r="N74" s="36"/>
      <c r="O74" s="41"/>
      <c r="P74" s="16"/>
      <c r="Q74" s="18">
        <f t="shared" ref="Q74:Q82" si="6">+L74/1.12*0.12</f>
        <v>0</v>
      </c>
      <c r="R74" s="18">
        <f t="shared" ref="R74:R82" si="7">-(M74-I74)*O74</f>
        <v>0</v>
      </c>
      <c r="S74" s="18">
        <f t="shared" ref="S74:S85" si="8">+M74</f>
        <v>760</v>
      </c>
      <c r="T74" s="18"/>
      <c r="U74" s="18"/>
      <c r="V74" s="18"/>
      <c r="W74" s="18"/>
      <c r="X74" s="18"/>
      <c r="Y74" s="18"/>
      <c r="Z74" s="18"/>
      <c r="AB74" s="18">
        <f t="shared" ref="AB74:AB85" si="9">-SUM(P74:AA74)</f>
        <v>-760</v>
      </c>
    </row>
    <row r="75" spans="1:28">
      <c r="A75" s="19">
        <v>43307</v>
      </c>
      <c r="B75" s="16"/>
      <c r="C75" s="17">
        <v>4416</v>
      </c>
      <c r="D75" s="17"/>
      <c r="E75" s="16" t="s">
        <v>233</v>
      </c>
      <c r="F75" s="16" t="s">
        <v>234</v>
      </c>
      <c r="G75" s="16" t="s">
        <v>332</v>
      </c>
      <c r="H75" s="16"/>
      <c r="I75" s="18"/>
      <c r="J75" s="18"/>
      <c r="K75" s="18"/>
      <c r="L75" s="18">
        <v>139.5</v>
      </c>
      <c r="M75" s="36">
        <f t="shared" si="5"/>
        <v>124.55357142857142</v>
      </c>
      <c r="N75" s="36"/>
      <c r="O75" s="41"/>
      <c r="P75" s="16"/>
      <c r="Q75" s="18">
        <f t="shared" si="6"/>
        <v>14.946428571428569</v>
      </c>
      <c r="R75" s="18">
        <f t="shared" si="7"/>
        <v>0</v>
      </c>
      <c r="S75" s="18">
        <f t="shared" si="8"/>
        <v>124.55357142857142</v>
      </c>
      <c r="T75" s="18"/>
      <c r="U75" s="18"/>
      <c r="V75" s="18"/>
      <c r="W75" s="18"/>
      <c r="X75" s="18"/>
      <c r="Y75" s="18"/>
      <c r="Z75" s="18"/>
      <c r="AB75" s="18">
        <f t="shared" si="9"/>
        <v>-139.5</v>
      </c>
    </row>
    <row r="76" spans="1:28">
      <c r="A76" s="19">
        <v>43307</v>
      </c>
      <c r="B76" s="16"/>
      <c r="C76" s="17">
        <v>688797</v>
      </c>
      <c r="D76" s="17"/>
      <c r="E76" s="16" t="s">
        <v>262</v>
      </c>
      <c r="F76" s="16" t="s">
        <v>263</v>
      </c>
      <c r="G76" s="16" t="s">
        <v>333</v>
      </c>
      <c r="H76" s="16"/>
      <c r="I76" s="18"/>
      <c r="J76" s="18"/>
      <c r="K76" s="18"/>
      <c r="L76" s="18">
        <v>182.78</v>
      </c>
      <c r="M76" s="36">
        <f t="shared" si="5"/>
        <v>163.19642857142856</v>
      </c>
      <c r="N76" s="36"/>
      <c r="O76" s="41"/>
      <c r="P76" s="16"/>
      <c r="Q76" s="18">
        <f t="shared" si="6"/>
        <v>19.583571428571425</v>
      </c>
      <c r="R76" s="18">
        <f t="shared" si="7"/>
        <v>0</v>
      </c>
      <c r="S76" s="18">
        <f t="shared" si="8"/>
        <v>163.19642857142856</v>
      </c>
      <c r="T76" s="18"/>
      <c r="U76" s="18"/>
      <c r="V76" s="18"/>
      <c r="W76" s="18"/>
      <c r="X76" s="18"/>
      <c r="Y76" s="18"/>
      <c r="Z76" s="18"/>
      <c r="AB76" s="18">
        <f t="shared" si="9"/>
        <v>-182.77999999999997</v>
      </c>
    </row>
    <row r="77" spans="1:28">
      <c r="A77" s="19">
        <v>43306</v>
      </c>
      <c r="B77" s="16"/>
      <c r="C77" s="17">
        <v>95814</v>
      </c>
      <c r="D77" s="17"/>
      <c r="E77" s="16" t="s">
        <v>268</v>
      </c>
      <c r="F77" s="16" t="s">
        <v>269</v>
      </c>
      <c r="G77" s="16" t="s">
        <v>334</v>
      </c>
      <c r="H77" s="16"/>
      <c r="I77" s="18"/>
      <c r="J77" s="18"/>
      <c r="K77" s="18"/>
      <c r="L77" s="18">
        <v>183.75</v>
      </c>
      <c r="M77" s="36">
        <f t="shared" si="5"/>
        <v>164.06249999999997</v>
      </c>
      <c r="N77" s="36"/>
      <c r="O77" s="41"/>
      <c r="P77" s="16"/>
      <c r="Q77" s="18">
        <f t="shared" si="6"/>
        <v>19.687499999999996</v>
      </c>
      <c r="R77" s="18">
        <f t="shared" si="7"/>
        <v>0</v>
      </c>
      <c r="S77" s="18">
        <f t="shared" si="8"/>
        <v>164.06249999999997</v>
      </c>
      <c r="T77" s="18"/>
      <c r="U77" s="18"/>
      <c r="V77" s="18"/>
      <c r="W77" s="18"/>
      <c r="X77" s="18"/>
      <c r="Y77" s="18"/>
      <c r="Z77" s="18"/>
      <c r="AB77" s="18">
        <f t="shared" si="9"/>
        <v>-183.74999999999997</v>
      </c>
    </row>
    <row r="78" spans="1:28">
      <c r="A78" s="19">
        <v>43307</v>
      </c>
      <c r="B78" s="16"/>
      <c r="C78" s="17"/>
      <c r="D78" s="17"/>
      <c r="E78" s="16" t="s">
        <v>232</v>
      </c>
      <c r="F78" s="16"/>
      <c r="G78" s="16" t="s">
        <v>335</v>
      </c>
      <c r="H78" s="16"/>
      <c r="I78" s="18">
        <v>40</v>
      </c>
      <c r="J78" s="18"/>
      <c r="K78" s="18"/>
      <c r="L78" s="18"/>
      <c r="M78" s="36">
        <f t="shared" si="5"/>
        <v>40</v>
      </c>
      <c r="N78" s="36"/>
      <c r="O78" s="41"/>
      <c r="P78" s="16"/>
      <c r="Q78" s="18">
        <f t="shared" si="6"/>
        <v>0</v>
      </c>
      <c r="R78" s="18">
        <f t="shared" si="7"/>
        <v>0</v>
      </c>
      <c r="S78" s="18">
        <f t="shared" si="8"/>
        <v>40</v>
      </c>
      <c r="T78" s="18"/>
      <c r="U78" s="18"/>
      <c r="V78" s="18"/>
      <c r="W78" s="18"/>
      <c r="X78" s="18"/>
      <c r="Y78" s="18"/>
      <c r="Z78" s="18"/>
      <c r="AB78" s="18">
        <f t="shared" si="9"/>
        <v>-40</v>
      </c>
    </row>
    <row r="79" spans="1:28">
      <c r="A79" s="19">
        <v>43307</v>
      </c>
      <c r="B79" s="16"/>
      <c r="C79" s="17">
        <v>204796</v>
      </c>
      <c r="D79" s="17"/>
      <c r="E79" s="16" t="s">
        <v>230</v>
      </c>
      <c r="F79" s="16" t="s">
        <v>231</v>
      </c>
      <c r="G79" s="16" t="s">
        <v>304</v>
      </c>
      <c r="H79" s="16"/>
      <c r="I79" s="18"/>
      <c r="J79" s="18"/>
      <c r="K79" s="18"/>
      <c r="L79" s="18">
        <v>1254.68</v>
      </c>
      <c r="M79" s="36">
        <f t="shared" si="5"/>
        <v>1120.25</v>
      </c>
      <c r="N79" s="36" t="s">
        <v>220</v>
      </c>
      <c r="O79" s="41">
        <v>0.01</v>
      </c>
      <c r="P79" s="16"/>
      <c r="Q79" s="18">
        <f t="shared" si="6"/>
        <v>134.43</v>
      </c>
      <c r="R79" s="18">
        <f t="shared" si="7"/>
        <v>-11.202500000000001</v>
      </c>
      <c r="S79" s="18">
        <f t="shared" si="8"/>
        <v>1120.25</v>
      </c>
      <c r="T79" s="18"/>
      <c r="U79" s="18"/>
      <c r="V79" s="18"/>
      <c r="W79" s="18"/>
      <c r="X79" s="18"/>
      <c r="Y79" s="18"/>
      <c r="Z79" s="18"/>
      <c r="AB79" s="18">
        <f t="shared" si="9"/>
        <v>-1243.4775</v>
      </c>
    </row>
    <row r="80" spans="1:28">
      <c r="A80" s="19">
        <v>43307</v>
      </c>
      <c r="B80" s="16"/>
      <c r="C80" s="17"/>
      <c r="D80" s="17"/>
      <c r="E80" s="16" t="s">
        <v>261</v>
      </c>
      <c r="F80" s="16"/>
      <c r="G80" s="16" t="s">
        <v>336</v>
      </c>
      <c r="H80" s="16"/>
      <c r="I80" s="18">
        <v>502</v>
      </c>
      <c r="J80" s="18"/>
      <c r="K80" s="18"/>
      <c r="L80" s="18"/>
      <c r="M80" s="36">
        <f t="shared" si="5"/>
        <v>502</v>
      </c>
      <c r="N80" s="36"/>
      <c r="O80" s="41"/>
      <c r="P80" s="16"/>
      <c r="Q80" s="18">
        <f t="shared" si="6"/>
        <v>0</v>
      </c>
      <c r="R80" s="18">
        <f t="shared" si="7"/>
        <v>0</v>
      </c>
      <c r="S80" s="18">
        <f t="shared" si="8"/>
        <v>502</v>
      </c>
      <c r="T80" s="18"/>
      <c r="U80" s="18"/>
      <c r="V80" s="18"/>
      <c r="W80" s="18"/>
      <c r="X80" s="18"/>
      <c r="Y80" s="18"/>
      <c r="Z80" s="18"/>
      <c r="AB80" s="18">
        <f t="shared" si="9"/>
        <v>-502</v>
      </c>
    </row>
    <row r="81" spans="1:28">
      <c r="A81" s="19">
        <v>43308</v>
      </c>
      <c r="B81" s="16"/>
      <c r="C81" s="17">
        <v>958857</v>
      </c>
      <c r="D81" s="17"/>
      <c r="E81" s="16" t="s">
        <v>233</v>
      </c>
      <c r="F81" s="16" t="s">
        <v>234</v>
      </c>
      <c r="G81" s="16" t="s">
        <v>282</v>
      </c>
      <c r="H81" s="16"/>
      <c r="I81" s="18"/>
      <c r="J81" s="18"/>
      <c r="K81" s="18"/>
      <c r="L81" s="18">
        <v>273</v>
      </c>
      <c r="M81" s="36">
        <f t="shared" si="5"/>
        <v>243.74999999999997</v>
      </c>
      <c r="N81" s="36"/>
      <c r="O81" s="41"/>
      <c r="P81" s="16"/>
      <c r="Q81" s="18">
        <f t="shared" si="6"/>
        <v>29.249999999999996</v>
      </c>
      <c r="R81" s="18">
        <f t="shared" si="7"/>
        <v>0</v>
      </c>
      <c r="S81" s="18">
        <f t="shared" si="8"/>
        <v>243.74999999999997</v>
      </c>
      <c r="T81" s="18"/>
      <c r="U81" s="18"/>
      <c r="V81" s="18"/>
      <c r="W81" s="18"/>
      <c r="X81" s="18"/>
      <c r="Y81" s="18"/>
      <c r="Z81" s="18"/>
      <c r="AB81" s="18">
        <f t="shared" si="9"/>
        <v>-272.99999999999994</v>
      </c>
    </row>
    <row r="82" spans="1:28">
      <c r="A82" s="19">
        <v>43309</v>
      </c>
      <c r="B82" s="16"/>
      <c r="C82" s="17"/>
      <c r="D82" s="17"/>
      <c r="E82" s="16" t="s">
        <v>261</v>
      </c>
      <c r="F82" s="16"/>
      <c r="G82" s="16" t="s">
        <v>337</v>
      </c>
      <c r="H82" s="16"/>
      <c r="I82" s="18">
        <v>502</v>
      </c>
      <c r="J82" s="18"/>
      <c r="K82" s="18"/>
      <c r="L82" s="18"/>
      <c r="M82" s="36">
        <f t="shared" si="5"/>
        <v>502</v>
      </c>
      <c r="N82" s="36"/>
      <c r="O82" s="41"/>
      <c r="P82" s="16"/>
      <c r="Q82" s="18">
        <f t="shared" si="6"/>
        <v>0</v>
      </c>
      <c r="R82" s="18">
        <f t="shared" si="7"/>
        <v>0</v>
      </c>
      <c r="S82" s="18">
        <f t="shared" si="8"/>
        <v>502</v>
      </c>
      <c r="T82" s="18"/>
      <c r="U82" s="18"/>
      <c r="V82" s="18"/>
      <c r="W82" s="18"/>
      <c r="X82" s="18"/>
      <c r="Y82" s="18"/>
      <c r="Z82" s="18"/>
      <c r="AB82" s="18">
        <f t="shared" si="9"/>
        <v>-502</v>
      </c>
    </row>
    <row r="83" spans="1:28">
      <c r="A83" s="19">
        <v>43311</v>
      </c>
      <c r="B83" s="16"/>
      <c r="C83" s="17"/>
      <c r="D83" s="17"/>
      <c r="E83" s="16" t="s">
        <v>261</v>
      </c>
      <c r="F83" s="16"/>
      <c r="G83" s="16" t="s">
        <v>338</v>
      </c>
      <c r="H83" s="16"/>
      <c r="I83" s="18">
        <v>502</v>
      </c>
      <c r="J83" s="18"/>
      <c r="K83" s="18"/>
      <c r="L83" s="18"/>
      <c r="M83" s="36">
        <f t="shared" si="5"/>
        <v>502</v>
      </c>
      <c r="N83" s="16"/>
      <c r="O83" s="41"/>
      <c r="P83" s="16"/>
      <c r="Q83" s="18">
        <f t="shared" ref="Q83:Q85" si="10">+L83/1.12*0.12</f>
        <v>0</v>
      </c>
      <c r="R83" s="18">
        <f t="shared" ref="R83:R85" si="11">-(M83-I83)*O83</f>
        <v>0</v>
      </c>
      <c r="S83" s="18">
        <f t="shared" si="8"/>
        <v>502</v>
      </c>
      <c r="T83" s="18"/>
      <c r="U83" s="18"/>
      <c r="V83" s="18"/>
      <c r="W83" s="18"/>
      <c r="X83" s="18"/>
      <c r="Y83" s="18"/>
      <c r="Z83" s="18"/>
      <c r="AB83" s="18">
        <f t="shared" si="9"/>
        <v>-502</v>
      </c>
    </row>
    <row r="84" spans="1:28">
      <c r="A84" s="19">
        <v>43312</v>
      </c>
      <c r="B84" s="16"/>
      <c r="C84" s="17"/>
      <c r="D84" s="17"/>
      <c r="E84" s="16" t="s">
        <v>232</v>
      </c>
      <c r="F84" s="16"/>
      <c r="G84" s="16" t="s">
        <v>339</v>
      </c>
      <c r="H84" s="16"/>
      <c r="I84" s="18">
        <v>40</v>
      </c>
      <c r="J84" s="18"/>
      <c r="K84" s="18"/>
      <c r="L84" s="18"/>
      <c r="M84" s="36">
        <f t="shared" si="5"/>
        <v>40</v>
      </c>
      <c r="N84" s="16"/>
      <c r="O84" s="41"/>
      <c r="P84" s="16"/>
      <c r="Q84" s="18">
        <f t="shared" si="10"/>
        <v>0</v>
      </c>
      <c r="R84" s="18">
        <f t="shared" si="11"/>
        <v>0</v>
      </c>
      <c r="S84" s="18">
        <f t="shared" si="8"/>
        <v>40</v>
      </c>
      <c r="T84" s="18"/>
      <c r="U84" s="18"/>
      <c r="V84" s="18"/>
      <c r="W84" s="18"/>
      <c r="X84" s="18"/>
      <c r="Y84" s="18"/>
      <c r="Z84" s="18"/>
      <c r="AB84" s="18">
        <f t="shared" si="9"/>
        <v>-40</v>
      </c>
    </row>
    <row r="85" spans="1:28">
      <c r="A85" s="19">
        <v>43312</v>
      </c>
      <c r="B85" s="16"/>
      <c r="C85" s="17"/>
      <c r="D85" s="17"/>
      <c r="E85" s="16" t="s">
        <v>270</v>
      </c>
      <c r="F85" s="16"/>
      <c r="G85" s="16" t="s">
        <v>340</v>
      </c>
      <c r="H85" s="16"/>
      <c r="I85" s="18"/>
      <c r="J85" s="18"/>
      <c r="K85" s="18">
        <v>180</v>
      </c>
      <c r="L85" s="18"/>
      <c r="M85" s="36">
        <f t="shared" si="5"/>
        <v>180</v>
      </c>
      <c r="N85" s="16"/>
      <c r="O85" s="41"/>
      <c r="P85" s="16"/>
      <c r="Q85" s="18">
        <f t="shared" si="10"/>
        <v>0</v>
      </c>
      <c r="R85" s="18">
        <f t="shared" si="11"/>
        <v>0</v>
      </c>
      <c r="S85" s="18">
        <f t="shared" si="8"/>
        <v>180</v>
      </c>
      <c r="T85" s="18"/>
      <c r="U85" s="18"/>
      <c r="V85" s="18"/>
      <c r="W85" s="18"/>
      <c r="X85" s="18"/>
      <c r="Y85" s="18"/>
      <c r="Z85" s="18"/>
      <c r="AB85" s="18">
        <f t="shared" si="9"/>
        <v>-180</v>
      </c>
    </row>
    <row r="86" spans="1:28">
      <c r="A86" s="19">
        <v>43312</v>
      </c>
      <c r="B86" s="16"/>
      <c r="C86" s="17">
        <v>309233</v>
      </c>
      <c r="D86" s="17"/>
      <c r="E86" s="16" t="s">
        <v>233</v>
      </c>
      <c r="F86" s="16" t="s">
        <v>234</v>
      </c>
      <c r="G86" s="16" t="s">
        <v>340</v>
      </c>
      <c r="H86" s="16"/>
      <c r="I86" s="18"/>
      <c r="J86" s="18"/>
      <c r="K86" s="18"/>
      <c r="L86" s="18">
        <v>401.19</v>
      </c>
      <c r="M86" s="36">
        <f t="shared" ref="M86" si="12">+I86+J86+K86+L86/1.12</f>
        <v>358.20535714285711</v>
      </c>
      <c r="N86" s="16"/>
      <c r="O86" s="41"/>
      <c r="P86" s="16"/>
      <c r="Q86" s="18">
        <f t="shared" ref="Q86" si="13">+L86/1.12*0.12</f>
        <v>42.984642857142852</v>
      </c>
      <c r="R86" s="18">
        <f t="shared" ref="R86" si="14">-(M86-I86)*O86</f>
        <v>0</v>
      </c>
      <c r="S86" s="18">
        <f t="shared" ref="S86" si="15">+M86</f>
        <v>358.20535714285711</v>
      </c>
      <c r="T86" s="18"/>
      <c r="U86" s="18"/>
      <c r="V86" s="18"/>
      <c r="W86" s="18"/>
      <c r="X86" s="18"/>
      <c r="Y86" s="18"/>
      <c r="Z86" s="18"/>
      <c r="AB86" s="18">
        <f t="shared" ref="AB86" si="16">-SUM(P86:AA86)</f>
        <v>-401.18999999999994</v>
      </c>
    </row>
    <row r="87" spans="1:28">
      <c r="A87" s="19"/>
      <c r="B87" s="16"/>
      <c r="C87" s="17"/>
      <c r="D87" s="17"/>
      <c r="E87" s="16"/>
      <c r="F87" s="16"/>
      <c r="G87" s="16"/>
      <c r="H87" s="16"/>
      <c r="I87" s="18"/>
      <c r="J87" s="18"/>
      <c r="K87" s="18"/>
      <c r="L87" s="18"/>
      <c r="M87" s="36"/>
      <c r="N87" s="16"/>
      <c r="O87" s="41"/>
      <c r="P87" s="16"/>
      <c r="Q87" s="18"/>
      <c r="R87" s="18"/>
      <c r="S87" s="18"/>
      <c r="T87" s="18"/>
      <c r="U87" s="18"/>
      <c r="V87" s="18"/>
      <c r="W87" s="18"/>
      <c r="X87" s="18"/>
      <c r="Y87" s="18"/>
      <c r="Z87" s="18"/>
      <c r="AB87" s="18"/>
    </row>
    <row r="88" spans="1:28" ht="10.8" thickBot="1">
      <c r="A88" s="24" t="s">
        <v>343</v>
      </c>
      <c r="B88" s="25" t="s">
        <v>98</v>
      </c>
      <c r="C88" s="26"/>
      <c r="D88" s="26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40"/>
      <c r="P88" s="25"/>
      <c r="Q88" s="27">
        <f t="shared" ref="Q88:Z88" si="17">SUM(Q8:Q87)</f>
        <v>4195.4967857142856</v>
      </c>
      <c r="R88" s="27">
        <f t="shared" si="17"/>
        <v>-214.85678571428571</v>
      </c>
      <c r="S88" s="27">
        <f t="shared" si="17"/>
        <v>59906.473214285717</v>
      </c>
      <c r="T88" s="27">
        <f t="shared" si="17"/>
        <v>0</v>
      </c>
      <c r="U88" s="27">
        <f t="shared" si="17"/>
        <v>0</v>
      </c>
      <c r="V88" s="27">
        <f t="shared" si="17"/>
        <v>0</v>
      </c>
      <c r="W88" s="27">
        <f t="shared" si="17"/>
        <v>0</v>
      </c>
      <c r="X88" s="27">
        <f t="shared" si="17"/>
        <v>0</v>
      </c>
      <c r="Y88" s="27">
        <f t="shared" si="17"/>
        <v>0</v>
      </c>
      <c r="Z88" s="27">
        <f t="shared" si="17"/>
        <v>0</v>
      </c>
      <c r="AB88" s="27">
        <f>SUM(AB8:AB87)</f>
        <v>-63887.11321428571</v>
      </c>
    </row>
    <row r="89" spans="1:28" ht="10.8" thickTop="1">
      <c r="A89" s="9"/>
      <c r="B89" s="10"/>
      <c r="C89" s="11"/>
      <c r="D89" s="11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39"/>
      <c r="P89" s="10"/>
      <c r="Q89" s="14"/>
      <c r="R89" s="14"/>
      <c r="S89" s="14"/>
      <c r="T89" s="14"/>
      <c r="U89" s="14"/>
      <c r="V89" s="14"/>
      <c r="W89" s="14"/>
      <c r="X89" s="14"/>
      <c r="Y89" s="14"/>
      <c r="Z89" s="14"/>
      <c r="AB89" s="14"/>
    </row>
    <row r="90" spans="1:28">
      <c r="A90" s="19"/>
      <c r="B90" s="16"/>
      <c r="C90" s="17"/>
      <c r="D90" s="17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34"/>
      <c r="P90" s="16"/>
      <c r="Q90" s="18"/>
      <c r="R90" s="18"/>
      <c r="S90" s="18"/>
      <c r="T90" s="18"/>
      <c r="U90" s="18"/>
      <c r="V90" s="18"/>
      <c r="W90" s="18"/>
      <c r="X90" s="18"/>
      <c r="Y90" s="18"/>
      <c r="Z90" s="18"/>
      <c r="AB90" s="18"/>
    </row>
  </sheetData>
  <mergeCells count="5"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23"/>
  <sheetViews>
    <sheetView topLeftCell="H1" workbookViewId="0">
      <selection activeCell="R33" sqref="R33"/>
    </sheetView>
  </sheetViews>
  <sheetFormatPr defaultRowHeight="10.199999999999999"/>
  <cols>
    <col min="1" max="1" width="11.6640625" style="2" customWidth="1"/>
    <col min="2" max="2" width="26.6640625" style="2" customWidth="1"/>
    <col min="3" max="35" width="17.77734375" style="2" customWidth="1"/>
    <col min="36" max="16384" width="8.88671875" style="2"/>
  </cols>
  <sheetData>
    <row r="1" spans="1:35">
      <c r="A1" s="1" t="s">
        <v>0</v>
      </c>
    </row>
    <row r="2" spans="1:35">
      <c r="A2" s="1" t="s">
        <v>1</v>
      </c>
    </row>
    <row r="3" spans="1:35">
      <c r="A3" s="1" t="s">
        <v>2</v>
      </c>
    </row>
    <row r="5" spans="1:35" ht="14.4" customHeight="1">
      <c r="A5" s="16"/>
      <c r="B5" s="133" t="s">
        <v>102</v>
      </c>
      <c r="C5" s="31">
        <v>43100</v>
      </c>
      <c r="D5" s="132" t="s">
        <v>343</v>
      </c>
      <c r="E5" s="132"/>
      <c r="F5" s="132"/>
      <c r="G5" s="132"/>
      <c r="H5" s="132"/>
      <c r="I5" s="132"/>
      <c r="J5" s="132"/>
      <c r="K5" s="132"/>
      <c r="L5" s="132" t="s">
        <v>369</v>
      </c>
      <c r="M5" s="132"/>
      <c r="N5" s="132"/>
      <c r="O5" s="132"/>
      <c r="P5" s="132"/>
      <c r="Q5" s="132"/>
      <c r="R5" s="132"/>
      <c r="S5" s="132"/>
      <c r="T5" s="132" t="s">
        <v>370</v>
      </c>
      <c r="U5" s="132"/>
      <c r="V5" s="132"/>
      <c r="W5" s="132"/>
      <c r="X5" s="132"/>
      <c r="Y5" s="132"/>
      <c r="Z5" s="132"/>
      <c r="AA5" s="132"/>
      <c r="AB5" s="132" t="s">
        <v>651</v>
      </c>
      <c r="AC5" s="132"/>
      <c r="AD5" s="132"/>
      <c r="AE5" s="132"/>
      <c r="AF5" s="132"/>
      <c r="AG5" s="132"/>
      <c r="AH5" s="132"/>
      <c r="AI5" s="132"/>
    </row>
    <row r="6" spans="1:35" ht="14.4" customHeight="1">
      <c r="A6" s="43" t="s">
        <v>103</v>
      </c>
      <c r="B6" s="137"/>
      <c r="C6" s="138" t="s">
        <v>104</v>
      </c>
      <c r="D6" s="133" t="s">
        <v>107</v>
      </c>
      <c r="E6" s="133" t="s">
        <v>105</v>
      </c>
      <c r="F6" s="133" t="s">
        <v>99</v>
      </c>
      <c r="G6" s="133" t="s">
        <v>106</v>
      </c>
      <c r="H6" s="135" t="s">
        <v>108</v>
      </c>
      <c r="I6" s="136"/>
      <c r="J6" s="33" t="s">
        <v>109</v>
      </c>
      <c r="K6" s="33" t="s">
        <v>104</v>
      </c>
      <c r="L6" s="133" t="s">
        <v>107</v>
      </c>
      <c r="M6" s="133" t="s">
        <v>105</v>
      </c>
      <c r="N6" s="133" t="s">
        <v>99</v>
      </c>
      <c r="O6" s="133" t="s">
        <v>106</v>
      </c>
      <c r="P6" s="135" t="s">
        <v>108</v>
      </c>
      <c r="Q6" s="136"/>
      <c r="R6" s="33" t="s">
        <v>109</v>
      </c>
      <c r="S6" s="33" t="s">
        <v>104</v>
      </c>
      <c r="T6" s="133" t="s">
        <v>107</v>
      </c>
      <c r="U6" s="133" t="s">
        <v>105</v>
      </c>
      <c r="V6" s="133" t="s">
        <v>99</v>
      </c>
      <c r="W6" s="133" t="s">
        <v>106</v>
      </c>
      <c r="X6" s="135" t="s">
        <v>108</v>
      </c>
      <c r="Y6" s="136"/>
      <c r="Z6" s="33" t="s">
        <v>109</v>
      </c>
      <c r="AA6" s="33" t="s">
        <v>104</v>
      </c>
      <c r="AB6" s="133" t="s">
        <v>107</v>
      </c>
      <c r="AC6" s="133" t="s">
        <v>105</v>
      </c>
      <c r="AD6" s="133" t="s">
        <v>99</v>
      </c>
      <c r="AE6" s="133" t="s">
        <v>106</v>
      </c>
      <c r="AF6" s="135" t="s">
        <v>108</v>
      </c>
      <c r="AG6" s="136"/>
      <c r="AH6" s="33" t="s">
        <v>109</v>
      </c>
      <c r="AI6" s="33" t="s">
        <v>104</v>
      </c>
    </row>
    <row r="7" spans="1:35">
      <c r="A7" s="44"/>
      <c r="B7" s="134"/>
      <c r="C7" s="139"/>
      <c r="D7" s="134"/>
      <c r="E7" s="134"/>
      <c r="F7" s="134"/>
      <c r="G7" s="134"/>
      <c r="H7" s="33" t="s">
        <v>224</v>
      </c>
      <c r="I7" s="32"/>
      <c r="J7" s="32"/>
      <c r="K7" s="32"/>
      <c r="L7" s="134"/>
      <c r="M7" s="134"/>
      <c r="N7" s="134"/>
      <c r="O7" s="134"/>
      <c r="P7" s="33" t="s">
        <v>224</v>
      </c>
      <c r="Q7" s="68"/>
      <c r="R7" s="68"/>
      <c r="S7" s="68"/>
      <c r="T7" s="134"/>
      <c r="U7" s="134"/>
      <c r="V7" s="134"/>
      <c r="W7" s="134"/>
      <c r="X7" s="33" t="s">
        <v>224</v>
      </c>
      <c r="Y7" s="127"/>
      <c r="Z7" s="127"/>
      <c r="AA7" s="127"/>
      <c r="AB7" s="134"/>
      <c r="AC7" s="134"/>
      <c r="AD7" s="134"/>
      <c r="AE7" s="134"/>
      <c r="AF7" s="33" t="s">
        <v>224</v>
      </c>
      <c r="AG7" s="127"/>
      <c r="AH7" s="127"/>
      <c r="AI7" s="127"/>
    </row>
    <row r="8" spans="1:35">
      <c r="A8" s="34">
        <v>1101</v>
      </c>
      <c r="B8" s="16" t="s">
        <v>110</v>
      </c>
      <c r="C8" s="18"/>
      <c r="D8" s="18"/>
      <c r="E8" s="18"/>
      <c r="F8" s="18">
        <f>IFERROR(INDEX(AP!$1:$1048576,MATCH(D$5,AP!$A:$A,),MATCH($A8,AP!$6:$6,)),0)</f>
        <v>0</v>
      </c>
      <c r="G8" s="18">
        <f>IFERROR(INDEX(CD!$1:$1048576,MATCH(D$5,CD!$A:$A,),MATCH($A8,CD!$6:$6,)),0)</f>
        <v>-625685.07000000007</v>
      </c>
      <c r="H8" s="18">
        <f>IFERROR(INDEX('GJ-PCF'!$1:$1048576,MATCH(D$5,'GJ-PCF'!$A:$A,),MATCH($A8,'GJ-PCF'!$6:$6,)),0)</f>
        <v>0</v>
      </c>
      <c r="I8" s="18"/>
      <c r="J8" s="18">
        <f>SUM(D8:I8)</f>
        <v>-625685.07000000007</v>
      </c>
      <c r="K8" s="18">
        <f>+C8+J8</f>
        <v>-625685.07000000007</v>
      </c>
      <c r="L8" s="18"/>
      <c r="M8" s="18"/>
      <c r="N8" s="18">
        <f>IFERROR(INDEX(AP!$1:$1048576,MATCH(L$5,AP!$A:$A,),MATCH($A8,AP!$6:$6,)),0)</f>
        <v>0</v>
      </c>
      <c r="O8" s="18">
        <f>IFERROR(INDEX(CD!$1:$1048576,MATCH(L$5,CD!$A:$A,),MATCH($A8,CD!$6:$6,)),0)</f>
        <v>0</v>
      </c>
      <c r="P8" s="18">
        <f>IFERROR(INDEX('GJ-PCF'!$1:$1048576,MATCH(L$5,'GJ-PCF'!$A:$A,),MATCH($A8,'GJ-PCF'!$6:$6,)),0)</f>
        <v>0</v>
      </c>
      <c r="Q8" s="18"/>
      <c r="R8" s="18">
        <f>SUM(L8:Q8)</f>
        <v>0</v>
      </c>
      <c r="S8" s="18">
        <f>+K8+R8</f>
        <v>-625685.07000000007</v>
      </c>
      <c r="T8" s="18"/>
      <c r="U8" s="18"/>
      <c r="V8" s="18">
        <f>IFERROR(INDEX(AP!$1:$1048576,MATCH(T$5,AP!$A:$A,),MATCH($A8,AP!$6:$6,)),0)</f>
        <v>0</v>
      </c>
      <c r="W8" s="18">
        <f>IFERROR(INDEX(CD!$1:$1048576,MATCH(T$5,CD!$A:$A,),MATCH($A8,CD!$6:$6,)),0)</f>
        <v>0</v>
      </c>
      <c r="X8" s="18">
        <f>IFERROR(INDEX('GJ-PCF'!$1:$1048576,MATCH(T$5,'GJ-PCF'!$A:$A,),MATCH($A8,'GJ-PCF'!$6:$6,)),0)</f>
        <v>0</v>
      </c>
      <c r="Y8" s="18"/>
      <c r="Z8" s="18">
        <f>SUM(T8:Y8)</f>
        <v>0</v>
      </c>
      <c r="AA8" s="18">
        <f>+S8+Z8</f>
        <v>-625685.07000000007</v>
      </c>
      <c r="AB8" s="18"/>
      <c r="AC8" s="18"/>
      <c r="AD8" s="18">
        <f>IFERROR(INDEX(AP!$1:$1048576,MATCH(AB$5,AP!$A:$A,),MATCH($A8,AP!$6:$6,)),0)</f>
        <v>0</v>
      </c>
      <c r="AE8" s="18">
        <f>IFERROR(INDEX(CD!$1:$1048576,MATCH(AB$5,CD!$A:$A,),MATCH($A8,CD!$6:$6,)),0)</f>
        <v>0</v>
      </c>
      <c r="AF8" s="18">
        <f>IFERROR(INDEX('GJ-PCF'!$1:$1048576,MATCH(AB$5,'GJ-PCF'!$A:$A,),MATCH($A8,'GJ-PCF'!$6:$6,)),0)</f>
        <v>0</v>
      </c>
      <c r="AG8" s="18"/>
      <c r="AH8" s="18">
        <f>SUM(AB8:AG8)</f>
        <v>0</v>
      </c>
      <c r="AI8" s="18">
        <f>+AA8+AH8</f>
        <v>-625685.07000000007</v>
      </c>
    </row>
    <row r="9" spans="1:35">
      <c r="A9" s="34">
        <v>1111</v>
      </c>
      <c r="B9" s="16" t="s">
        <v>223</v>
      </c>
      <c r="C9" s="18"/>
      <c r="D9" s="18"/>
      <c r="E9" s="18"/>
      <c r="F9" s="18">
        <f>IFERROR(INDEX(AP!$1:$1048576,MATCH(D$5,AP!$A:$A,),MATCH($A9,AP!$6:$6,)),0)</f>
        <v>0</v>
      </c>
      <c r="G9" s="18">
        <f>IFERROR(INDEX(CD!$1:$1048576,MATCH(D$5,CD!$A:$A,),MATCH($A9,CD!$6:$6,)),0)</f>
        <v>0</v>
      </c>
      <c r="H9" s="18">
        <f>IFERROR(INDEX('GJ-PCF'!$1:$1048576,MATCH(D$5,'GJ-PCF'!$A:$A,),MATCH($A9,'GJ-PCF'!$6:$6,)),0)</f>
        <v>-63887.11321428571</v>
      </c>
      <c r="I9" s="18"/>
      <c r="J9" s="18">
        <f>SUM(D9:I9)</f>
        <v>-63887.11321428571</v>
      </c>
      <c r="K9" s="18">
        <f>+C9+J9</f>
        <v>-63887.11321428571</v>
      </c>
      <c r="L9" s="18"/>
      <c r="M9" s="18"/>
      <c r="N9" s="18">
        <f>IFERROR(INDEX(AP!$1:$1048576,MATCH(L$5,AP!$A:$A,),MATCH($A9,AP!$6:$6,)),0)</f>
        <v>0</v>
      </c>
      <c r="O9" s="18">
        <f>IFERROR(INDEX(CD!$1:$1048576,MATCH(L$5,CD!$A:$A,),MATCH($A9,CD!$6:$6,)),0)</f>
        <v>0</v>
      </c>
      <c r="P9" s="18">
        <f>IFERROR(INDEX('GJ-PCF'!$1:$1048576,MATCH(L$5,'GJ-PCF'!$A:$A,),MATCH($A9,'GJ-PCF'!$6:$6,)),0)</f>
        <v>0</v>
      </c>
      <c r="Q9" s="18"/>
      <c r="R9" s="18">
        <f>SUM(L9:Q9)</f>
        <v>0</v>
      </c>
      <c r="S9" s="18">
        <f>+K9+R9</f>
        <v>-63887.11321428571</v>
      </c>
      <c r="T9" s="18"/>
      <c r="U9" s="18"/>
      <c r="V9" s="18">
        <f>IFERROR(INDEX(AP!$1:$1048576,MATCH(T$5,AP!$A:$A,),MATCH($A9,AP!$6:$6,)),0)</f>
        <v>0</v>
      </c>
      <c r="W9" s="18">
        <f>IFERROR(INDEX(CD!$1:$1048576,MATCH(T$5,CD!$A:$A,),MATCH($A9,CD!$6:$6,)),0)</f>
        <v>0</v>
      </c>
      <c r="X9" s="18">
        <f>IFERROR(INDEX('GJ-PCF'!$1:$1048576,MATCH(T$5,'GJ-PCF'!$A:$A,),MATCH($A9,'GJ-PCF'!$6:$6,)),0)</f>
        <v>0</v>
      </c>
      <c r="Y9" s="18"/>
      <c r="Z9" s="18">
        <f>SUM(T9:Y9)</f>
        <v>0</v>
      </c>
      <c r="AA9" s="18">
        <f>+S9+Z9</f>
        <v>-63887.11321428571</v>
      </c>
      <c r="AB9" s="18"/>
      <c r="AC9" s="18"/>
      <c r="AD9" s="18">
        <f>IFERROR(INDEX(AP!$1:$1048576,MATCH(AB$5,AP!$A:$A,),MATCH($A9,AP!$6:$6,)),0)</f>
        <v>0</v>
      </c>
      <c r="AE9" s="18">
        <f>IFERROR(INDEX(CD!$1:$1048576,MATCH(AB$5,CD!$A:$A,),MATCH($A9,CD!$6:$6,)),0)</f>
        <v>0</v>
      </c>
      <c r="AF9" s="18">
        <f>IFERROR(INDEX('GJ-PCF'!$1:$1048576,MATCH(AB$5,'GJ-PCF'!$A:$A,),MATCH($A9,'GJ-PCF'!$6:$6,)),0)</f>
        <v>0</v>
      </c>
      <c r="AG9" s="18"/>
      <c r="AH9" s="18">
        <f>SUM(AB9:AG9)</f>
        <v>0</v>
      </c>
      <c r="AI9" s="18">
        <f>+AA9+AH9</f>
        <v>-63887.11321428571</v>
      </c>
    </row>
    <row r="10" spans="1:35">
      <c r="A10" s="34">
        <v>1110</v>
      </c>
      <c r="B10" s="16" t="s">
        <v>116</v>
      </c>
      <c r="C10" s="18"/>
      <c r="D10" s="18"/>
      <c r="E10" s="18"/>
      <c r="F10" s="18">
        <f>IFERROR(INDEX(AP!$1:$1048576,MATCH(D$5,AP!$A:$A,),MATCH($A10,AP!$6:$6,)),0)</f>
        <v>41484.574285714298</v>
      </c>
      <c r="G10" s="18">
        <f>IFERROR(INDEX(CD!$1:$1048576,MATCH(D$5,CD!$A:$A,),MATCH($A10,CD!$6:$6,)),0)</f>
        <v>0</v>
      </c>
      <c r="H10" s="18">
        <f>IFERROR(INDEX('GJ-PCF'!$1:$1048576,MATCH(D$5,'GJ-PCF'!$A:$A,),MATCH($A10,'GJ-PCF'!$6:$6,)),0)</f>
        <v>4195.4967857142856</v>
      </c>
      <c r="I10" s="18"/>
      <c r="J10" s="18">
        <f t="shared" ref="J10:J12" si="0">SUM(D10:I10)</f>
        <v>45680.071071428581</v>
      </c>
      <c r="K10" s="18">
        <f t="shared" ref="K10:K12" si="1">+C10+J10</f>
        <v>45680.071071428581</v>
      </c>
      <c r="L10" s="18"/>
      <c r="M10" s="18"/>
      <c r="N10" s="18">
        <f>IFERROR(INDEX(AP!$1:$1048576,MATCH(L$5,AP!$A:$A,),MATCH($A10,AP!$6:$6,)),0)</f>
        <v>38847.111428571392</v>
      </c>
      <c r="O10" s="18">
        <f>IFERROR(INDEX(CD!$1:$1048576,MATCH(L$5,CD!$A:$A,),MATCH($A10,CD!$6:$6,)),0)</f>
        <v>0</v>
      </c>
      <c r="P10" s="18">
        <f>IFERROR(INDEX('GJ-PCF'!$1:$1048576,MATCH(L$5,'GJ-PCF'!$A:$A,),MATCH($A10,'GJ-PCF'!$6:$6,)),0)</f>
        <v>0</v>
      </c>
      <c r="Q10" s="18"/>
      <c r="R10" s="18">
        <f t="shared" ref="R10:R20" si="2">SUM(L10:Q10)</f>
        <v>38847.111428571392</v>
      </c>
      <c r="S10" s="18">
        <f t="shared" ref="S10:S20" si="3">+K10+R10</f>
        <v>84527.182499999966</v>
      </c>
      <c r="T10" s="18"/>
      <c r="U10" s="18"/>
      <c r="V10" s="18">
        <f>IFERROR(INDEX(AP!$1:$1048576,MATCH(T$5,AP!$A:$A,),MATCH($A10,AP!$6:$6,)),0)</f>
        <v>0</v>
      </c>
      <c r="W10" s="18">
        <f>IFERROR(INDEX(CD!$1:$1048576,MATCH(T$5,CD!$A:$A,),MATCH($A10,CD!$6:$6,)),0)</f>
        <v>0</v>
      </c>
      <c r="X10" s="18">
        <f>IFERROR(INDEX('GJ-PCF'!$1:$1048576,MATCH(T$5,'GJ-PCF'!$A:$A,),MATCH($A10,'GJ-PCF'!$6:$6,)),0)</f>
        <v>0</v>
      </c>
      <c r="Y10" s="18"/>
      <c r="Z10" s="18">
        <f t="shared" ref="Z10:Z20" si="4">SUM(T10:Y10)</f>
        <v>0</v>
      </c>
      <c r="AA10" s="18">
        <f t="shared" ref="AA10:AA20" si="5">+S10+Z10</f>
        <v>84527.182499999966</v>
      </c>
      <c r="AB10" s="18"/>
      <c r="AC10" s="18"/>
      <c r="AD10" s="18">
        <f>IFERROR(INDEX(AP!$1:$1048576,MATCH(AB$5,AP!$A:$A,),MATCH($A10,AP!$6:$6,)),0)</f>
        <v>38655.429642857052</v>
      </c>
      <c r="AE10" s="18">
        <f>IFERROR(INDEX(CD!$1:$1048576,MATCH(AB$5,CD!$A:$A,),MATCH($A10,CD!$6:$6,)),0)</f>
        <v>0</v>
      </c>
      <c r="AF10" s="18">
        <f>IFERROR(INDEX('GJ-PCF'!$1:$1048576,MATCH(AB$5,'GJ-PCF'!$A:$A,),MATCH($A10,'GJ-PCF'!$6:$6,)),0)</f>
        <v>0</v>
      </c>
      <c r="AG10" s="18"/>
      <c r="AH10" s="18">
        <f t="shared" ref="AH10:AH20" si="6">SUM(AB10:AG10)</f>
        <v>38655.429642857052</v>
      </c>
      <c r="AI10" s="18">
        <f t="shared" ref="AI10:AI20" si="7">+AA10+AH10</f>
        <v>123182.61214285702</v>
      </c>
    </row>
    <row r="11" spans="1:35">
      <c r="A11" s="34">
        <v>2101</v>
      </c>
      <c r="B11" s="16" t="s">
        <v>101</v>
      </c>
      <c r="C11" s="18"/>
      <c r="D11" s="18"/>
      <c r="E11" s="18"/>
      <c r="F11" s="18">
        <f>IFERROR(INDEX(AP!$1:$1048576,MATCH(D$5,AP!$A:$A,),MATCH($A11,AP!$6:$6,)),0)</f>
        <v>-496812.59359999967</v>
      </c>
      <c r="G11" s="18">
        <f>IFERROR(INDEX(CD!$1:$1048576,MATCH(D$5,CD!$A:$A,),MATCH($A11,CD!$6:$6,)),0)</f>
        <v>625685.07000000007</v>
      </c>
      <c r="H11" s="18">
        <f>IFERROR(INDEX('GJ-PCF'!$1:$1048576,MATCH(D$5,'GJ-PCF'!$A:$A,),MATCH($A11,'GJ-PCF'!$6:$6,)),0)</f>
        <v>0</v>
      </c>
      <c r="I11" s="18"/>
      <c r="J11" s="18">
        <f t="shared" si="0"/>
        <v>128872.47640000039</v>
      </c>
      <c r="K11" s="18">
        <f t="shared" si="1"/>
        <v>128872.47640000039</v>
      </c>
      <c r="L11" s="18"/>
      <c r="M11" s="18"/>
      <c r="N11" s="18">
        <f>IFERROR(INDEX(AP!$1:$1048576,MATCH(L$5,AP!$A:$A,),MATCH($A11,AP!$6:$6,)),0)</f>
        <v>-27789.200000000001</v>
      </c>
      <c r="O11" s="18">
        <f>IFERROR(INDEX(CD!$1:$1048576,MATCH(L$5,CD!$A:$A,),MATCH($A11,CD!$6:$6,)),0)</f>
        <v>0</v>
      </c>
      <c r="P11" s="18">
        <f>IFERROR(INDEX('GJ-PCF'!$1:$1048576,MATCH(L$5,'GJ-PCF'!$A:$A,),MATCH($A11,'GJ-PCF'!$6:$6,)),0)</f>
        <v>0</v>
      </c>
      <c r="Q11" s="18"/>
      <c r="R11" s="18">
        <f t="shared" si="2"/>
        <v>-27789.200000000001</v>
      </c>
      <c r="S11" s="18">
        <f t="shared" si="3"/>
        <v>101083.2764000004</v>
      </c>
      <c r="T11" s="18"/>
      <c r="U11" s="18"/>
      <c r="V11" s="18">
        <f>IFERROR(INDEX(AP!$1:$1048576,MATCH(T$5,AP!$A:$A,),MATCH($A11,AP!$6:$6,)),0)</f>
        <v>0</v>
      </c>
      <c r="W11" s="18">
        <f>IFERROR(INDEX(CD!$1:$1048576,MATCH(T$5,CD!$A:$A,),MATCH($A11,CD!$6:$6,)),0)</f>
        <v>0</v>
      </c>
      <c r="X11" s="18">
        <f>IFERROR(INDEX('GJ-PCF'!$1:$1048576,MATCH(T$5,'GJ-PCF'!$A:$A,),MATCH($A11,'GJ-PCF'!$6:$6,)),0)</f>
        <v>0</v>
      </c>
      <c r="Y11" s="18"/>
      <c r="Z11" s="18">
        <f t="shared" si="4"/>
        <v>0</v>
      </c>
      <c r="AA11" s="18">
        <f t="shared" si="5"/>
        <v>101083.2764000004</v>
      </c>
      <c r="AB11" s="18"/>
      <c r="AC11" s="18"/>
      <c r="AD11" s="18">
        <f>IFERROR(INDEX(AP!$1:$1048576,MATCH(AB$5,AP!$A:$A,),MATCH($A11,AP!$6:$6,)),0)</f>
        <v>0</v>
      </c>
      <c r="AE11" s="18">
        <f>IFERROR(INDEX(CD!$1:$1048576,MATCH(AB$5,CD!$A:$A,),MATCH($A11,CD!$6:$6,)),0)</f>
        <v>0</v>
      </c>
      <c r="AF11" s="18">
        <f>IFERROR(INDEX('GJ-PCF'!$1:$1048576,MATCH(AB$5,'GJ-PCF'!$A:$A,),MATCH($A11,'GJ-PCF'!$6:$6,)),0)</f>
        <v>0</v>
      </c>
      <c r="AG11" s="18"/>
      <c r="AH11" s="18">
        <f t="shared" si="6"/>
        <v>0</v>
      </c>
      <c r="AI11" s="18">
        <f t="shared" si="7"/>
        <v>101083.2764000004</v>
      </c>
    </row>
    <row r="12" spans="1:35">
      <c r="A12" s="34">
        <v>2110</v>
      </c>
      <c r="B12" s="16" t="s">
        <v>135</v>
      </c>
      <c r="C12" s="18"/>
      <c r="D12" s="18"/>
      <c r="E12" s="18"/>
      <c r="F12" s="18">
        <f>IFERROR(INDEX(AP!$1:$1048576,MATCH(D$5,AP!$A:$A,),MATCH($A12,AP!$6:$6,)),0)</f>
        <v>233214.59999999995</v>
      </c>
      <c r="G12" s="18">
        <f>IFERROR(INDEX(CD!$1:$1048576,MATCH(D$5,CD!$A:$A,),MATCH($A12,CD!$6:$6,)),0)</f>
        <v>0</v>
      </c>
      <c r="H12" s="18">
        <f>IFERROR(INDEX('GJ-PCF'!$1:$1048576,MATCH(D$5,'GJ-PCF'!$A:$A,),MATCH($A12,'GJ-PCF'!$6:$6,)),0)</f>
        <v>59906.473214285717</v>
      </c>
      <c r="I12" s="18"/>
      <c r="J12" s="18">
        <f t="shared" si="0"/>
        <v>293121.07321428566</v>
      </c>
      <c r="K12" s="18">
        <f t="shared" si="1"/>
        <v>293121.07321428566</v>
      </c>
      <c r="L12" s="18"/>
      <c r="M12" s="18"/>
      <c r="N12" s="18">
        <f>IFERROR(INDEX(AP!$1:$1048576,MATCH(L$5,AP!$A:$A,),MATCH($A12,AP!$6:$6,)),0)</f>
        <v>227176.69821428577</v>
      </c>
      <c r="O12" s="18">
        <f>IFERROR(INDEX(CD!$1:$1048576,MATCH(L$5,CD!$A:$A,),MATCH($A12,CD!$6:$6,)),0)</f>
        <v>0</v>
      </c>
      <c r="P12" s="18">
        <f>IFERROR(INDEX('GJ-PCF'!$1:$1048576,MATCH(L$5,'GJ-PCF'!$A:$A,),MATCH($A12,'GJ-PCF'!$6:$6,)),0)</f>
        <v>0</v>
      </c>
      <c r="Q12" s="18"/>
      <c r="R12" s="18">
        <f t="shared" si="2"/>
        <v>227176.69821428577</v>
      </c>
      <c r="S12" s="18">
        <f t="shared" si="3"/>
        <v>520297.77142857143</v>
      </c>
      <c r="T12" s="18"/>
      <c r="U12" s="18"/>
      <c r="V12" s="18">
        <f>IFERROR(INDEX(AP!$1:$1048576,MATCH(T$5,AP!$A:$A,),MATCH($A12,AP!$6:$6,)),0)</f>
        <v>0</v>
      </c>
      <c r="W12" s="18">
        <f>IFERROR(INDEX(CD!$1:$1048576,MATCH(T$5,CD!$A:$A,),MATCH($A12,CD!$6:$6,)),0)</f>
        <v>0</v>
      </c>
      <c r="X12" s="18">
        <f>IFERROR(INDEX('GJ-PCF'!$1:$1048576,MATCH(T$5,'GJ-PCF'!$A:$A,),MATCH($A12,'GJ-PCF'!$6:$6,)),0)</f>
        <v>0</v>
      </c>
      <c r="Y12" s="18"/>
      <c r="Z12" s="18">
        <f t="shared" si="4"/>
        <v>0</v>
      </c>
      <c r="AA12" s="18">
        <f t="shared" si="5"/>
        <v>520297.77142857143</v>
      </c>
      <c r="AB12" s="18"/>
      <c r="AC12" s="18"/>
      <c r="AD12" s="18">
        <f>IFERROR(INDEX(AP!$1:$1048576,MATCH(AB$5,AP!$A:$A,),MATCH($A12,AP!$6:$6,)),0)</f>
        <v>0</v>
      </c>
      <c r="AE12" s="18">
        <f>IFERROR(INDEX(CD!$1:$1048576,MATCH(AB$5,CD!$A:$A,),MATCH($A12,CD!$6:$6,)),0)</f>
        <v>0</v>
      </c>
      <c r="AF12" s="18">
        <f>IFERROR(INDEX('GJ-PCF'!$1:$1048576,MATCH(AB$5,'GJ-PCF'!$A:$A,),MATCH($A12,'GJ-PCF'!$6:$6,)),0)</f>
        <v>0</v>
      </c>
      <c r="AG12" s="18"/>
      <c r="AH12" s="18">
        <f t="shared" si="6"/>
        <v>0</v>
      </c>
      <c r="AI12" s="18">
        <f t="shared" si="7"/>
        <v>520297.77142857143</v>
      </c>
    </row>
    <row r="13" spans="1:35">
      <c r="A13" s="45">
        <v>2201</v>
      </c>
      <c r="B13" s="46" t="s">
        <v>117</v>
      </c>
      <c r="C13" s="47"/>
      <c r="D13" s="47"/>
      <c r="E13" s="47"/>
      <c r="F13" s="47">
        <f>IFERROR(INDEX(AP!$1:$1048576,MATCH(D$5,AP!$A:$A,),MATCH($A13,AP!$6:$6,)),0)</f>
        <v>-13892.636399999999</v>
      </c>
      <c r="G13" s="47">
        <f>IFERROR(INDEX(CD!$1:$1048576,MATCH(D$5,CD!$A:$A,),MATCH($A13,CD!$6:$6,)),0)</f>
        <v>0</v>
      </c>
      <c r="H13" s="47">
        <f>IFERROR(INDEX('GJ-PCF'!$1:$1048576,MATCH(D$5,'GJ-PCF'!$A:$A,),MATCH($A13,'GJ-PCF'!$6:$6,)),0)</f>
        <v>-214.85678571428571</v>
      </c>
      <c r="I13" s="47"/>
      <c r="J13" s="47">
        <f t="shared" ref="J13:J15" si="8">SUM(D13:I13)</f>
        <v>-14107.493185714286</v>
      </c>
      <c r="K13" s="47">
        <f t="shared" ref="K13:K15" si="9">+C13+J13</f>
        <v>-14107.493185714286</v>
      </c>
      <c r="L13" s="47"/>
      <c r="M13" s="47"/>
      <c r="N13" s="47">
        <f>IFERROR(INDEX(AP!$1:$1048576,MATCH(L$5,AP!$A:$A,),MATCH($A13,AP!$6:$6,)),0)</f>
        <v>-13818.872000000001</v>
      </c>
      <c r="O13" s="47">
        <f>IFERROR(INDEX(CD!$1:$1048576,MATCH(L$5,CD!$A:$A,),MATCH($A13,CD!$6:$6,)),0)</f>
        <v>0</v>
      </c>
      <c r="P13" s="47">
        <f>IFERROR(INDEX('GJ-PCF'!$1:$1048576,MATCH(L$5,'GJ-PCF'!$A:$A,),MATCH($A13,'GJ-PCF'!$6:$6,)),0)</f>
        <v>0</v>
      </c>
      <c r="Q13" s="47"/>
      <c r="R13" s="47">
        <f t="shared" si="2"/>
        <v>-13818.872000000001</v>
      </c>
      <c r="S13" s="47">
        <f t="shared" si="3"/>
        <v>-27926.365185714287</v>
      </c>
      <c r="T13" s="47"/>
      <c r="U13" s="47"/>
      <c r="V13" s="47">
        <f>IFERROR(INDEX(AP!$1:$1048576,MATCH(T$5,AP!$A:$A,),MATCH($A13,AP!$6:$6,)),0)</f>
        <v>0</v>
      </c>
      <c r="W13" s="47">
        <f>IFERROR(INDEX(CD!$1:$1048576,MATCH(T$5,CD!$A:$A,),MATCH($A13,CD!$6:$6,)),0)</f>
        <v>0</v>
      </c>
      <c r="X13" s="47">
        <f>IFERROR(INDEX('GJ-PCF'!$1:$1048576,MATCH(T$5,'GJ-PCF'!$A:$A,),MATCH($A13,'GJ-PCF'!$6:$6,)),0)</f>
        <v>0</v>
      </c>
      <c r="Y13" s="47"/>
      <c r="Z13" s="47">
        <f t="shared" si="4"/>
        <v>0</v>
      </c>
      <c r="AA13" s="47">
        <f t="shared" si="5"/>
        <v>-27926.365185714287</v>
      </c>
      <c r="AB13" s="47"/>
      <c r="AC13" s="47"/>
      <c r="AD13" s="47">
        <f>IFERROR(INDEX(AP!$1:$1048576,MATCH(AB$5,AP!$A:$A,),MATCH($A13,AP!$6:$6,)),0)</f>
        <v>-14087.649489285721</v>
      </c>
      <c r="AE13" s="47">
        <f>IFERROR(INDEX(CD!$1:$1048576,MATCH(AB$5,CD!$A:$A,),MATCH($A13,CD!$6:$6,)),0)</f>
        <v>0</v>
      </c>
      <c r="AF13" s="47">
        <f>IFERROR(INDEX('GJ-PCF'!$1:$1048576,MATCH(AB$5,'GJ-PCF'!$A:$A,),MATCH($A13,'GJ-PCF'!$6:$6,)),0)</f>
        <v>0</v>
      </c>
      <c r="AG13" s="47"/>
      <c r="AH13" s="47">
        <f t="shared" si="6"/>
        <v>-14087.649489285721</v>
      </c>
      <c r="AI13" s="47">
        <f t="shared" si="7"/>
        <v>-42014.014675000006</v>
      </c>
    </row>
    <row r="14" spans="1:35">
      <c r="A14" s="34">
        <v>6110</v>
      </c>
      <c r="B14" s="16" t="s">
        <v>143</v>
      </c>
      <c r="C14" s="18"/>
      <c r="D14" s="18"/>
      <c r="E14" s="18"/>
      <c r="F14" s="18">
        <f>IFERROR(INDEX(AP!$1:$1048576,MATCH(D$5,AP!$A:$A,),MATCH($A14,AP!$6:$6,)),0)</f>
        <v>30078.27</v>
      </c>
      <c r="G14" s="18">
        <f>IFERROR(INDEX(CD!$1:$1048576,MATCH(D$5,CD!$A:$A,),MATCH($A14,CD!$6:$6,)),0)</f>
        <v>0</v>
      </c>
      <c r="H14" s="18">
        <f>IFERROR(INDEX('GJ-PCF'!$1:$1048576,MATCH(D$5,'GJ-PCF'!$A:$A,),MATCH($A14,'GJ-PCF'!$6:$6,)),0)</f>
        <v>0</v>
      </c>
      <c r="I14" s="18"/>
      <c r="J14" s="18">
        <f t="shared" ref="J14" si="10">SUM(D14:I14)</f>
        <v>30078.27</v>
      </c>
      <c r="K14" s="18">
        <f t="shared" ref="K14" si="11">+C14+J14</f>
        <v>30078.27</v>
      </c>
      <c r="L14" s="18"/>
      <c r="M14" s="18"/>
      <c r="N14" s="18">
        <f>IFERROR(INDEX(AP!$1:$1048576,MATCH(L$5,AP!$A:$A,),MATCH($A14,AP!$6:$6,)),0)</f>
        <v>0</v>
      </c>
      <c r="O14" s="18">
        <f>IFERROR(INDEX(CD!$1:$1048576,MATCH(L$5,CD!$A:$A,),MATCH($A14,CD!$6:$6,)),0)</f>
        <v>0</v>
      </c>
      <c r="P14" s="18">
        <f>IFERROR(INDEX('GJ-PCF'!$1:$1048576,MATCH(L$5,'GJ-PCF'!$A:$A,),MATCH($A14,'GJ-PCF'!$6:$6,)),0)</f>
        <v>0</v>
      </c>
      <c r="Q14" s="18"/>
      <c r="R14" s="18">
        <f t="shared" ref="R14" si="12">SUM(L14:Q14)</f>
        <v>0</v>
      </c>
      <c r="S14" s="18">
        <f t="shared" ref="S14" si="13">+K14+R14</f>
        <v>30078.27</v>
      </c>
      <c r="T14" s="18"/>
      <c r="U14" s="18"/>
      <c r="V14" s="18">
        <f>IFERROR(INDEX(AP!$1:$1048576,MATCH(T$5,AP!$A:$A,),MATCH($A14,AP!$6:$6,)),0)</f>
        <v>0</v>
      </c>
      <c r="W14" s="18">
        <f>IFERROR(INDEX(CD!$1:$1048576,MATCH(T$5,CD!$A:$A,),MATCH($A14,CD!$6:$6,)),0)</f>
        <v>0</v>
      </c>
      <c r="X14" s="18">
        <f>IFERROR(INDEX('GJ-PCF'!$1:$1048576,MATCH(T$5,'GJ-PCF'!$A:$A,),MATCH($A14,'GJ-PCF'!$6:$6,)),0)</f>
        <v>0</v>
      </c>
      <c r="Y14" s="18"/>
      <c r="Z14" s="18">
        <f t="shared" si="4"/>
        <v>0</v>
      </c>
      <c r="AA14" s="18">
        <f t="shared" si="5"/>
        <v>30078.27</v>
      </c>
      <c r="AB14" s="18"/>
      <c r="AC14" s="18"/>
      <c r="AD14" s="18">
        <f>IFERROR(INDEX(AP!$1:$1048576,MATCH(AB$5,AP!$A:$A,),MATCH($A14,AP!$6:$6,)),0)</f>
        <v>0</v>
      </c>
      <c r="AE14" s="18">
        <f>IFERROR(INDEX(CD!$1:$1048576,MATCH(AB$5,CD!$A:$A,),MATCH($A14,CD!$6:$6,)),0)</f>
        <v>0</v>
      </c>
      <c r="AF14" s="18">
        <f>IFERROR(INDEX('GJ-PCF'!$1:$1048576,MATCH(AB$5,'GJ-PCF'!$A:$A,),MATCH($A14,'GJ-PCF'!$6:$6,)),0)</f>
        <v>0</v>
      </c>
      <c r="AG14" s="18"/>
      <c r="AH14" s="18">
        <f t="shared" si="6"/>
        <v>0</v>
      </c>
      <c r="AI14" s="18">
        <f t="shared" si="7"/>
        <v>30078.27</v>
      </c>
    </row>
    <row r="15" spans="1:35">
      <c r="A15" s="34">
        <v>6110</v>
      </c>
      <c r="B15" s="16" t="s">
        <v>143</v>
      </c>
      <c r="C15" s="18"/>
      <c r="D15" s="18"/>
      <c r="E15" s="18"/>
      <c r="F15" s="18">
        <f>IFERROR(INDEX(AP!$1:$1048576,MATCH(D$5,AP!$A:$A,),MATCH($A15,AP!$6:$6,)),0)</f>
        <v>30078.27</v>
      </c>
      <c r="G15" s="18">
        <f>IFERROR(INDEX(CD!$1:$1048576,MATCH(D$5,CD!$A:$A,),MATCH($A15,CD!$6:$6,)),0)</f>
        <v>0</v>
      </c>
      <c r="H15" s="18">
        <f>IFERROR(INDEX('GJ-PCF'!$1:$1048576,MATCH(D$5,'GJ-PCF'!$A:$A,),MATCH($A15,'GJ-PCF'!$6:$6,)),0)</f>
        <v>0</v>
      </c>
      <c r="I15" s="18"/>
      <c r="J15" s="18">
        <f t="shared" si="8"/>
        <v>30078.27</v>
      </c>
      <c r="K15" s="18">
        <f t="shared" si="9"/>
        <v>30078.27</v>
      </c>
      <c r="L15" s="18"/>
      <c r="M15" s="18"/>
      <c r="N15" s="18">
        <f>IFERROR(INDEX(AP!$1:$1048576,MATCH(L$5,AP!$A:$A,),MATCH($A15,AP!$6:$6,)),0)</f>
        <v>0</v>
      </c>
      <c r="O15" s="18">
        <f>IFERROR(INDEX(CD!$1:$1048576,MATCH(L$5,CD!$A:$A,),MATCH($A15,CD!$6:$6,)),0)</f>
        <v>0</v>
      </c>
      <c r="P15" s="18">
        <f>IFERROR(INDEX('GJ-PCF'!$1:$1048576,MATCH(L$5,'GJ-PCF'!$A:$A,),MATCH($A15,'GJ-PCF'!$6:$6,)),0)</f>
        <v>0</v>
      </c>
      <c r="Q15" s="18"/>
      <c r="R15" s="18">
        <f t="shared" si="2"/>
        <v>0</v>
      </c>
      <c r="S15" s="18">
        <f t="shared" si="3"/>
        <v>30078.27</v>
      </c>
      <c r="T15" s="18"/>
      <c r="U15" s="18"/>
      <c r="V15" s="18">
        <f>IFERROR(INDEX(AP!$1:$1048576,MATCH(T$5,AP!$A:$A,),MATCH($A15,AP!$6:$6,)),0)</f>
        <v>0</v>
      </c>
      <c r="W15" s="18">
        <f>IFERROR(INDEX(CD!$1:$1048576,MATCH(T$5,CD!$A:$A,),MATCH($A15,CD!$6:$6,)),0)</f>
        <v>0</v>
      </c>
      <c r="X15" s="18">
        <f>IFERROR(INDEX('GJ-PCF'!$1:$1048576,MATCH(T$5,'GJ-PCF'!$A:$A,),MATCH($A15,'GJ-PCF'!$6:$6,)),0)</f>
        <v>0</v>
      </c>
      <c r="Y15" s="18"/>
      <c r="Z15" s="18">
        <f t="shared" si="4"/>
        <v>0</v>
      </c>
      <c r="AA15" s="18">
        <f t="shared" si="5"/>
        <v>30078.27</v>
      </c>
      <c r="AB15" s="18"/>
      <c r="AC15" s="18"/>
      <c r="AD15" s="18">
        <f>IFERROR(INDEX(AP!$1:$1048576,MATCH(AB$5,AP!$A:$A,),MATCH($A15,AP!$6:$6,)),0)</f>
        <v>0</v>
      </c>
      <c r="AE15" s="18">
        <f>IFERROR(INDEX(CD!$1:$1048576,MATCH(AB$5,CD!$A:$A,),MATCH($A15,CD!$6:$6,)),0)</f>
        <v>0</v>
      </c>
      <c r="AF15" s="18">
        <f>IFERROR(INDEX('GJ-PCF'!$1:$1048576,MATCH(AB$5,'GJ-PCF'!$A:$A,),MATCH($A15,'GJ-PCF'!$6:$6,)),0)</f>
        <v>0</v>
      </c>
      <c r="AG15" s="18"/>
      <c r="AH15" s="18">
        <f t="shared" si="6"/>
        <v>0</v>
      </c>
      <c r="AI15" s="18">
        <f t="shared" si="7"/>
        <v>30078.27</v>
      </c>
    </row>
    <row r="16" spans="1:35">
      <c r="A16" s="34">
        <v>6201</v>
      </c>
      <c r="B16" s="16" t="s">
        <v>122</v>
      </c>
      <c r="C16" s="18"/>
      <c r="D16" s="18"/>
      <c r="E16" s="18"/>
      <c r="F16" s="18">
        <f>IFERROR(INDEX(AP!$1:$1048576,MATCH(D$5,AP!$A:$A,),MATCH($A16,AP!$6:$6,)),0)</f>
        <v>168501.07142857142</v>
      </c>
      <c r="G16" s="18">
        <f>IFERROR(INDEX(CD!$1:$1048576,MATCH(D$5,CD!$A:$A,),MATCH($A16,CD!$6:$6,)),0)</f>
        <v>0</v>
      </c>
      <c r="H16" s="18">
        <f>IFERROR(INDEX('GJ-PCF'!$1:$1048576,MATCH(D$5,'GJ-PCF'!$A:$A,),MATCH($A16,'GJ-PCF'!$6:$6,)),0)</f>
        <v>0</v>
      </c>
      <c r="I16" s="18"/>
      <c r="J16" s="18">
        <f t="shared" ref="J16" si="14">SUM(D16:I16)</f>
        <v>168501.07142857142</v>
      </c>
      <c r="K16" s="18">
        <f t="shared" ref="K16" si="15">+C16+J16</f>
        <v>168501.07142857142</v>
      </c>
      <c r="L16" s="18"/>
      <c r="M16" s="18"/>
      <c r="N16" s="18">
        <f>IFERROR(INDEX(AP!$1:$1048576,MATCH(L$5,AP!$A:$A,),MATCH($A16,AP!$6:$6,)),0)</f>
        <v>168501.07142857142</v>
      </c>
      <c r="O16" s="18">
        <f>IFERROR(INDEX(CD!$1:$1048576,MATCH(L$5,CD!$A:$A,),MATCH($A16,CD!$6:$6,)),0)</f>
        <v>0</v>
      </c>
      <c r="P16" s="18">
        <f>IFERROR(INDEX('GJ-PCF'!$1:$1048576,MATCH(L$5,'GJ-PCF'!$A:$A,),MATCH($A16,'GJ-PCF'!$6:$6,)),0)</f>
        <v>0</v>
      </c>
      <c r="Q16" s="18"/>
      <c r="R16" s="18">
        <f t="shared" si="2"/>
        <v>168501.07142857142</v>
      </c>
      <c r="S16" s="18">
        <f t="shared" si="3"/>
        <v>337002.14285714284</v>
      </c>
      <c r="T16" s="18"/>
      <c r="U16" s="18"/>
      <c r="V16" s="18">
        <f>IFERROR(INDEX(AP!$1:$1048576,MATCH(T$5,AP!$A:$A,),MATCH($A16,AP!$6:$6,)),0)</f>
        <v>0</v>
      </c>
      <c r="W16" s="18">
        <f>IFERROR(INDEX(CD!$1:$1048576,MATCH(T$5,CD!$A:$A,),MATCH($A16,CD!$6:$6,)),0)</f>
        <v>0</v>
      </c>
      <c r="X16" s="18">
        <f>IFERROR(INDEX('GJ-PCF'!$1:$1048576,MATCH(T$5,'GJ-PCF'!$A:$A,),MATCH($A16,'GJ-PCF'!$6:$6,)),0)</f>
        <v>0</v>
      </c>
      <c r="Y16" s="18"/>
      <c r="Z16" s="18">
        <f t="shared" si="4"/>
        <v>0</v>
      </c>
      <c r="AA16" s="18">
        <f t="shared" si="5"/>
        <v>337002.14285714284</v>
      </c>
      <c r="AB16" s="18"/>
      <c r="AC16" s="18"/>
      <c r="AD16" s="18">
        <f>IFERROR(INDEX(AP!$1:$1048576,MATCH(AB$5,AP!$A:$A,),MATCH($A16,AP!$6:$6,)),0)</f>
        <v>0</v>
      </c>
      <c r="AE16" s="18">
        <f>IFERROR(INDEX(CD!$1:$1048576,MATCH(AB$5,CD!$A:$A,),MATCH($A16,CD!$6:$6,)),0)</f>
        <v>0</v>
      </c>
      <c r="AF16" s="18">
        <f>IFERROR(INDEX('GJ-PCF'!$1:$1048576,MATCH(AB$5,'GJ-PCF'!$A:$A,),MATCH($A16,'GJ-PCF'!$6:$6,)),0)</f>
        <v>0</v>
      </c>
      <c r="AG16" s="18"/>
      <c r="AH16" s="18">
        <f t="shared" si="6"/>
        <v>0</v>
      </c>
      <c r="AI16" s="18">
        <f t="shared" si="7"/>
        <v>337002.14285714284</v>
      </c>
    </row>
    <row r="17" spans="1:35">
      <c r="A17" s="34">
        <v>6202</v>
      </c>
      <c r="B17" s="16" t="s">
        <v>130</v>
      </c>
      <c r="C17" s="18"/>
      <c r="D17" s="18"/>
      <c r="E17" s="18"/>
      <c r="F17" s="18">
        <f>IFERROR(INDEX(AP!$1:$1048576,MATCH(D$5,AP!$A:$A,),MATCH($A17,AP!$6:$6,)),0)</f>
        <v>2999.9999999999995</v>
      </c>
      <c r="G17" s="18">
        <f>IFERROR(INDEX(CD!$1:$1048576,MATCH(D$5,CD!$A:$A,),MATCH($A17,CD!$6:$6,)),0)</f>
        <v>0</v>
      </c>
      <c r="H17" s="18">
        <f>IFERROR(INDEX('GJ-PCF'!$1:$1048576,MATCH(D$5,'GJ-PCF'!$A:$A,),MATCH($A17,'GJ-PCF'!$6:$6,)),0)</f>
        <v>0</v>
      </c>
      <c r="I17" s="18"/>
      <c r="J17" s="18">
        <f t="shared" ref="J17:J18" si="16">SUM(D17:I17)</f>
        <v>2999.9999999999995</v>
      </c>
      <c r="K17" s="18">
        <f t="shared" ref="K17:K18" si="17">+C17+J17</f>
        <v>2999.9999999999995</v>
      </c>
      <c r="L17" s="18"/>
      <c r="M17" s="18"/>
      <c r="N17" s="18">
        <f>IFERROR(INDEX(AP!$1:$1048576,MATCH(L$5,AP!$A:$A,),MATCH($A17,AP!$6:$6,)),0)</f>
        <v>0</v>
      </c>
      <c r="O17" s="18">
        <f>IFERROR(INDEX(CD!$1:$1048576,MATCH(L$5,CD!$A:$A,),MATCH($A17,CD!$6:$6,)),0)</f>
        <v>0</v>
      </c>
      <c r="P17" s="18">
        <f>IFERROR(INDEX('GJ-PCF'!$1:$1048576,MATCH(L$5,'GJ-PCF'!$A:$A,),MATCH($A17,'GJ-PCF'!$6:$6,)),0)</f>
        <v>0</v>
      </c>
      <c r="Q17" s="18"/>
      <c r="R17" s="18">
        <f t="shared" si="2"/>
        <v>0</v>
      </c>
      <c r="S17" s="18">
        <f t="shared" si="3"/>
        <v>2999.9999999999995</v>
      </c>
      <c r="T17" s="18"/>
      <c r="U17" s="18"/>
      <c r="V17" s="18">
        <f>IFERROR(INDEX(AP!$1:$1048576,MATCH(T$5,AP!$A:$A,),MATCH($A17,AP!$6:$6,)),0)</f>
        <v>0</v>
      </c>
      <c r="W17" s="18">
        <f>IFERROR(INDEX(CD!$1:$1048576,MATCH(T$5,CD!$A:$A,),MATCH($A17,CD!$6:$6,)),0)</f>
        <v>0</v>
      </c>
      <c r="X17" s="18">
        <f>IFERROR(INDEX('GJ-PCF'!$1:$1048576,MATCH(T$5,'GJ-PCF'!$A:$A,),MATCH($A17,'GJ-PCF'!$6:$6,)),0)</f>
        <v>0</v>
      </c>
      <c r="Y17" s="18"/>
      <c r="Z17" s="18">
        <f t="shared" si="4"/>
        <v>0</v>
      </c>
      <c r="AA17" s="18">
        <f t="shared" si="5"/>
        <v>2999.9999999999995</v>
      </c>
      <c r="AB17" s="18"/>
      <c r="AC17" s="18"/>
      <c r="AD17" s="18">
        <f>IFERROR(INDEX(AP!$1:$1048576,MATCH(AB$5,AP!$A:$A,),MATCH($A17,AP!$6:$6,)),0)</f>
        <v>0</v>
      </c>
      <c r="AE17" s="18">
        <f>IFERROR(INDEX(CD!$1:$1048576,MATCH(AB$5,CD!$A:$A,),MATCH($A17,CD!$6:$6,)),0)</f>
        <v>0</v>
      </c>
      <c r="AF17" s="18">
        <f>IFERROR(INDEX('GJ-PCF'!$1:$1048576,MATCH(AB$5,'GJ-PCF'!$A:$A,),MATCH($A17,'GJ-PCF'!$6:$6,)),0)</f>
        <v>0</v>
      </c>
      <c r="AG17" s="18"/>
      <c r="AH17" s="18">
        <f t="shared" si="6"/>
        <v>0</v>
      </c>
      <c r="AI17" s="18">
        <f t="shared" si="7"/>
        <v>2999.9999999999995</v>
      </c>
    </row>
    <row r="18" spans="1:35">
      <c r="A18" s="34">
        <v>6301</v>
      </c>
      <c r="B18" s="16" t="s">
        <v>126</v>
      </c>
      <c r="C18" s="18"/>
      <c r="D18" s="18"/>
      <c r="E18" s="18"/>
      <c r="F18" s="18">
        <f>IFERROR(INDEX(AP!$1:$1048576,MATCH(D$5,AP!$A:$A,),MATCH($A18,AP!$6:$6,)),0)</f>
        <v>2499.9999999999995</v>
      </c>
      <c r="G18" s="18">
        <f>IFERROR(INDEX(CD!$1:$1048576,MATCH(D$5,CD!$A:$A,),MATCH($A18,CD!$6:$6,)),0)</f>
        <v>0</v>
      </c>
      <c r="H18" s="18">
        <f>IFERROR(INDEX('GJ-PCF'!$1:$1048576,MATCH(D$5,'GJ-PCF'!$A:$A,),MATCH($A18,'GJ-PCF'!$6:$6,)),0)</f>
        <v>0</v>
      </c>
      <c r="I18" s="18"/>
      <c r="J18" s="18">
        <f t="shared" si="16"/>
        <v>2499.9999999999995</v>
      </c>
      <c r="K18" s="18">
        <f t="shared" si="17"/>
        <v>2499.9999999999995</v>
      </c>
      <c r="L18" s="18"/>
      <c r="M18" s="18"/>
      <c r="N18" s="18">
        <f>IFERROR(INDEX(AP!$1:$1048576,MATCH(L$5,AP!$A:$A,),MATCH($A18,AP!$6:$6,)),0)</f>
        <v>2499.9999999999995</v>
      </c>
      <c r="O18" s="18">
        <f>IFERROR(INDEX(CD!$1:$1048576,MATCH(L$5,CD!$A:$A,),MATCH($A18,CD!$6:$6,)),0)</f>
        <v>0</v>
      </c>
      <c r="P18" s="18">
        <f>IFERROR(INDEX('GJ-PCF'!$1:$1048576,MATCH(L$5,'GJ-PCF'!$A:$A,),MATCH($A18,'GJ-PCF'!$6:$6,)),0)</f>
        <v>0</v>
      </c>
      <c r="Q18" s="18"/>
      <c r="R18" s="18">
        <f t="shared" si="2"/>
        <v>2499.9999999999995</v>
      </c>
      <c r="S18" s="18">
        <f t="shared" si="3"/>
        <v>4999.9999999999991</v>
      </c>
      <c r="T18" s="18"/>
      <c r="U18" s="18"/>
      <c r="V18" s="18">
        <f>IFERROR(INDEX(AP!$1:$1048576,MATCH(T$5,AP!$A:$A,),MATCH($A18,AP!$6:$6,)),0)</f>
        <v>0</v>
      </c>
      <c r="W18" s="18">
        <f>IFERROR(INDEX(CD!$1:$1048576,MATCH(T$5,CD!$A:$A,),MATCH($A18,CD!$6:$6,)),0)</f>
        <v>0</v>
      </c>
      <c r="X18" s="18">
        <f>IFERROR(INDEX('GJ-PCF'!$1:$1048576,MATCH(T$5,'GJ-PCF'!$A:$A,),MATCH($A18,'GJ-PCF'!$6:$6,)),0)</f>
        <v>0</v>
      </c>
      <c r="Y18" s="18"/>
      <c r="Z18" s="18">
        <f t="shared" si="4"/>
        <v>0</v>
      </c>
      <c r="AA18" s="18">
        <f t="shared" si="5"/>
        <v>4999.9999999999991</v>
      </c>
      <c r="AB18" s="18"/>
      <c r="AC18" s="18"/>
      <c r="AD18" s="18">
        <f>IFERROR(INDEX(AP!$1:$1048576,MATCH(AB$5,AP!$A:$A,),MATCH($A18,AP!$6:$6,)),0)</f>
        <v>0</v>
      </c>
      <c r="AE18" s="18">
        <f>IFERROR(INDEX(CD!$1:$1048576,MATCH(AB$5,CD!$A:$A,),MATCH($A18,CD!$6:$6,)),0)</f>
        <v>0</v>
      </c>
      <c r="AF18" s="18">
        <f>IFERROR(INDEX('GJ-PCF'!$1:$1048576,MATCH(AB$5,'GJ-PCF'!$A:$A,),MATCH($A18,'GJ-PCF'!$6:$6,)),0)</f>
        <v>0</v>
      </c>
      <c r="AG18" s="18"/>
      <c r="AH18" s="18">
        <f t="shared" si="6"/>
        <v>0</v>
      </c>
      <c r="AI18" s="18">
        <f t="shared" si="7"/>
        <v>4999.9999999999991</v>
      </c>
    </row>
    <row r="19" spans="1:35">
      <c r="A19" s="34">
        <v>6401</v>
      </c>
      <c r="B19" s="16" t="s">
        <v>139</v>
      </c>
      <c r="C19" s="18"/>
      <c r="D19" s="18"/>
      <c r="E19" s="18"/>
      <c r="F19" s="18">
        <f>IFERROR(INDEX(AP!$1:$1048576,MATCH(D$5,AP!$A:$A,),MATCH($A19,AP!$6:$6,)),0)</f>
        <v>21033.857142857138</v>
      </c>
      <c r="G19" s="18">
        <f>IFERROR(INDEX(CD!$1:$1048576,MATCH(D$5,CD!$A:$A,),MATCH($A19,CD!$6:$6,)),0)</f>
        <v>0</v>
      </c>
      <c r="H19" s="18">
        <f>IFERROR(INDEX('GJ-PCF'!$1:$1048576,MATCH(D$5,'GJ-PCF'!$A:$A,),MATCH($A19,'GJ-PCF'!$6:$6,)),0)</f>
        <v>0</v>
      </c>
      <c r="I19" s="18"/>
      <c r="J19" s="18">
        <f t="shared" ref="J19" si="18">SUM(D19:I19)</f>
        <v>21033.857142857138</v>
      </c>
      <c r="K19" s="18">
        <f t="shared" ref="K19" si="19">+C19+J19</f>
        <v>21033.857142857138</v>
      </c>
      <c r="L19" s="18"/>
      <c r="M19" s="18"/>
      <c r="N19" s="18">
        <f>IFERROR(INDEX(AP!$1:$1048576,MATCH(L$5,AP!$A:$A,),MATCH($A19,AP!$6:$6,)),0)</f>
        <v>21336.758928571424</v>
      </c>
      <c r="O19" s="18">
        <f>IFERROR(INDEX(CD!$1:$1048576,MATCH(L$5,CD!$A:$A,),MATCH($A19,CD!$6:$6,)),0)</f>
        <v>0</v>
      </c>
      <c r="P19" s="18">
        <f>IFERROR(INDEX('GJ-PCF'!$1:$1048576,MATCH(L$5,'GJ-PCF'!$A:$A,),MATCH($A19,'GJ-PCF'!$6:$6,)),0)</f>
        <v>0</v>
      </c>
      <c r="Q19" s="18"/>
      <c r="R19" s="18">
        <f t="shared" si="2"/>
        <v>21336.758928571424</v>
      </c>
      <c r="S19" s="18">
        <f t="shared" si="3"/>
        <v>42370.616071428565</v>
      </c>
      <c r="T19" s="18"/>
      <c r="U19" s="18"/>
      <c r="V19" s="18">
        <f>IFERROR(INDEX(AP!$1:$1048576,MATCH(T$5,AP!$A:$A,),MATCH($A19,AP!$6:$6,)),0)</f>
        <v>0</v>
      </c>
      <c r="W19" s="18">
        <f>IFERROR(INDEX(CD!$1:$1048576,MATCH(T$5,CD!$A:$A,),MATCH($A19,CD!$6:$6,)),0)</f>
        <v>0</v>
      </c>
      <c r="X19" s="18">
        <f>IFERROR(INDEX('GJ-PCF'!$1:$1048576,MATCH(T$5,'GJ-PCF'!$A:$A,),MATCH($A19,'GJ-PCF'!$6:$6,)),0)</f>
        <v>0</v>
      </c>
      <c r="Y19" s="18"/>
      <c r="Z19" s="18">
        <f t="shared" si="4"/>
        <v>0</v>
      </c>
      <c r="AA19" s="18">
        <f t="shared" si="5"/>
        <v>42370.616071428565</v>
      </c>
      <c r="AB19" s="18"/>
      <c r="AC19" s="18"/>
      <c r="AD19" s="18">
        <f>IFERROR(INDEX(AP!$1:$1048576,MATCH(AB$5,AP!$A:$A,),MATCH($A19,AP!$6:$6,)),0)</f>
        <v>0</v>
      </c>
      <c r="AE19" s="18">
        <f>IFERROR(INDEX(CD!$1:$1048576,MATCH(AB$5,CD!$A:$A,),MATCH($A19,CD!$6:$6,)),0)</f>
        <v>0</v>
      </c>
      <c r="AF19" s="18">
        <f>IFERROR(INDEX('GJ-PCF'!$1:$1048576,MATCH(AB$5,'GJ-PCF'!$A:$A,),MATCH($A19,'GJ-PCF'!$6:$6,)),0)</f>
        <v>0</v>
      </c>
      <c r="AG19" s="18"/>
      <c r="AH19" s="18">
        <f t="shared" si="6"/>
        <v>0</v>
      </c>
      <c r="AI19" s="18">
        <f t="shared" si="7"/>
        <v>42370.616071428565</v>
      </c>
    </row>
    <row r="20" spans="1:35">
      <c r="A20" s="34">
        <v>6402</v>
      </c>
      <c r="B20" s="16" t="s">
        <v>133</v>
      </c>
      <c r="C20" s="18"/>
      <c r="D20" s="18"/>
      <c r="E20" s="18"/>
      <c r="F20" s="18">
        <f>IFERROR(INDEX(AP!$1:$1048576,MATCH(D$5,AP!$A:$A,),MATCH($A20,AP!$6:$6,)),0)</f>
        <v>10892.857142857141</v>
      </c>
      <c r="G20" s="18">
        <f>IFERROR(INDEX(CD!$1:$1048576,MATCH(D$5,CD!$A:$A,),MATCH($A20,CD!$6:$6,)),0)</f>
        <v>0</v>
      </c>
      <c r="H20" s="18">
        <f>IFERROR(INDEX('GJ-PCF'!$1:$1048576,MATCH(D$5,'GJ-PCF'!$A:$A,),MATCH($A20,'GJ-PCF'!$6:$6,)),0)</f>
        <v>0</v>
      </c>
      <c r="I20" s="18"/>
      <c r="J20" s="18">
        <f t="shared" ref="J20" si="20">SUM(D20:I20)</f>
        <v>10892.857142857141</v>
      </c>
      <c r="K20" s="18">
        <f t="shared" ref="K20" si="21">+C20+J20</f>
        <v>10892.857142857141</v>
      </c>
      <c r="L20" s="18"/>
      <c r="M20" s="18"/>
      <c r="N20" s="18">
        <f>IFERROR(INDEX(AP!$1:$1048576,MATCH(L$5,AP!$A:$A,),MATCH($A20,AP!$6:$6,)),0)</f>
        <v>3499.9999999999995</v>
      </c>
      <c r="O20" s="18">
        <f>IFERROR(INDEX(CD!$1:$1048576,MATCH(L$5,CD!$A:$A,),MATCH($A20,CD!$6:$6,)),0)</f>
        <v>0</v>
      </c>
      <c r="P20" s="18">
        <f>IFERROR(INDEX('GJ-PCF'!$1:$1048576,MATCH(L$5,'GJ-PCF'!$A:$A,),MATCH($A20,'GJ-PCF'!$6:$6,)),0)</f>
        <v>0</v>
      </c>
      <c r="Q20" s="18"/>
      <c r="R20" s="18">
        <f t="shared" si="2"/>
        <v>3499.9999999999995</v>
      </c>
      <c r="S20" s="18">
        <f t="shared" si="3"/>
        <v>14392.857142857141</v>
      </c>
      <c r="T20" s="18"/>
      <c r="U20" s="18"/>
      <c r="V20" s="18">
        <f>IFERROR(INDEX(AP!$1:$1048576,MATCH(T$5,AP!$A:$A,),MATCH($A20,AP!$6:$6,)),0)</f>
        <v>0</v>
      </c>
      <c r="W20" s="18">
        <f>IFERROR(INDEX(CD!$1:$1048576,MATCH(T$5,CD!$A:$A,),MATCH($A20,CD!$6:$6,)),0)</f>
        <v>0</v>
      </c>
      <c r="X20" s="18">
        <f>IFERROR(INDEX('GJ-PCF'!$1:$1048576,MATCH(T$5,'GJ-PCF'!$A:$A,),MATCH($A20,'GJ-PCF'!$6:$6,)),0)</f>
        <v>0</v>
      </c>
      <c r="Y20" s="18"/>
      <c r="Z20" s="18">
        <f t="shared" si="4"/>
        <v>0</v>
      </c>
      <c r="AA20" s="18">
        <f t="shared" si="5"/>
        <v>14392.857142857141</v>
      </c>
      <c r="AB20" s="18"/>
      <c r="AC20" s="18"/>
      <c r="AD20" s="18">
        <f>IFERROR(INDEX(AP!$1:$1048576,MATCH(AB$5,AP!$A:$A,),MATCH($A20,AP!$6:$6,)),0)</f>
        <v>0</v>
      </c>
      <c r="AE20" s="18">
        <f>IFERROR(INDEX(CD!$1:$1048576,MATCH(AB$5,CD!$A:$A,),MATCH($A20,CD!$6:$6,)),0)</f>
        <v>0</v>
      </c>
      <c r="AF20" s="18">
        <f>IFERROR(INDEX('GJ-PCF'!$1:$1048576,MATCH(AB$5,'GJ-PCF'!$A:$A,),MATCH($A20,'GJ-PCF'!$6:$6,)),0)</f>
        <v>0</v>
      </c>
      <c r="AG20" s="18"/>
      <c r="AH20" s="18">
        <f t="shared" si="6"/>
        <v>0</v>
      </c>
      <c r="AI20" s="18">
        <f t="shared" si="7"/>
        <v>14392.857142857141</v>
      </c>
    </row>
    <row r="21" spans="1:35">
      <c r="A21" s="34"/>
      <c r="B21" s="1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3" spans="1:35">
      <c r="A23" s="1" t="s">
        <v>104</v>
      </c>
      <c r="B23" s="1"/>
      <c r="C23" s="35">
        <f t="shared" ref="C23:I23" si="22">SUM(C6:C22)</f>
        <v>0</v>
      </c>
      <c r="D23" s="35">
        <f t="shared" si="22"/>
        <v>0</v>
      </c>
      <c r="E23" s="35">
        <f t="shared" si="22"/>
        <v>0</v>
      </c>
      <c r="F23" s="35">
        <f t="shared" si="22"/>
        <v>30078.27000000027</v>
      </c>
      <c r="G23" s="35">
        <f t="shared" si="22"/>
        <v>0</v>
      </c>
      <c r="H23" s="35">
        <f t="shared" si="22"/>
        <v>5.9117155615240335E-12</v>
      </c>
      <c r="I23" s="35">
        <f t="shared" si="22"/>
        <v>0</v>
      </c>
      <c r="J23" s="35">
        <f t="shared" ref="J23:N23" si="23">SUM(J6:J22)</f>
        <v>30078.27000000027</v>
      </c>
      <c r="K23" s="35">
        <f t="shared" si="23"/>
        <v>30078.27000000027</v>
      </c>
      <c r="L23" s="35">
        <f t="shared" si="23"/>
        <v>0</v>
      </c>
      <c r="M23" s="35">
        <f t="shared" si="23"/>
        <v>0</v>
      </c>
      <c r="N23" s="35">
        <f t="shared" si="23"/>
        <v>420253.56800000003</v>
      </c>
      <c r="O23" s="35">
        <f>SUM(O6:O22)</f>
        <v>0</v>
      </c>
      <c r="P23" s="35">
        <f>SUM(P6:P22)</f>
        <v>0</v>
      </c>
      <c r="Q23" s="35">
        <f>SUM(Q6:Q22)</f>
        <v>0</v>
      </c>
      <c r="R23" s="35">
        <f>SUM(R6:R22)</f>
        <v>420253.56800000003</v>
      </c>
      <c r="S23" s="35">
        <f>SUM(S6:S22)</f>
        <v>450331.83800000034</v>
      </c>
      <c r="T23" s="35">
        <f t="shared" ref="T23:V23" si="24">SUM(T6:T22)</f>
        <v>0</v>
      </c>
      <c r="U23" s="35">
        <f t="shared" si="24"/>
        <v>0</v>
      </c>
      <c r="V23" s="35">
        <f t="shared" si="24"/>
        <v>0</v>
      </c>
      <c r="W23" s="35">
        <f>SUM(W6:W22)</f>
        <v>0</v>
      </c>
      <c r="X23" s="35">
        <f>SUM(X6:X22)</f>
        <v>0</v>
      </c>
      <c r="Y23" s="35">
        <f>SUM(Y6:Y22)</f>
        <v>0</v>
      </c>
      <c r="Z23" s="35">
        <f>SUM(Z6:Z22)</f>
        <v>0</v>
      </c>
      <c r="AA23" s="35">
        <f>SUM(AA6:AA22)</f>
        <v>450331.83800000034</v>
      </c>
      <c r="AB23" s="35">
        <f t="shared" ref="AB23:AD23" si="25">SUM(AB6:AB22)</f>
        <v>0</v>
      </c>
      <c r="AC23" s="35">
        <f t="shared" si="25"/>
        <v>0</v>
      </c>
      <c r="AD23" s="35">
        <f t="shared" si="25"/>
        <v>24567.78015357133</v>
      </c>
      <c r="AE23" s="35">
        <f>SUM(AE6:AE22)</f>
        <v>0</v>
      </c>
      <c r="AF23" s="35">
        <f>SUM(AF6:AF22)</f>
        <v>0</v>
      </c>
      <c r="AG23" s="35">
        <f>SUM(AG6:AG22)</f>
        <v>0</v>
      </c>
      <c r="AH23" s="35">
        <f>SUM(AH6:AH22)</f>
        <v>24567.78015357133</v>
      </c>
      <c r="AI23" s="35">
        <f>SUM(AI6:AI22)</f>
        <v>474899.61815357168</v>
      </c>
    </row>
  </sheetData>
  <mergeCells count="26">
    <mergeCell ref="AB5:AI5"/>
    <mergeCell ref="AB6:AB7"/>
    <mergeCell ref="AC6:AC7"/>
    <mergeCell ref="AD6:AD7"/>
    <mergeCell ref="AE6:AE7"/>
    <mergeCell ref="AF6:AG6"/>
    <mergeCell ref="T5:AA5"/>
    <mergeCell ref="T6:T7"/>
    <mergeCell ref="U6:U7"/>
    <mergeCell ref="V6:V7"/>
    <mergeCell ref="W6:W7"/>
    <mergeCell ref="X6:Y6"/>
    <mergeCell ref="D5:K5"/>
    <mergeCell ref="B5:B7"/>
    <mergeCell ref="C6:C7"/>
    <mergeCell ref="D6:D7"/>
    <mergeCell ref="E6:E7"/>
    <mergeCell ref="F6:F7"/>
    <mergeCell ref="G6:G7"/>
    <mergeCell ref="H6:I6"/>
    <mergeCell ref="L5:S5"/>
    <mergeCell ref="L6:L7"/>
    <mergeCell ref="M6:M7"/>
    <mergeCell ref="N6:N7"/>
    <mergeCell ref="O6:O7"/>
    <mergeCell ref="P6:Q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8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O19" sqref="O19"/>
    </sheetView>
  </sheetViews>
  <sheetFormatPr defaultRowHeight="14.4"/>
  <cols>
    <col min="1" max="1" width="13.88671875" customWidth="1"/>
    <col min="2" max="5" width="12.77734375" hidden="1" customWidth="1"/>
    <col min="6" max="6" width="2.88671875" hidden="1" customWidth="1"/>
    <col min="7" max="9" width="13" hidden="1" customWidth="1"/>
    <col min="10" max="10" width="12.5546875" hidden="1" customWidth="1"/>
    <col min="11" max="11" width="8.88671875" hidden="1" customWidth="1"/>
    <col min="12" max="14" width="13" customWidth="1"/>
    <col min="15" max="15" width="12.5546875" bestFit="1" customWidth="1"/>
    <col min="17" max="17" width="10.109375" bestFit="1" customWidth="1"/>
  </cols>
  <sheetData>
    <row r="1" spans="1:15">
      <c r="A1" s="53" t="s">
        <v>357</v>
      </c>
      <c r="B1" s="54" t="s">
        <v>358</v>
      </c>
      <c r="C1" s="54" t="s">
        <v>359</v>
      </c>
      <c r="D1" s="54" t="s">
        <v>360</v>
      </c>
      <c r="E1" s="66" t="s">
        <v>368</v>
      </c>
      <c r="G1" s="54" t="s">
        <v>343</v>
      </c>
      <c r="H1" s="54" t="s">
        <v>369</v>
      </c>
      <c r="I1" s="54" t="s">
        <v>370</v>
      </c>
      <c r="J1" s="66" t="s">
        <v>371</v>
      </c>
      <c r="L1" s="54" t="s">
        <v>651</v>
      </c>
      <c r="M1" s="54" t="s">
        <v>759</v>
      </c>
      <c r="N1" s="54" t="s">
        <v>760</v>
      </c>
      <c r="O1" s="66" t="s">
        <v>761</v>
      </c>
    </row>
    <row r="2" spans="1:15">
      <c r="A2" s="55" t="s">
        <v>361</v>
      </c>
      <c r="B2" s="56">
        <v>702599.39</v>
      </c>
      <c r="C2" s="56">
        <v>670756.17000000004</v>
      </c>
      <c r="D2" s="56">
        <v>685337.41</v>
      </c>
      <c r="E2" s="56">
        <f>SUM(B2:D2)</f>
        <v>2058692.9700000002</v>
      </c>
      <c r="G2" s="56">
        <v>683290.29784285696</v>
      </c>
      <c r="H2" s="56">
        <v>725446.43425714283</v>
      </c>
      <c r="I2" s="56">
        <v>808708.04681428534</v>
      </c>
      <c r="J2" s="56">
        <f>SUM(G2:I2)</f>
        <v>2217444.7789142849</v>
      </c>
      <c r="L2" s="56">
        <v>840622.57275714271</v>
      </c>
      <c r="M2" s="56">
        <v>786991.04621428554</v>
      </c>
      <c r="N2" s="56"/>
      <c r="O2" s="56">
        <f>SUM(L2:N2)</f>
        <v>1627613.6189714284</v>
      </c>
    </row>
    <row r="3" spans="1:15">
      <c r="A3" s="55"/>
      <c r="B3" s="57"/>
      <c r="C3" s="57"/>
      <c r="D3" s="57"/>
      <c r="E3" s="57"/>
      <c r="G3" s="57"/>
      <c r="H3" s="57"/>
      <c r="I3" s="57"/>
      <c r="J3" s="57"/>
      <c r="L3" s="57"/>
      <c r="M3" s="57"/>
      <c r="N3" s="57"/>
      <c r="O3" s="57"/>
    </row>
    <row r="4" spans="1:15">
      <c r="A4" s="55" t="s">
        <v>362</v>
      </c>
      <c r="B4" s="57"/>
      <c r="C4" s="57"/>
      <c r="D4" s="57"/>
      <c r="E4" s="57">
        <f>SUM(B4:D4)</f>
        <v>0</v>
      </c>
      <c r="G4" s="57"/>
      <c r="H4" s="57"/>
      <c r="I4" s="57"/>
      <c r="J4" s="57">
        <f>SUM(G4:I4)</f>
        <v>0</v>
      </c>
      <c r="L4" s="57"/>
      <c r="M4" s="57"/>
      <c r="N4" s="57"/>
      <c r="O4" s="57">
        <f>SUM(L4:N4)</f>
        <v>0</v>
      </c>
    </row>
    <row r="5" spans="1:15">
      <c r="A5" s="55" t="s">
        <v>363</v>
      </c>
      <c r="B5" s="57">
        <v>205857.67</v>
      </c>
      <c r="C5" s="57">
        <v>153522.10999999999</v>
      </c>
      <c r="D5" s="57">
        <v>98500.63</v>
      </c>
      <c r="E5" s="57">
        <f t="shared" ref="E5:E7" si="0">SUM(B5:D5)</f>
        <v>457880.41000000003</v>
      </c>
      <c r="G5" s="57">
        <f>SUM(G18:G19)</f>
        <v>173400.18749999997</v>
      </c>
      <c r="H5" s="57">
        <f>SUM(H18:H19)</f>
        <v>124888.09821428568</v>
      </c>
      <c r="I5" s="57">
        <f>SUM(I18:I19)</f>
        <v>54898.035714285717</v>
      </c>
      <c r="J5" s="57">
        <f t="shared" ref="J5:J7" si="1">SUM(G5:I5)</f>
        <v>353186.32142857142</v>
      </c>
      <c r="L5" s="57">
        <f>SUM(L18:L19)</f>
        <v>108825.89285714284</v>
      </c>
      <c r="M5" s="57">
        <f>SUM(M18:M19)</f>
        <v>148891.625</v>
      </c>
      <c r="N5" s="57">
        <f>SUM(N18:N19)</f>
        <v>0</v>
      </c>
      <c r="O5" s="57">
        <f t="shared" ref="O5:O7" si="2">SUM(L5:N5)</f>
        <v>257717.51785714284</v>
      </c>
    </row>
    <row r="6" spans="1:15">
      <c r="A6" s="55" t="s">
        <v>364</v>
      </c>
      <c r="B6" s="57">
        <v>222925.34</v>
      </c>
      <c r="C6" s="57">
        <v>197399.56</v>
      </c>
      <c r="D6" s="57">
        <v>205350.89</v>
      </c>
      <c r="E6" s="57">
        <f t="shared" si="0"/>
        <v>625675.79</v>
      </c>
      <c r="G6" s="57">
        <f>SUM(G22:G24)</f>
        <v>207267.07142857139</v>
      </c>
      <c r="H6" s="57">
        <f>SUM(H22:H24)</f>
        <v>198837.83035714284</v>
      </c>
      <c r="I6" s="57">
        <f>SUM(I22:I24)</f>
        <v>209562.4375</v>
      </c>
      <c r="J6" s="57">
        <f t="shared" si="1"/>
        <v>615667.3392857142</v>
      </c>
      <c r="L6" s="57">
        <f>SUM(L22:L24)</f>
        <v>213302.68749999997</v>
      </c>
      <c r="M6" s="57">
        <f>SUM(M22:M24)</f>
        <v>213057.52678571426</v>
      </c>
      <c r="N6" s="57">
        <f>SUM(N22:N24)</f>
        <v>0</v>
      </c>
      <c r="O6" s="57">
        <f t="shared" si="2"/>
        <v>426360.2142857142</v>
      </c>
    </row>
    <row r="7" spans="1:15">
      <c r="A7" s="55" t="s">
        <v>365</v>
      </c>
      <c r="B7" s="57"/>
      <c r="C7" s="57">
        <v>159726.29</v>
      </c>
      <c r="D7" s="57">
        <v>143686.09</v>
      </c>
      <c r="E7" s="57">
        <f t="shared" si="0"/>
        <v>303412.38</v>
      </c>
      <c r="G7" s="57">
        <f>SUM(G26:G28)</f>
        <v>136124.87</v>
      </c>
      <c r="H7" s="57">
        <f>SUM(H26:H28)</f>
        <v>95930.599999999991</v>
      </c>
      <c r="I7" s="57">
        <f>SUM(I26:I28)</f>
        <v>50671.94</v>
      </c>
      <c r="J7" s="57">
        <f t="shared" si="1"/>
        <v>282727.40999999997</v>
      </c>
      <c r="L7" s="57">
        <f>SUM(L26:L28)</f>
        <v>115155.32</v>
      </c>
      <c r="M7" s="57">
        <f>SUM(M26:M28)</f>
        <v>108671.94</v>
      </c>
      <c r="N7" s="57">
        <f>SUM(N26:N28)</f>
        <v>0</v>
      </c>
      <c r="O7" s="57">
        <f t="shared" si="2"/>
        <v>223827.26</v>
      </c>
    </row>
    <row r="8" spans="1:15">
      <c r="A8" s="58" t="s">
        <v>98</v>
      </c>
      <c r="B8" s="56">
        <f t="shared" ref="B8:D8" si="3">SUM(B4:B7)</f>
        <v>428783.01</v>
      </c>
      <c r="C8" s="56">
        <f t="shared" si="3"/>
        <v>510647.95999999996</v>
      </c>
      <c r="D8" s="56">
        <f t="shared" si="3"/>
        <v>447537.61</v>
      </c>
      <c r="E8" s="56">
        <f>SUM(E4:E7)</f>
        <v>1386968.58</v>
      </c>
      <c r="G8" s="56">
        <f t="shared" ref="G8:I8" si="4">SUM(G4:G7)</f>
        <v>516792.12892857136</v>
      </c>
      <c r="H8" s="56">
        <f t="shared" si="4"/>
        <v>419656.5285714285</v>
      </c>
      <c r="I8" s="56">
        <f t="shared" si="4"/>
        <v>315132.41321428574</v>
      </c>
      <c r="J8" s="56">
        <f>SUM(J4:J7)</f>
        <v>1251581.0707142856</v>
      </c>
      <c r="L8" s="56">
        <f t="shared" ref="L8:N8" si="5">SUM(L4:L7)</f>
        <v>437283.90035714285</v>
      </c>
      <c r="M8" s="56">
        <f t="shared" si="5"/>
        <v>470621.09178571426</v>
      </c>
      <c r="N8" s="56">
        <f t="shared" si="5"/>
        <v>0</v>
      </c>
      <c r="O8" s="56">
        <f>SUM(O4:O7)</f>
        <v>907904.99214285705</v>
      </c>
    </row>
    <row r="9" spans="1:15">
      <c r="A9" s="59"/>
      <c r="B9" s="57"/>
      <c r="C9" s="57"/>
      <c r="D9" s="57"/>
      <c r="E9" s="57"/>
      <c r="G9" s="57"/>
      <c r="H9" s="57"/>
      <c r="I9" s="57"/>
      <c r="J9" s="57"/>
      <c r="L9" s="57"/>
      <c r="M9" s="57"/>
      <c r="N9" s="57"/>
      <c r="O9" s="57"/>
    </row>
    <row r="10" spans="1:15">
      <c r="A10" s="59" t="s">
        <v>366</v>
      </c>
      <c r="B10" s="60">
        <f>+B2*0.12</f>
        <v>84311.926800000001</v>
      </c>
      <c r="C10" s="60">
        <f t="shared" ref="C10:E10" si="6">+C2*0.12</f>
        <v>80490.740399999995</v>
      </c>
      <c r="D10" s="60">
        <f t="shared" si="6"/>
        <v>82240.489199999996</v>
      </c>
      <c r="E10" s="60">
        <f t="shared" si="6"/>
        <v>247043.15640000001</v>
      </c>
      <c r="G10" s="60">
        <f>+G2*0.12</f>
        <v>81994.83574114283</v>
      </c>
      <c r="H10" s="60">
        <f t="shared" ref="H10:J10" si="7">+H2*0.12</f>
        <v>87053.572110857131</v>
      </c>
      <c r="I10" s="60">
        <f t="shared" si="7"/>
        <v>97044.965617714231</v>
      </c>
      <c r="J10" s="60">
        <f t="shared" si="7"/>
        <v>266093.37346971419</v>
      </c>
      <c r="L10" s="60">
        <f>+L2*0.12</f>
        <v>100874.70873085712</v>
      </c>
      <c r="M10" s="60">
        <f t="shared" ref="M10:O10" si="8">+M2*0.12</f>
        <v>94438.925545714257</v>
      </c>
      <c r="N10" s="60">
        <f t="shared" si="8"/>
        <v>0</v>
      </c>
      <c r="O10" s="60">
        <f t="shared" si="8"/>
        <v>195313.63427657139</v>
      </c>
    </row>
    <row r="11" spans="1:15">
      <c r="A11" s="59" t="s">
        <v>116</v>
      </c>
      <c r="B11" s="61">
        <f>SUM(B4:B6)*0.12</f>
        <v>51453.961199999998</v>
      </c>
      <c r="C11" s="61">
        <f t="shared" ref="C11:E11" si="9">SUM(C4:C6)*0.12</f>
        <v>42110.600399999996</v>
      </c>
      <c r="D11" s="61">
        <f t="shared" si="9"/>
        <v>36462.182399999998</v>
      </c>
      <c r="E11" s="61">
        <f t="shared" si="9"/>
        <v>130026.74400000002</v>
      </c>
      <c r="G11" s="61">
        <f>SUM(G4:G6)*0.12</f>
        <v>45680.07107142856</v>
      </c>
      <c r="H11" s="61">
        <f t="shared" ref="H11:J11" si="10">SUM(H4:H6)*0.12</f>
        <v>38847.111428571421</v>
      </c>
      <c r="I11" s="61">
        <f t="shared" si="10"/>
        <v>31735.256785714286</v>
      </c>
      <c r="J11" s="61">
        <f t="shared" si="10"/>
        <v>116262.43928571428</v>
      </c>
      <c r="L11" s="61">
        <f>SUM(L4:L6)*0.12</f>
        <v>38655.42964285714</v>
      </c>
      <c r="M11" s="61">
        <f t="shared" ref="M11:O11" si="11">SUM(M4:M6)*0.12</f>
        <v>43433.898214285713</v>
      </c>
      <c r="N11" s="61">
        <f t="shared" si="11"/>
        <v>0</v>
      </c>
      <c r="O11" s="61">
        <f t="shared" si="11"/>
        <v>82089.327857142838</v>
      </c>
    </row>
    <row r="12" spans="1:15">
      <c r="A12" s="59"/>
      <c r="B12" s="57"/>
      <c r="C12" s="57"/>
      <c r="D12" s="57"/>
      <c r="E12" s="57"/>
      <c r="G12" s="57"/>
      <c r="H12" s="57"/>
      <c r="I12" s="57"/>
      <c r="J12" s="57"/>
      <c r="L12" s="57"/>
      <c r="M12" s="57"/>
      <c r="N12" s="57"/>
      <c r="O12" s="57"/>
    </row>
    <row r="13" spans="1:15" ht="15" thickBot="1">
      <c r="A13" s="62" t="s">
        <v>367</v>
      </c>
      <c r="B13" s="63">
        <f>ROUND(B10-B11,2)</f>
        <v>32857.97</v>
      </c>
      <c r="C13" s="63">
        <f>ROUND(C10-C11,2)</f>
        <v>38380.14</v>
      </c>
      <c r="D13" s="63">
        <f>ROUND(D10-D11,2)</f>
        <v>45778.31</v>
      </c>
      <c r="E13" s="60">
        <f>E10-E11</f>
        <v>117016.41239999999</v>
      </c>
      <c r="G13" s="63">
        <f>ROUND(G10-G11,2)</f>
        <v>36314.76</v>
      </c>
      <c r="H13" s="63">
        <f>ROUND(H10-H11,2)</f>
        <v>48206.46</v>
      </c>
      <c r="I13" s="63">
        <f>ROUND(I10-I11,2)</f>
        <v>65309.71</v>
      </c>
      <c r="J13" s="60">
        <f>J10-J11</f>
        <v>149830.9341839999</v>
      </c>
      <c r="L13" s="63">
        <f>ROUND(L10-L11,2)</f>
        <v>62219.28</v>
      </c>
      <c r="M13" s="63">
        <f>ROUND(M10-M11,2)</f>
        <v>51005.03</v>
      </c>
      <c r="N13" s="63">
        <f>ROUND(N10-N11,2)</f>
        <v>0</v>
      </c>
      <c r="O13" s="60">
        <f>O10-O11</f>
        <v>113224.30641942855</v>
      </c>
    </row>
    <row r="14" spans="1:15" ht="15" thickTop="1">
      <c r="B14" s="57"/>
      <c r="C14" s="57"/>
      <c r="D14" s="57"/>
      <c r="E14" s="60">
        <f>B13+C13</f>
        <v>71238.11</v>
      </c>
      <c r="G14" s="57"/>
      <c r="H14" s="57"/>
      <c r="I14" s="57"/>
      <c r="J14" s="60">
        <f>G13+H13</f>
        <v>84521.22</v>
      </c>
      <c r="L14" s="57"/>
      <c r="M14" s="57"/>
      <c r="N14" s="57"/>
      <c r="O14" s="60">
        <f>L13+M13</f>
        <v>113224.31</v>
      </c>
    </row>
    <row r="15" spans="1:15" ht="15" thickBot="1">
      <c r="B15" s="57"/>
      <c r="C15" s="57"/>
      <c r="D15" s="57"/>
      <c r="E15" s="64">
        <f>+E13-E14</f>
        <v>45778.302399999986</v>
      </c>
      <c r="G15" s="57"/>
      <c r="H15" s="57"/>
      <c r="I15" s="57"/>
      <c r="J15" s="64">
        <f>+J13-J14</f>
        <v>65309.714183999895</v>
      </c>
      <c r="L15" s="57"/>
      <c r="M15" s="57"/>
      <c r="N15" s="57"/>
      <c r="O15" s="64">
        <f>+O13-O14</f>
        <v>-3.5805714433081448E-3</v>
      </c>
    </row>
    <row r="16" spans="1:15" ht="15" thickTop="1"/>
    <row r="17" spans="1:17">
      <c r="J17" s="65"/>
      <c r="O17" s="65"/>
    </row>
    <row r="18" spans="1:17">
      <c r="A18" t="s">
        <v>372</v>
      </c>
      <c r="G18" s="65">
        <v>139776.99999999997</v>
      </c>
      <c r="H18" s="115">
        <f>SUM(AP!N101:N162)/1.12</f>
        <v>95943.258928571406</v>
      </c>
      <c r="I18" s="65"/>
      <c r="L18" s="65">
        <f>+SUM(AP!N294:N343)/1.12</f>
        <v>86214.098214285696</v>
      </c>
      <c r="M18" s="115">
        <f>128846.47/1.12</f>
        <v>115041.49107142857</v>
      </c>
      <c r="N18" s="65"/>
      <c r="Q18" s="115"/>
    </row>
    <row r="19" spans="1:17">
      <c r="A19" t="s">
        <v>373</v>
      </c>
      <c r="G19" s="65">
        <v>33623.1875</v>
      </c>
      <c r="H19" s="115">
        <f>SUM(AP!N164:N277)/1.12</f>
        <v>28944.839285714279</v>
      </c>
      <c r="I19" s="65">
        <v>54898.035714285717</v>
      </c>
      <c r="L19" s="65">
        <f>SUM(AP!N346:N396,AP!N398:N466)/1.12</f>
        <v>22611.794642857141</v>
      </c>
      <c r="M19" s="115">
        <f>37912.15/1.12</f>
        <v>33850.133928571428</v>
      </c>
      <c r="N19" s="65"/>
      <c r="Q19" s="115"/>
    </row>
    <row r="20" spans="1:17">
      <c r="G20" s="65"/>
      <c r="I20" s="65"/>
      <c r="L20" s="65"/>
      <c r="N20" s="65"/>
    </row>
    <row r="21" spans="1:17">
      <c r="G21" s="65"/>
      <c r="I21" s="65"/>
      <c r="L21" s="65"/>
      <c r="N21" s="65"/>
    </row>
    <row r="22" spans="1:17">
      <c r="A22" t="s">
        <v>374</v>
      </c>
      <c r="G22" s="65"/>
      <c r="I22" s="65"/>
      <c r="L22" s="65"/>
      <c r="N22" s="65"/>
    </row>
    <row r="23" spans="1:17">
      <c r="A23" t="s">
        <v>375</v>
      </c>
      <c r="G23" s="65">
        <v>1339.2857142857142</v>
      </c>
      <c r="I23" s="65"/>
      <c r="L23" s="65">
        <f>AP!N397/1.12</f>
        <v>1339.2857142857142</v>
      </c>
      <c r="N23" s="65"/>
    </row>
    <row r="24" spans="1:17">
      <c r="A24" t="s">
        <v>376</v>
      </c>
      <c r="G24" s="65">
        <v>205927.78571428568</v>
      </c>
      <c r="H24" s="115">
        <f>SUM(AP!N95:N99)/1.12</f>
        <v>198837.83035714284</v>
      </c>
      <c r="I24" s="65">
        <v>209562.4375</v>
      </c>
      <c r="L24" s="65">
        <f>SUM(AP!N285:N289)/1.12</f>
        <v>211963.40178571426</v>
      </c>
      <c r="M24" s="115">
        <f>238624.43/1.12</f>
        <v>213057.52678571426</v>
      </c>
      <c r="N24" s="65"/>
    </row>
    <row r="25" spans="1:17">
      <c r="G25" s="65"/>
      <c r="I25" s="65"/>
      <c r="L25" s="65"/>
      <c r="N25" s="65"/>
    </row>
    <row r="26" spans="1:17">
      <c r="A26" t="s">
        <v>377</v>
      </c>
      <c r="G26" s="65">
        <v>93262.6</v>
      </c>
      <c r="H26" s="115">
        <f>SUM(AP!M101:M162)</f>
        <v>78793.45</v>
      </c>
      <c r="I26" s="65"/>
      <c r="L26" s="65">
        <f>SUM(AP!M294:M343)</f>
        <v>68869.350000000006</v>
      </c>
      <c r="M26" s="115">
        <v>68467.199999999997</v>
      </c>
      <c r="N26" s="65"/>
    </row>
    <row r="27" spans="1:17">
      <c r="A27" t="s">
        <v>378</v>
      </c>
      <c r="G27" s="65">
        <v>12784</v>
      </c>
      <c r="H27" s="115">
        <f>SUM(AP!M164:M277)</f>
        <v>17137.149999999998</v>
      </c>
      <c r="I27" s="65">
        <v>22007.000000000004</v>
      </c>
      <c r="L27" s="65">
        <f>SUM(AP!M346:M466)</f>
        <v>16115.8</v>
      </c>
      <c r="M27" s="115">
        <v>16059.85</v>
      </c>
      <c r="N27" s="65"/>
    </row>
    <row r="28" spans="1:17">
      <c r="A28" t="s">
        <v>379</v>
      </c>
      <c r="G28" s="65">
        <v>30078.27</v>
      </c>
      <c r="I28" s="65">
        <v>28664.940000000002</v>
      </c>
      <c r="L28" s="65">
        <f>+AP!M291</f>
        <v>30170.17</v>
      </c>
      <c r="M28">
        <v>24144.89</v>
      </c>
      <c r="N28" s="6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K18"/>
  <sheetViews>
    <sheetView workbookViewId="0">
      <selection activeCell="E16" sqref="E16"/>
    </sheetView>
  </sheetViews>
  <sheetFormatPr defaultRowHeight="13.2"/>
  <cols>
    <col min="1" max="1" width="21.77734375" style="49" bestFit="1" customWidth="1"/>
    <col min="2" max="2" width="15.109375" style="49" bestFit="1" customWidth="1"/>
    <col min="3" max="3" width="8.88671875" style="49"/>
    <col min="4" max="4" width="11.5546875" style="49" bestFit="1" customWidth="1"/>
    <col min="5" max="1025" width="8.88671875" style="49"/>
    <col min="1026" max="16384" width="8.88671875" style="48"/>
  </cols>
  <sheetData>
    <row r="1" spans="1:11" s="48" customFormat="1">
      <c r="A1" s="49" t="s">
        <v>356</v>
      </c>
      <c r="E1" s="49"/>
      <c r="F1" s="49"/>
      <c r="J1" s="49"/>
    </row>
    <row r="2" spans="1:11" s="48" customFormat="1">
      <c r="E2" s="49"/>
      <c r="F2" s="49"/>
      <c r="J2" s="49"/>
    </row>
    <row r="3" spans="1:11" s="48" customFormat="1" ht="14.4">
      <c r="A3" s="49" t="s">
        <v>118</v>
      </c>
      <c r="B3" s="49" t="s">
        <v>355</v>
      </c>
      <c r="E3" s="49"/>
      <c r="F3" s="49"/>
      <c r="H3" s="52"/>
      <c r="I3" s="52"/>
      <c r="J3" s="49"/>
      <c r="K3" s="52">
        <f>2000*4</f>
        <v>8000</v>
      </c>
    </row>
    <row r="4" spans="1:11" s="48" customFormat="1" ht="14.4">
      <c r="A4" s="49" t="s">
        <v>348</v>
      </c>
      <c r="B4" s="49" t="s">
        <v>354</v>
      </c>
      <c r="E4" s="49"/>
      <c r="F4" s="49"/>
      <c r="H4" s="52"/>
      <c r="I4" s="52"/>
      <c r="J4" s="49"/>
      <c r="K4" s="49"/>
    </row>
    <row r="5" spans="1:11" s="48" customFormat="1" ht="14.4">
      <c r="A5" s="49" t="s">
        <v>347</v>
      </c>
      <c r="B5" s="49" t="s">
        <v>353</v>
      </c>
      <c r="E5" s="49"/>
      <c r="F5" s="49"/>
      <c r="H5" s="52"/>
      <c r="I5" s="52"/>
      <c r="J5" s="49"/>
      <c r="K5" s="49"/>
    </row>
    <row r="6" spans="1:11" s="48" customFormat="1" ht="14.4">
      <c r="A6" s="49" t="s">
        <v>352</v>
      </c>
      <c r="B6" s="49" t="s">
        <v>351</v>
      </c>
      <c r="E6" s="49"/>
      <c r="F6" s="49"/>
      <c r="H6" s="52"/>
      <c r="I6" s="52"/>
      <c r="J6" s="49"/>
      <c r="K6" s="49"/>
    </row>
    <row r="7" spans="1:11" s="48" customFormat="1" ht="14.4">
      <c r="A7" s="49" t="s">
        <v>345</v>
      </c>
      <c r="B7" s="49">
        <v>2004</v>
      </c>
      <c r="E7" s="49"/>
      <c r="F7" s="49"/>
      <c r="H7" s="52"/>
      <c r="I7" s="52"/>
      <c r="J7" s="49"/>
      <c r="K7" s="49"/>
    </row>
    <row r="8" spans="1:11" s="48" customFormat="1" ht="14.4">
      <c r="E8" s="49"/>
      <c r="F8" s="49"/>
      <c r="H8" s="52"/>
      <c r="I8" s="52"/>
      <c r="J8" s="49"/>
      <c r="K8" s="49"/>
    </row>
    <row r="9" spans="1:11" s="48" customFormat="1" ht="14.4">
      <c r="E9" s="49"/>
      <c r="F9" s="49"/>
      <c r="H9" s="52"/>
      <c r="I9" s="52"/>
      <c r="J9" s="49"/>
      <c r="K9" s="49"/>
    </row>
    <row r="10" spans="1:11" s="48" customFormat="1" ht="14.4">
      <c r="E10" s="49"/>
      <c r="F10" s="49"/>
      <c r="H10" s="52"/>
      <c r="I10" s="52"/>
      <c r="J10" s="49"/>
      <c r="K10" s="49"/>
    </row>
    <row r="11" spans="1:11" s="48" customFormat="1" ht="14.4">
      <c r="A11" s="49" t="s">
        <v>350</v>
      </c>
      <c r="C11" s="49" t="s">
        <v>349</v>
      </c>
      <c r="E11" s="49"/>
      <c r="F11" s="49"/>
      <c r="H11" s="52"/>
      <c r="I11" s="52"/>
      <c r="J11" s="49"/>
      <c r="K11" s="49"/>
    </row>
    <row r="12" spans="1:11" s="48" customFormat="1" ht="14.4">
      <c r="E12" s="49"/>
      <c r="F12" s="49"/>
      <c r="H12" s="52"/>
      <c r="I12" s="52"/>
      <c r="J12" s="49"/>
      <c r="K12" s="49"/>
    </row>
    <row r="13" spans="1:11" s="48" customFormat="1" ht="14.4">
      <c r="A13" s="49" t="s">
        <v>348</v>
      </c>
      <c r="B13" s="50"/>
      <c r="C13" s="49" t="s">
        <v>380</v>
      </c>
      <c r="E13" s="49"/>
      <c r="F13" s="49"/>
      <c r="H13" s="49"/>
      <c r="I13" s="49"/>
      <c r="J13" s="49"/>
      <c r="K13" s="49"/>
    </row>
    <row r="14" spans="1:11" s="48" customFormat="1" ht="14.4">
      <c r="A14" s="49" t="s">
        <v>347</v>
      </c>
      <c r="B14" s="50"/>
      <c r="C14" s="49" t="s">
        <v>381</v>
      </c>
      <c r="D14" s="51"/>
      <c r="E14" s="49" t="s">
        <v>762</v>
      </c>
      <c r="F14" s="49"/>
      <c r="H14" s="49"/>
      <c r="I14" s="49"/>
      <c r="J14" s="49"/>
      <c r="K14" s="49"/>
    </row>
    <row r="15" spans="1:11" s="48" customFormat="1">
      <c r="A15" s="49" t="s">
        <v>346</v>
      </c>
      <c r="C15" s="49" t="s">
        <v>382</v>
      </c>
      <c r="E15" s="49" t="s">
        <v>763</v>
      </c>
      <c r="F15" s="49"/>
      <c r="H15" s="49"/>
      <c r="I15" s="49"/>
      <c r="J15" s="49"/>
      <c r="K15" s="49"/>
    </row>
    <row r="16" spans="1:11" s="48" customFormat="1" ht="14.4">
      <c r="A16" s="49" t="s">
        <v>345</v>
      </c>
      <c r="C16" s="49" t="s">
        <v>383</v>
      </c>
      <c r="D16" s="51"/>
      <c r="E16" s="49">
        <v>2004</v>
      </c>
      <c r="F16" s="49"/>
      <c r="H16" s="49"/>
      <c r="I16" s="49"/>
      <c r="J16" s="49"/>
      <c r="K16" s="49"/>
    </row>
    <row r="17" spans="1:1025">
      <c r="A17" s="48"/>
      <c r="B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  <c r="HG17" s="48"/>
      <c r="HH17" s="48"/>
      <c r="HI17" s="48"/>
      <c r="HJ17" s="48"/>
      <c r="HK17" s="48"/>
      <c r="HL17" s="48"/>
      <c r="HM17" s="48"/>
      <c r="HN17" s="48"/>
      <c r="HO17" s="48"/>
      <c r="HP17" s="48"/>
      <c r="HQ17" s="48"/>
      <c r="HR17" s="48"/>
      <c r="HS17" s="48"/>
      <c r="HT17" s="48"/>
      <c r="HU17" s="48"/>
      <c r="HV17" s="48"/>
      <c r="HW17" s="48"/>
      <c r="HX17" s="48"/>
      <c r="HY17" s="48"/>
      <c r="HZ17" s="48"/>
      <c r="IA17" s="48"/>
      <c r="IB17" s="48"/>
      <c r="IC17" s="48"/>
      <c r="ID17" s="48"/>
      <c r="IE17" s="48"/>
      <c r="IF17" s="48"/>
      <c r="IG17" s="48"/>
      <c r="IH17" s="48"/>
      <c r="II17" s="48"/>
      <c r="IJ17" s="48"/>
      <c r="IK17" s="48"/>
      <c r="IL17" s="48"/>
      <c r="IM17" s="48"/>
      <c r="IN17" s="48"/>
      <c r="IO17" s="48"/>
      <c r="IP17" s="48"/>
      <c r="IQ17" s="48"/>
      <c r="IR17" s="48"/>
      <c r="IS17" s="48"/>
      <c r="IT17" s="48"/>
      <c r="IU17" s="48"/>
      <c r="IV17" s="48"/>
      <c r="IW17" s="48"/>
      <c r="IX17" s="48"/>
      <c r="IY17" s="48"/>
      <c r="IZ17" s="48"/>
      <c r="JA17" s="48"/>
      <c r="JB17" s="48"/>
      <c r="JC17" s="48"/>
      <c r="JD17" s="48"/>
      <c r="JE17" s="48"/>
      <c r="JF17" s="48"/>
      <c r="JG17" s="48"/>
      <c r="JH17" s="48"/>
      <c r="JI17" s="48"/>
      <c r="JJ17" s="48"/>
      <c r="JK17" s="48"/>
      <c r="JL17" s="48"/>
      <c r="JM17" s="48"/>
      <c r="JN17" s="48"/>
      <c r="JO17" s="48"/>
      <c r="JP17" s="48"/>
      <c r="JQ17" s="48"/>
      <c r="JR17" s="48"/>
      <c r="JS17" s="48"/>
      <c r="JT17" s="48"/>
      <c r="JU17" s="48"/>
      <c r="JV17" s="48"/>
      <c r="JW17" s="48"/>
      <c r="JX17" s="48"/>
      <c r="JY17" s="48"/>
      <c r="JZ17" s="48"/>
      <c r="KA17" s="48"/>
      <c r="KB17" s="48"/>
      <c r="KC17" s="48"/>
      <c r="KD17" s="48"/>
      <c r="KE17" s="48"/>
      <c r="KF17" s="48"/>
      <c r="KG17" s="48"/>
      <c r="KH17" s="48"/>
      <c r="KI17" s="48"/>
      <c r="KJ17" s="48"/>
      <c r="KK17" s="48"/>
      <c r="KL17" s="48"/>
      <c r="KM17" s="48"/>
      <c r="KN17" s="48"/>
      <c r="KO17" s="48"/>
      <c r="KP17" s="48"/>
      <c r="KQ17" s="48"/>
      <c r="KR17" s="48"/>
      <c r="KS17" s="48"/>
      <c r="KT17" s="48"/>
      <c r="KU17" s="48"/>
      <c r="KV17" s="48"/>
      <c r="KW17" s="48"/>
      <c r="KX17" s="48"/>
      <c r="KY17" s="48"/>
      <c r="KZ17" s="48"/>
      <c r="LA17" s="48"/>
      <c r="LB17" s="48"/>
      <c r="LC17" s="48"/>
      <c r="LD17" s="48"/>
      <c r="LE17" s="48"/>
      <c r="LF17" s="48"/>
      <c r="LG17" s="48"/>
      <c r="LH17" s="48"/>
      <c r="LI17" s="48"/>
      <c r="LJ17" s="48"/>
      <c r="LK17" s="48"/>
      <c r="LL17" s="48"/>
      <c r="LM17" s="48"/>
      <c r="LN17" s="48"/>
      <c r="LO17" s="48"/>
      <c r="LP17" s="48"/>
      <c r="LQ17" s="48"/>
      <c r="LR17" s="48"/>
      <c r="LS17" s="48"/>
      <c r="LT17" s="48"/>
      <c r="LU17" s="48"/>
      <c r="LV17" s="48"/>
      <c r="LW17" s="48"/>
      <c r="LX17" s="48"/>
      <c r="LY17" s="48"/>
      <c r="LZ17" s="48"/>
      <c r="MA17" s="48"/>
      <c r="MB17" s="48"/>
      <c r="MC17" s="48"/>
      <c r="MD17" s="48"/>
      <c r="ME17" s="48"/>
      <c r="MF17" s="48"/>
      <c r="MG17" s="48"/>
      <c r="MH17" s="48"/>
      <c r="MI17" s="48"/>
      <c r="MJ17" s="48"/>
      <c r="MK17" s="48"/>
      <c r="ML17" s="48"/>
      <c r="MM17" s="48"/>
      <c r="MN17" s="48"/>
      <c r="MO17" s="48"/>
      <c r="MP17" s="48"/>
      <c r="MQ17" s="48"/>
      <c r="MR17" s="48"/>
      <c r="MS17" s="48"/>
      <c r="MT17" s="48"/>
      <c r="MU17" s="48"/>
      <c r="MV17" s="48"/>
      <c r="MW17" s="48"/>
      <c r="MX17" s="48"/>
      <c r="MY17" s="48"/>
      <c r="MZ17" s="48"/>
      <c r="NA17" s="48"/>
      <c r="NB17" s="48"/>
      <c r="NC17" s="48"/>
      <c r="ND17" s="48"/>
      <c r="NE17" s="48"/>
      <c r="NF17" s="48"/>
      <c r="NG17" s="48"/>
      <c r="NH17" s="48"/>
      <c r="NI17" s="48"/>
      <c r="NJ17" s="48"/>
      <c r="NK17" s="48"/>
      <c r="NL17" s="48"/>
      <c r="NM17" s="48"/>
      <c r="NN17" s="48"/>
      <c r="NO17" s="48"/>
      <c r="NP17" s="48"/>
      <c r="NQ17" s="48"/>
      <c r="NR17" s="48"/>
      <c r="NS17" s="48"/>
      <c r="NT17" s="48"/>
      <c r="NU17" s="48"/>
      <c r="NV17" s="48"/>
      <c r="NW17" s="48"/>
      <c r="NX17" s="48"/>
      <c r="NY17" s="48"/>
      <c r="NZ17" s="48"/>
      <c r="OA17" s="48"/>
      <c r="OB17" s="48"/>
      <c r="OC17" s="48"/>
      <c r="OD17" s="48"/>
      <c r="OE17" s="48"/>
      <c r="OF17" s="48"/>
      <c r="OG17" s="48"/>
      <c r="OH17" s="48"/>
      <c r="OI17" s="48"/>
      <c r="OJ17" s="48"/>
      <c r="OK17" s="48"/>
      <c r="OL17" s="48"/>
      <c r="OM17" s="48"/>
      <c r="ON17" s="48"/>
      <c r="OO17" s="48"/>
      <c r="OP17" s="48"/>
      <c r="OQ17" s="48"/>
      <c r="OR17" s="48"/>
      <c r="OS17" s="48"/>
      <c r="OT17" s="48"/>
      <c r="OU17" s="48"/>
      <c r="OV17" s="48"/>
      <c r="OW17" s="48"/>
      <c r="OX17" s="48"/>
      <c r="OY17" s="48"/>
      <c r="OZ17" s="48"/>
      <c r="PA17" s="48"/>
      <c r="PB17" s="48"/>
      <c r="PC17" s="48"/>
      <c r="PD17" s="48"/>
      <c r="PE17" s="48"/>
      <c r="PF17" s="48"/>
      <c r="PG17" s="48"/>
      <c r="PH17" s="48"/>
      <c r="PI17" s="48"/>
      <c r="PJ17" s="48"/>
      <c r="PK17" s="48"/>
      <c r="PL17" s="48"/>
      <c r="PM17" s="48"/>
      <c r="PN17" s="48"/>
      <c r="PO17" s="48"/>
      <c r="PP17" s="48"/>
      <c r="PQ17" s="48"/>
      <c r="PR17" s="48"/>
      <c r="PS17" s="48"/>
      <c r="PT17" s="48"/>
      <c r="PU17" s="48"/>
      <c r="PV17" s="48"/>
      <c r="PW17" s="48"/>
      <c r="PX17" s="48"/>
      <c r="PY17" s="48"/>
      <c r="PZ17" s="48"/>
      <c r="QA17" s="48"/>
      <c r="QB17" s="48"/>
      <c r="QC17" s="48"/>
      <c r="QD17" s="48"/>
      <c r="QE17" s="48"/>
      <c r="QF17" s="48"/>
      <c r="QG17" s="48"/>
      <c r="QH17" s="48"/>
      <c r="QI17" s="48"/>
      <c r="QJ17" s="48"/>
      <c r="QK17" s="48"/>
      <c r="QL17" s="48"/>
      <c r="QM17" s="48"/>
      <c r="QN17" s="48"/>
      <c r="QO17" s="48"/>
      <c r="QP17" s="48"/>
      <c r="QQ17" s="48"/>
      <c r="QR17" s="48"/>
      <c r="QS17" s="48"/>
      <c r="QT17" s="48"/>
      <c r="QU17" s="48"/>
      <c r="QV17" s="48"/>
      <c r="QW17" s="48"/>
      <c r="QX17" s="48"/>
      <c r="QY17" s="48"/>
      <c r="QZ17" s="48"/>
      <c r="RA17" s="48"/>
      <c r="RB17" s="48"/>
      <c r="RC17" s="48"/>
      <c r="RD17" s="48"/>
      <c r="RE17" s="48"/>
      <c r="RF17" s="48"/>
      <c r="RG17" s="48"/>
      <c r="RH17" s="48"/>
      <c r="RI17" s="48"/>
      <c r="RJ17" s="48"/>
      <c r="RK17" s="48"/>
      <c r="RL17" s="48"/>
      <c r="RM17" s="48"/>
      <c r="RN17" s="48"/>
      <c r="RO17" s="48"/>
      <c r="RP17" s="48"/>
      <c r="RQ17" s="48"/>
      <c r="RR17" s="48"/>
      <c r="RS17" s="48"/>
      <c r="RT17" s="48"/>
      <c r="RU17" s="48"/>
      <c r="RV17" s="48"/>
      <c r="RW17" s="48"/>
      <c r="RX17" s="48"/>
      <c r="RY17" s="48"/>
      <c r="RZ17" s="48"/>
      <c r="SA17" s="48"/>
      <c r="SB17" s="48"/>
      <c r="SC17" s="48"/>
      <c r="SD17" s="48"/>
      <c r="SE17" s="48"/>
      <c r="SF17" s="48"/>
      <c r="SG17" s="48"/>
      <c r="SH17" s="48"/>
      <c r="SI17" s="48"/>
      <c r="SJ17" s="48"/>
      <c r="SK17" s="48"/>
      <c r="SL17" s="48"/>
      <c r="SM17" s="48"/>
      <c r="SN17" s="48"/>
      <c r="SO17" s="48"/>
      <c r="SP17" s="48"/>
      <c r="SQ17" s="48"/>
      <c r="SR17" s="48"/>
      <c r="SS17" s="48"/>
      <c r="ST17" s="48"/>
      <c r="SU17" s="48"/>
      <c r="SV17" s="48"/>
      <c r="SW17" s="48"/>
      <c r="SX17" s="48"/>
      <c r="SY17" s="48"/>
      <c r="SZ17" s="48"/>
      <c r="TA17" s="48"/>
      <c r="TB17" s="48"/>
      <c r="TC17" s="48"/>
      <c r="TD17" s="48"/>
      <c r="TE17" s="48"/>
      <c r="TF17" s="48"/>
      <c r="TG17" s="48"/>
      <c r="TH17" s="48"/>
      <c r="TI17" s="48"/>
      <c r="TJ17" s="48"/>
      <c r="TK17" s="48"/>
      <c r="TL17" s="48"/>
      <c r="TM17" s="48"/>
      <c r="TN17" s="48"/>
      <c r="TO17" s="48"/>
      <c r="TP17" s="48"/>
      <c r="TQ17" s="48"/>
      <c r="TR17" s="48"/>
      <c r="TS17" s="48"/>
      <c r="TT17" s="48"/>
      <c r="TU17" s="48"/>
      <c r="TV17" s="48"/>
      <c r="TW17" s="48"/>
      <c r="TX17" s="48"/>
      <c r="TY17" s="48"/>
      <c r="TZ17" s="48"/>
      <c r="UA17" s="48"/>
      <c r="UB17" s="48"/>
      <c r="UC17" s="48"/>
      <c r="UD17" s="48"/>
      <c r="UE17" s="48"/>
      <c r="UF17" s="48"/>
      <c r="UG17" s="48"/>
      <c r="UH17" s="48"/>
      <c r="UI17" s="48"/>
      <c r="UJ17" s="48"/>
      <c r="UK17" s="48"/>
      <c r="UL17" s="48"/>
      <c r="UM17" s="48"/>
      <c r="UN17" s="48"/>
      <c r="UO17" s="48"/>
      <c r="UP17" s="48"/>
      <c r="UQ17" s="48"/>
      <c r="UR17" s="48"/>
      <c r="US17" s="48"/>
      <c r="UT17" s="48"/>
      <c r="UU17" s="48"/>
      <c r="UV17" s="48"/>
      <c r="UW17" s="48"/>
      <c r="UX17" s="48"/>
      <c r="UY17" s="48"/>
      <c r="UZ17" s="48"/>
      <c r="VA17" s="48"/>
      <c r="VB17" s="48"/>
      <c r="VC17" s="48"/>
      <c r="VD17" s="48"/>
      <c r="VE17" s="48"/>
      <c r="VF17" s="48"/>
      <c r="VG17" s="48"/>
      <c r="VH17" s="48"/>
      <c r="VI17" s="48"/>
      <c r="VJ17" s="48"/>
      <c r="VK17" s="48"/>
      <c r="VL17" s="48"/>
      <c r="VM17" s="48"/>
      <c r="VN17" s="48"/>
      <c r="VO17" s="48"/>
      <c r="VP17" s="48"/>
      <c r="VQ17" s="48"/>
      <c r="VR17" s="48"/>
      <c r="VS17" s="48"/>
      <c r="VT17" s="48"/>
      <c r="VU17" s="48"/>
      <c r="VV17" s="48"/>
      <c r="VW17" s="48"/>
      <c r="VX17" s="48"/>
      <c r="VY17" s="48"/>
      <c r="VZ17" s="48"/>
      <c r="WA17" s="48"/>
      <c r="WB17" s="48"/>
      <c r="WC17" s="48"/>
      <c r="WD17" s="48"/>
      <c r="WE17" s="48"/>
      <c r="WF17" s="48"/>
      <c r="WG17" s="48"/>
      <c r="WH17" s="48"/>
      <c r="WI17" s="48"/>
      <c r="WJ17" s="48"/>
      <c r="WK17" s="48"/>
      <c r="WL17" s="48"/>
      <c r="WM17" s="48"/>
      <c r="WN17" s="48"/>
      <c r="WO17" s="48"/>
      <c r="WP17" s="48"/>
      <c r="WQ17" s="48"/>
      <c r="WR17" s="48"/>
      <c r="WS17" s="48"/>
      <c r="WT17" s="48"/>
      <c r="WU17" s="48"/>
      <c r="WV17" s="48"/>
      <c r="WW17" s="48"/>
      <c r="WX17" s="48"/>
      <c r="WY17" s="48"/>
      <c r="WZ17" s="48"/>
      <c r="XA17" s="48"/>
      <c r="XB17" s="48"/>
      <c r="XC17" s="48"/>
      <c r="XD17" s="48"/>
      <c r="XE17" s="48"/>
      <c r="XF17" s="48"/>
      <c r="XG17" s="48"/>
      <c r="XH17" s="48"/>
      <c r="XI17" s="48"/>
      <c r="XJ17" s="48"/>
      <c r="XK17" s="48"/>
      <c r="XL17" s="48"/>
      <c r="XM17" s="48"/>
      <c r="XN17" s="48"/>
      <c r="XO17" s="48"/>
      <c r="XP17" s="48"/>
      <c r="XQ17" s="48"/>
      <c r="XR17" s="48"/>
      <c r="XS17" s="48"/>
      <c r="XT17" s="48"/>
      <c r="XU17" s="48"/>
      <c r="XV17" s="48"/>
      <c r="XW17" s="48"/>
      <c r="XX17" s="48"/>
      <c r="XY17" s="48"/>
      <c r="XZ17" s="48"/>
      <c r="YA17" s="48"/>
      <c r="YB17" s="48"/>
      <c r="YC17" s="48"/>
      <c r="YD17" s="48"/>
      <c r="YE17" s="48"/>
      <c r="YF17" s="48"/>
      <c r="YG17" s="48"/>
      <c r="YH17" s="48"/>
      <c r="YI17" s="48"/>
      <c r="YJ17" s="48"/>
      <c r="YK17" s="48"/>
      <c r="YL17" s="48"/>
      <c r="YM17" s="48"/>
      <c r="YN17" s="48"/>
      <c r="YO17" s="48"/>
      <c r="YP17" s="48"/>
      <c r="YQ17" s="48"/>
      <c r="YR17" s="48"/>
      <c r="YS17" s="48"/>
      <c r="YT17" s="48"/>
      <c r="YU17" s="48"/>
      <c r="YV17" s="48"/>
      <c r="YW17" s="48"/>
      <c r="YX17" s="48"/>
      <c r="YY17" s="48"/>
      <c r="YZ17" s="48"/>
      <c r="ZA17" s="48"/>
      <c r="ZB17" s="48"/>
      <c r="ZC17" s="48"/>
      <c r="ZD17" s="48"/>
      <c r="ZE17" s="48"/>
      <c r="ZF17" s="48"/>
      <c r="ZG17" s="48"/>
      <c r="ZH17" s="48"/>
      <c r="ZI17" s="48"/>
      <c r="ZJ17" s="48"/>
      <c r="ZK17" s="48"/>
      <c r="ZL17" s="48"/>
      <c r="ZM17" s="48"/>
      <c r="ZN17" s="48"/>
      <c r="ZO17" s="48"/>
      <c r="ZP17" s="48"/>
      <c r="ZQ17" s="48"/>
      <c r="ZR17" s="48"/>
      <c r="ZS17" s="48"/>
      <c r="ZT17" s="48"/>
      <c r="ZU17" s="48"/>
      <c r="ZV17" s="48"/>
      <c r="ZW17" s="48"/>
      <c r="ZX17" s="48"/>
      <c r="ZY17" s="48"/>
      <c r="ZZ17" s="48"/>
      <c r="AAA17" s="48"/>
      <c r="AAB17" s="48"/>
      <c r="AAC17" s="48"/>
      <c r="AAD17" s="48"/>
      <c r="AAE17" s="48"/>
      <c r="AAF17" s="48"/>
      <c r="AAG17" s="48"/>
      <c r="AAH17" s="48"/>
      <c r="AAI17" s="48"/>
      <c r="AAJ17" s="48"/>
      <c r="AAK17" s="48"/>
      <c r="AAL17" s="48"/>
      <c r="AAM17" s="48"/>
      <c r="AAN17" s="48"/>
      <c r="AAO17" s="48"/>
      <c r="AAP17" s="48"/>
      <c r="AAQ17" s="48"/>
      <c r="AAR17" s="48"/>
      <c r="AAS17" s="48"/>
      <c r="AAT17" s="48"/>
      <c r="AAU17" s="48"/>
      <c r="AAV17" s="48"/>
      <c r="AAW17" s="48"/>
      <c r="AAX17" s="48"/>
      <c r="AAY17" s="48"/>
      <c r="AAZ17" s="48"/>
      <c r="ABA17" s="48"/>
      <c r="ABB17" s="48"/>
      <c r="ABC17" s="48"/>
      <c r="ABD17" s="48"/>
      <c r="ABE17" s="48"/>
      <c r="ABF17" s="48"/>
      <c r="ABG17" s="48"/>
      <c r="ABH17" s="48"/>
      <c r="ABI17" s="48"/>
      <c r="ABJ17" s="48"/>
      <c r="ABK17" s="48"/>
      <c r="ABL17" s="48"/>
      <c r="ABM17" s="48"/>
      <c r="ABN17" s="48"/>
      <c r="ABO17" s="48"/>
      <c r="ABP17" s="48"/>
      <c r="ABQ17" s="48"/>
      <c r="ABR17" s="48"/>
      <c r="ABS17" s="48"/>
      <c r="ABT17" s="48"/>
      <c r="ABU17" s="48"/>
      <c r="ABV17" s="48"/>
      <c r="ABW17" s="48"/>
      <c r="ABX17" s="48"/>
      <c r="ABY17" s="48"/>
      <c r="ABZ17" s="48"/>
      <c r="ACA17" s="48"/>
      <c r="ACB17" s="48"/>
      <c r="ACC17" s="48"/>
      <c r="ACD17" s="48"/>
      <c r="ACE17" s="48"/>
      <c r="ACF17" s="48"/>
      <c r="ACG17" s="48"/>
      <c r="ACH17" s="48"/>
      <c r="ACI17" s="48"/>
      <c r="ACJ17" s="48"/>
      <c r="ACK17" s="48"/>
      <c r="ACL17" s="48"/>
      <c r="ACM17" s="48"/>
      <c r="ACN17" s="48"/>
      <c r="ACO17" s="48"/>
      <c r="ACP17" s="48"/>
      <c r="ACQ17" s="48"/>
      <c r="ACR17" s="48"/>
      <c r="ACS17" s="48"/>
      <c r="ACT17" s="48"/>
      <c r="ACU17" s="48"/>
      <c r="ACV17" s="48"/>
      <c r="ACW17" s="48"/>
      <c r="ACX17" s="48"/>
      <c r="ACY17" s="48"/>
      <c r="ACZ17" s="48"/>
      <c r="ADA17" s="48"/>
      <c r="ADB17" s="48"/>
      <c r="ADC17" s="48"/>
      <c r="ADD17" s="48"/>
      <c r="ADE17" s="48"/>
      <c r="ADF17" s="48"/>
      <c r="ADG17" s="48"/>
      <c r="ADH17" s="48"/>
      <c r="ADI17" s="48"/>
      <c r="ADJ17" s="48"/>
      <c r="ADK17" s="48"/>
      <c r="ADL17" s="48"/>
      <c r="ADM17" s="48"/>
      <c r="ADN17" s="48"/>
      <c r="ADO17" s="48"/>
      <c r="ADP17" s="48"/>
      <c r="ADQ17" s="48"/>
      <c r="ADR17" s="48"/>
      <c r="ADS17" s="48"/>
      <c r="ADT17" s="48"/>
      <c r="ADU17" s="48"/>
      <c r="ADV17" s="48"/>
      <c r="ADW17" s="48"/>
      <c r="ADX17" s="48"/>
      <c r="ADY17" s="48"/>
      <c r="ADZ17" s="48"/>
      <c r="AEA17" s="48"/>
      <c r="AEB17" s="48"/>
      <c r="AEC17" s="48"/>
      <c r="AED17" s="48"/>
      <c r="AEE17" s="48"/>
      <c r="AEF17" s="48"/>
      <c r="AEG17" s="48"/>
      <c r="AEH17" s="48"/>
      <c r="AEI17" s="48"/>
      <c r="AEJ17" s="48"/>
      <c r="AEK17" s="48"/>
      <c r="AEL17" s="48"/>
      <c r="AEM17" s="48"/>
      <c r="AEN17" s="48"/>
      <c r="AEO17" s="48"/>
      <c r="AEP17" s="48"/>
      <c r="AEQ17" s="48"/>
      <c r="AER17" s="48"/>
      <c r="AES17" s="48"/>
      <c r="AET17" s="48"/>
      <c r="AEU17" s="48"/>
      <c r="AEV17" s="48"/>
      <c r="AEW17" s="48"/>
      <c r="AEX17" s="48"/>
      <c r="AEY17" s="48"/>
      <c r="AEZ17" s="48"/>
      <c r="AFA17" s="48"/>
      <c r="AFB17" s="48"/>
      <c r="AFC17" s="48"/>
      <c r="AFD17" s="48"/>
      <c r="AFE17" s="48"/>
      <c r="AFF17" s="48"/>
      <c r="AFG17" s="48"/>
      <c r="AFH17" s="48"/>
      <c r="AFI17" s="48"/>
      <c r="AFJ17" s="48"/>
      <c r="AFK17" s="48"/>
      <c r="AFL17" s="48"/>
      <c r="AFM17" s="48"/>
      <c r="AFN17" s="48"/>
      <c r="AFO17" s="48"/>
      <c r="AFP17" s="48"/>
      <c r="AFQ17" s="48"/>
      <c r="AFR17" s="48"/>
      <c r="AFS17" s="48"/>
      <c r="AFT17" s="48"/>
      <c r="AFU17" s="48"/>
      <c r="AFV17" s="48"/>
      <c r="AFW17" s="48"/>
      <c r="AFX17" s="48"/>
      <c r="AFY17" s="48"/>
      <c r="AFZ17" s="48"/>
      <c r="AGA17" s="48"/>
      <c r="AGB17" s="48"/>
      <c r="AGC17" s="48"/>
      <c r="AGD17" s="48"/>
      <c r="AGE17" s="48"/>
      <c r="AGF17" s="48"/>
      <c r="AGG17" s="48"/>
      <c r="AGH17" s="48"/>
      <c r="AGI17" s="48"/>
      <c r="AGJ17" s="48"/>
      <c r="AGK17" s="48"/>
      <c r="AGL17" s="48"/>
      <c r="AGM17" s="48"/>
      <c r="AGN17" s="48"/>
      <c r="AGO17" s="48"/>
      <c r="AGP17" s="48"/>
      <c r="AGQ17" s="48"/>
      <c r="AGR17" s="48"/>
      <c r="AGS17" s="48"/>
      <c r="AGT17" s="48"/>
      <c r="AGU17" s="48"/>
      <c r="AGV17" s="48"/>
      <c r="AGW17" s="48"/>
      <c r="AGX17" s="48"/>
      <c r="AGY17" s="48"/>
      <c r="AGZ17" s="48"/>
      <c r="AHA17" s="48"/>
      <c r="AHB17" s="48"/>
      <c r="AHC17" s="48"/>
      <c r="AHD17" s="48"/>
      <c r="AHE17" s="48"/>
      <c r="AHF17" s="48"/>
      <c r="AHG17" s="48"/>
      <c r="AHH17" s="48"/>
      <c r="AHI17" s="48"/>
      <c r="AHJ17" s="48"/>
      <c r="AHK17" s="48"/>
      <c r="AHL17" s="48"/>
      <c r="AHM17" s="48"/>
      <c r="AHN17" s="48"/>
      <c r="AHO17" s="48"/>
      <c r="AHP17" s="48"/>
      <c r="AHQ17" s="48"/>
      <c r="AHR17" s="48"/>
      <c r="AHS17" s="48"/>
      <c r="AHT17" s="48"/>
      <c r="AHU17" s="48"/>
      <c r="AHV17" s="48"/>
      <c r="AHW17" s="48"/>
      <c r="AHX17" s="48"/>
      <c r="AHY17" s="48"/>
      <c r="AHZ17" s="48"/>
      <c r="AIA17" s="48"/>
      <c r="AIB17" s="48"/>
      <c r="AIC17" s="48"/>
      <c r="AID17" s="48"/>
      <c r="AIE17" s="48"/>
      <c r="AIF17" s="48"/>
      <c r="AIG17" s="48"/>
      <c r="AIH17" s="48"/>
      <c r="AII17" s="48"/>
      <c r="AIJ17" s="48"/>
      <c r="AIK17" s="48"/>
      <c r="AIL17" s="48"/>
      <c r="AIM17" s="48"/>
      <c r="AIN17" s="48"/>
      <c r="AIO17" s="48"/>
      <c r="AIP17" s="48"/>
      <c r="AIQ17" s="48"/>
      <c r="AIR17" s="48"/>
      <c r="AIS17" s="48"/>
      <c r="AIT17" s="48"/>
      <c r="AIU17" s="48"/>
      <c r="AIV17" s="48"/>
      <c r="AIW17" s="48"/>
      <c r="AIX17" s="48"/>
      <c r="AIY17" s="48"/>
      <c r="AIZ17" s="48"/>
      <c r="AJA17" s="48"/>
      <c r="AJB17" s="48"/>
      <c r="AJC17" s="48"/>
      <c r="AJD17" s="48"/>
      <c r="AJE17" s="48"/>
      <c r="AJF17" s="48"/>
      <c r="AJG17" s="48"/>
      <c r="AJH17" s="48"/>
      <c r="AJI17" s="48"/>
      <c r="AJJ17" s="48"/>
      <c r="AJK17" s="48"/>
      <c r="AJL17" s="48"/>
      <c r="AJM17" s="48"/>
      <c r="AJN17" s="48"/>
      <c r="AJO17" s="48"/>
      <c r="AJP17" s="48"/>
      <c r="AJQ17" s="48"/>
      <c r="AJR17" s="48"/>
      <c r="AJS17" s="48"/>
      <c r="AJT17" s="48"/>
      <c r="AJU17" s="48"/>
      <c r="AJV17" s="48"/>
      <c r="AJW17" s="48"/>
      <c r="AJX17" s="48"/>
      <c r="AJY17" s="48"/>
      <c r="AJZ17" s="48"/>
      <c r="AKA17" s="48"/>
      <c r="AKB17" s="48"/>
      <c r="AKC17" s="48"/>
      <c r="AKD17" s="48"/>
      <c r="AKE17" s="48"/>
      <c r="AKF17" s="48"/>
      <c r="AKG17" s="48"/>
      <c r="AKH17" s="48"/>
      <c r="AKI17" s="48"/>
      <c r="AKJ17" s="48"/>
      <c r="AKK17" s="48"/>
      <c r="AKL17" s="48"/>
      <c r="AKM17" s="48"/>
      <c r="AKN17" s="48"/>
      <c r="AKO17" s="48"/>
      <c r="AKP17" s="48"/>
      <c r="AKQ17" s="48"/>
      <c r="AKR17" s="48"/>
      <c r="AKS17" s="48"/>
      <c r="AKT17" s="48"/>
      <c r="AKU17" s="48"/>
      <c r="AKV17" s="48"/>
      <c r="AKW17" s="48"/>
      <c r="AKX17" s="48"/>
      <c r="AKY17" s="48"/>
      <c r="AKZ17" s="48"/>
      <c r="ALA17" s="48"/>
      <c r="ALB17" s="48"/>
      <c r="ALC17" s="48"/>
      <c r="ALD17" s="48"/>
      <c r="ALE17" s="48"/>
      <c r="ALF17" s="48"/>
      <c r="ALG17" s="48"/>
      <c r="ALH17" s="48"/>
      <c r="ALI17" s="48"/>
      <c r="ALJ17" s="48"/>
      <c r="ALK17" s="48"/>
      <c r="ALL17" s="48"/>
      <c r="ALM17" s="48"/>
      <c r="ALN17" s="48"/>
      <c r="ALO17" s="48"/>
      <c r="ALP17" s="48"/>
      <c r="ALQ17" s="48"/>
      <c r="ALR17" s="48"/>
      <c r="ALS17" s="48"/>
      <c r="ALT17" s="48"/>
      <c r="ALU17" s="48"/>
      <c r="ALV17" s="48"/>
      <c r="ALW17" s="48"/>
      <c r="ALX17" s="48"/>
      <c r="ALY17" s="48"/>
      <c r="ALZ17" s="48"/>
      <c r="AMA17" s="48"/>
      <c r="AMB17" s="48"/>
      <c r="AMC17" s="48"/>
      <c r="AMD17" s="48"/>
      <c r="AME17" s="48"/>
      <c r="AMF17" s="48"/>
      <c r="AMG17" s="48"/>
      <c r="AMH17" s="48"/>
      <c r="AMI17" s="48"/>
      <c r="AMJ17" s="48"/>
      <c r="AMK17" s="48"/>
    </row>
    <row r="18" spans="1:1025">
      <c r="A18" s="49" t="s">
        <v>344</v>
      </c>
      <c r="B18" s="67">
        <v>545969</v>
      </c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  <c r="HG18" s="48"/>
      <c r="HH18" s="48"/>
      <c r="HI18" s="48"/>
      <c r="HJ18" s="48"/>
      <c r="HK18" s="48"/>
      <c r="HL18" s="48"/>
      <c r="HM18" s="48"/>
      <c r="HN18" s="48"/>
      <c r="HO18" s="48"/>
      <c r="HP18" s="48"/>
      <c r="HQ18" s="48"/>
      <c r="HR18" s="48"/>
      <c r="HS18" s="48"/>
      <c r="HT18" s="48"/>
      <c r="HU18" s="48"/>
      <c r="HV18" s="48"/>
      <c r="HW18" s="48"/>
      <c r="HX18" s="48"/>
      <c r="HY18" s="48"/>
      <c r="HZ18" s="48"/>
      <c r="IA18" s="48"/>
      <c r="IB18" s="48"/>
      <c r="IC18" s="48"/>
      <c r="ID18" s="48"/>
      <c r="IE18" s="48"/>
      <c r="IF18" s="48"/>
      <c r="IG18" s="48"/>
      <c r="IH18" s="48"/>
      <c r="II18" s="48"/>
      <c r="IJ18" s="48"/>
      <c r="IK18" s="48"/>
      <c r="IL18" s="48"/>
      <c r="IM18" s="48"/>
      <c r="IN18" s="48"/>
      <c r="IO18" s="48"/>
      <c r="IP18" s="48"/>
      <c r="IQ18" s="48"/>
      <c r="IR18" s="48"/>
      <c r="IS18" s="48"/>
      <c r="IT18" s="48"/>
      <c r="IU18" s="48"/>
      <c r="IV18" s="48"/>
      <c r="IW18" s="48"/>
      <c r="IX18" s="48"/>
      <c r="IY18" s="48"/>
      <c r="IZ18" s="48"/>
      <c r="JA18" s="48"/>
      <c r="JB18" s="48"/>
      <c r="JC18" s="48"/>
      <c r="JD18" s="48"/>
      <c r="JE18" s="48"/>
      <c r="JF18" s="48"/>
      <c r="JG18" s="48"/>
      <c r="JH18" s="48"/>
      <c r="JI18" s="48"/>
      <c r="JJ18" s="48"/>
      <c r="JK18" s="48"/>
      <c r="JL18" s="48"/>
      <c r="JM18" s="48"/>
      <c r="JN18" s="48"/>
      <c r="JO18" s="48"/>
      <c r="JP18" s="48"/>
      <c r="JQ18" s="48"/>
      <c r="JR18" s="48"/>
      <c r="JS18" s="48"/>
      <c r="JT18" s="48"/>
      <c r="JU18" s="48"/>
      <c r="JV18" s="48"/>
      <c r="JW18" s="48"/>
      <c r="JX18" s="48"/>
      <c r="JY18" s="48"/>
      <c r="JZ18" s="48"/>
      <c r="KA18" s="48"/>
      <c r="KB18" s="48"/>
      <c r="KC18" s="48"/>
      <c r="KD18" s="48"/>
      <c r="KE18" s="48"/>
      <c r="KF18" s="48"/>
      <c r="KG18" s="48"/>
      <c r="KH18" s="48"/>
      <c r="KI18" s="48"/>
      <c r="KJ18" s="48"/>
      <c r="KK18" s="48"/>
      <c r="KL18" s="48"/>
      <c r="KM18" s="48"/>
      <c r="KN18" s="48"/>
      <c r="KO18" s="48"/>
      <c r="KP18" s="48"/>
      <c r="KQ18" s="48"/>
      <c r="KR18" s="48"/>
      <c r="KS18" s="48"/>
      <c r="KT18" s="48"/>
      <c r="KU18" s="48"/>
      <c r="KV18" s="48"/>
      <c r="KW18" s="48"/>
      <c r="KX18" s="48"/>
      <c r="KY18" s="48"/>
      <c r="KZ18" s="48"/>
      <c r="LA18" s="48"/>
      <c r="LB18" s="48"/>
      <c r="LC18" s="48"/>
      <c r="LD18" s="48"/>
      <c r="LE18" s="48"/>
      <c r="LF18" s="48"/>
      <c r="LG18" s="48"/>
      <c r="LH18" s="48"/>
      <c r="LI18" s="48"/>
      <c r="LJ18" s="48"/>
      <c r="LK18" s="48"/>
      <c r="LL18" s="48"/>
      <c r="LM18" s="48"/>
      <c r="LN18" s="48"/>
      <c r="LO18" s="48"/>
      <c r="LP18" s="48"/>
      <c r="LQ18" s="48"/>
      <c r="LR18" s="48"/>
      <c r="LS18" s="48"/>
      <c r="LT18" s="48"/>
      <c r="LU18" s="48"/>
      <c r="LV18" s="48"/>
      <c r="LW18" s="48"/>
      <c r="LX18" s="48"/>
      <c r="LY18" s="48"/>
      <c r="LZ18" s="48"/>
      <c r="MA18" s="48"/>
      <c r="MB18" s="48"/>
      <c r="MC18" s="48"/>
      <c r="MD18" s="48"/>
      <c r="ME18" s="48"/>
      <c r="MF18" s="48"/>
      <c r="MG18" s="48"/>
      <c r="MH18" s="48"/>
      <c r="MI18" s="48"/>
      <c r="MJ18" s="48"/>
      <c r="MK18" s="48"/>
      <c r="ML18" s="48"/>
      <c r="MM18" s="48"/>
      <c r="MN18" s="48"/>
      <c r="MO18" s="48"/>
      <c r="MP18" s="48"/>
      <c r="MQ18" s="48"/>
      <c r="MR18" s="48"/>
      <c r="MS18" s="48"/>
      <c r="MT18" s="48"/>
      <c r="MU18" s="48"/>
      <c r="MV18" s="48"/>
      <c r="MW18" s="48"/>
      <c r="MX18" s="48"/>
      <c r="MY18" s="48"/>
      <c r="MZ18" s="48"/>
      <c r="NA18" s="48"/>
      <c r="NB18" s="48"/>
      <c r="NC18" s="48"/>
      <c r="ND18" s="48"/>
      <c r="NE18" s="48"/>
      <c r="NF18" s="48"/>
      <c r="NG18" s="48"/>
      <c r="NH18" s="48"/>
      <c r="NI18" s="48"/>
      <c r="NJ18" s="48"/>
      <c r="NK18" s="48"/>
      <c r="NL18" s="48"/>
      <c r="NM18" s="48"/>
      <c r="NN18" s="48"/>
      <c r="NO18" s="48"/>
      <c r="NP18" s="48"/>
      <c r="NQ18" s="48"/>
      <c r="NR18" s="48"/>
      <c r="NS18" s="48"/>
      <c r="NT18" s="48"/>
      <c r="NU18" s="48"/>
      <c r="NV18" s="48"/>
      <c r="NW18" s="48"/>
      <c r="NX18" s="48"/>
      <c r="NY18" s="48"/>
      <c r="NZ18" s="48"/>
      <c r="OA18" s="48"/>
      <c r="OB18" s="48"/>
      <c r="OC18" s="48"/>
      <c r="OD18" s="48"/>
      <c r="OE18" s="48"/>
      <c r="OF18" s="48"/>
      <c r="OG18" s="48"/>
      <c r="OH18" s="48"/>
      <c r="OI18" s="48"/>
      <c r="OJ18" s="48"/>
      <c r="OK18" s="48"/>
      <c r="OL18" s="48"/>
      <c r="OM18" s="48"/>
      <c r="ON18" s="48"/>
      <c r="OO18" s="48"/>
      <c r="OP18" s="48"/>
      <c r="OQ18" s="48"/>
      <c r="OR18" s="48"/>
      <c r="OS18" s="48"/>
      <c r="OT18" s="48"/>
      <c r="OU18" s="48"/>
      <c r="OV18" s="48"/>
      <c r="OW18" s="48"/>
      <c r="OX18" s="48"/>
      <c r="OY18" s="48"/>
      <c r="OZ18" s="48"/>
      <c r="PA18" s="48"/>
      <c r="PB18" s="48"/>
      <c r="PC18" s="48"/>
      <c r="PD18" s="48"/>
      <c r="PE18" s="48"/>
      <c r="PF18" s="48"/>
      <c r="PG18" s="48"/>
      <c r="PH18" s="48"/>
      <c r="PI18" s="48"/>
      <c r="PJ18" s="48"/>
      <c r="PK18" s="48"/>
      <c r="PL18" s="48"/>
      <c r="PM18" s="48"/>
      <c r="PN18" s="48"/>
      <c r="PO18" s="48"/>
      <c r="PP18" s="48"/>
      <c r="PQ18" s="48"/>
      <c r="PR18" s="48"/>
      <c r="PS18" s="48"/>
      <c r="PT18" s="48"/>
      <c r="PU18" s="48"/>
      <c r="PV18" s="48"/>
      <c r="PW18" s="48"/>
      <c r="PX18" s="48"/>
      <c r="PY18" s="48"/>
      <c r="PZ18" s="48"/>
      <c r="QA18" s="48"/>
      <c r="QB18" s="48"/>
      <c r="QC18" s="48"/>
      <c r="QD18" s="48"/>
      <c r="QE18" s="48"/>
      <c r="QF18" s="48"/>
      <c r="QG18" s="48"/>
      <c r="QH18" s="48"/>
      <c r="QI18" s="48"/>
      <c r="QJ18" s="48"/>
      <c r="QK18" s="48"/>
      <c r="QL18" s="48"/>
      <c r="QM18" s="48"/>
      <c r="QN18" s="48"/>
      <c r="QO18" s="48"/>
      <c r="QP18" s="48"/>
      <c r="QQ18" s="48"/>
      <c r="QR18" s="48"/>
      <c r="QS18" s="48"/>
      <c r="QT18" s="48"/>
      <c r="QU18" s="48"/>
      <c r="QV18" s="48"/>
      <c r="QW18" s="48"/>
      <c r="QX18" s="48"/>
      <c r="QY18" s="48"/>
      <c r="QZ18" s="48"/>
      <c r="RA18" s="48"/>
      <c r="RB18" s="48"/>
      <c r="RC18" s="48"/>
      <c r="RD18" s="48"/>
      <c r="RE18" s="48"/>
      <c r="RF18" s="48"/>
      <c r="RG18" s="48"/>
      <c r="RH18" s="48"/>
      <c r="RI18" s="48"/>
      <c r="RJ18" s="48"/>
      <c r="RK18" s="48"/>
      <c r="RL18" s="48"/>
      <c r="RM18" s="48"/>
      <c r="RN18" s="48"/>
      <c r="RO18" s="48"/>
      <c r="RP18" s="48"/>
      <c r="RQ18" s="48"/>
      <c r="RR18" s="48"/>
      <c r="RS18" s="48"/>
      <c r="RT18" s="48"/>
      <c r="RU18" s="48"/>
      <c r="RV18" s="48"/>
      <c r="RW18" s="48"/>
      <c r="RX18" s="48"/>
      <c r="RY18" s="48"/>
      <c r="RZ18" s="48"/>
      <c r="SA18" s="48"/>
      <c r="SB18" s="48"/>
      <c r="SC18" s="48"/>
      <c r="SD18" s="48"/>
      <c r="SE18" s="48"/>
      <c r="SF18" s="48"/>
      <c r="SG18" s="48"/>
      <c r="SH18" s="48"/>
      <c r="SI18" s="48"/>
      <c r="SJ18" s="48"/>
      <c r="SK18" s="48"/>
      <c r="SL18" s="48"/>
      <c r="SM18" s="48"/>
      <c r="SN18" s="48"/>
      <c r="SO18" s="48"/>
      <c r="SP18" s="48"/>
      <c r="SQ18" s="48"/>
      <c r="SR18" s="48"/>
      <c r="SS18" s="48"/>
      <c r="ST18" s="48"/>
      <c r="SU18" s="48"/>
      <c r="SV18" s="48"/>
      <c r="SW18" s="48"/>
      <c r="SX18" s="48"/>
      <c r="SY18" s="48"/>
      <c r="SZ18" s="48"/>
      <c r="TA18" s="48"/>
      <c r="TB18" s="48"/>
      <c r="TC18" s="48"/>
      <c r="TD18" s="48"/>
      <c r="TE18" s="48"/>
      <c r="TF18" s="48"/>
      <c r="TG18" s="48"/>
      <c r="TH18" s="48"/>
      <c r="TI18" s="48"/>
      <c r="TJ18" s="48"/>
      <c r="TK18" s="48"/>
      <c r="TL18" s="48"/>
      <c r="TM18" s="48"/>
      <c r="TN18" s="48"/>
      <c r="TO18" s="48"/>
      <c r="TP18" s="48"/>
      <c r="TQ18" s="48"/>
      <c r="TR18" s="48"/>
      <c r="TS18" s="48"/>
      <c r="TT18" s="48"/>
      <c r="TU18" s="48"/>
      <c r="TV18" s="48"/>
      <c r="TW18" s="48"/>
      <c r="TX18" s="48"/>
      <c r="TY18" s="48"/>
      <c r="TZ18" s="48"/>
      <c r="UA18" s="48"/>
      <c r="UB18" s="48"/>
      <c r="UC18" s="48"/>
      <c r="UD18" s="48"/>
      <c r="UE18" s="48"/>
      <c r="UF18" s="48"/>
      <c r="UG18" s="48"/>
      <c r="UH18" s="48"/>
      <c r="UI18" s="48"/>
      <c r="UJ18" s="48"/>
      <c r="UK18" s="48"/>
      <c r="UL18" s="48"/>
      <c r="UM18" s="48"/>
      <c r="UN18" s="48"/>
      <c r="UO18" s="48"/>
      <c r="UP18" s="48"/>
      <c r="UQ18" s="48"/>
      <c r="UR18" s="48"/>
      <c r="US18" s="48"/>
      <c r="UT18" s="48"/>
      <c r="UU18" s="48"/>
      <c r="UV18" s="48"/>
      <c r="UW18" s="48"/>
      <c r="UX18" s="48"/>
      <c r="UY18" s="48"/>
      <c r="UZ18" s="48"/>
      <c r="VA18" s="48"/>
      <c r="VB18" s="48"/>
      <c r="VC18" s="48"/>
      <c r="VD18" s="48"/>
      <c r="VE18" s="48"/>
      <c r="VF18" s="48"/>
      <c r="VG18" s="48"/>
      <c r="VH18" s="48"/>
      <c r="VI18" s="48"/>
      <c r="VJ18" s="48"/>
      <c r="VK18" s="48"/>
      <c r="VL18" s="48"/>
      <c r="VM18" s="48"/>
      <c r="VN18" s="48"/>
      <c r="VO18" s="48"/>
      <c r="VP18" s="48"/>
      <c r="VQ18" s="48"/>
      <c r="VR18" s="48"/>
      <c r="VS18" s="48"/>
      <c r="VT18" s="48"/>
      <c r="VU18" s="48"/>
      <c r="VV18" s="48"/>
      <c r="VW18" s="48"/>
      <c r="VX18" s="48"/>
      <c r="VY18" s="48"/>
      <c r="VZ18" s="48"/>
      <c r="WA18" s="48"/>
      <c r="WB18" s="48"/>
      <c r="WC18" s="48"/>
      <c r="WD18" s="48"/>
      <c r="WE18" s="48"/>
      <c r="WF18" s="48"/>
      <c r="WG18" s="48"/>
      <c r="WH18" s="48"/>
      <c r="WI18" s="48"/>
      <c r="WJ18" s="48"/>
      <c r="WK18" s="48"/>
      <c r="WL18" s="48"/>
      <c r="WM18" s="48"/>
      <c r="WN18" s="48"/>
      <c r="WO18" s="48"/>
      <c r="WP18" s="48"/>
      <c r="WQ18" s="48"/>
      <c r="WR18" s="48"/>
      <c r="WS18" s="48"/>
      <c r="WT18" s="48"/>
      <c r="WU18" s="48"/>
      <c r="WV18" s="48"/>
      <c r="WW18" s="48"/>
      <c r="WX18" s="48"/>
      <c r="WY18" s="48"/>
      <c r="WZ18" s="48"/>
      <c r="XA18" s="48"/>
      <c r="XB18" s="48"/>
      <c r="XC18" s="48"/>
      <c r="XD18" s="48"/>
      <c r="XE18" s="48"/>
      <c r="XF18" s="48"/>
      <c r="XG18" s="48"/>
      <c r="XH18" s="48"/>
      <c r="XI18" s="48"/>
      <c r="XJ18" s="48"/>
      <c r="XK18" s="48"/>
      <c r="XL18" s="48"/>
      <c r="XM18" s="48"/>
      <c r="XN18" s="48"/>
      <c r="XO18" s="48"/>
      <c r="XP18" s="48"/>
      <c r="XQ18" s="48"/>
      <c r="XR18" s="48"/>
      <c r="XS18" s="48"/>
      <c r="XT18" s="48"/>
      <c r="XU18" s="48"/>
      <c r="XV18" s="48"/>
      <c r="XW18" s="48"/>
      <c r="XX18" s="48"/>
      <c r="XY18" s="48"/>
      <c r="XZ18" s="48"/>
      <c r="YA18" s="48"/>
      <c r="YB18" s="48"/>
      <c r="YC18" s="48"/>
      <c r="YD18" s="48"/>
      <c r="YE18" s="48"/>
      <c r="YF18" s="48"/>
      <c r="YG18" s="48"/>
      <c r="YH18" s="48"/>
      <c r="YI18" s="48"/>
      <c r="YJ18" s="48"/>
      <c r="YK18" s="48"/>
      <c r="YL18" s="48"/>
      <c r="YM18" s="48"/>
      <c r="YN18" s="48"/>
      <c r="YO18" s="48"/>
      <c r="YP18" s="48"/>
      <c r="YQ18" s="48"/>
      <c r="YR18" s="48"/>
      <c r="YS18" s="48"/>
      <c r="YT18" s="48"/>
      <c r="YU18" s="48"/>
      <c r="YV18" s="48"/>
      <c r="YW18" s="48"/>
      <c r="YX18" s="48"/>
      <c r="YY18" s="48"/>
      <c r="YZ18" s="48"/>
      <c r="ZA18" s="48"/>
      <c r="ZB18" s="48"/>
      <c r="ZC18" s="48"/>
      <c r="ZD18" s="48"/>
      <c r="ZE18" s="48"/>
      <c r="ZF18" s="48"/>
      <c r="ZG18" s="48"/>
      <c r="ZH18" s="48"/>
      <c r="ZI18" s="48"/>
      <c r="ZJ18" s="48"/>
      <c r="ZK18" s="48"/>
      <c r="ZL18" s="48"/>
      <c r="ZM18" s="48"/>
      <c r="ZN18" s="48"/>
      <c r="ZO18" s="48"/>
      <c r="ZP18" s="48"/>
      <c r="ZQ18" s="48"/>
      <c r="ZR18" s="48"/>
      <c r="ZS18" s="48"/>
      <c r="ZT18" s="48"/>
      <c r="ZU18" s="48"/>
      <c r="ZV18" s="48"/>
      <c r="ZW18" s="48"/>
      <c r="ZX18" s="48"/>
      <c r="ZY18" s="48"/>
      <c r="ZZ18" s="48"/>
      <c r="AAA18" s="48"/>
      <c r="AAB18" s="48"/>
      <c r="AAC18" s="48"/>
      <c r="AAD18" s="48"/>
      <c r="AAE18" s="48"/>
      <c r="AAF18" s="48"/>
      <c r="AAG18" s="48"/>
      <c r="AAH18" s="48"/>
      <c r="AAI18" s="48"/>
      <c r="AAJ18" s="48"/>
      <c r="AAK18" s="48"/>
      <c r="AAL18" s="48"/>
      <c r="AAM18" s="48"/>
      <c r="AAN18" s="48"/>
      <c r="AAO18" s="48"/>
      <c r="AAP18" s="48"/>
      <c r="AAQ18" s="48"/>
      <c r="AAR18" s="48"/>
      <c r="AAS18" s="48"/>
      <c r="AAT18" s="48"/>
      <c r="AAU18" s="48"/>
      <c r="AAV18" s="48"/>
      <c r="AAW18" s="48"/>
      <c r="AAX18" s="48"/>
      <c r="AAY18" s="48"/>
      <c r="AAZ18" s="48"/>
      <c r="ABA18" s="48"/>
      <c r="ABB18" s="48"/>
      <c r="ABC18" s="48"/>
      <c r="ABD18" s="48"/>
      <c r="ABE18" s="48"/>
      <c r="ABF18" s="48"/>
      <c r="ABG18" s="48"/>
      <c r="ABH18" s="48"/>
      <c r="ABI18" s="48"/>
      <c r="ABJ18" s="48"/>
      <c r="ABK18" s="48"/>
      <c r="ABL18" s="48"/>
      <c r="ABM18" s="48"/>
      <c r="ABN18" s="48"/>
      <c r="ABO18" s="48"/>
      <c r="ABP18" s="48"/>
      <c r="ABQ18" s="48"/>
      <c r="ABR18" s="48"/>
      <c r="ABS18" s="48"/>
      <c r="ABT18" s="48"/>
      <c r="ABU18" s="48"/>
      <c r="ABV18" s="48"/>
      <c r="ABW18" s="48"/>
      <c r="ABX18" s="48"/>
      <c r="ABY18" s="48"/>
      <c r="ABZ18" s="48"/>
      <c r="ACA18" s="48"/>
      <c r="ACB18" s="48"/>
      <c r="ACC18" s="48"/>
      <c r="ACD18" s="48"/>
      <c r="ACE18" s="48"/>
      <c r="ACF18" s="48"/>
      <c r="ACG18" s="48"/>
      <c r="ACH18" s="48"/>
      <c r="ACI18" s="48"/>
      <c r="ACJ18" s="48"/>
      <c r="ACK18" s="48"/>
      <c r="ACL18" s="48"/>
      <c r="ACM18" s="48"/>
      <c r="ACN18" s="48"/>
      <c r="ACO18" s="48"/>
      <c r="ACP18" s="48"/>
      <c r="ACQ18" s="48"/>
      <c r="ACR18" s="48"/>
      <c r="ACS18" s="48"/>
      <c r="ACT18" s="48"/>
      <c r="ACU18" s="48"/>
      <c r="ACV18" s="48"/>
      <c r="ACW18" s="48"/>
      <c r="ACX18" s="48"/>
      <c r="ACY18" s="48"/>
      <c r="ACZ18" s="48"/>
      <c r="ADA18" s="48"/>
      <c r="ADB18" s="48"/>
      <c r="ADC18" s="48"/>
      <c r="ADD18" s="48"/>
      <c r="ADE18" s="48"/>
      <c r="ADF18" s="48"/>
      <c r="ADG18" s="48"/>
      <c r="ADH18" s="48"/>
      <c r="ADI18" s="48"/>
      <c r="ADJ18" s="48"/>
      <c r="ADK18" s="48"/>
      <c r="ADL18" s="48"/>
      <c r="ADM18" s="48"/>
      <c r="ADN18" s="48"/>
      <c r="ADO18" s="48"/>
      <c r="ADP18" s="48"/>
      <c r="ADQ18" s="48"/>
      <c r="ADR18" s="48"/>
      <c r="ADS18" s="48"/>
      <c r="ADT18" s="48"/>
      <c r="ADU18" s="48"/>
      <c r="ADV18" s="48"/>
      <c r="ADW18" s="48"/>
      <c r="ADX18" s="48"/>
      <c r="ADY18" s="48"/>
      <c r="ADZ18" s="48"/>
      <c r="AEA18" s="48"/>
      <c r="AEB18" s="48"/>
      <c r="AEC18" s="48"/>
      <c r="AED18" s="48"/>
      <c r="AEE18" s="48"/>
      <c r="AEF18" s="48"/>
      <c r="AEG18" s="48"/>
      <c r="AEH18" s="48"/>
      <c r="AEI18" s="48"/>
      <c r="AEJ18" s="48"/>
      <c r="AEK18" s="48"/>
      <c r="AEL18" s="48"/>
      <c r="AEM18" s="48"/>
      <c r="AEN18" s="48"/>
      <c r="AEO18" s="48"/>
      <c r="AEP18" s="48"/>
      <c r="AEQ18" s="48"/>
      <c r="AER18" s="48"/>
      <c r="AES18" s="48"/>
      <c r="AET18" s="48"/>
      <c r="AEU18" s="48"/>
      <c r="AEV18" s="48"/>
      <c r="AEW18" s="48"/>
      <c r="AEX18" s="48"/>
      <c r="AEY18" s="48"/>
      <c r="AEZ18" s="48"/>
      <c r="AFA18" s="48"/>
      <c r="AFB18" s="48"/>
      <c r="AFC18" s="48"/>
      <c r="AFD18" s="48"/>
      <c r="AFE18" s="48"/>
      <c r="AFF18" s="48"/>
      <c r="AFG18" s="48"/>
      <c r="AFH18" s="48"/>
      <c r="AFI18" s="48"/>
      <c r="AFJ18" s="48"/>
      <c r="AFK18" s="48"/>
      <c r="AFL18" s="48"/>
      <c r="AFM18" s="48"/>
      <c r="AFN18" s="48"/>
      <c r="AFO18" s="48"/>
      <c r="AFP18" s="48"/>
      <c r="AFQ18" s="48"/>
      <c r="AFR18" s="48"/>
      <c r="AFS18" s="48"/>
      <c r="AFT18" s="48"/>
      <c r="AFU18" s="48"/>
      <c r="AFV18" s="48"/>
      <c r="AFW18" s="48"/>
      <c r="AFX18" s="48"/>
      <c r="AFY18" s="48"/>
      <c r="AFZ18" s="48"/>
      <c r="AGA18" s="48"/>
      <c r="AGB18" s="48"/>
      <c r="AGC18" s="48"/>
      <c r="AGD18" s="48"/>
      <c r="AGE18" s="48"/>
      <c r="AGF18" s="48"/>
      <c r="AGG18" s="48"/>
      <c r="AGH18" s="48"/>
      <c r="AGI18" s="48"/>
      <c r="AGJ18" s="48"/>
      <c r="AGK18" s="48"/>
      <c r="AGL18" s="48"/>
      <c r="AGM18" s="48"/>
      <c r="AGN18" s="48"/>
      <c r="AGO18" s="48"/>
      <c r="AGP18" s="48"/>
      <c r="AGQ18" s="48"/>
      <c r="AGR18" s="48"/>
      <c r="AGS18" s="48"/>
      <c r="AGT18" s="48"/>
      <c r="AGU18" s="48"/>
      <c r="AGV18" s="48"/>
      <c r="AGW18" s="48"/>
      <c r="AGX18" s="48"/>
      <c r="AGY18" s="48"/>
      <c r="AGZ18" s="48"/>
      <c r="AHA18" s="48"/>
      <c r="AHB18" s="48"/>
      <c r="AHC18" s="48"/>
      <c r="AHD18" s="48"/>
      <c r="AHE18" s="48"/>
      <c r="AHF18" s="48"/>
      <c r="AHG18" s="48"/>
      <c r="AHH18" s="48"/>
      <c r="AHI18" s="48"/>
      <c r="AHJ18" s="48"/>
      <c r="AHK18" s="48"/>
      <c r="AHL18" s="48"/>
      <c r="AHM18" s="48"/>
      <c r="AHN18" s="48"/>
      <c r="AHO18" s="48"/>
      <c r="AHP18" s="48"/>
      <c r="AHQ18" s="48"/>
      <c r="AHR18" s="48"/>
      <c r="AHS18" s="48"/>
      <c r="AHT18" s="48"/>
      <c r="AHU18" s="48"/>
      <c r="AHV18" s="48"/>
      <c r="AHW18" s="48"/>
      <c r="AHX18" s="48"/>
      <c r="AHY18" s="48"/>
      <c r="AHZ18" s="48"/>
      <c r="AIA18" s="48"/>
      <c r="AIB18" s="48"/>
      <c r="AIC18" s="48"/>
      <c r="AID18" s="48"/>
      <c r="AIE18" s="48"/>
      <c r="AIF18" s="48"/>
      <c r="AIG18" s="48"/>
      <c r="AIH18" s="48"/>
      <c r="AII18" s="48"/>
      <c r="AIJ18" s="48"/>
      <c r="AIK18" s="48"/>
      <c r="AIL18" s="48"/>
      <c r="AIM18" s="48"/>
      <c r="AIN18" s="48"/>
      <c r="AIO18" s="48"/>
      <c r="AIP18" s="48"/>
      <c r="AIQ18" s="48"/>
      <c r="AIR18" s="48"/>
      <c r="AIS18" s="48"/>
      <c r="AIT18" s="48"/>
      <c r="AIU18" s="48"/>
      <c r="AIV18" s="48"/>
      <c r="AIW18" s="48"/>
      <c r="AIX18" s="48"/>
      <c r="AIY18" s="48"/>
      <c r="AIZ18" s="48"/>
      <c r="AJA18" s="48"/>
      <c r="AJB18" s="48"/>
      <c r="AJC18" s="48"/>
      <c r="AJD18" s="48"/>
      <c r="AJE18" s="48"/>
      <c r="AJF18" s="48"/>
      <c r="AJG18" s="48"/>
      <c r="AJH18" s="48"/>
      <c r="AJI18" s="48"/>
      <c r="AJJ18" s="48"/>
      <c r="AJK18" s="48"/>
      <c r="AJL18" s="48"/>
      <c r="AJM18" s="48"/>
      <c r="AJN18" s="48"/>
      <c r="AJO18" s="48"/>
      <c r="AJP18" s="48"/>
      <c r="AJQ18" s="48"/>
      <c r="AJR18" s="48"/>
      <c r="AJS18" s="48"/>
      <c r="AJT18" s="48"/>
      <c r="AJU18" s="48"/>
      <c r="AJV18" s="48"/>
      <c r="AJW18" s="48"/>
      <c r="AJX18" s="48"/>
      <c r="AJY18" s="48"/>
      <c r="AJZ18" s="48"/>
      <c r="AKA18" s="48"/>
      <c r="AKB18" s="48"/>
      <c r="AKC18" s="48"/>
      <c r="AKD18" s="48"/>
      <c r="AKE18" s="48"/>
      <c r="AKF18" s="48"/>
      <c r="AKG18" s="48"/>
      <c r="AKH18" s="48"/>
      <c r="AKI18" s="48"/>
      <c r="AKJ18" s="48"/>
      <c r="AKK18" s="48"/>
      <c r="AKL18" s="48"/>
      <c r="AKM18" s="48"/>
      <c r="AKN18" s="48"/>
      <c r="AKO18" s="48"/>
      <c r="AKP18" s="48"/>
      <c r="AKQ18" s="48"/>
      <c r="AKR18" s="48"/>
      <c r="AKS18" s="48"/>
      <c r="AKT18" s="48"/>
      <c r="AKU18" s="48"/>
      <c r="AKV18" s="48"/>
      <c r="AKW18" s="48"/>
      <c r="AKX18" s="48"/>
      <c r="AKY18" s="48"/>
      <c r="AKZ18" s="48"/>
      <c r="ALA18" s="48"/>
      <c r="ALB18" s="48"/>
      <c r="ALC18" s="48"/>
      <c r="ALD18" s="48"/>
      <c r="ALE18" s="48"/>
      <c r="ALF18" s="48"/>
      <c r="ALG18" s="48"/>
      <c r="ALH18" s="48"/>
      <c r="ALI18" s="48"/>
      <c r="ALJ18" s="48"/>
      <c r="ALK18" s="48"/>
      <c r="ALL18" s="48"/>
      <c r="ALM18" s="48"/>
      <c r="ALN18" s="48"/>
      <c r="ALO18" s="48"/>
      <c r="ALP18" s="48"/>
      <c r="ALQ18" s="48"/>
      <c r="ALR18" s="48"/>
      <c r="ALS18" s="48"/>
      <c r="ALT18" s="48"/>
      <c r="ALU18" s="48"/>
      <c r="ALV18" s="48"/>
      <c r="ALW18" s="48"/>
      <c r="ALX18" s="48"/>
      <c r="ALY18" s="48"/>
      <c r="ALZ18" s="48"/>
      <c r="AMA18" s="48"/>
      <c r="AMB18" s="48"/>
      <c r="AMC18" s="48"/>
      <c r="AMD18" s="48"/>
      <c r="AME18" s="48"/>
      <c r="AMF18" s="48"/>
      <c r="AMG18" s="48"/>
      <c r="AMH18" s="48"/>
      <c r="AMI18" s="48"/>
      <c r="AMJ18" s="48"/>
      <c r="AMK18" s="48"/>
    </row>
  </sheetData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0"/>
  <sheetViews>
    <sheetView workbookViewId="0"/>
  </sheetViews>
  <sheetFormatPr defaultColWidth="9.109375" defaultRowHeight="13.2"/>
  <cols>
    <col min="1" max="1" width="1.5546875" style="71" customWidth="1"/>
    <col min="2" max="2" width="2.44140625" style="71" customWidth="1"/>
    <col min="3" max="3" width="4" style="71" customWidth="1"/>
    <col min="4" max="4" width="28" style="100" customWidth="1"/>
    <col min="5" max="5" width="11.44140625" style="72" customWidth="1"/>
    <col min="6" max="6" width="9.33203125" style="73" customWidth="1"/>
    <col min="7" max="7" width="11.44140625" style="72" customWidth="1"/>
    <col min="8" max="8" width="9.33203125" style="73" customWidth="1"/>
    <col min="9" max="9" width="11.44140625" style="72" customWidth="1"/>
    <col min="10" max="10" width="9.33203125" style="73" customWidth="1"/>
    <col min="11" max="11" width="11.44140625" style="71" hidden="1" customWidth="1"/>
    <col min="12" max="12" width="0" style="71" hidden="1" customWidth="1"/>
    <col min="13" max="13" width="9.109375" style="71"/>
    <col min="14" max="14" width="9.33203125" style="71" bestFit="1" customWidth="1"/>
    <col min="15" max="15" width="10" style="71" bestFit="1" customWidth="1"/>
    <col min="16" max="256" width="9.109375" style="71"/>
    <col min="257" max="257" width="1.5546875" style="71" customWidth="1"/>
    <col min="258" max="258" width="2.44140625" style="71" customWidth="1"/>
    <col min="259" max="259" width="4" style="71" customWidth="1"/>
    <col min="260" max="260" width="28" style="71" customWidth="1"/>
    <col min="261" max="261" width="11.44140625" style="71" customWidth="1"/>
    <col min="262" max="262" width="9.33203125" style="71" customWidth="1"/>
    <col min="263" max="263" width="11.44140625" style="71" customWidth="1"/>
    <col min="264" max="264" width="9.33203125" style="71" customWidth="1"/>
    <col min="265" max="265" width="11.44140625" style="71" customWidth="1"/>
    <col min="266" max="266" width="9.33203125" style="71" customWidth="1"/>
    <col min="267" max="268" width="0" style="71" hidden="1" customWidth="1"/>
    <col min="269" max="269" width="9.109375" style="71"/>
    <col min="270" max="270" width="9.33203125" style="71" bestFit="1" customWidth="1"/>
    <col min="271" max="271" width="10" style="71" bestFit="1" customWidth="1"/>
    <col min="272" max="512" width="9.109375" style="71"/>
    <col min="513" max="513" width="1.5546875" style="71" customWidth="1"/>
    <col min="514" max="514" width="2.44140625" style="71" customWidth="1"/>
    <col min="515" max="515" width="4" style="71" customWidth="1"/>
    <col min="516" max="516" width="28" style="71" customWidth="1"/>
    <col min="517" max="517" width="11.44140625" style="71" customWidth="1"/>
    <col min="518" max="518" width="9.33203125" style="71" customWidth="1"/>
    <col min="519" max="519" width="11.44140625" style="71" customWidth="1"/>
    <col min="520" max="520" width="9.33203125" style="71" customWidth="1"/>
    <col min="521" max="521" width="11.44140625" style="71" customWidth="1"/>
    <col min="522" max="522" width="9.33203125" style="71" customWidth="1"/>
    <col min="523" max="524" width="0" style="71" hidden="1" customWidth="1"/>
    <col min="525" max="525" width="9.109375" style="71"/>
    <col min="526" max="526" width="9.33203125" style="71" bestFit="1" customWidth="1"/>
    <col min="527" max="527" width="10" style="71" bestFit="1" customWidth="1"/>
    <col min="528" max="768" width="9.109375" style="71"/>
    <col min="769" max="769" width="1.5546875" style="71" customWidth="1"/>
    <col min="770" max="770" width="2.44140625" style="71" customWidth="1"/>
    <col min="771" max="771" width="4" style="71" customWidth="1"/>
    <col min="772" max="772" width="28" style="71" customWidth="1"/>
    <col min="773" max="773" width="11.44140625" style="71" customWidth="1"/>
    <col min="774" max="774" width="9.33203125" style="71" customWidth="1"/>
    <col min="775" max="775" width="11.44140625" style="71" customWidth="1"/>
    <col min="776" max="776" width="9.33203125" style="71" customWidth="1"/>
    <col min="777" max="777" width="11.44140625" style="71" customWidth="1"/>
    <col min="778" max="778" width="9.33203125" style="71" customWidth="1"/>
    <col min="779" max="780" width="0" style="71" hidden="1" customWidth="1"/>
    <col min="781" max="781" width="9.109375" style="71"/>
    <col min="782" max="782" width="9.33203125" style="71" bestFit="1" customWidth="1"/>
    <col min="783" max="783" width="10" style="71" bestFit="1" customWidth="1"/>
    <col min="784" max="1024" width="9.109375" style="71"/>
    <col min="1025" max="1025" width="1.5546875" style="71" customWidth="1"/>
    <col min="1026" max="1026" width="2.44140625" style="71" customWidth="1"/>
    <col min="1027" max="1027" width="4" style="71" customWidth="1"/>
    <col min="1028" max="1028" width="28" style="71" customWidth="1"/>
    <col min="1029" max="1029" width="11.44140625" style="71" customWidth="1"/>
    <col min="1030" max="1030" width="9.33203125" style="71" customWidth="1"/>
    <col min="1031" max="1031" width="11.44140625" style="71" customWidth="1"/>
    <col min="1032" max="1032" width="9.33203125" style="71" customWidth="1"/>
    <col min="1033" max="1033" width="11.44140625" style="71" customWidth="1"/>
    <col min="1034" max="1034" width="9.33203125" style="71" customWidth="1"/>
    <col min="1035" max="1036" width="0" style="71" hidden="1" customWidth="1"/>
    <col min="1037" max="1037" width="9.109375" style="71"/>
    <col min="1038" max="1038" width="9.33203125" style="71" bestFit="1" customWidth="1"/>
    <col min="1039" max="1039" width="10" style="71" bestFit="1" customWidth="1"/>
    <col min="1040" max="1280" width="9.109375" style="71"/>
    <col min="1281" max="1281" width="1.5546875" style="71" customWidth="1"/>
    <col min="1282" max="1282" width="2.44140625" style="71" customWidth="1"/>
    <col min="1283" max="1283" width="4" style="71" customWidth="1"/>
    <col min="1284" max="1284" width="28" style="71" customWidth="1"/>
    <col min="1285" max="1285" width="11.44140625" style="71" customWidth="1"/>
    <col min="1286" max="1286" width="9.33203125" style="71" customWidth="1"/>
    <col min="1287" max="1287" width="11.44140625" style="71" customWidth="1"/>
    <col min="1288" max="1288" width="9.33203125" style="71" customWidth="1"/>
    <col min="1289" max="1289" width="11.44140625" style="71" customWidth="1"/>
    <col min="1290" max="1290" width="9.33203125" style="71" customWidth="1"/>
    <col min="1291" max="1292" width="0" style="71" hidden="1" customWidth="1"/>
    <col min="1293" max="1293" width="9.109375" style="71"/>
    <col min="1294" max="1294" width="9.33203125" style="71" bestFit="1" customWidth="1"/>
    <col min="1295" max="1295" width="10" style="71" bestFit="1" customWidth="1"/>
    <col min="1296" max="1536" width="9.109375" style="71"/>
    <col min="1537" max="1537" width="1.5546875" style="71" customWidth="1"/>
    <col min="1538" max="1538" width="2.44140625" style="71" customWidth="1"/>
    <col min="1539" max="1539" width="4" style="71" customWidth="1"/>
    <col min="1540" max="1540" width="28" style="71" customWidth="1"/>
    <col min="1541" max="1541" width="11.44140625" style="71" customWidth="1"/>
    <col min="1542" max="1542" width="9.33203125" style="71" customWidth="1"/>
    <col min="1543" max="1543" width="11.44140625" style="71" customWidth="1"/>
    <col min="1544" max="1544" width="9.33203125" style="71" customWidth="1"/>
    <col min="1545" max="1545" width="11.44140625" style="71" customWidth="1"/>
    <col min="1546" max="1546" width="9.33203125" style="71" customWidth="1"/>
    <col min="1547" max="1548" width="0" style="71" hidden="1" customWidth="1"/>
    <col min="1549" max="1549" width="9.109375" style="71"/>
    <col min="1550" max="1550" width="9.33203125" style="71" bestFit="1" customWidth="1"/>
    <col min="1551" max="1551" width="10" style="71" bestFit="1" customWidth="1"/>
    <col min="1552" max="1792" width="9.109375" style="71"/>
    <col min="1793" max="1793" width="1.5546875" style="71" customWidth="1"/>
    <col min="1794" max="1794" width="2.44140625" style="71" customWidth="1"/>
    <col min="1795" max="1795" width="4" style="71" customWidth="1"/>
    <col min="1796" max="1796" width="28" style="71" customWidth="1"/>
    <col min="1797" max="1797" width="11.44140625" style="71" customWidth="1"/>
    <col min="1798" max="1798" width="9.33203125" style="71" customWidth="1"/>
    <col min="1799" max="1799" width="11.44140625" style="71" customWidth="1"/>
    <col min="1800" max="1800" width="9.33203125" style="71" customWidth="1"/>
    <col min="1801" max="1801" width="11.44140625" style="71" customWidth="1"/>
    <col min="1802" max="1802" width="9.33203125" style="71" customWidth="1"/>
    <col min="1803" max="1804" width="0" style="71" hidden="1" customWidth="1"/>
    <col min="1805" max="1805" width="9.109375" style="71"/>
    <col min="1806" max="1806" width="9.33203125" style="71" bestFit="1" customWidth="1"/>
    <col min="1807" max="1807" width="10" style="71" bestFit="1" customWidth="1"/>
    <col min="1808" max="2048" width="9.109375" style="71"/>
    <col min="2049" max="2049" width="1.5546875" style="71" customWidth="1"/>
    <col min="2050" max="2050" width="2.44140625" style="71" customWidth="1"/>
    <col min="2051" max="2051" width="4" style="71" customWidth="1"/>
    <col min="2052" max="2052" width="28" style="71" customWidth="1"/>
    <col min="2053" max="2053" width="11.44140625" style="71" customWidth="1"/>
    <col min="2054" max="2054" width="9.33203125" style="71" customWidth="1"/>
    <col min="2055" max="2055" width="11.44140625" style="71" customWidth="1"/>
    <col min="2056" max="2056" width="9.33203125" style="71" customWidth="1"/>
    <col min="2057" max="2057" width="11.44140625" style="71" customWidth="1"/>
    <col min="2058" max="2058" width="9.33203125" style="71" customWidth="1"/>
    <col min="2059" max="2060" width="0" style="71" hidden="1" customWidth="1"/>
    <col min="2061" max="2061" width="9.109375" style="71"/>
    <col min="2062" max="2062" width="9.33203125" style="71" bestFit="1" customWidth="1"/>
    <col min="2063" max="2063" width="10" style="71" bestFit="1" customWidth="1"/>
    <col min="2064" max="2304" width="9.109375" style="71"/>
    <col min="2305" max="2305" width="1.5546875" style="71" customWidth="1"/>
    <col min="2306" max="2306" width="2.44140625" style="71" customWidth="1"/>
    <col min="2307" max="2307" width="4" style="71" customWidth="1"/>
    <col min="2308" max="2308" width="28" style="71" customWidth="1"/>
    <col min="2309" max="2309" width="11.44140625" style="71" customWidth="1"/>
    <col min="2310" max="2310" width="9.33203125" style="71" customWidth="1"/>
    <col min="2311" max="2311" width="11.44140625" style="71" customWidth="1"/>
    <col min="2312" max="2312" width="9.33203125" style="71" customWidth="1"/>
    <col min="2313" max="2313" width="11.44140625" style="71" customWidth="1"/>
    <col min="2314" max="2314" width="9.33203125" style="71" customWidth="1"/>
    <col min="2315" max="2316" width="0" style="71" hidden="1" customWidth="1"/>
    <col min="2317" max="2317" width="9.109375" style="71"/>
    <col min="2318" max="2318" width="9.33203125" style="71" bestFit="1" customWidth="1"/>
    <col min="2319" max="2319" width="10" style="71" bestFit="1" customWidth="1"/>
    <col min="2320" max="2560" width="9.109375" style="71"/>
    <col min="2561" max="2561" width="1.5546875" style="71" customWidth="1"/>
    <col min="2562" max="2562" width="2.44140625" style="71" customWidth="1"/>
    <col min="2563" max="2563" width="4" style="71" customWidth="1"/>
    <col min="2564" max="2564" width="28" style="71" customWidth="1"/>
    <col min="2565" max="2565" width="11.44140625" style="71" customWidth="1"/>
    <col min="2566" max="2566" width="9.33203125" style="71" customWidth="1"/>
    <col min="2567" max="2567" width="11.44140625" style="71" customWidth="1"/>
    <col min="2568" max="2568" width="9.33203125" style="71" customWidth="1"/>
    <col min="2569" max="2569" width="11.44140625" style="71" customWidth="1"/>
    <col min="2570" max="2570" width="9.33203125" style="71" customWidth="1"/>
    <col min="2571" max="2572" width="0" style="71" hidden="1" customWidth="1"/>
    <col min="2573" max="2573" width="9.109375" style="71"/>
    <col min="2574" max="2574" width="9.33203125" style="71" bestFit="1" customWidth="1"/>
    <col min="2575" max="2575" width="10" style="71" bestFit="1" customWidth="1"/>
    <col min="2576" max="2816" width="9.109375" style="71"/>
    <col min="2817" max="2817" width="1.5546875" style="71" customWidth="1"/>
    <col min="2818" max="2818" width="2.44140625" style="71" customWidth="1"/>
    <col min="2819" max="2819" width="4" style="71" customWidth="1"/>
    <col min="2820" max="2820" width="28" style="71" customWidth="1"/>
    <col min="2821" max="2821" width="11.44140625" style="71" customWidth="1"/>
    <col min="2822" max="2822" width="9.33203125" style="71" customWidth="1"/>
    <col min="2823" max="2823" width="11.44140625" style="71" customWidth="1"/>
    <col min="2824" max="2824" width="9.33203125" style="71" customWidth="1"/>
    <col min="2825" max="2825" width="11.44140625" style="71" customWidth="1"/>
    <col min="2826" max="2826" width="9.33203125" style="71" customWidth="1"/>
    <col min="2827" max="2828" width="0" style="71" hidden="1" customWidth="1"/>
    <col min="2829" max="2829" width="9.109375" style="71"/>
    <col min="2830" max="2830" width="9.33203125" style="71" bestFit="1" customWidth="1"/>
    <col min="2831" max="2831" width="10" style="71" bestFit="1" customWidth="1"/>
    <col min="2832" max="3072" width="9.109375" style="71"/>
    <col min="3073" max="3073" width="1.5546875" style="71" customWidth="1"/>
    <col min="3074" max="3074" width="2.44140625" style="71" customWidth="1"/>
    <col min="3075" max="3075" width="4" style="71" customWidth="1"/>
    <col min="3076" max="3076" width="28" style="71" customWidth="1"/>
    <col min="3077" max="3077" width="11.44140625" style="71" customWidth="1"/>
    <col min="3078" max="3078" width="9.33203125" style="71" customWidth="1"/>
    <col min="3079" max="3079" width="11.44140625" style="71" customWidth="1"/>
    <col min="3080" max="3080" width="9.33203125" style="71" customWidth="1"/>
    <col min="3081" max="3081" width="11.44140625" style="71" customWidth="1"/>
    <col min="3082" max="3082" width="9.33203125" style="71" customWidth="1"/>
    <col min="3083" max="3084" width="0" style="71" hidden="1" customWidth="1"/>
    <col min="3085" max="3085" width="9.109375" style="71"/>
    <col min="3086" max="3086" width="9.33203125" style="71" bestFit="1" customWidth="1"/>
    <col min="3087" max="3087" width="10" style="71" bestFit="1" customWidth="1"/>
    <col min="3088" max="3328" width="9.109375" style="71"/>
    <col min="3329" max="3329" width="1.5546875" style="71" customWidth="1"/>
    <col min="3330" max="3330" width="2.44140625" style="71" customWidth="1"/>
    <col min="3331" max="3331" width="4" style="71" customWidth="1"/>
    <col min="3332" max="3332" width="28" style="71" customWidth="1"/>
    <col min="3333" max="3333" width="11.44140625" style="71" customWidth="1"/>
    <col min="3334" max="3334" width="9.33203125" style="71" customWidth="1"/>
    <col min="3335" max="3335" width="11.44140625" style="71" customWidth="1"/>
    <col min="3336" max="3336" width="9.33203125" style="71" customWidth="1"/>
    <col min="3337" max="3337" width="11.44140625" style="71" customWidth="1"/>
    <col min="3338" max="3338" width="9.33203125" style="71" customWidth="1"/>
    <col min="3339" max="3340" width="0" style="71" hidden="1" customWidth="1"/>
    <col min="3341" max="3341" width="9.109375" style="71"/>
    <col min="3342" max="3342" width="9.33203125" style="71" bestFit="1" customWidth="1"/>
    <col min="3343" max="3343" width="10" style="71" bestFit="1" customWidth="1"/>
    <col min="3344" max="3584" width="9.109375" style="71"/>
    <col min="3585" max="3585" width="1.5546875" style="71" customWidth="1"/>
    <col min="3586" max="3586" width="2.44140625" style="71" customWidth="1"/>
    <col min="3587" max="3587" width="4" style="71" customWidth="1"/>
    <col min="3588" max="3588" width="28" style="71" customWidth="1"/>
    <col min="3589" max="3589" width="11.44140625" style="71" customWidth="1"/>
    <col min="3590" max="3590" width="9.33203125" style="71" customWidth="1"/>
    <col min="3591" max="3591" width="11.44140625" style="71" customWidth="1"/>
    <col min="3592" max="3592" width="9.33203125" style="71" customWidth="1"/>
    <col min="3593" max="3593" width="11.44140625" style="71" customWidth="1"/>
    <col min="3594" max="3594" width="9.33203125" style="71" customWidth="1"/>
    <col min="3595" max="3596" width="0" style="71" hidden="1" customWidth="1"/>
    <col min="3597" max="3597" width="9.109375" style="71"/>
    <col min="3598" max="3598" width="9.33203125" style="71" bestFit="1" customWidth="1"/>
    <col min="3599" max="3599" width="10" style="71" bestFit="1" customWidth="1"/>
    <col min="3600" max="3840" width="9.109375" style="71"/>
    <col min="3841" max="3841" width="1.5546875" style="71" customWidth="1"/>
    <col min="3842" max="3842" width="2.44140625" style="71" customWidth="1"/>
    <col min="3843" max="3843" width="4" style="71" customWidth="1"/>
    <col min="3844" max="3844" width="28" style="71" customWidth="1"/>
    <col min="3845" max="3845" width="11.44140625" style="71" customWidth="1"/>
    <col min="3846" max="3846" width="9.33203125" style="71" customWidth="1"/>
    <col min="3847" max="3847" width="11.44140625" style="71" customWidth="1"/>
    <col min="3848" max="3848" width="9.33203125" style="71" customWidth="1"/>
    <col min="3849" max="3849" width="11.44140625" style="71" customWidth="1"/>
    <col min="3850" max="3850" width="9.33203125" style="71" customWidth="1"/>
    <col min="3851" max="3852" width="0" style="71" hidden="1" customWidth="1"/>
    <col min="3853" max="3853" width="9.109375" style="71"/>
    <col min="3854" max="3854" width="9.33203125" style="71" bestFit="1" customWidth="1"/>
    <col min="3855" max="3855" width="10" style="71" bestFit="1" customWidth="1"/>
    <col min="3856" max="4096" width="9.109375" style="71"/>
    <col min="4097" max="4097" width="1.5546875" style="71" customWidth="1"/>
    <col min="4098" max="4098" width="2.44140625" style="71" customWidth="1"/>
    <col min="4099" max="4099" width="4" style="71" customWidth="1"/>
    <col min="4100" max="4100" width="28" style="71" customWidth="1"/>
    <col min="4101" max="4101" width="11.44140625" style="71" customWidth="1"/>
    <col min="4102" max="4102" width="9.33203125" style="71" customWidth="1"/>
    <col min="4103" max="4103" width="11.44140625" style="71" customWidth="1"/>
    <col min="4104" max="4104" width="9.33203125" style="71" customWidth="1"/>
    <col min="4105" max="4105" width="11.44140625" style="71" customWidth="1"/>
    <col min="4106" max="4106" width="9.33203125" style="71" customWidth="1"/>
    <col min="4107" max="4108" width="0" style="71" hidden="1" customWidth="1"/>
    <col min="4109" max="4109" width="9.109375" style="71"/>
    <col min="4110" max="4110" width="9.33203125" style="71" bestFit="1" customWidth="1"/>
    <col min="4111" max="4111" width="10" style="71" bestFit="1" customWidth="1"/>
    <col min="4112" max="4352" width="9.109375" style="71"/>
    <col min="4353" max="4353" width="1.5546875" style="71" customWidth="1"/>
    <col min="4354" max="4354" width="2.44140625" style="71" customWidth="1"/>
    <col min="4355" max="4355" width="4" style="71" customWidth="1"/>
    <col min="4356" max="4356" width="28" style="71" customWidth="1"/>
    <col min="4357" max="4357" width="11.44140625" style="71" customWidth="1"/>
    <col min="4358" max="4358" width="9.33203125" style="71" customWidth="1"/>
    <col min="4359" max="4359" width="11.44140625" style="71" customWidth="1"/>
    <col min="4360" max="4360" width="9.33203125" style="71" customWidth="1"/>
    <col min="4361" max="4361" width="11.44140625" style="71" customWidth="1"/>
    <col min="4362" max="4362" width="9.33203125" style="71" customWidth="1"/>
    <col min="4363" max="4364" width="0" style="71" hidden="1" customWidth="1"/>
    <col min="4365" max="4365" width="9.109375" style="71"/>
    <col min="4366" max="4366" width="9.33203125" style="71" bestFit="1" customWidth="1"/>
    <col min="4367" max="4367" width="10" style="71" bestFit="1" customWidth="1"/>
    <col min="4368" max="4608" width="9.109375" style="71"/>
    <col min="4609" max="4609" width="1.5546875" style="71" customWidth="1"/>
    <col min="4610" max="4610" width="2.44140625" style="71" customWidth="1"/>
    <col min="4611" max="4611" width="4" style="71" customWidth="1"/>
    <col min="4612" max="4612" width="28" style="71" customWidth="1"/>
    <col min="4613" max="4613" width="11.44140625" style="71" customWidth="1"/>
    <col min="4614" max="4614" width="9.33203125" style="71" customWidth="1"/>
    <col min="4615" max="4615" width="11.44140625" style="71" customWidth="1"/>
    <col min="4616" max="4616" width="9.33203125" style="71" customWidth="1"/>
    <col min="4617" max="4617" width="11.44140625" style="71" customWidth="1"/>
    <col min="4618" max="4618" width="9.33203125" style="71" customWidth="1"/>
    <col min="4619" max="4620" width="0" style="71" hidden="1" customWidth="1"/>
    <col min="4621" max="4621" width="9.109375" style="71"/>
    <col min="4622" max="4622" width="9.33203125" style="71" bestFit="1" customWidth="1"/>
    <col min="4623" max="4623" width="10" style="71" bestFit="1" customWidth="1"/>
    <col min="4624" max="4864" width="9.109375" style="71"/>
    <col min="4865" max="4865" width="1.5546875" style="71" customWidth="1"/>
    <col min="4866" max="4866" width="2.44140625" style="71" customWidth="1"/>
    <col min="4867" max="4867" width="4" style="71" customWidth="1"/>
    <col min="4868" max="4868" width="28" style="71" customWidth="1"/>
    <col min="4869" max="4869" width="11.44140625" style="71" customWidth="1"/>
    <col min="4870" max="4870" width="9.33203125" style="71" customWidth="1"/>
    <col min="4871" max="4871" width="11.44140625" style="71" customWidth="1"/>
    <col min="4872" max="4872" width="9.33203125" style="71" customWidth="1"/>
    <col min="4873" max="4873" width="11.44140625" style="71" customWidth="1"/>
    <col min="4874" max="4874" width="9.33203125" style="71" customWidth="1"/>
    <col min="4875" max="4876" width="0" style="71" hidden="1" customWidth="1"/>
    <col min="4877" max="4877" width="9.109375" style="71"/>
    <col min="4878" max="4878" width="9.33203125" style="71" bestFit="1" customWidth="1"/>
    <col min="4879" max="4879" width="10" style="71" bestFit="1" customWidth="1"/>
    <col min="4880" max="5120" width="9.109375" style="71"/>
    <col min="5121" max="5121" width="1.5546875" style="71" customWidth="1"/>
    <col min="5122" max="5122" width="2.44140625" style="71" customWidth="1"/>
    <col min="5123" max="5123" width="4" style="71" customWidth="1"/>
    <col min="5124" max="5124" width="28" style="71" customWidth="1"/>
    <col min="5125" max="5125" width="11.44140625" style="71" customWidth="1"/>
    <col min="5126" max="5126" width="9.33203125" style="71" customWidth="1"/>
    <col min="5127" max="5127" width="11.44140625" style="71" customWidth="1"/>
    <col min="5128" max="5128" width="9.33203125" style="71" customWidth="1"/>
    <col min="5129" max="5129" width="11.44140625" style="71" customWidth="1"/>
    <col min="5130" max="5130" width="9.33203125" style="71" customWidth="1"/>
    <col min="5131" max="5132" width="0" style="71" hidden="1" customWidth="1"/>
    <col min="5133" max="5133" width="9.109375" style="71"/>
    <col min="5134" max="5134" width="9.33203125" style="71" bestFit="1" customWidth="1"/>
    <col min="5135" max="5135" width="10" style="71" bestFit="1" customWidth="1"/>
    <col min="5136" max="5376" width="9.109375" style="71"/>
    <col min="5377" max="5377" width="1.5546875" style="71" customWidth="1"/>
    <col min="5378" max="5378" width="2.44140625" style="71" customWidth="1"/>
    <col min="5379" max="5379" width="4" style="71" customWidth="1"/>
    <col min="5380" max="5380" width="28" style="71" customWidth="1"/>
    <col min="5381" max="5381" width="11.44140625" style="71" customWidth="1"/>
    <col min="5382" max="5382" width="9.33203125" style="71" customWidth="1"/>
    <col min="5383" max="5383" width="11.44140625" style="71" customWidth="1"/>
    <col min="5384" max="5384" width="9.33203125" style="71" customWidth="1"/>
    <col min="5385" max="5385" width="11.44140625" style="71" customWidth="1"/>
    <col min="5386" max="5386" width="9.33203125" style="71" customWidth="1"/>
    <col min="5387" max="5388" width="0" style="71" hidden="1" customWidth="1"/>
    <col min="5389" max="5389" width="9.109375" style="71"/>
    <col min="5390" max="5390" width="9.33203125" style="71" bestFit="1" customWidth="1"/>
    <col min="5391" max="5391" width="10" style="71" bestFit="1" customWidth="1"/>
    <col min="5392" max="5632" width="9.109375" style="71"/>
    <col min="5633" max="5633" width="1.5546875" style="71" customWidth="1"/>
    <col min="5634" max="5634" width="2.44140625" style="71" customWidth="1"/>
    <col min="5635" max="5635" width="4" style="71" customWidth="1"/>
    <col min="5636" max="5636" width="28" style="71" customWidth="1"/>
    <col min="5637" max="5637" width="11.44140625" style="71" customWidth="1"/>
    <col min="5638" max="5638" width="9.33203125" style="71" customWidth="1"/>
    <col min="5639" max="5639" width="11.44140625" style="71" customWidth="1"/>
    <col min="5640" max="5640" width="9.33203125" style="71" customWidth="1"/>
    <col min="5641" max="5641" width="11.44140625" style="71" customWidth="1"/>
    <col min="5642" max="5642" width="9.33203125" style="71" customWidth="1"/>
    <col min="5643" max="5644" width="0" style="71" hidden="1" customWidth="1"/>
    <col min="5645" max="5645" width="9.109375" style="71"/>
    <col min="5646" max="5646" width="9.33203125" style="71" bestFit="1" customWidth="1"/>
    <col min="5647" max="5647" width="10" style="71" bestFit="1" customWidth="1"/>
    <col min="5648" max="5888" width="9.109375" style="71"/>
    <col min="5889" max="5889" width="1.5546875" style="71" customWidth="1"/>
    <col min="5890" max="5890" width="2.44140625" style="71" customWidth="1"/>
    <col min="5891" max="5891" width="4" style="71" customWidth="1"/>
    <col min="5892" max="5892" width="28" style="71" customWidth="1"/>
    <col min="5893" max="5893" width="11.44140625" style="71" customWidth="1"/>
    <col min="5894" max="5894" width="9.33203125" style="71" customWidth="1"/>
    <col min="5895" max="5895" width="11.44140625" style="71" customWidth="1"/>
    <col min="5896" max="5896" width="9.33203125" style="71" customWidth="1"/>
    <col min="5897" max="5897" width="11.44140625" style="71" customWidth="1"/>
    <col min="5898" max="5898" width="9.33203125" style="71" customWidth="1"/>
    <col min="5899" max="5900" width="0" style="71" hidden="1" customWidth="1"/>
    <col min="5901" max="5901" width="9.109375" style="71"/>
    <col min="5902" max="5902" width="9.33203125" style="71" bestFit="1" customWidth="1"/>
    <col min="5903" max="5903" width="10" style="71" bestFit="1" customWidth="1"/>
    <col min="5904" max="6144" width="9.109375" style="71"/>
    <col min="6145" max="6145" width="1.5546875" style="71" customWidth="1"/>
    <col min="6146" max="6146" width="2.44140625" style="71" customWidth="1"/>
    <col min="6147" max="6147" width="4" style="71" customWidth="1"/>
    <col min="6148" max="6148" width="28" style="71" customWidth="1"/>
    <col min="6149" max="6149" width="11.44140625" style="71" customWidth="1"/>
    <col min="6150" max="6150" width="9.33203125" style="71" customWidth="1"/>
    <col min="6151" max="6151" width="11.44140625" style="71" customWidth="1"/>
    <col min="6152" max="6152" width="9.33203125" style="71" customWidth="1"/>
    <col min="6153" max="6153" width="11.44140625" style="71" customWidth="1"/>
    <col min="6154" max="6154" width="9.33203125" style="71" customWidth="1"/>
    <col min="6155" max="6156" width="0" style="71" hidden="1" customWidth="1"/>
    <col min="6157" max="6157" width="9.109375" style="71"/>
    <col min="6158" max="6158" width="9.33203125" style="71" bestFit="1" customWidth="1"/>
    <col min="6159" max="6159" width="10" style="71" bestFit="1" customWidth="1"/>
    <col min="6160" max="6400" width="9.109375" style="71"/>
    <col min="6401" max="6401" width="1.5546875" style="71" customWidth="1"/>
    <col min="6402" max="6402" width="2.44140625" style="71" customWidth="1"/>
    <col min="6403" max="6403" width="4" style="71" customWidth="1"/>
    <col min="6404" max="6404" width="28" style="71" customWidth="1"/>
    <col min="6405" max="6405" width="11.44140625" style="71" customWidth="1"/>
    <col min="6406" max="6406" width="9.33203125" style="71" customWidth="1"/>
    <col min="6407" max="6407" width="11.44140625" style="71" customWidth="1"/>
    <col min="6408" max="6408" width="9.33203125" style="71" customWidth="1"/>
    <col min="6409" max="6409" width="11.44140625" style="71" customWidth="1"/>
    <col min="6410" max="6410" width="9.33203125" style="71" customWidth="1"/>
    <col min="6411" max="6412" width="0" style="71" hidden="1" customWidth="1"/>
    <col min="6413" max="6413" width="9.109375" style="71"/>
    <col min="6414" max="6414" width="9.33203125" style="71" bestFit="1" customWidth="1"/>
    <col min="6415" max="6415" width="10" style="71" bestFit="1" customWidth="1"/>
    <col min="6416" max="6656" width="9.109375" style="71"/>
    <col min="6657" max="6657" width="1.5546875" style="71" customWidth="1"/>
    <col min="6658" max="6658" width="2.44140625" style="71" customWidth="1"/>
    <col min="6659" max="6659" width="4" style="71" customWidth="1"/>
    <col min="6660" max="6660" width="28" style="71" customWidth="1"/>
    <col min="6661" max="6661" width="11.44140625" style="71" customWidth="1"/>
    <col min="6662" max="6662" width="9.33203125" style="71" customWidth="1"/>
    <col min="6663" max="6663" width="11.44140625" style="71" customWidth="1"/>
    <col min="6664" max="6664" width="9.33203125" style="71" customWidth="1"/>
    <col min="6665" max="6665" width="11.44140625" style="71" customWidth="1"/>
    <col min="6666" max="6666" width="9.33203125" style="71" customWidth="1"/>
    <col min="6667" max="6668" width="0" style="71" hidden="1" customWidth="1"/>
    <col min="6669" max="6669" width="9.109375" style="71"/>
    <col min="6670" max="6670" width="9.33203125" style="71" bestFit="1" customWidth="1"/>
    <col min="6671" max="6671" width="10" style="71" bestFit="1" customWidth="1"/>
    <col min="6672" max="6912" width="9.109375" style="71"/>
    <col min="6913" max="6913" width="1.5546875" style="71" customWidth="1"/>
    <col min="6914" max="6914" width="2.44140625" style="71" customWidth="1"/>
    <col min="6915" max="6915" width="4" style="71" customWidth="1"/>
    <col min="6916" max="6916" width="28" style="71" customWidth="1"/>
    <col min="6917" max="6917" width="11.44140625" style="71" customWidth="1"/>
    <col min="6918" max="6918" width="9.33203125" style="71" customWidth="1"/>
    <col min="6919" max="6919" width="11.44140625" style="71" customWidth="1"/>
    <col min="6920" max="6920" width="9.33203125" style="71" customWidth="1"/>
    <col min="6921" max="6921" width="11.44140625" style="71" customWidth="1"/>
    <col min="6922" max="6922" width="9.33203125" style="71" customWidth="1"/>
    <col min="6923" max="6924" width="0" style="71" hidden="1" customWidth="1"/>
    <col min="6925" max="6925" width="9.109375" style="71"/>
    <col min="6926" max="6926" width="9.33203125" style="71" bestFit="1" customWidth="1"/>
    <col min="6927" max="6927" width="10" style="71" bestFit="1" customWidth="1"/>
    <col min="6928" max="7168" width="9.109375" style="71"/>
    <col min="7169" max="7169" width="1.5546875" style="71" customWidth="1"/>
    <col min="7170" max="7170" width="2.44140625" style="71" customWidth="1"/>
    <col min="7171" max="7171" width="4" style="71" customWidth="1"/>
    <col min="7172" max="7172" width="28" style="71" customWidth="1"/>
    <col min="7173" max="7173" width="11.44140625" style="71" customWidth="1"/>
    <col min="7174" max="7174" width="9.33203125" style="71" customWidth="1"/>
    <col min="7175" max="7175" width="11.44140625" style="71" customWidth="1"/>
    <col min="7176" max="7176" width="9.33203125" style="71" customWidth="1"/>
    <col min="7177" max="7177" width="11.44140625" style="71" customWidth="1"/>
    <col min="7178" max="7178" width="9.33203125" style="71" customWidth="1"/>
    <col min="7179" max="7180" width="0" style="71" hidden="1" customWidth="1"/>
    <col min="7181" max="7181" width="9.109375" style="71"/>
    <col min="7182" max="7182" width="9.33203125" style="71" bestFit="1" customWidth="1"/>
    <col min="7183" max="7183" width="10" style="71" bestFit="1" customWidth="1"/>
    <col min="7184" max="7424" width="9.109375" style="71"/>
    <col min="7425" max="7425" width="1.5546875" style="71" customWidth="1"/>
    <col min="7426" max="7426" width="2.44140625" style="71" customWidth="1"/>
    <col min="7427" max="7427" width="4" style="71" customWidth="1"/>
    <col min="7428" max="7428" width="28" style="71" customWidth="1"/>
    <col min="7429" max="7429" width="11.44140625" style="71" customWidth="1"/>
    <col min="7430" max="7430" width="9.33203125" style="71" customWidth="1"/>
    <col min="7431" max="7431" width="11.44140625" style="71" customWidth="1"/>
    <col min="7432" max="7432" width="9.33203125" style="71" customWidth="1"/>
    <col min="7433" max="7433" width="11.44140625" style="71" customWidth="1"/>
    <col min="7434" max="7434" width="9.33203125" style="71" customWidth="1"/>
    <col min="7435" max="7436" width="0" style="71" hidden="1" customWidth="1"/>
    <col min="7437" max="7437" width="9.109375" style="71"/>
    <col min="7438" max="7438" width="9.33203125" style="71" bestFit="1" customWidth="1"/>
    <col min="7439" max="7439" width="10" style="71" bestFit="1" customWidth="1"/>
    <col min="7440" max="7680" width="9.109375" style="71"/>
    <col min="7681" max="7681" width="1.5546875" style="71" customWidth="1"/>
    <col min="7682" max="7682" width="2.44140625" style="71" customWidth="1"/>
    <col min="7683" max="7683" width="4" style="71" customWidth="1"/>
    <col min="7684" max="7684" width="28" style="71" customWidth="1"/>
    <col min="7685" max="7685" width="11.44140625" style="71" customWidth="1"/>
    <col min="7686" max="7686" width="9.33203125" style="71" customWidth="1"/>
    <col min="7687" max="7687" width="11.44140625" style="71" customWidth="1"/>
    <col min="7688" max="7688" width="9.33203125" style="71" customWidth="1"/>
    <col min="7689" max="7689" width="11.44140625" style="71" customWidth="1"/>
    <col min="7690" max="7690" width="9.33203125" style="71" customWidth="1"/>
    <col min="7691" max="7692" width="0" style="71" hidden="1" customWidth="1"/>
    <col min="7693" max="7693" width="9.109375" style="71"/>
    <col min="7694" max="7694" width="9.33203125" style="71" bestFit="1" customWidth="1"/>
    <col min="7695" max="7695" width="10" style="71" bestFit="1" customWidth="1"/>
    <col min="7696" max="7936" width="9.109375" style="71"/>
    <col min="7937" max="7937" width="1.5546875" style="71" customWidth="1"/>
    <col min="7938" max="7938" width="2.44140625" style="71" customWidth="1"/>
    <col min="7939" max="7939" width="4" style="71" customWidth="1"/>
    <col min="7940" max="7940" width="28" style="71" customWidth="1"/>
    <col min="7941" max="7941" width="11.44140625" style="71" customWidth="1"/>
    <col min="7942" max="7942" width="9.33203125" style="71" customWidth="1"/>
    <col min="7943" max="7943" width="11.44140625" style="71" customWidth="1"/>
    <col min="7944" max="7944" width="9.33203125" style="71" customWidth="1"/>
    <col min="7945" max="7945" width="11.44140625" style="71" customWidth="1"/>
    <col min="7946" max="7946" width="9.33203125" style="71" customWidth="1"/>
    <col min="7947" max="7948" width="0" style="71" hidden="1" customWidth="1"/>
    <col min="7949" max="7949" width="9.109375" style="71"/>
    <col min="7950" max="7950" width="9.33203125" style="71" bestFit="1" customWidth="1"/>
    <col min="7951" max="7951" width="10" style="71" bestFit="1" customWidth="1"/>
    <col min="7952" max="8192" width="9.109375" style="71"/>
    <col min="8193" max="8193" width="1.5546875" style="71" customWidth="1"/>
    <col min="8194" max="8194" width="2.44140625" style="71" customWidth="1"/>
    <col min="8195" max="8195" width="4" style="71" customWidth="1"/>
    <col min="8196" max="8196" width="28" style="71" customWidth="1"/>
    <col min="8197" max="8197" width="11.44140625" style="71" customWidth="1"/>
    <col min="8198" max="8198" width="9.33203125" style="71" customWidth="1"/>
    <col min="8199" max="8199" width="11.44140625" style="71" customWidth="1"/>
    <col min="8200" max="8200" width="9.33203125" style="71" customWidth="1"/>
    <col min="8201" max="8201" width="11.44140625" style="71" customWidth="1"/>
    <col min="8202" max="8202" width="9.33203125" style="71" customWidth="1"/>
    <col min="8203" max="8204" width="0" style="71" hidden="1" customWidth="1"/>
    <col min="8205" max="8205" width="9.109375" style="71"/>
    <col min="8206" max="8206" width="9.33203125" style="71" bestFit="1" customWidth="1"/>
    <col min="8207" max="8207" width="10" style="71" bestFit="1" customWidth="1"/>
    <col min="8208" max="8448" width="9.109375" style="71"/>
    <col min="8449" max="8449" width="1.5546875" style="71" customWidth="1"/>
    <col min="8450" max="8450" width="2.44140625" style="71" customWidth="1"/>
    <col min="8451" max="8451" width="4" style="71" customWidth="1"/>
    <col min="8452" max="8452" width="28" style="71" customWidth="1"/>
    <col min="8453" max="8453" width="11.44140625" style="71" customWidth="1"/>
    <col min="8454" max="8454" width="9.33203125" style="71" customWidth="1"/>
    <col min="8455" max="8455" width="11.44140625" style="71" customWidth="1"/>
    <col min="8456" max="8456" width="9.33203125" style="71" customWidth="1"/>
    <col min="8457" max="8457" width="11.44140625" style="71" customWidth="1"/>
    <col min="8458" max="8458" width="9.33203125" style="71" customWidth="1"/>
    <col min="8459" max="8460" width="0" style="71" hidden="1" customWidth="1"/>
    <col min="8461" max="8461" width="9.109375" style="71"/>
    <col min="8462" max="8462" width="9.33203125" style="71" bestFit="1" customWidth="1"/>
    <col min="8463" max="8463" width="10" style="71" bestFit="1" customWidth="1"/>
    <col min="8464" max="8704" width="9.109375" style="71"/>
    <col min="8705" max="8705" width="1.5546875" style="71" customWidth="1"/>
    <col min="8706" max="8706" width="2.44140625" style="71" customWidth="1"/>
    <col min="8707" max="8707" width="4" style="71" customWidth="1"/>
    <col min="8708" max="8708" width="28" style="71" customWidth="1"/>
    <col min="8709" max="8709" width="11.44140625" style="71" customWidth="1"/>
    <col min="8710" max="8710" width="9.33203125" style="71" customWidth="1"/>
    <col min="8711" max="8711" width="11.44140625" style="71" customWidth="1"/>
    <col min="8712" max="8712" width="9.33203125" style="71" customWidth="1"/>
    <col min="8713" max="8713" width="11.44140625" style="71" customWidth="1"/>
    <col min="8714" max="8714" width="9.33203125" style="71" customWidth="1"/>
    <col min="8715" max="8716" width="0" style="71" hidden="1" customWidth="1"/>
    <col min="8717" max="8717" width="9.109375" style="71"/>
    <col min="8718" max="8718" width="9.33203125" style="71" bestFit="1" customWidth="1"/>
    <col min="8719" max="8719" width="10" style="71" bestFit="1" customWidth="1"/>
    <col min="8720" max="8960" width="9.109375" style="71"/>
    <col min="8961" max="8961" width="1.5546875" style="71" customWidth="1"/>
    <col min="8962" max="8962" width="2.44140625" style="71" customWidth="1"/>
    <col min="8963" max="8963" width="4" style="71" customWidth="1"/>
    <col min="8964" max="8964" width="28" style="71" customWidth="1"/>
    <col min="8965" max="8965" width="11.44140625" style="71" customWidth="1"/>
    <col min="8966" max="8966" width="9.33203125" style="71" customWidth="1"/>
    <col min="8967" max="8967" width="11.44140625" style="71" customWidth="1"/>
    <col min="8968" max="8968" width="9.33203125" style="71" customWidth="1"/>
    <col min="8969" max="8969" width="11.44140625" style="71" customWidth="1"/>
    <col min="8970" max="8970" width="9.33203125" style="71" customWidth="1"/>
    <col min="8971" max="8972" width="0" style="71" hidden="1" customWidth="1"/>
    <col min="8973" max="8973" width="9.109375" style="71"/>
    <col min="8974" max="8974" width="9.33203125" style="71" bestFit="1" customWidth="1"/>
    <col min="8975" max="8975" width="10" style="71" bestFit="1" customWidth="1"/>
    <col min="8976" max="9216" width="9.109375" style="71"/>
    <col min="9217" max="9217" width="1.5546875" style="71" customWidth="1"/>
    <col min="9218" max="9218" width="2.44140625" style="71" customWidth="1"/>
    <col min="9219" max="9219" width="4" style="71" customWidth="1"/>
    <col min="9220" max="9220" width="28" style="71" customWidth="1"/>
    <col min="9221" max="9221" width="11.44140625" style="71" customWidth="1"/>
    <col min="9222" max="9222" width="9.33203125" style="71" customWidth="1"/>
    <col min="9223" max="9223" width="11.44140625" style="71" customWidth="1"/>
    <col min="9224" max="9224" width="9.33203125" style="71" customWidth="1"/>
    <col min="9225" max="9225" width="11.44140625" style="71" customWidth="1"/>
    <col min="9226" max="9226" width="9.33203125" style="71" customWidth="1"/>
    <col min="9227" max="9228" width="0" style="71" hidden="1" customWidth="1"/>
    <col min="9229" max="9229" width="9.109375" style="71"/>
    <col min="9230" max="9230" width="9.33203125" style="71" bestFit="1" customWidth="1"/>
    <col min="9231" max="9231" width="10" style="71" bestFit="1" customWidth="1"/>
    <col min="9232" max="9472" width="9.109375" style="71"/>
    <col min="9473" max="9473" width="1.5546875" style="71" customWidth="1"/>
    <col min="9474" max="9474" width="2.44140625" style="71" customWidth="1"/>
    <col min="9475" max="9475" width="4" style="71" customWidth="1"/>
    <col min="9476" max="9476" width="28" style="71" customWidth="1"/>
    <col min="9477" max="9477" width="11.44140625" style="71" customWidth="1"/>
    <col min="9478" max="9478" width="9.33203125" style="71" customWidth="1"/>
    <col min="9479" max="9479" width="11.44140625" style="71" customWidth="1"/>
    <col min="9480" max="9480" width="9.33203125" style="71" customWidth="1"/>
    <col min="9481" max="9481" width="11.44140625" style="71" customWidth="1"/>
    <col min="9482" max="9482" width="9.33203125" style="71" customWidth="1"/>
    <col min="9483" max="9484" width="0" style="71" hidden="1" customWidth="1"/>
    <col min="9485" max="9485" width="9.109375" style="71"/>
    <col min="9486" max="9486" width="9.33203125" style="71" bestFit="1" customWidth="1"/>
    <col min="9487" max="9487" width="10" style="71" bestFit="1" customWidth="1"/>
    <col min="9488" max="9728" width="9.109375" style="71"/>
    <col min="9729" max="9729" width="1.5546875" style="71" customWidth="1"/>
    <col min="9730" max="9730" width="2.44140625" style="71" customWidth="1"/>
    <col min="9731" max="9731" width="4" style="71" customWidth="1"/>
    <col min="9732" max="9732" width="28" style="71" customWidth="1"/>
    <col min="9733" max="9733" width="11.44140625" style="71" customWidth="1"/>
    <col min="9734" max="9734" width="9.33203125" style="71" customWidth="1"/>
    <col min="9735" max="9735" width="11.44140625" style="71" customWidth="1"/>
    <col min="9736" max="9736" width="9.33203125" style="71" customWidth="1"/>
    <col min="9737" max="9737" width="11.44140625" style="71" customWidth="1"/>
    <col min="9738" max="9738" width="9.33203125" style="71" customWidth="1"/>
    <col min="9739" max="9740" width="0" style="71" hidden="1" customWidth="1"/>
    <col min="9741" max="9741" width="9.109375" style="71"/>
    <col min="9742" max="9742" width="9.33203125" style="71" bestFit="1" customWidth="1"/>
    <col min="9743" max="9743" width="10" style="71" bestFit="1" customWidth="1"/>
    <col min="9744" max="9984" width="9.109375" style="71"/>
    <col min="9985" max="9985" width="1.5546875" style="71" customWidth="1"/>
    <col min="9986" max="9986" width="2.44140625" style="71" customWidth="1"/>
    <col min="9987" max="9987" width="4" style="71" customWidth="1"/>
    <col min="9988" max="9988" width="28" style="71" customWidth="1"/>
    <col min="9989" max="9989" width="11.44140625" style="71" customWidth="1"/>
    <col min="9990" max="9990" width="9.33203125" style="71" customWidth="1"/>
    <col min="9991" max="9991" width="11.44140625" style="71" customWidth="1"/>
    <col min="9992" max="9992" width="9.33203125" style="71" customWidth="1"/>
    <col min="9993" max="9993" width="11.44140625" style="71" customWidth="1"/>
    <col min="9994" max="9994" width="9.33203125" style="71" customWidth="1"/>
    <col min="9995" max="9996" width="0" style="71" hidden="1" customWidth="1"/>
    <col min="9997" max="9997" width="9.109375" style="71"/>
    <col min="9998" max="9998" width="9.33203125" style="71" bestFit="1" customWidth="1"/>
    <col min="9999" max="9999" width="10" style="71" bestFit="1" customWidth="1"/>
    <col min="10000" max="10240" width="9.109375" style="71"/>
    <col min="10241" max="10241" width="1.5546875" style="71" customWidth="1"/>
    <col min="10242" max="10242" width="2.44140625" style="71" customWidth="1"/>
    <col min="10243" max="10243" width="4" style="71" customWidth="1"/>
    <col min="10244" max="10244" width="28" style="71" customWidth="1"/>
    <col min="10245" max="10245" width="11.44140625" style="71" customWidth="1"/>
    <col min="10246" max="10246" width="9.33203125" style="71" customWidth="1"/>
    <col min="10247" max="10247" width="11.44140625" style="71" customWidth="1"/>
    <col min="10248" max="10248" width="9.33203125" style="71" customWidth="1"/>
    <col min="10249" max="10249" width="11.44140625" style="71" customWidth="1"/>
    <col min="10250" max="10250" width="9.33203125" style="71" customWidth="1"/>
    <col min="10251" max="10252" width="0" style="71" hidden="1" customWidth="1"/>
    <col min="10253" max="10253" width="9.109375" style="71"/>
    <col min="10254" max="10254" width="9.33203125" style="71" bestFit="1" customWidth="1"/>
    <col min="10255" max="10255" width="10" style="71" bestFit="1" customWidth="1"/>
    <col min="10256" max="10496" width="9.109375" style="71"/>
    <col min="10497" max="10497" width="1.5546875" style="71" customWidth="1"/>
    <col min="10498" max="10498" width="2.44140625" style="71" customWidth="1"/>
    <col min="10499" max="10499" width="4" style="71" customWidth="1"/>
    <col min="10500" max="10500" width="28" style="71" customWidth="1"/>
    <col min="10501" max="10501" width="11.44140625" style="71" customWidth="1"/>
    <col min="10502" max="10502" width="9.33203125" style="71" customWidth="1"/>
    <col min="10503" max="10503" width="11.44140625" style="71" customWidth="1"/>
    <col min="10504" max="10504" width="9.33203125" style="71" customWidth="1"/>
    <col min="10505" max="10505" width="11.44140625" style="71" customWidth="1"/>
    <col min="10506" max="10506" width="9.33203125" style="71" customWidth="1"/>
    <col min="10507" max="10508" width="0" style="71" hidden="1" customWidth="1"/>
    <col min="10509" max="10509" width="9.109375" style="71"/>
    <col min="10510" max="10510" width="9.33203125" style="71" bestFit="1" customWidth="1"/>
    <col min="10511" max="10511" width="10" style="71" bestFit="1" customWidth="1"/>
    <col min="10512" max="10752" width="9.109375" style="71"/>
    <col min="10753" max="10753" width="1.5546875" style="71" customWidth="1"/>
    <col min="10754" max="10754" width="2.44140625" style="71" customWidth="1"/>
    <col min="10755" max="10755" width="4" style="71" customWidth="1"/>
    <col min="10756" max="10756" width="28" style="71" customWidth="1"/>
    <col min="10757" max="10757" width="11.44140625" style="71" customWidth="1"/>
    <col min="10758" max="10758" width="9.33203125" style="71" customWidth="1"/>
    <col min="10759" max="10759" width="11.44140625" style="71" customWidth="1"/>
    <col min="10760" max="10760" width="9.33203125" style="71" customWidth="1"/>
    <col min="10761" max="10761" width="11.44140625" style="71" customWidth="1"/>
    <col min="10762" max="10762" width="9.33203125" style="71" customWidth="1"/>
    <col min="10763" max="10764" width="0" style="71" hidden="1" customWidth="1"/>
    <col min="10765" max="10765" width="9.109375" style="71"/>
    <col min="10766" max="10766" width="9.33203125" style="71" bestFit="1" customWidth="1"/>
    <col min="10767" max="10767" width="10" style="71" bestFit="1" customWidth="1"/>
    <col min="10768" max="11008" width="9.109375" style="71"/>
    <col min="11009" max="11009" width="1.5546875" style="71" customWidth="1"/>
    <col min="11010" max="11010" width="2.44140625" style="71" customWidth="1"/>
    <col min="11011" max="11011" width="4" style="71" customWidth="1"/>
    <col min="11012" max="11012" width="28" style="71" customWidth="1"/>
    <col min="11013" max="11013" width="11.44140625" style="71" customWidth="1"/>
    <col min="11014" max="11014" width="9.33203125" style="71" customWidth="1"/>
    <col min="11015" max="11015" width="11.44140625" style="71" customWidth="1"/>
    <col min="11016" max="11016" width="9.33203125" style="71" customWidth="1"/>
    <col min="11017" max="11017" width="11.44140625" style="71" customWidth="1"/>
    <col min="11018" max="11018" width="9.33203125" style="71" customWidth="1"/>
    <col min="11019" max="11020" width="0" style="71" hidden="1" customWidth="1"/>
    <col min="11021" max="11021" width="9.109375" style="71"/>
    <col min="11022" max="11022" width="9.33203125" style="71" bestFit="1" customWidth="1"/>
    <col min="11023" max="11023" width="10" style="71" bestFit="1" customWidth="1"/>
    <col min="11024" max="11264" width="9.109375" style="71"/>
    <col min="11265" max="11265" width="1.5546875" style="71" customWidth="1"/>
    <col min="11266" max="11266" width="2.44140625" style="71" customWidth="1"/>
    <col min="11267" max="11267" width="4" style="71" customWidth="1"/>
    <col min="11268" max="11268" width="28" style="71" customWidth="1"/>
    <col min="11269" max="11269" width="11.44140625" style="71" customWidth="1"/>
    <col min="11270" max="11270" width="9.33203125" style="71" customWidth="1"/>
    <col min="11271" max="11271" width="11.44140625" style="71" customWidth="1"/>
    <col min="11272" max="11272" width="9.33203125" style="71" customWidth="1"/>
    <col min="11273" max="11273" width="11.44140625" style="71" customWidth="1"/>
    <col min="11274" max="11274" width="9.33203125" style="71" customWidth="1"/>
    <col min="11275" max="11276" width="0" style="71" hidden="1" customWidth="1"/>
    <col min="11277" max="11277" width="9.109375" style="71"/>
    <col min="11278" max="11278" width="9.33203125" style="71" bestFit="1" customWidth="1"/>
    <col min="11279" max="11279" width="10" style="71" bestFit="1" customWidth="1"/>
    <col min="11280" max="11520" width="9.109375" style="71"/>
    <col min="11521" max="11521" width="1.5546875" style="71" customWidth="1"/>
    <col min="11522" max="11522" width="2.44140625" style="71" customWidth="1"/>
    <col min="11523" max="11523" width="4" style="71" customWidth="1"/>
    <col min="11524" max="11524" width="28" style="71" customWidth="1"/>
    <col min="11525" max="11525" width="11.44140625" style="71" customWidth="1"/>
    <col min="11526" max="11526" width="9.33203125" style="71" customWidth="1"/>
    <col min="11527" max="11527" width="11.44140625" style="71" customWidth="1"/>
    <col min="11528" max="11528" width="9.33203125" style="71" customWidth="1"/>
    <col min="11529" max="11529" width="11.44140625" style="71" customWidth="1"/>
    <col min="11530" max="11530" width="9.33203125" style="71" customWidth="1"/>
    <col min="11531" max="11532" width="0" style="71" hidden="1" customWidth="1"/>
    <col min="11533" max="11533" width="9.109375" style="71"/>
    <col min="11534" max="11534" width="9.33203125" style="71" bestFit="1" customWidth="1"/>
    <col min="11535" max="11535" width="10" style="71" bestFit="1" customWidth="1"/>
    <col min="11536" max="11776" width="9.109375" style="71"/>
    <col min="11777" max="11777" width="1.5546875" style="71" customWidth="1"/>
    <col min="11778" max="11778" width="2.44140625" style="71" customWidth="1"/>
    <col min="11779" max="11779" width="4" style="71" customWidth="1"/>
    <col min="11780" max="11780" width="28" style="71" customWidth="1"/>
    <col min="11781" max="11781" width="11.44140625" style="71" customWidth="1"/>
    <col min="11782" max="11782" width="9.33203125" style="71" customWidth="1"/>
    <col min="11783" max="11783" width="11.44140625" style="71" customWidth="1"/>
    <col min="11784" max="11784" width="9.33203125" style="71" customWidth="1"/>
    <col min="11785" max="11785" width="11.44140625" style="71" customWidth="1"/>
    <col min="11786" max="11786" width="9.33203125" style="71" customWidth="1"/>
    <col min="11787" max="11788" width="0" style="71" hidden="1" customWidth="1"/>
    <col min="11789" max="11789" width="9.109375" style="71"/>
    <col min="11790" max="11790" width="9.33203125" style="71" bestFit="1" customWidth="1"/>
    <col min="11791" max="11791" width="10" style="71" bestFit="1" customWidth="1"/>
    <col min="11792" max="12032" width="9.109375" style="71"/>
    <col min="12033" max="12033" width="1.5546875" style="71" customWidth="1"/>
    <col min="12034" max="12034" width="2.44140625" style="71" customWidth="1"/>
    <col min="12035" max="12035" width="4" style="71" customWidth="1"/>
    <col min="12036" max="12036" width="28" style="71" customWidth="1"/>
    <col min="12037" max="12037" width="11.44140625" style="71" customWidth="1"/>
    <col min="12038" max="12038" width="9.33203125" style="71" customWidth="1"/>
    <col min="12039" max="12039" width="11.44140625" style="71" customWidth="1"/>
    <col min="12040" max="12040" width="9.33203125" style="71" customWidth="1"/>
    <col min="12041" max="12041" width="11.44140625" style="71" customWidth="1"/>
    <col min="12042" max="12042" width="9.33203125" style="71" customWidth="1"/>
    <col min="12043" max="12044" width="0" style="71" hidden="1" customWidth="1"/>
    <col min="12045" max="12045" width="9.109375" style="71"/>
    <col min="12046" max="12046" width="9.33203125" style="71" bestFit="1" customWidth="1"/>
    <col min="12047" max="12047" width="10" style="71" bestFit="1" customWidth="1"/>
    <col min="12048" max="12288" width="9.109375" style="71"/>
    <col min="12289" max="12289" width="1.5546875" style="71" customWidth="1"/>
    <col min="12290" max="12290" width="2.44140625" style="71" customWidth="1"/>
    <col min="12291" max="12291" width="4" style="71" customWidth="1"/>
    <col min="12292" max="12292" width="28" style="71" customWidth="1"/>
    <col min="12293" max="12293" width="11.44140625" style="71" customWidth="1"/>
    <col min="12294" max="12294" width="9.33203125" style="71" customWidth="1"/>
    <col min="12295" max="12295" width="11.44140625" style="71" customWidth="1"/>
    <col min="12296" max="12296" width="9.33203125" style="71" customWidth="1"/>
    <col min="12297" max="12297" width="11.44140625" style="71" customWidth="1"/>
    <col min="12298" max="12298" width="9.33203125" style="71" customWidth="1"/>
    <col min="12299" max="12300" width="0" style="71" hidden="1" customWidth="1"/>
    <col min="12301" max="12301" width="9.109375" style="71"/>
    <col min="12302" max="12302" width="9.33203125" style="71" bestFit="1" customWidth="1"/>
    <col min="12303" max="12303" width="10" style="71" bestFit="1" customWidth="1"/>
    <col min="12304" max="12544" width="9.109375" style="71"/>
    <col min="12545" max="12545" width="1.5546875" style="71" customWidth="1"/>
    <col min="12546" max="12546" width="2.44140625" style="71" customWidth="1"/>
    <col min="12547" max="12547" width="4" style="71" customWidth="1"/>
    <col min="12548" max="12548" width="28" style="71" customWidth="1"/>
    <col min="12549" max="12549" width="11.44140625" style="71" customWidth="1"/>
    <col min="12550" max="12550" width="9.33203125" style="71" customWidth="1"/>
    <col min="12551" max="12551" width="11.44140625" style="71" customWidth="1"/>
    <col min="12552" max="12552" width="9.33203125" style="71" customWidth="1"/>
    <col min="12553" max="12553" width="11.44140625" style="71" customWidth="1"/>
    <col min="12554" max="12554" width="9.33203125" style="71" customWidth="1"/>
    <col min="12555" max="12556" width="0" style="71" hidden="1" customWidth="1"/>
    <col min="12557" max="12557" width="9.109375" style="71"/>
    <col min="12558" max="12558" width="9.33203125" style="71" bestFit="1" customWidth="1"/>
    <col min="12559" max="12559" width="10" style="71" bestFit="1" customWidth="1"/>
    <col min="12560" max="12800" width="9.109375" style="71"/>
    <col min="12801" max="12801" width="1.5546875" style="71" customWidth="1"/>
    <col min="12802" max="12802" width="2.44140625" style="71" customWidth="1"/>
    <col min="12803" max="12803" width="4" style="71" customWidth="1"/>
    <col min="12804" max="12804" width="28" style="71" customWidth="1"/>
    <col min="12805" max="12805" width="11.44140625" style="71" customWidth="1"/>
    <col min="12806" max="12806" width="9.33203125" style="71" customWidth="1"/>
    <col min="12807" max="12807" width="11.44140625" style="71" customWidth="1"/>
    <col min="12808" max="12808" width="9.33203125" style="71" customWidth="1"/>
    <col min="12809" max="12809" width="11.44140625" style="71" customWidth="1"/>
    <col min="12810" max="12810" width="9.33203125" style="71" customWidth="1"/>
    <col min="12811" max="12812" width="0" style="71" hidden="1" customWidth="1"/>
    <col min="12813" max="12813" width="9.109375" style="71"/>
    <col min="12814" max="12814" width="9.33203125" style="71" bestFit="1" customWidth="1"/>
    <col min="12815" max="12815" width="10" style="71" bestFit="1" customWidth="1"/>
    <col min="12816" max="13056" width="9.109375" style="71"/>
    <col min="13057" max="13057" width="1.5546875" style="71" customWidth="1"/>
    <col min="13058" max="13058" width="2.44140625" style="71" customWidth="1"/>
    <col min="13059" max="13059" width="4" style="71" customWidth="1"/>
    <col min="13060" max="13060" width="28" style="71" customWidth="1"/>
    <col min="13061" max="13061" width="11.44140625" style="71" customWidth="1"/>
    <col min="13062" max="13062" width="9.33203125" style="71" customWidth="1"/>
    <col min="13063" max="13063" width="11.44140625" style="71" customWidth="1"/>
    <col min="13064" max="13064" width="9.33203125" style="71" customWidth="1"/>
    <col min="13065" max="13065" width="11.44140625" style="71" customWidth="1"/>
    <col min="13066" max="13066" width="9.33203125" style="71" customWidth="1"/>
    <col min="13067" max="13068" width="0" style="71" hidden="1" customWidth="1"/>
    <col min="13069" max="13069" width="9.109375" style="71"/>
    <col min="13070" max="13070" width="9.33203125" style="71" bestFit="1" customWidth="1"/>
    <col min="13071" max="13071" width="10" style="71" bestFit="1" customWidth="1"/>
    <col min="13072" max="13312" width="9.109375" style="71"/>
    <col min="13313" max="13313" width="1.5546875" style="71" customWidth="1"/>
    <col min="13314" max="13314" width="2.44140625" style="71" customWidth="1"/>
    <col min="13315" max="13315" width="4" style="71" customWidth="1"/>
    <col min="13316" max="13316" width="28" style="71" customWidth="1"/>
    <col min="13317" max="13317" width="11.44140625" style="71" customWidth="1"/>
    <col min="13318" max="13318" width="9.33203125" style="71" customWidth="1"/>
    <col min="13319" max="13319" width="11.44140625" style="71" customWidth="1"/>
    <col min="13320" max="13320" width="9.33203125" style="71" customWidth="1"/>
    <col min="13321" max="13321" width="11.44140625" style="71" customWidth="1"/>
    <col min="13322" max="13322" width="9.33203125" style="71" customWidth="1"/>
    <col min="13323" max="13324" width="0" style="71" hidden="1" customWidth="1"/>
    <col min="13325" max="13325" width="9.109375" style="71"/>
    <col min="13326" max="13326" width="9.33203125" style="71" bestFit="1" customWidth="1"/>
    <col min="13327" max="13327" width="10" style="71" bestFit="1" customWidth="1"/>
    <col min="13328" max="13568" width="9.109375" style="71"/>
    <col min="13569" max="13569" width="1.5546875" style="71" customWidth="1"/>
    <col min="13570" max="13570" width="2.44140625" style="71" customWidth="1"/>
    <col min="13571" max="13571" width="4" style="71" customWidth="1"/>
    <col min="13572" max="13572" width="28" style="71" customWidth="1"/>
    <col min="13573" max="13573" width="11.44140625" style="71" customWidth="1"/>
    <col min="13574" max="13574" width="9.33203125" style="71" customWidth="1"/>
    <col min="13575" max="13575" width="11.44140625" style="71" customWidth="1"/>
    <col min="13576" max="13576" width="9.33203125" style="71" customWidth="1"/>
    <col min="13577" max="13577" width="11.44140625" style="71" customWidth="1"/>
    <col min="13578" max="13578" width="9.33203125" style="71" customWidth="1"/>
    <col min="13579" max="13580" width="0" style="71" hidden="1" customWidth="1"/>
    <col min="13581" max="13581" width="9.109375" style="71"/>
    <col min="13582" max="13582" width="9.33203125" style="71" bestFit="1" customWidth="1"/>
    <col min="13583" max="13583" width="10" style="71" bestFit="1" customWidth="1"/>
    <col min="13584" max="13824" width="9.109375" style="71"/>
    <col min="13825" max="13825" width="1.5546875" style="71" customWidth="1"/>
    <col min="13826" max="13826" width="2.44140625" style="71" customWidth="1"/>
    <col min="13827" max="13827" width="4" style="71" customWidth="1"/>
    <col min="13828" max="13828" width="28" style="71" customWidth="1"/>
    <col min="13829" max="13829" width="11.44140625" style="71" customWidth="1"/>
    <col min="13830" max="13830" width="9.33203125" style="71" customWidth="1"/>
    <col min="13831" max="13831" width="11.44140625" style="71" customWidth="1"/>
    <col min="13832" max="13832" width="9.33203125" style="71" customWidth="1"/>
    <col min="13833" max="13833" width="11.44140625" style="71" customWidth="1"/>
    <col min="13834" max="13834" width="9.33203125" style="71" customWidth="1"/>
    <col min="13835" max="13836" width="0" style="71" hidden="1" customWidth="1"/>
    <col min="13837" max="13837" width="9.109375" style="71"/>
    <col min="13838" max="13838" width="9.33203125" style="71" bestFit="1" customWidth="1"/>
    <col min="13839" max="13839" width="10" style="71" bestFit="1" customWidth="1"/>
    <col min="13840" max="14080" width="9.109375" style="71"/>
    <col min="14081" max="14081" width="1.5546875" style="71" customWidth="1"/>
    <col min="14082" max="14082" width="2.44140625" style="71" customWidth="1"/>
    <col min="14083" max="14083" width="4" style="71" customWidth="1"/>
    <col min="14084" max="14084" width="28" style="71" customWidth="1"/>
    <col min="14085" max="14085" width="11.44140625" style="71" customWidth="1"/>
    <col min="14086" max="14086" width="9.33203125" style="71" customWidth="1"/>
    <col min="14087" max="14087" width="11.44140625" style="71" customWidth="1"/>
    <col min="14088" max="14088" width="9.33203125" style="71" customWidth="1"/>
    <col min="14089" max="14089" width="11.44140625" style="71" customWidth="1"/>
    <col min="14090" max="14090" width="9.33203125" style="71" customWidth="1"/>
    <col min="14091" max="14092" width="0" style="71" hidden="1" customWidth="1"/>
    <col min="14093" max="14093" width="9.109375" style="71"/>
    <col min="14094" max="14094" width="9.33203125" style="71" bestFit="1" customWidth="1"/>
    <col min="14095" max="14095" width="10" style="71" bestFit="1" customWidth="1"/>
    <col min="14096" max="14336" width="9.109375" style="71"/>
    <col min="14337" max="14337" width="1.5546875" style="71" customWidth="1"/>
    <col min="14338" max="14338" width="2.44140625" style="71" customWidth="1"/>
    <col min="14339" max="14339" width="4" style="71" customWidth="1"/>
    <col min="14340" max="14340" width="28" style="71" customWidth="1"/>
    <col min="14341" max="14341" width="11.44140625" style="71" customWidth="1"/>
    <col min="14342" max="14342" width="9.33203125" style="71" customWidth="1"/>
    <col min="14343" max="14343" width="11.44140625" style="71" customWidth="1"/>
    <col min="14344" max="14344" width="9.33203125" style="71" customWidth="1"/>
    <col min="14345" max="14345" width="11.44140625" style="71" customWidth="1"/>
    <col min="14346" max="14346" width="9.33203125" style="71" customWidth="1"/>
    <col min="14347" max="14348" width="0" style="71" hidden="1" customWidth="1"/>
    <col min="14349" max="14349" width="9.109375" style="71"/>
    <col min="14350" max="14350" width="9.33203125" style="71" bestFit="1" customWidth="1"/>
    <col min="14351" max="14351" width="10" style="71" bestFit="1" customWidth="1"/>
    <col min="14352" max="14592" width="9.109375" style="71"/>
    <col min="14593" max="14593" width="1.5546875" style="71" customWidth="1"/>
    <col min="14594" max="14594" width="2.44140625" style="71" customWidth="1"/>
    <col min="14595" max="14595" width="4" style="71" customWidth="1"/>
    <col min="14596" max="14596" width="28" style="71" customWidth="1"/>
    <col min="14597" max="14597" width="11.44140625" style="71" customWidth="1"/>
    <col min="14598" max="14598" width="9.33203125" style="71" customWidth="1"/>
    <col min="14599" max="14599" width="11.44140625" style="71" customWidth="1"/>
    <col min="14600" max="14600" width="9.33203125" style="71" customWidth="1"/>
    <col min="14601" max="14601" width="11.44140625" style="71" customWidth="1"/>
    <col min="14602" max="14602" width="9.33203125" style="71" customWidth="1"/>
    <col min="14603" max="14604" width="0" style="71" hidden="1" customWidth="1"/>
    <col min="14605" max="14605" width="9.109375" style="71"/>
    <col min="14606" max="14606" width="9.33203125" style="71" bestFit="1" customWidth="1"/>
    <col min="14607" max="14607" width="10" style="71" bestFit="1" customWidth="1"/>
    <col min="14608" max="14848" width="9.109375" style="71"/>
    <col min="14849" max="14849" width="1.5546875" style="71" customWidth="1"/>
    <col min="14850" max="14850" width="2.44140625" style="71" customWidth="1"/>
    <col min="14851" max="14851" width="4" style="71" customWidth="1"/>
    <col min="14852" max="14852" width="28" style="71" customWidth="1"/>
    <col min="14853" max="14853" width="11.44140625" style="71" customWidth="1"/>
    <col min="14854" max="14854" width="9.33203125" style="71" customWidth="1"/>
    <col min="14855" max="14855" width="11.44140625" style="71" customWidth="1"/>
    <col min="14856" max="14856" width="9.33203125" style="71" customWidth="1"/>
    <col min="14857" max="14857" width="11.44140625" style="71" customWidth="1"/>
    <col min="14858" max="14858" width="9.33203125" style="71" customWidth="1"/>
    <col min="14859" max="14860" width="0" style="71" hidden="1" customWidth="1"/>
    <col min="14861" max="14861" width="9.109375" style="71"/>
    <col min="14862" max="14862" width="9.33203125" style="71" bestFit="1" customWidth="1"/>
    <col min="14863" max="14863" width="10" style="71" bestFit="1" customWidth="1"/>
    <col min="14864" max="15104" width="9.109375" style="71"/>
    <col min="15105" max="15105" width="1.5546875" style="71" customWidth="1"/>
    <col min="15106" max="15106" width="2.44140625" style="71" customWidth="1"/>
    <col min="15107" max="15107" width="4" style="71" customWidth="1"/>
    <col min="15108" max="15108" width="28" style="71" customWidth="1"/>
    <col min="15109" max="15109" width="11.44140625" style="71" customWidth="1"/>
    <col min="15110" max="15110" width="9.33203125" style="71" customWidth="1"/>
    <col min="15111" max="15111" width="11.44140625" style="71" customWidth="1"/>
    <col min="15112" max="15112" width="9.33203125" style="71" customWidth="1"/>
    <col min="15113" max="15113" width="11.44140625" style="71" customWidth="1"/>
    <col min="15114" max="15114" width="9.33203125" style="71" customWidth="1"/>
    <col min="15115" max="15116" width="0" style="71" hidden="1" customWidth="1"/>
    <col min="15117" max="15117" width="9.109375" style="71"/>
    <col min="15118" max="15118" width="9.33203125" style="71" bestFit="1" customWidth="1"/>
    <col min="15119" max="15119" width="10" style="71" bestFit="1" customWidth="1"/>
    <col min="15120" max="15360" width="9.109375" style="71"/>
    <col min="15361" max="15361" width="1.5546875" style="71" customWidth="1"/>
    <col min="15362" max="15362" width="2.44140625" style="71" customWidth="1"/>
    <col min="15363" max="15363" width="4" style="71" customWidth="1"/>
    <col min="15364" max="15364" width="28" style="71" customWidth="1"/>
    <col min="15365" max="15365" width="11.44140625" style="71" customWidth="1"/>
    <col min="15366" max="15366" width="9.33203125" style="71" customWidth="1"/>
    <col min="15367" max="15367" width="11.44140625" style="71" customWidth="1"/>
    <col min="15368" max="15368" width="9.33203125" style="71" customWidth="1"/>
    <col min="15369" max="15369" width="11.44140625" style="71" customWidth="1"/>
    <col min="15370" max="15370" width="9.33203125" style="71" customWidth="1"/>
    <col min="15371" max="15372" width="0" style="71" hidden="1" customWidth="1"/>
    <col min="15373" max="15373" width="9.109375" style="71"/>
    <col min="15374" max="15374" width="9.33203125" style="71" bestFit="1" customWidth="1"/>
    <col min="15375" max="15375" width="10" style="71" bestFit="1" customWidth="1"/>
    <col min="15376" max="15616" width="9.109375" style="71"/>
    <col min="15617" max="15617" width="1.5546875" style="71" customWidth="1"/>
    <col min="15618" max="15618" width="2.44140625" style="71" customWidth="1"/>
    <col min="15619" max="15619" width="4" style="71" customWidth="1"/>
    <col min="15620" max="15620" width="28" style="71" customWidth="1"/>
    <col min="15621" max="15621" width="11.44140625" style="71" customWidth="1"/>
    <col min="15622" max="15622" width="9.33203125" style="71" customWidth="1"/>
    <col min="15623" max="15623" width="11.44140625" style="71" customWidth="1"/>
    <col min="15624" max="15624" width="9.33203125" style="71" customWidth="1"/>
    <col min="15625" max="15625" width="11.44140625" style="71" customWidth="1"/>
    <col min="15626" max="15626" width="9.33203125" style="71" customWidth="1"/>
    <col min="15627" max="15628" width="0" style="71" hidden="1" customWidth="1"/>
    <col min="15629" max="15629" width="9.109375" style="71"/>
    <col min="15630" max="15630" width="9.33203125" style="71" bestFit="1" customWidth="1"/>
    <col min="15631" max="15631" width="10" style="71" bestFit="1" customWidth="1"/>
    <col min="15632" max="15872" width="9.109375" style="71"/>
    <col min="15873" max="15873" width="1.5546875" style="71" customWidth="1"/>
    <col min="15874" max="15874" width="2.44140625" style="71" customWidth="1"/>
    <col min="15875" max="15875" width="4" style="71" customWidth="1"/>
    <col min="15876" max="15876" width="28" style="71" customWidth="1"/>
    <col min="15877" max="15877" width="11.44140625" style="71" customWidth="1"/>
    <col min="15878" max="15878" width="9.33203125" style="71" customWidth="1"/>
    <col min="15879" max="15879" width="11.44140625" style="71" customWidth="1"/>
    <col min="15880" max="15880" width="9.33203125" style="71" customWidth="1"/>
    <col min="15881" max="15881" width="11.44140625" style="71" customWidth="1"/>
    <col min="15882" max="15882" width="9.33203125" style="71" customWidth="1"/>
    <col min="15883" max="15884" width="0" style="71" hidden="1" customWidth="1"/>
    <col min="15885" max="15885" width="9.109375" style="71"/>
    <col min="15886" max="15886" width="9.33203125" style="71" bestFit="1" customWidth="1"/>
    <col min="15887" max="15887" width="10" style="71" bestFit="1" customWidth="1"/>
    <col min="15888" max="16128" width="9.109375" style="71"/>
    <col min="16129" max="16129" width="1.5546875" style="71" customWidth="1"/>
    <col min="16130" max="16130" width="2.44140625" style="71" customWidth="1"/>
    <col min="16131" max="16131" width="4" style="71" customWidth="1"/>
    <col min="16132" max="16132" width="28" style="71" customWidth="1"/>
    <col min="16133" max="16133" width="11.44140625" style="71" customWidth="1"/>
    <col min="16134" max="16134" width="9.33203125" style="71" customWidth="1"/>
    <col min="16135" max="16135" width="11.44140625" style="71" customWidth="1"/>
    <col min="16136" max="16136" width="9.33203125" style="71" customWidth="1"/>
    <col min="16137" max="16137" width="11.44140625" style="71" customWidth="1"/>
    <col min="16138" max="16138" width="9.33203125" style="71" customWidth="1"/>
    <col min="16139" max="16140" width="0" style="71" hidden="1" customWidth="1"/>
    <col min="16141" max="16141" width="9.109375" style="71"/>
    <col min="16142" max="16142" width="9.33203125" style="71" bestFit="1" customWidth="1"/>
    <col min="16143" max="16143" width="10" style="71" bestFit="1" customWidth="1"/>
    <col min="16144" max="16384" width="9.109375" style="71"/>
  </cols>
  <sheetData>
    <row r="1" spans="1:12" ht="10.199999999999999">
      <c r="A1" s="69" t="s">
        <v>384</v>
      </c>
      <c r="B1" s="70"/>
      <c r="D1" s="71"/>
    </row>
    <row r="2" spans="1:12" ht="10.199999999999999">
      <c r="A2" s="69" t="s">
        <v>385</v>
      </c>
      <c r="B2" s="70"/>
      <c r="D2" s="71"/>
      <c r="E2" s="74"/>
      <c r="F2" s="75"/>
      <c r="G2" s="74"/>
      <c r="H2" s="75"/>
      <c r="I2" s="74"/>
      <c r="J2" s="75"/>
    </row>
    <row r="3" spans="1:12" ht="10.199999999999999">
      <c r="A3" s="69" t="s">
        <v>386</v>
      </c>
      <c r="B3" s="70"/>
      <c r="D3" s="71"/>
      <c r="E3" s="76"/>
      <c r="F3" s="77"/>
      <c r="G3" s="76"/>
      <c r="H3" s="77"/>
      <c r="I3" s="76"/>
      <c r="J3" s="77"/>
    </row>
    <row r="4" spans="1:12" ht="10.8" thickBot="1">
      <c r="A4" s="69" t="s">
        <v>387</v>
      </c>
      <c r="B4" s="70"/>
      <c r="D4" s="71"/>
      <c r="E4" s="74"/>
      <c r="G4" s="74"/>
      <c r="I4" s="74"/>
    </row>
    <row r="5" spans="1:12" ht="10.8" thickBot="1">
      <c r="D5" s="71"/>
      <c r="E5" s="140" t="s">
        <v>388</v>
      </c>
      <c r="F5" s="141"/>
      <c r="G5" s="140" t="s">
        <v>389</v>
      </c>
      <c r="H5" s="141"/>
      <c r="I5" s="140" t="s">
        <v>390</v>
      </c>
      <c r="J5" s="141"/>
    </row>
    <row r="6" spans="1:12" s="70" customFormat="1" ht="10.199999999999999">
      <c r="B6" s="70" t="s">
        <v>391</v>
      </c>
      <c r="E6" s="78">
        <v>874115.09</v>
      </c>
      <c r="F6" s="79">
        <v>1.174045783932806</v>
      </c>
      <c r="G6" s="78">
        <v>832089.25000000012</v>
      </c>
      <c r="H6" s="79">
        <v>1.20282061329765</v>
      </c>
      <c r="I6" s="78">
        <v>856300.31</v>
      </c>
      <c r="J6" s="79">
        <v>1.2013222638985326</v>
      </c>
      <c r="K6" s="80">
        <v>870448.21000000008</v>
      </c>
      <c r="L6" s="80">
        <v>5556703.8799999999</v>
      </c>
    </row>
    <row r="7" spans="1:12" ht="10.199999999999999">
      <c r="B7" s="71" t="s">
        <v>392</v>
      </c>
      <c r="D7" s="71"/>
      <c r="E7" s="81">
        <v>11742</v>
      </c>
      <c r="F7" s="82">
        <v>1.5770973127736541E-2</v>
      </c>
      <c r="G7" s="81">
        <v>9658</v>
      </c>
      <c r="H7" s="82">
        <v>1.396105223475571E-2</v>
      </c>
      <c r="I7" s="81">
        <v>10622</v>
      </c>
      <c r="J7" s="82">
        <v>1.4901834015603957E-2</v>
      </c>
      <c r="K7" s="80">
        <v>11154</v>
      </c>
      <c r="L7" s="80">
        <v>72599</v>
      </c>
    </row>
    <row r="8" spans="1:12" ht="10.199999999999999">
      <c r="B8" s="71" t="s">
        <v>393</v>
      </c>
      <c r="D8" s="71"/>
      <c r="E8" s="81">
        <v>64791.360000000022</v>
      </c>
      <c r="F8" s="82">
        <v>8.7022891966403046E-2</v>
      </c>
      <c r="G8" s="81">
        <v>62315.709999999992</v>
      </c>
      <c r="H8" s="82">
        <v>9.0080025093796715E-2</v>
      </c>
      <c r="I8" s="81">
        <v>63710.330000000016</v>
      </c>
      <c r="J8" s="82">
        <v>8.9380602780959648E-2</v>
      </c>
      <c r="K8" s="80">
        <v>64697.48</v>
      </c>
      <c r="L8" s="80">
        <v>414859.09</v>
      </c>
    </row>
    <row r="9" spans="1:12" s="70" customFormat="1" ht="10.8" thickBot="1">
      <c r="B9" s="83" t="s">
        <v>357</v>
      </c>
      <c r="C9" s="71"/>
      <c r="D9" s="71"/>
      <c r="E9" s="84">
        <v>64791.360000000022</v>
      </c>
      <c r="F9" s="85">
        <v>8.7022891966403046E-2</v>
      </c>
      <c r="G9" s="84">
        <v>77991.872142857115</v>
      </c>
      <c r="H9" s="85">
        <v>0.11274058820385348</v>
      </c>
      <c r="I9" s="84">
        <v>79791.811071428543</v>
      </c>
      <c r="J9" s="85">
        <v>0.1119416611175728</v>
      </c>
      <c r="K9" s="80">
        <v>82301.55</v>
      </c>
      <c r="L9" s="80">
        <v>504554.05714285717</v>
      </c>
    </row>
    <row r="10" spans="1:12" s="70" customFormat="1" ht="10.199999999999999">
      <c r="B10" s="86" t="s">
        <v>361</v>
      </c>
      <c r="E10" s="78">
        <v>744532.37</v>
      </c>
      <c r="F10" s="79">
        <v>1</v>
      </c>
      <c r="G10" s="78">
        <v>691781.6678571431</v>
      </c>
      <c r="H10" s="79">
        <v>1</v>
      </c>
      <c r="I10" s="78">
        <v>712798.16892857139</v>
      </c>
      <c r="J10" s="79">
        <v>1</v>
      </c>
      <c r="K10" s="80">
        <v>723449.18</v>
      </c>
      <c r="L10" s="80">
        <v>4637290.7328571426</v>
      </c>
    </row>
    <row r="11" spans="1:12" s="70" customFormat="1" ht="10.199999999999999">
      <c r="B11" s="86"/>
      <c r="C11" s="71" t="s">
        <v>394</v>
      </c>
      <c r="E11" s="87">
        <v>0</v>
      </c>
      <c r="F11" s="82">
        <v>0</v>
      </c>
      <c r="G11" s="87">
        <v>0</v>
      </c>
      <c r="H11" s="82">
        <v>0</v>
      </c>
      <c r="I11" s="87">
        <v>0</v>
      </c>
      <c r="J11" s="82">
        <v>0</v>
      </c>
      <c r="K11" s="80">
        <v>0</v>
      </c>
      <c r="L11" s="80">
        <v>0</v>
      </c>
    </row>
    <row r="12" spans="1:12" s="70" customFormat="1" ht="10.199999999999999">
      <c r="B12" s="86"/>
      <c r="C12" s="71" t="s">
        <v>395</v>
      </c>
      <c r="E12" s="81">
        <v>0</v>
      </c>
      <c r="F12" s="82">
        <v>0</v>
      </c>
      <c r="G12" s="81">
        <v>0</v>
      </c>
      <c r="H12" s="82">
        <v>0</v>
      </c>
      <c r="I12" s="81">
        <v>0</v>
      </c>
      <c r="J12" s="82">
        <v>0</v>
      </c>
      <c r="K12" s="80">
        <v>0</v>
      </c>
      <c r="L12" s="80">
        <v>0</v>
      </c>
    </row>
    <row r="13" spans="1:12" ht="10.199999999999999">
      <c r="C13" s="83" t="s">
        <v>396</v>
      </c>
      <c r="D13" s="71"/>
      <c r="E13" s="81">
        <v>2086.3839285714284</v>
      </c>
      <c r="F13" s="82">
        <v>2.8022743034952645E-3</v>
      </c>
      <c r="G13" s="81">
        <v>1185.2678571428571</v>
      </c>
      <c r="H13" s="82">
        <v>1.7133554012992748E-3</v>
      </c>
      <c r="I13" s="81">
        <v>3536.0267857142858</v>
      </c>
      <c r="J13" s="82">
        <v>4.9607686156509E-3</v>
      </c>
      <c r="K13" s="80">
        <v>2466.3839285714284</v>
      </c>
      <c r="L13" s="80">
        <v>13094.508928571428</v>
      </c>
    </row>
    <row r="14" spans="1:12" ht="10.199999999999999">
      <c r="C14" s="83" t="s">
        <v>397</v>
      </c>
      <c r="D14" s="71"/>
      <c r="E14" s="81">
        <v>5374.625</v>
      </c>
      <c r="F14" s="82">
        <v>7.2187929182985023E-3</v>
      </c>
      <c r="G14" s="81">
        <v>5412.705357142856</v>
      </c>
      <c r="H14" s="82">
        <v>7.8242971860026378E-3</v>
      </c>
      <c r="I14" s="81">
        <v>5377.4821428571431</v>
      </c>
      <c r="J14" s="82">
        <v>7.544186246915028E-3</v>
      </c>
      <c r="K14" s="80">
        <v>3970.4732142857142</v>
      </c>
      <c r="L14" s="80">
        <v>31352.035714285714</v>
      </c>
    </row>
    <row r="15" spans="1:12" ht="10.8" thickBot="1">
      <c r="C15" s="83" t="s">
        <v>398</v>
      </c>
      <c r="D15" s="71"/>
      <c r="E15" s="81">
        <v>458.6857142857142</v>
      </c>
      <c r="F15" s="82">
        <v>6.1607222569210016E-4</v>
      </c>
      <c r="G15" s="81">
        <v>343.4785714285714</v>
      </c>
      <c r="H15" s="82">
        <v>4.9651297134329633E-4</v>
      </c>
      <c r="I15" s="81">
        <v>440.88214285714275</v>
      </c>
      <c r="J15" s="82">
        <v>6.1852311366041544E-4</v>
      </c>
      <c r="K15" s="80">
        <v>101.66071428571428</v>
      </c>
      <c r="L15" s="80">
        <v>2277.9999999999995</v>
      </c>
    </row>
    <row r="16" spans="1:12" s="70" customFormat="1" ht="10.8" thickBot="1">
      <c r="B16" s="70" t="s">
        <v>399</v>
      </c>
      <c r="C16" s="86"/>
      <c r="E16" s="88">
        <v>736612.67535714281</v>
      </c>
      <c r="F16" s="89">
        <v>0.9893628605525141</v>
      </c>
      <c r="G16" s="88">
        <v>684840.21607142885</v>
      </c>
      <c r="H16" s="89">
        <v>0.98996583444135489</v>
      </c>
      <c r="I16" s="88">
        <v>703443.77785714273</v>
      </c>
      <c r="J16" s="89">
        <v>0.98687652202377352</v>
      </c>
      <c r="K16" s="80">
        <v>716910.66214285721</v>
      </c>
      <c r="L16" s="80">
        <v>4590566.1882142853</v>
      </c>
    </row>
    <row r="17" spans="2:15" ht="10.199999999999999">
      <c r="B17" s="71" t="s">
        <v>400</v>
      </c>
      <c r="C17" s="83"/>
      <c r="D17" s="71"/>
      <c r="E17" s="87"/>
      <c r="F17" s="90"/>
      <c r="G17" s="87"/>
      <c r="H17" s="90"/>
      <c r="I17" s="87"/>
      <c r="J17" s="90"/>
      <c r="K17" s="80">
        <v>0</v>
      </c>
      <c r="L17" s="80">
        <v>0</v>
      </c>
    </row>
    <row r="18" spans="2:15" ht="10.199999999999999">
      <c r="C18" s="83" t="s">
        <v>401</v>
      </c>
      <c r="D18" s="71"/>
      <c r="E18" s="81">
        <v>104778.22521318388</v>
      </c>
      <c r="F18" s="82"/>
      <c r="G18" s="81">
        <v>85238.477846169961</v>
      </c>
      <c r="H18" s="82"/>
      <c r="I18" s="81">
        <v>89053.610383132444</v>
      </c>
      <c r="J18" s="82"/>
      <c r="K18" s="80">
        <v>69187.957818804483</v>
      </c>
      <c r="L18" s="80">
        <v>525060.79286384326</v>
      </c>
      <c r="N18" s="91">
        <f>+E18</f>
        <v>104778.22521318388</v>
      </c>
    </row>
    <row r="19" spans="2:15" ht="10.199999999999999">
      <c r="C19" s="83" t="s">
        <v>402</v>
      </c>
      <c r="D19" s="71"/>
      <c r="E19" s="81">
        <v>205935.95285714287</v>
      </c>
      <c r="F19" s="82"/>
      <c r="G19" s="81">
        <v>183011.8657142857</v>
      </c>
      <c r="H19" s="82"/>
      <c r="I19" s="81">
        <v>155807.98571428569</v>
      </c>
      <c r="J19" s="82"/>
      <c r="K19" s="80">
        <v>220515.845</v>
      </c>
      <c r="L19" s="80">
        <v>1268728.0075000001</v>
      </c>
      <c r="N19" s="91">
        <f>+E19+G19+I19</f>
        <v>544755.80428571417</v>
      </c>
    </row>
    <row r="20" spans="2:15" ht="10.199999999999999">
      <c r="C20" s="83" t="s">
        <v>403</v>
      </c>
      <c r="D20" s="71"/>
      <c r="E20" s="81">
        <v>19199.604285714286</v>
      </c>
      <c r="F20" s="90"/>
      <c r="G20" s="81">
        <v>18376.969999999998</v>
      </c>
      <c r="H20" s="90"/>
      <c r="I20" s="81">
        <v>36401.427142857145</v>
      </c>
      <c r="J20" s="90"/>
      <c r="K20" s="80">
        <v>22820.529999999995</v>
      </c>
      <c r="L20" s="80">
        <v>184666.26285714284</v>
      </c>
      <c r="N20" s="91">
        <f>+E20+G20+I20</f>
        <v>73978.001428571428</v>
      </c>
    </row>
    <row r="21" spans="2:15" ht="10.199999999999999">
      <c r="C21" s="83" t="s">
        <v>404</v>
      </c>
      <c r="D21" s="71"/>
      <c r="E21" s="87">
        <v>329913.78235604102</v>
      </c>
      <c r="F21" s="90"/>
      <c r="G21" s="87">
        <v>286627.31356045563</v>
      </c>
      <c r="H21" s="90"/>
      <c r="I21" s="87">
        <v>281263.02324027527</v>
      </c>
      <c r="J21" s="90"/>
      <c r="K21" s="80">
        <v>312524.33281880448</v>
      </c>
      <c r="L21" s="80">
        <v>1978455.0632209859</v>
      </c>
      <c r="N21" s="91">
        <f>-I21</f>
        <v>-281263.02324027527</v>
      </c>
    </row>
    <row r="22" spans="2:15" ht="10.199999999999999">
      <c r="C22" s="83" t="s">
        <v>405</v>
      </c>
      <c r="D22" s="71"/>
      <c r="E22" s="81">
        <v>85238.477846169961</v>
      </c>
      <c r="F22" s="92">
        <v>0.35991337942352158</v>
      </c>
      <c r="G22" s="81">
        <v>89053.610383132444</v>
      </c>
      <c r="H22" s="92">
        <v>0.4637748126470343</v>
      </c>
      <c r="I22" s="81">
        <v>69187.957818804483</v>
      </c>
      <c r="J22" s="92">
        <v>0.33774715758048146</v>
      </c>
      <c r="K22" s="80">
        <v>80665.225428758116</v>
      </c>
      <c r="L22" s="80">
        <v>520905.73606426507</v>
      </c>
    </row>
    <row r="23" spans="2:15" ht="10.199999999999999">
      <c r="C23" s="83" t="s">
        <v>406</v>
      </c>
      <c r="D23" s="71"/>
      <c r="E23" s="81">
        <v>0</v>
      </c>
      <c r="F23" s="92"/>
      <c r="G23" s="81">
        <v>0</v>
      </c>
      <c r="H23" s="92"/>
      <c r="I23" s="81">
        <v>0</v>
      </c>
      <c r="J23" s="92"/>
      <c r="K23" s="80">
        <v>0</v>
      </c>
      <c r="L23" s="80">
        <v>0</v>
      </c>
    </row>
    <row r="24" spans="2:15" ht="10.199999999999999">
      <c r="C24" s="83" t="s">
        <v>407</v>
      </c>
      <c r="D24" s="71"/>
      <c r="E24" s="81">
        <v>3523.9705000000004</v>
      </c>
      <c r="F24" s="82"/>
      <c r="G24" s="81">
        <v>2001.4285</v>
      </c>
      <c r="H24" s="82"/>
      <c r="I24" s="81">
        <v>2482.925400000001</v>
      </c>
      <c r="J24" s="82"/>
      <c r="K24" s="80">
        <v>2987.8840499999992</v>
      </c>
      <c r="L24" s="80">
        <v>19168.116479999997</v>
      </c>
    </row>
    <row r="25" spans="2:15" ht="10.8" thickBot="1">
      <c r="C25" s="83" t="s">
        <v>408</v>
      </c>
      <c r="D25" s="71"/>
      <c r="E25" s="81">
        <v>4320.8</v>
      </c>
      <c r="F25" s="85"/>
      <c r="G25" s="81">
        <v>3553.2000000000003</v>
      </c>
      <c r="H25" s="85"/>
      <c r="I25" s="81">
        <v>4740.8</v>
      </c>
      <c r="J25" s="85"/>
      <c r="K25" s="80">
        <v>4629.6000000000004</v>
      </c>
      <c r="L25" s="80">
        <v>28295.600000000006</v>
      </c>
    </row>
    <row r="26" spans="2:15" s="70" customFormat="1" ht="10.8" thickBot="1">
      <c r="C26" s="86"/>
      <c r="D26" s="70" t="s">
        <v>400</v>
      </c>
      <c r="E26" s="88">
        <v>236830.53400987107</v>
      </c>
      <c r="F26" s="93">
        <v>0.31809299844125122</v>
      </c>
      <c r="G26" s="88">
        <v>192019.07467732317</v>
      </c>
      <c r="H26" s="93">
        <v>0.27757178832466001</v>
      </c>
      <c r="I26" s="88">
        <v>204851.34002147079</v>
      </c>
      <c r="J26" s="93">
        <v>0.28739038475560208</v>
      </c>
      <c r="K26" s="80">
        <v>224241.62334004635</v>
      </c>
      <c r="L26" s="80">
        <v>1410085.610676721</v>
      </c>
    </row>
    <row r="27" spans="2:15" s="70" customFormat="1" ht="10.8" thickBot="1">
      <c r="B27" s="70" t="s">
        <v>409</v>
      </c>
      <c r="C27" s="86"/>
      <c r="E27" s="88">
        <v>499782.14134727174</v>
      </c>
      <c r="F27" s="89">
        <v>0.67126986211126283</v>
      </c>
      <c r="G27" s="88">
        <v>492821.14139410568</v>
      </c>
      <c r="H27" s="89">
        <v>0.71239404611669488</v>
      </c>
      <c r="I27" s="88">
        <v>498592.43783567194</v>
      </c>
      <c r="J27" s="89">
        <v>0.69948613726817144</v>
      </c>
      <c r="K27" s="80">
        <v>492669.03880281083</v>
      </c>
      <c r="L27" s="80">
        <v>3180480.5775375641</v>
      </c>
    </row>
    <row r="28" spans="2:15" ht="10.199999999999999">
      <c r="B28" s="71" t="s">
        <v>410</v>
      </c>
      <c r="C28" s="83"/>
      <c r="D28" s="71"/>
      <c r="E28" s="81"/>
      <c r="F28" s="82"/>
      <c r="G28" s="81"/>
      <c r="H28" s="82"/>
      <c r="I28" s="81"/>
      <c r="J28" s="82"/>
      <c r="K28" s="80">
        <v>0</v>
      </c>
      <c r="L28" s="80">
        <v>0</v>
      </c>
    </row>
    <row r="29" spans="2:15" ht="10.199999999999999">
      <c r="B29" s="71" t="s">
        <v>411</v>
      </c>
      <c r="C29" s="83"/>
      <c r="D29" s="71"/>
      <c r="E29" s="81"/>
      <c r="F29" s="82"/>
      <c r="G29" s="81"/>
      <c r="H29" s="82"/>
      <c r="I29" s="81"/>
      <c r="J29" s="82"/>
      <c r="K29" s="80">
        <v>0</v>
      </c>
      <c r="L29" s="80">
        <v>0</v>
      </c>
    </row>
    <row r="30" spans="2:15" ht="10.199999999999999">
      <c r="C30" s="83" t="s">
        <v>412</v>
      </c>
      <c r="D30" s="71"/>
      <c r="E30" s="81">
        <v>7636</v>
      </c>
      <c r="F30" s="82">
        <v>1.0256102095332672E-2</v>
      </c>
      <c r="G30" s="81">
        <v>7636</v>
      </c>
      <c r="H30" s="82">
        <v>1.1038164719879333E-2</v>
      </c>
      <c r="I30" s="81">
        <v>7405.2307692307695</v>
      </c>
      <c r="J30" s="82">
        <v>1.0388958743204682E-2</v>
      </c>
      <c r="K30" s="80">
        <v>7559.0769230769229</v>
      </c>
      <c r="L30" s="80">
        <v>52767.923076923078</v>
      </c>
      <c r="O30" s="91">
        <f>+E30+G30+I30</f>
        <v>22677.23076923077</v>
      </c>
    </row>
    <row r="31" spans="2:15" ht="10.199999999999999">
      <c r="C31" s="83" t="s">
        <v>413</v>
      </c>
      <c r="D31" s="71"/>
      <c r="E31" s="81">
        <v>161828.20033717947</v>
      </c>
      <c r="F31" s="82">
        <v>0.21735549300184151</v>
      </c>
      <c r="G31" s="81">
        <v>143714.52282051282</v>
      </c>
      <c r="H31" s="82">
        <v>0.20774549181923493</v>
      </c>
      <c r="I31" s="81">
        <v>142515.94043717947</v>
      </c>
      <c r="J31" s="82">
        <v>0.19993870165435401</v>
      </c>
      <c r="K31" s="80">
        <v>140477.95733974359</v>
      </c>
      <c r="L31" s="80">
        <v>933664.13177371793</v>
      </c>
      <c r="O31" s="91">
        <f t="shared" ref="O31:O42" si="0">+E31+G31+I31</f>
        <v>448058.66359487176</v>
      </c>
    </row>
    <row r="32" spans="2:15" ht="10.199999999999999">
      <c r="C32" s="83" t="s">
        <v>414</v>
      </c>
      <c r="D32" s="71"/>
      <c r="E32" s="81">
        <v>0</v>
      </c>
      <c r="F32" s="82">
        <v>0</v>
      </c>
      <c r="G32" s="81">
        <v>0</v>
      </c>
      <c r="H32" s="82">
        <v>0</v>
      </c>
      <c r="I32" s="81">
        <v>0</v>
      </c>
      <c r="J32" s="82">
        <v>0</v>
      </c>
      <c r="K32" s="80">
        <v>0</v>
      </c>
      <c r="L32" s="80">
        <v>0</v>
      </c>
      <c r="O32" s="91">
        <f t="shared" si="0"/>
        <v>0</v>
      </c>
    </row>
    <row r="33" spans="2:15" ht="10.199999999999999">
      <c r="C33" s="83" t="s">
        <v>415</v>
      </c>
      <c r="D33" s="71"/>
      <c r="E33" s="81">
        <v>0</v>
      </c>
      <c r="F33" s="82">
        <v>0</v>
      </c>
      <c r="G33" s="81">
        <v>0</v>
      </c>
      <c r="H33" s="82">
        <v>0</v>
      </c>
      <c r="I33" s="81">
        <v>0</v>
      </c>
      <c r="J33" s="82">
        <v>0</v>
      </c>
      <c r="K33" s="80">
        <v>0</v>
      </c>
      <c r="L33" s="80">
        <v>17928.53</v>
      </c>
      <c r="O33" s="91">
        <f t="shared" si="0"/>
        <v>0</v>
      </c>
    </row>
    <row r="34" spans="2:15" ht="10.199999999999999">
      <c r="C34" s="83" t="s">
        <v>416</v>
      </c>
      <c r="D34" s="71"/>
      <c r="E34" s="81">
        <v>637.5</v>
      </c>
      <c r="F34" s="82">
        <v>8.5624215371589549E-4</v>
      </c>
      <c r="G34" s="81">
        <v>637.5</v>
      </c>
      <c r="H34" s="82">
        <v>9.2153352657452529E-4</v>
      </c>
      <c r="I34" s="81">
        <v>637.5</v>
      </c>
      <c r="J34" s="82">
        <v>8.9436256683746206E-4</v>
      </c>
      <c r="K34" s="80">
        <v>637.5</v>
      </c>
      <c r="L34" s="80">
        <v>3825</v>
      </c>
      <c r="O34" s="91">
        <f t="shared" si="0"/>
        <v>1912.5</v>
      </c>
    </row>
    <row r="35" spans="2:15" ht="10.199999999999999">
      <c r="C35" s="83" t="s">
        <v>417</v>
      </c>
      <c r="D35" s="71"/>
      <c r="E35" s="81">
        <v>11879.140641025642</v>
      </c>
      <c r="F35" s="82">
        <v>1.5955170143946384E-2</v>
      </c>
      <c r="G35" s="81">
        <v>11172.417548076923</v>
      </c>
      <c r="H35" s="82">
        <v>1.6150207597556764E-2</v>
      </c>
      <c r="I35" s="81">
        <v>11085.631663995726</v>
      </c>
      <c r="J35" s="82">
        <v>1.5552272925530766E-2</v>
      </c>
      <c r="K35" s="80">
        <v>11201.354313568376</v>
      </c>
      <c r="L35" s="80">
        <v>72843.159537927349</v>
      </c>
      <c r="O35" s="91">
        <f t="shared" si="0"/>
        <v>34137.189853098287</v>
      </c>
    </row>
    <row r="36" spans="2:15" ht="10.199999999999999">
      <c r="C36" s="83" t="s">
        <v>418</v>
      </c>
      <c r="D36" s="71"/>
      <c r="E36" s="81">
        <v>0</v>
      </c>
      <c r="F36" s="82">
        <v>0</v>
      </c>
      <c r="G36" s="81">
        <v>0</v>
      </c>
      <c r="H36" s="82">
        <v>0</v>
      </c>
      <c r="I36" s="81">
        <v>0</v>
      </c>
      <c r="J36" s="82">
        <v>0</v>
      </c>
      <c r="K36" s="80">
        <v>0</v>
      </c>
      <c r="L36" s="80">
        <v>0</v>
      </c>
      <c r="O36" s="91">
        <f t="shared" si="0"/>
        <v>0</v>
      </c>
    </row>
    <row r="37" spans="2:15" ht="10.199999999999999">
      <c r="C37" s="83" t="s">
        <v>419</v>
      </c>
      <c r="D37" s="71"/>
      <c r="E37" s="81">
        <v>0</v>
      </c>
      <c r="F37" s="82">
        <v>0</v>
      </c>
      <c r="G37" s="81">
        <v>0</v>
      </c>
      <c r="H37" s="82">
        <v>0</v>
      </c>
      <c r="I37" s="81">
        <v>0</v>
      </c>
      <c r="J37" s="82">
        <v>0</v>
      </c>
      <c r="K37" s="80">
        <v>0</v>
      </c>
      <c r="L37" s="80">
        <v>0</v>
      </c>
      <c r="O37" s="91">
        <f t="shared" si="0"/>
        <v>0</v>
      </c>
    </row>
    <row r="38" spans="2:15" ht="10.199999999999999">
      <c r="C38" s="83" t="s">
        <v>420</v>
      </c>
      <c r="D38" s="71"/>
      <c r="E38" s="81">
        <v>6256.15</v>
      </c>
      <c r="F38" s="82">
        <v>8.4027911372073719E-3</v>
      </c>
      <c r="G38" s="81">
        <v>10463.33</v>
      </c>
      <c r="H38" s="82">
        <v>1.5125191207236122E-2</v>
      </c>
      <c r="I38" s="81">
        <v>5601.6999999999989</v>
      </c>
      <c r="J38" s="82">
        <v>7.8587463382798588E-3</v>
      </c>
      <c r="K38" s="80">
        <v>6765.2000000000007</v>
      </c>
      <c r="L38" s="80">
        <v>41743.839999999997</v>
      </c>
      <c r="O38" s="91">
        <f t="shared" si="0"/>
        <v>22321.18</v>
      </c>
    </row>
    <row r="39" spans="2:15" ht="10.199999999999999">
      <c r="C39" s="83" t="s">
        <v>421</v>
      </c>
      <c r="D39" s="71"/>
      <c r="E39" s="81">
        <v>10482.842307692306</v>
      </c>
      <c r="F39" s="82">
        <v>1.4079767018984422E-2</v>
      </c>
      <c r="G39" s="81">
        <v>9885.7403846153848</v>
      </c>
      <c r="H39" s="82">
        <v>1.4290260704995795E-2</v>
      </c>
      <c r="I39" s="81">
        <v>9902.9788461538465</v>
      </c>
      <c r="J39" s="82">
        <v>1.38931036551894E-2</v>
      </c>
      <c r="K39" s="80">
        <v>9896.548076923078</v>
      </c>
      <c r="L39" s="80">
        <v>64772.123076923075</v>
      </c>
      <c r="O39" s="91">
        <f t="shared" si="0"/>
        <v>30271.561538461538</v>
      </c>
    </row>
    <row r="40" spans="2:15" ht="10.199999999999999">
      <c r="C40" s="83" t="s">
        <v>422</v>
      </c>
      <c r="D40" s="71"/>
      <c r="E40" s="81">
        <v>1869.7221120192307</v>
      </c>
      <c r="F40" s="82">
        <v>2.5112704126205162E-3</v>
      </c>
      <c r="G40" s="81">
        <v>1762.1426454326925</v>
      </c>
      <c r="H40" s="82">
        <v>2.547252590388945E-3</v>
      </c>
      <c r="I40" s="81">
        <v>1762.1779745592949</v>
      </c>
      <c r="J40" s="82">
        <v>2.4721976730216325E-3</v>
      </c>
      <c r="K40" s="80">
        <v>1797.2629565304487</v>
      </c>
      <c r="L40" s="80">
        <v>11459.539391466347</v>
      </c>
      <c r="O40" s="91">
        <f t="shared" si="0"/>
        <v>5394.0427320112176</v>
      </c>
    </row>
    <row r="41" spans="2:15" ht="10.199999999999999">
      <c r="C41" s="83" t="s">
        <v>423</v>
      </c>
      <c r="D41" s="71"/>
      <c r="E41" s="81">
        <v>1200.0030769230771</v>
      </c>
      <c r="F41" s="82">
        <v>1.6117540690985363E-3</v>
      </c>
      <c r="G41" s="81">
        <v>1092.3038461538463</v>
      </c>
      <c r="H41" s="82">
        <v>1.5789719457836419E-3</v>
      </c>
      <c r="I41" s="81">
        <v>1086.5384615384617</v>
      </c>
      <c r="J41" s="82">
        <v>1.5243283567516323E-3</v>
      </c>
      <c r="K41" s="80">
        <v>994.23076923076928</v>
      </c>
      <c r="L41" s="80">
        <v>7117.3007692307701</v>
      </c>
      <c r="O41" s="91">
        <f t="shared" si="0"/>
        <v>3378.8453846153852</v>
      </c>
    </row>
    <row r="42" spans="2:15" ht="10.199999999999999">
      <c r="C42" s="83" t="s">
        <v>424</v>
      </c>
      <c r="D42" s="71"/>
      <c r="E42" s="81">
        <v>0</v>
      </c>
      <c r="F42" s="82">
        <v>0</v>
      </c>
      <c r="G42" s="81">
        <v>0</v>
      </c>
      <c r="H42" s="82">
        <v>0</v>
      </c>
      <c r="I42" s="81">
        <v>0</v>
      </c>
      <c r="J42" s="82">
        <v>0</v>
      </c>
      <c r="K42" s="80">
        <v>0</v>
      </c>
      <c r="L42" s="80">
        <v>0</v>
      </c>
      <c r="O42" s="91">
        <f t="shared" si="0"/>
        <v>0</v>
      </c>
    </row>
    <row r="43" spans="2:15" ht="10.8" thickBot="1">
      <c r="C43" s="83" t="s">
        <v>425</v>
      </c>
      <c r="D43" s="71"/>
      <c r="E43" s="81">
        <v>5737.2</v>
      </c>
      <c r="F43" s="94">
        <v>7.7057764459589582E-3</v>
      </c>
      <c r="G43" s="81">
        <v>5329.8</v>
      </c>
      <c r="H43" s="94">
        <v>7.7044539449990668E-3</v>
      </c>
      <c r="I43" s="81">
        <v>6695.4</v>
      </c>
      <c r="J43" s="94">
        <v>9.3931217725545767E-3</v>
      </c>
      <c r="K43" s="80">
        <v>5969.4</v>
      </c>
      <c r="L43" s="80">
        <v>35265.599999999999</v>
      </c>
    </row>
    <row r="44" spans="2:15" s="70" customFormat="1" ht="10.8" thickBot="1">
      <c r="C44" s="86"/>
      <c r="D44" s="70" t="s">
        <v>426</v>
      </c>
      <c r="E44" s="88">
        <v>207526.75847483973</v>
      </c>
      <c r="F44" s="89">
        <v>0.27873436647870625</v>
      </c>
      <c r="G44" s="88">
        <v>191693.75724479163</v>
      </c>
      <c r="H44" s="89">
        <v>0.27710152805664906</v>
      </c>
      <c r="I44" s="88">
        <v>186693.09815265762</v>
      </c>
      <c r="J44" s="89">
        <v>0.2619157936857241</v>
      </c>
      <c r="K44" s="80">
        <v>185298.53037907323</v>
      </c>
      <c r="L44" s="80">
        <v>1241387.1476261886</v>
      </c>
    </row>
    <row r="45" spans="2:15" ht="10.199999999999999">
      <c r="B45" s="71" t="s">
        <v>427</v>
      </c>
      <c r="C45" s="83"/>
      <c r="D45" s="71"/>
      <c r="E45" s="87"/>
      <c r="F45" s="90"/>
      <c r="G45" s="87"/>
      <c r="H45" s="90"/>
      <c r="I45" s="87"/>
      <c r="J45" s="90"/>
      <c r="K45" s="80">
        <v>0</v>
      </c>
      <c r="L45" s="80">
        <v>0</v>
      </c>
    </row>
    <row r="46" spans="2:15" ht="10.199999999999999">
      <c r="C46" s="83" t="s">
        <v>428</v>
      </c>
      <c r="D46" s="71"/>
      <c r="E46" s="81">
        <v>744</v>
      </c>
      <c r="F46" s="82">
        <v>9.9928496057196271E-4</v>
      </c>
      <c r="G46" s="81">
        <v>0</v>
      </c>
      <c r="H46" s="82">
        <v>0</v>
      </c>
      <c r="I46" s="81">
        <v>415.8</v>
      </c>
      <c r="J46" s="82">
        <v>5.8333483182904588E-4</v>
      </c>
      <c r="K46" s="80">
        <v>975</v>
      </c>
      <c r="L46" s="80">
        <v>7177.8</v>
      </c>
    </row>
    <row r="47" spans="2:15" ht="10.199999999999999">
      <c r="C47" s="83" t="s">
        <v>429</v>
      </c>
      <c r="D47" s="71"/>
      <c r="E47" s="81">
        <v>0</v>
      </c>
      <c r="F47" s="82">
        <v>0</v>
      </c>
      <c r="G47" s="81">
        <v>0</v>
      </c>
      <c r="H47" s="82">
        <v>0</v>
      </c>
      <c r="I47" s="81">
        <v>767.85</v>
      </c>
      <c r="J47" s="82">
        <v>1.0772334069743454E-3</v>
      </c>
      <c r="K47" s="80">
        <v>0</v>
      </c>
      <c r="L47" s="80">
        <v>6459.46</v>
      </c>
      <c r="O47" s="91">
        <f t="shared" ref="O47:O80" si="1">+E47+G47+I47</f>
        <v>767.85</v>
      </c>
    </row>
    <row r="48" spans="2:15" ht="10.199999999999999">
      <c r="C48" s="83" t="s">
        <v>430</v>
      </c>
      <c r="D48" s="71"/>
      <c r="E48" s="81">
        <v>21917.25</v>
      </c>
      <c r="F48" s="82">
        <v>1.3481710674312253E-2</v>
      </c>
      <c r="G48" s="81">
        <v>10037.57</v>
      </c>
      <c r="H48" s="82">
        <v>1.450973691033515E-2</v>
      </c>
      <c r="I48" s="81">
        <v>10037.57</v>
      </c>
      <c r="J48" s="82">
        <v>1.4081924501977575E-2</v>
      </c>
      <c r="K48" s="80">
        <v>10037.57</v>
      </c>
      <c r="L48" s="80">
        <v>93394.290000000008</v>
      </c>
      <c r="O48" s="91">
        <f t="shared" si="1"/>
        <v>41992.39</v>
      </c>
    </row>
    <row r="49" spans="3:15" ht="10.199999999999999">
      <c r="C49" s="83" t="s">
        <v>431</v>
      </c>
      <c r="D49" s="71"/>
      <c r="E49" s="81">
        <v>0</v>
      </c>
      <c r="F49" s="82">
        <v>0</v>
      </c>
      <c r="G49" s="81">
        <v>0</v>
      </c>
      <c r="H49" s="82">
        <v>0</v>
      </c>
      <c r="I49" s="81">
        <v>0</v>
      </c>
      <c r="J49" s="82">
        <v>0</v>
      </c>
      <c r="K49" s="80">
        <v>3499.9999999999995</v>
      </c>
      <c r="L49" s="80">
        <v>0</v>
      </c>
      <c r="O49" s="91">
        <f t="shared" si="1"/>
        <v>0</v>
      </c>
    </row>
    <row r="50" spans="3:15" ht="10.199999999999999">
      <c r="C50" s="83" t="s">
        <v>432</v>
      </c>
      <c r="D50" s="71"/>
      <c r="E50" s="81">
        <v>2044.65</v>
      </c>
      <c r="F50" s="82">
        <v>1.3011522924114098E-3</v>
      </c>
      <c r="G50" s="81">
        <v>968.75</v>
      </c>
      <c r="H50" s="82">
        <v>1.4003695746965825E-3</v>
      </c>
      <c r="I50" s="81">
        <v>968.75</v>
      </c>
      <c r="J50" s="82">
        <v>1.3590803711745747E-3</v>
      </c>
      <c r="K50" s="80">
        <v>968.75</v>
      </c>
      <c r="L50" s="80">
        <v>7648.9500000000007</v>
      </c>
      <c r="O50" s="91">
        <f t="shared" si="1"/>
        <v>3982.15</v>
      </c>
    </row>
    <row r="51" spans="3:15" ht="10.199999999999999">
      <c r="C51" s="83" t="s">
        <v>433</v>
      </c>
      <c r="D51" s="71"/>
      <c r="E51" s="81">
        <v>877.9758333333333</v>
      </c>
      <c r="F51" s="82">
        <v>1.1792312446177904E-3</v>
      </c>
      <c r="G51" s="81">
        <v>877.9758333333333</v>
      </c>
      <c r="H51" s="82">
        <v>1.2691516328452929E-3</v>
      </c>
      <c r="I51" s="81">
        <v>877.9758333333333</v>
      </c>
      <c r="J51" s="82">
        <v>1.231731325366682E-3</v>
      </c>
      <c r="K51" s="80">
        <v>877.9758333333333</v>
      </c>
      <c r="L51" s="80">
        <v>5267.8549999999996</v>
      </c>
      <c r="O51" s="91">
        <f t="shared" si="1"/>
        <v>2633.9274999999998</v>
      </c>
    </row>
    <row r="52" spans="3:15" ht="10.199999999999999">
      <c r="C52" s="83" t="s">
        <v>434</v>
      </c>
      <c r="D52" s="71"/>
      <c r="E52" s="81">
        <v>0</v>
      </c>
      <c r="F52" s="82">
        <v>0</v>
      </c>
      <c r="G52" s="81">
        <v>0</v>
      </c>
      <c r="H52" s="82">
        <v>0</v>
      </c>
      <c r="I52" s="81">
        <v>0</v>
      </c>
      <c r="J52" s="82">
        <v>0</v>
      </c>
      <c r="K52" s="80">
        <v>0</v>
      </c>
      <c r="L52" s="80">
        <v>0</v>
      </c>
      <c r="O52" s="91">
        <f t="shared" si="1"/>
        <v>0</v>
      </c>
    </row>
    <row r="53" spans="3:15" ht="10.199999999999999">
      <c r="C53" s="83" t="s">
        <v>435</v>
      </c>
      <c r="D53" s="71"/>
      <c r="E53" s="81">
        <v>0</v>
      </c>
      <c r="F53" s="82">
        <v>0</v>
      </c>
      <c r="G53" s="81">
        <v>0</v>
      </c>
      <c r="H53" s="82">
        <v>0</v>
      </c>
      <c r="I53" s="81">
        <v>0</v>
      </c>
      <c r="J53" s="82">
        <v>0</v>
      </c>
      <c r="K53" s="80">
        <v>0</v>
      </c>
      <c r="L53" s="80">
        <v>0</v>
      </c>
      <c r="O53" s="91">
        <f t="shared" si="1"/>
        <v>0</v>
      </c>
    </row>
    <row r="54" spans="3:15" ht="10.199999999999999">
      <c r="C54" s="83" t="s">
        <v>436</v>
      </c>
      <c r="D54" s="71"/>
      <c r="E54" s="81">
        <v>0</v>
      </c>
      <c r="F54" s="82">
        <v>0</v>
      </c>
      <c r="G54" s="81">
        <v>0</v>
      </c>
      <c r="H54" s="82">
        <v>0</v>
      </c>
      <c r="I54" s="81">
        <v>0</v>
      </c>
      <c r="J54" s="82">
        <v>0</v>
      </c>
      <c r="K54" s="80">
        <v>0</v>
      </c>
      <c r="L54" s="80">
        <v>0</v>
      </c>
      <c r="O54" s="91">
        <f t="shared" si="1"/>
        <v>0</v>
      </c>
    </row>
    <row r="55" spans="3:15" ht="10.199999999999999">
      <c r="C55" s="83" t="s">
        <v>437</v>
      </c>
      <c r="D55" s="71"/>
      <c r="E55" s="81">
        <v>0</v>
      </c>
      <c r="F55" s="82">
        <v>0</v>
      </c>
      <c r="G55" s="81">
        <v>0</v>
      </c>
      <c r="H55" s="82">
        <v>0</v>
      </c>
      <c r="I55" s="81">
        <v>0</v>
      </c>
      <c r="J55" s="82">
        <v>0</v>
      </c>
      <c r="K55" s="80">
        <v>0</v>
      </c>
      <c r="L55" s="80">
        <v>0</v>
      </c>
      <c r="O55" s="91">
        <f t="shared" si="1"/>
        <v>0</v>
      </c>
    </row>
    <row r="56" spans="3:15" ht="10.199999999999999">
      <c r="C56" s="83" t="s">
        <v>438</v>
      </c>
      <c r="D56" s="71"/>
      <c r="E56" s="81">
        <v>865.83333333333337</v>
      </c>
      <c r="F56" s="82">
        <v>1.1629223499487783E-3</v>
      </c>
      <c r="G56" s="81">
        <v>267.63</v>
      </c>
      <c r="H56" s="82">
        <v>3.8687061602688661E-4</v>
      </c>
      <c r="I56" s="81">
        <v>0</v>
      </c>
      <c r="J56" s="82">
        <v>0</v>
      </c>
      <c r="K56" s="80">
        <v>89.06</v>
      </c>
      <c r="L56" s="80">
        <v>5111.7733333333335</v>
      </c>
      <c r="O56" s="91">
        <f t="shared" si="1"/>
        <v>1133.4633333333334</v>
      </c>
    </row>
    <row r="57" spans="3:15" ht="10.199999999999999">
      <c r="C57" s="83" t="s">
        <v>439</v>
      </c>
      <c r="D57" s="71"/>
      <c r="E57" s="81">
        <v>5044.1908333333331</v>
      </c>
      <c r="F57" s="82">
        <v>6.7749785457055858E-3</v>
      </c>
      <c r="G57" s="81">
        <v>1541.9636607142857</v>
      </c>
      <c r="H57" s="82">
        <v>2.2289744472279221E-3</v>
      </c>
      <c r="I57" s="81">
        <v>3758.3540029761907</v>
      </c>
      <c r="J57" s="82">
        <v>5.2726762873500175E-3</v>
      </c>
      <c r="K57" s="80">
        <v>-324.49486607142944</v>
      </c>
      <c r="L57" s="80">
        <v>12062.625565476188</v>
      </c>
      <c r="O57" s="91">
        <f t="shared" si="1"/>
        <v>10344.508497023809</v>
      </c>
    </row>
    <row r="58" spans="3:15" ht="10.199999999999999">
      <c r="C58" s="83" t="s">
        <v>440</v>
      </c>
      <c r="D58" s="71"/>
      <c r="E58" s="81">
        <v>0</v>
      </c>
      <c r="F58" s="82">
        <v>0</v>
      </c>
      <c r="G58" s="81">
        <v>0</v>
      </c>
      <c r="H58" s="82">
        <v>0</v>
      </c>
      <c r="I58" s="81">
        <v>0</v>
      </c>
      <c r="J58" s="82">
        <v>0</v>
      </c>
      <c r="K58" s="80">
        <v>0</v>
      </c>
      <c r="L58" s="80">
        <v>0</v>
      </c>
      <c r="O58" s="91">
        <f t="shared" si="1"/>
        <v>0</v>
      </c>
    </row>
    <row r="59" spans="3:15" ht="10.199999999999999">
      <c r="C59" s="83" t="s">
        <v>441</v>
      </c>
      <c r="D59" s="71"/>
      <c r="E59" s="81">
        <v>178.57142857142858</v>
      </c>
      <c r="F59" s="82">
        <v>2.3984374053666544E-4</v>
      </c>
      <c r="G59" s="81">
        <v>-515.62499999999989</v>
      </c>
      <c r="H59" s="82">
        <v>-7.4535799943527769E-4</v>
      </c>
      <c r="I59" s="81">
        <v>140.62499999999989</v>
      </c>
      <c r="J59" s="82">
        <v>1.9728586033179293E-4</v>
      </c>
      <c r="K59" s="80">
        <v>531.25</v>
      </c>
      <c r="L59" s="80">
        <v>2373.3914285714282</v>
      </c>
      <c r="O59" s="91">
        <f t="shared" si="1"/>
        <v>-196.42857142857144</v>
      </c>
    </row>
    <row r="60" spans="3:15" ht="10.199999999999999">
      <c r="C60" s="83" t="s">
        <v>442</v>
      </c>
      <c r="D60" s="71"/>
      <c r="E60" s="81">
        <v>0</v>
      </c>
      <c r="F60" s="82">
        <v>0</v>
      </c>
      <c r="G60" s="81">
        <v>0</v>
      </c>
      <c r="H60" s="82">
        <v>0</v>
      </c>
      <c r="I60" s="81">
        <v>0</v>
      </c>
      <c r="J60" s="82">
        <v>0</v>
      </c>
      <c r="K60" s="80">
        <v>0</v>
      </c>
      <c r="L60" s="80">
        <v>0</v>
      </c>
      <c r="O60" s="91">
        <f t="shared" si="1"/>
        <v>0</v>
      </c>
    </row>
    <row r="61" spans="3:15" ht="10.199999999999999">
      <c r="C61" s="83" t="s">
        <v>443</v>
      </c>
      <c r="D61" s="71"/>
      <c r="E61" s="81">
        <v>0</v>
      </c>
      <c r="F61" s="82">
        <v>0</v>
      </c>
      <c r="G61" s="81">
        <v>0</v>
      </c>
      <c r="H61" s="82">
        <v>0</v>
      </c>
      <c r="I61" s="81">
        <v>0</v>
      </c>
      <c r="J61" s="82">
        <v>0</v>
      </c>
      <c r="K61" s="80">
        <v>0</v>
      </c>
      <c r="L61" s="80">
        <v>0</v>
      </c>
      <c r="O61" s="91">
        <f t="shared" si="1"/>
        <v>0</v>
      </c>
    </row>
    <row r="62" spans="3:15" ht="10.199999999999999">
      <c r="C62" s="83" t="s">
        <v>444</v>
      </c>
      <c r="D62" s="71"/>
      <c r="E62" s="81">
        <v>1804.8921428571425</v>
      </c>
      <c r="F62" s="82">
        <v>2.4241956637253296E-3</v>
      </c>
      <c r="G62" s="81">
        <v>4412.9745238095238</v>
      </c>
      <c r="H62" s="82">
        <v>6.3791434911525131E-3</v>
      </c>
      <c r="I62" s="81">
        <v>1075.1217261904762</v>
      </c>
      <c r="J62" s="82">
        <v>1.5083115712916666E-3</v>
      </c>
      <c r="K62" s="80">
        <v>2467.7432142857142</v>
      </c>
      <c r="L62" s="80">
        <v>13935.944404761904</v>
      </c>
      <c r="O62" s="91">
        <f t="shared" si="1"/>
        <v>7292.9883928571435</v>
      </c>
    </row>
    <row r="63" spans="3:15" ht="10.199999999999999">
      <c r="C63" s="83" t="s">
        <v>445</v>
      </c>
      <c r="D63" s="71"/>
      <c r="E63" s="81">
        <v>342.85714285714283</v>
      </c>
      <c r="F63" s="82">
        <v>4.6049998183039754E-4</v>
      </c>
      <c r="G63" s="81">
        <v>116.07</v>
      </c>
      <c r="H63" s="82">
        <v>1.6778415126196886E-4</v>
      </c>
      <c r="I63" s="81">
        <v>7156.8571428571413</v>
      </c>
      <c r="J63" s="82">
        <v>1.0040509999646648E-2</v>
      </c>
      <c r="K63" s="80">
        <v>529.01785714285711</v>
      </c>
      <c r="L63" s="80">
        <v>8379.177142857141</v>
      </c>
      <c r="O63" s="91">
        <f t="shared" si="1"/>
        <v>7615.7842857142841</v>
      </c>
    </row>
    <row r="64" spans="3:15" ht="10.199999999999999">
      <c r="C64" s="83" t="s">
        <v>446</v>
      </c>
      <c r="D64" s="71"/>
      <c r="E64" s="81">
        <v>5407.8761904761941</v>
      </c>
      <c r="F64" s="82">
        <v>7.2634534217447038E-3</v>
      </c>
      <c r="G64" s="81">
        <v>3016.0178571428587</v>
      </c>
      <c r="H64" s="82">
        <v>4.3597828582032962E-3</v>
      </c>
      <c r="I64" s="81">
        <v>2287.6370238095233</v>
      </c>
      <c r="J64" s="82">
        <v>3.2093755617359962E-3</v>
      </c>
      <c r="K64" s="80">
        <v>2427.9582142857139</v>
      </c>
      <c r="L64" s="80">
        <v>20052.196626984125</v>
      </c>
      <c r="O64" s="91">
        <f t="shared" si="1"/>
        <v>10711.531071428577</v>
      </c>
    </row>
    <row r="65" spans="3:15" ht="10.199999999999999">
      <c r="C65" s="83" t="s">
        <v>447</v>
      </c>
      <c r="D65" s="71"/>
      <c r="E65" s="81">
        <v>6850.1049999999977</v>
      </c>
      <c r="F65" s="82">
        <v>9.2005469151059185E-3</v>
      </c>
      <c r="G65" s="81">
        <v>4617.8542857142857</v>
      </c>
      <c r="H65" s="82">
        <v>6.6753059531318767E-3</v>
      </c>
      <c r="I65" s="81">
        <v>6573.2021428571443</v>
      </c>
      <c r="J65" s="82">
        <v>9.2216877503172104E-3</v>
      </c>
      <c r="K65" s="80">
        <v>7002.5616071428567</v>
      </c>
      <c r="L65" s="80">
        <v>43237.551964285718</v>
      </c>
      <c r="O65" s="91">
        <f t="shared" si="1"/>
        <v>18041.161428571428</v>
      </c>
    </row>
    <row r="66" spans="3:15" ht="10.199999999999999">
      <c r="C66" s="83" t="s">
        <v>448</v>
      </c>
      <c r="D66" s="71"/>
      <c r="E66" s="81">
        <v>0</v>
      </c>
      <c r="F66" s="82">
        <v>0</v>
      </c>
      <c r="G66" s="81">
        <v>0</v>
      </c>
      <c r="H66" s="82">
        <v>0</v>
      </c>
      <c r="I66" s="81">
        <v>0</v>
      </c>
      <c r="J66" s="82">
        <v>0</v>
      </c>
      <c r="K66" s="80">
        <v>0</v>
      </c>
      <c r="L66" s="80">
        <v>34</v>
      </c>
      <c r="O66" s="91">
        <f t="shared" si="1"/>
        <v>0</v>
      </c>
    </row>
    <row r="67" spans="3:15" ht="10.199999999999999">
      <c r="C67" s="83" t="s">
        <v>449</v>
      </c>
      <c r="D67" s="71"/>
      <c r="E67" s="81">
        <v>15022.873</v>
      </c>
      <c r="F67" s="82">
        <v>2.0177595501992746E-2</v>
      </c>
      <c r="G67" s="81">
        <v>8375.4030000000002</v>
      </c>
      <c r="H67" s="82">
        <v>1.2107003393055465E-2</v>
      </c>
      <c r="I67" s="81">
        <v>7815.7730000000001</v>
      </c>
      <c r="J67" s="82">
        <v>1.0964917336625775E-2</v>
      </c>
      <c r="K67" s="80">
        <v>17288.972999999998</v>
      </c>
      <c r="L67" s="80">
        <v>67298.542000000016</v>
      </c>
      <c r="O67" s="91">
        <f t="shared" si="1"/>
        <v>31214.048999999999</v>
      </c>
    </row>
    <row r="68" spans="3:15" ht="10.199999999999999">
      <c r="C68" s="83" t="s">
        <v>450</v>
      </c>
      <c r="D68" s="71"/>
      <c r="E68" s="81">
        <v>0</v>
      </c>
      <c r="F68" s="82">
        <v>0</v>
      </c>
      <c r="G68" s="81">
        <v>0</v>
      </c>
      <c r="H68" s="82">
        <v>0</v>
      </c>
      <c r="I68" s="81">
        <v>0</v>
      </c>
      <c r="J68" s="82">
        <v>0</v>
      </c>
      <c r="K68" s="80">
        <v>0</v>
      </c>
      <c r="L68" s="80">
        <v>0</v>
      </c>
      <c r="O68" s="91">
        <f t="shared" si="1"/>
        <v>0</v>
      </c>
    </row>
    <row r="69" spans="3:15" ht="10.199999999999999">
      <c r="C69" s="83" t="s">
        <v>451</v>
      </c>
      <c r="D69" s="71"/>
      <c r="E69" s="81">
        <v>612.05999999999995</v>
      </c>
      <c r="F69" s="82">
        <v>8.2207305506407991E-4</v>
      </c>
      <c r="G69" s="81">
        <v>90.12</v>
      </c>
      <c r="H69" s="82">
        <v>1.3027231594493524E-4</v>
      </c>
      <c r="I69" s="81">
        <v>149.78</v>
      </c>
      <c r="J69" s="82">
        <v>2.1012960825241578E-4</v>
      </c>
      <c r="K69" s="80">
        <v>164.06</v>
      </c>
      <c r="L69" s="80">
        <v>1610.1699999999998</v>
      </c>
      <c r="O69" s="91">
        <f t="shared" si="1"/>
        <v>851.95999999999992</v>
      </c>
    </row>
    <row r="70" spans="3:15" ht="10.199999999999999">
      <c r="C70" s="83" t="s">
        <v>452</v>
      </c>
      <c r="D70" s="71"/>
      <c r="E70" s="81">
        <v>3500.4464285714284</v>
      </c>
      <c r="F70" s="82">
        <v>4.7015369238699832E-3</v>
      </c>
      <c r="G70" s="81">
        <v>3500.4464285714284</v>
      </c>
      <c r="H70" s="82">
        <v>5.0600450853437338E-3</v>
      </c>
      <c r="I70" s="81">
        <v>3500.4464285714284</v>
      </c>
      <c r="J70" s="82">
        <v>4.9108521614653639E-3</v>
      </c>
      <c r="K70" s="80">
        <v>3500.4464285714284</v>
      </c>
      <c r="L70" s="80">
        <v>21002.678571428569</v>
      </c>
      <c r="O70" s="91">
        <f t="shared" si="1"/>
        <v>10501.339285714286</v>
      </c>
    </row>
    <row r="71" spans="3:15" ht="10.199999999999999">
      <c r="C71" s="83" t="s">
        <v>453</v>
      </c>
      <c r="D71" s="71"/>
      <c r="E71" s="81">
        <v>0</v>
      </c>
      <c r="F71" s="82">
        <v>0</v>
      </c>
      <c r="G71" s="81">
        <v>0</v>
      </c>
      <c r="H71" s="82">
        <v>0</v>
      </c>
      <c r="I71" s="81">
        <v>0</v>
      </c>
      <c r="J71" s="82">
        <v>0</v>
      </c>
      <c r="K71" s="80">
        <v>0</v>
      </c>
      <c r="L71" s="80">
        <v>0</v>
      </c>
      <c r="O71" s="91">
        <f t="shared" si="1"/>
        <v>0</v>
      </c>
    </row>
    <row r="72" spans="3:15" ht="10.199999999999999">
      <c r="C72" s="83" t="s">
        <v>454</v>
      </c>
      <c r="D72" s="71"/>
      <c r="E72" s="81">
        <v>7303.580357142856</v>
      </c>
      <c r="F72" s="82">
        <v>9.8096209801366401E-3</v>
      </c>
      <c r="G72" s="81">
        <v>7728.6964285714284</v>
      </c>
      <c r="H72" s="82">
        <v>1.1172161373561361E-2</v>
      </c>
      <c r="I72" s="81">
        <v>5476.2321428571431</v>
      </c>
      <c r="J72" s="82">
        <v>7.6827247621702429E-3</v>
      </c>
      <c r="K72" s="80">
        <v>10646.830357142855</v>
      </c>
      <c r="L72" s="80">
        <v>50101.105357142857</v>
      </c>
      <c r="O72" s="91">
        <f t="shared" si="1"/>
        <v>20508.508928571428</v>
      </c>
    </row>
    <row r="73" spans="3:15" ht="10.199999999999999">
      <c r="C73" s="83" t="s">
        <v>455</v>
      </c>
      <c r="D73" s="71"/>
      <c r="E73" s="81">
        <v>193.53</v>
      </c>
      <c r="F73" s="82">
        <v>2.5993497099394082E-4</v>
      </c>
      <c r="G73" s="81">
        <v>229.02</v>
      </c>
      <c r="H73" s="82">
        <v>3.31058209029173E-4</v>
      </c>
      <c r="I73" s="81">
        <v>0</v>
      </c>
      <c r="J73" s="82">
        <v>0</v>
      </c>
      <c r="K73" s="80">
        <v>0</v>
      </c>
      <c r="L73" s="80">
        <v>422.55</v>
      </c>
      <c r="O73" s="91">
        <f t="shared" si="1"/>
        <v>422.55</v>
      </c>
    </row>
    <row r="74" spans="3:15" ht="12" customHeight="1">
      <c r="C74" s="83" t="s">
        <v>456</v>
      </c>
      <c r="D74" s="71"/>
      <c r="E74" s="81">
        <v>1401</v>
      </c>
      <c r="F74" s="82">
        <v>1.8817180507544622E-3</v>
      </c>
      <c r="G74" s="81">
        <v>1182</v>
      </c>
      <c r="H74" s="82">
        <v>1.7086315739781787E-3</v>
      </c>
      <c r="I74" s="81">
        <v>1355</v>
      </c>
      <c r="J74" s="82">
        <v>1.9009588675525664E-3</v>
      </c>
      <c r="K74" s="80">
        <v>2028</v>
      </c>
      <c r="L74" s="80">
        <v>8766</v>
      </c>
      <c r="O74" s="91">
        <f t="shared" si="1"/>
        <v>3938</v>
      </c>
    </row>
    <row r="75" spans="3:15" ht="10.199999999999999">
      <c r="C75" s="83" t="s">
        <v>457</v>
      </c>
      <c r="D75" s="71"/>
      <c r="E75" s="81">
        <v>500</v>
      </c>
      <c r="F75" s="82">
        <v>6.7156247350266319E-4</v>
      </c>
      <c r="G75" s="81">
        <v>917</v>
      </c>
      <c r="H75" s="82">
        <v>1.3255627354805328E-3</v>
      </c>
      <c r="I75" s="81">
        <v>0</v>
      </c>
      <c r="J75" s="82">
        <v>0</v>
      </c>
      <c r="K75" s="80">
        <v>500</v>
      </c>
      <c r="L75" s="80">
        <v>1417</v>
      </c>
      <c r="O75" s="91">
        <f t="shared" si="1"/>
        <v>1417</v>
      </c>
    </row>
    <row r="76" spans="3:15" ht="10.199999999999999">
      <c r="C76" s="83" t="s">
        <v>458</v>
      </c>
      <c r="D76" s="71"/>
      <c r="E76" s="81">
        <v>0</v>
      </c>
      <c r="F76" s="82">
        <v>0</v>
      </c>
      <c r="G76" s="81">
        <v>0</v>
      </c>
      <c r="H76" s="82">
        <v>0</v>
      </c>
      <c r="I76" s="81">
        <v>0</v>
      </c>
      <c r="J76" s="82">
        <v>0</v>
      </c>
      <c r="K76" s="80">
        <v>0</v>
      </c>
      <c r="L76" s="80">
        <v>0</v>
      </c>
      <c r="O76" s="91">
        <f t="shared" si="1"/>
        <v>0</v>
      </c>
    </row>
    <row r="77" spans="3:15" ht="10.199999999999999">
      <c r="C77" s="83" t="s">
        <v>459</v>
      </c>
      <c r="D77" s="71"/>
      <c r="E77" s="81">
        <v>2357.1428571428569</v>
      </c>
      <c r="F77" s="82">
        <v>3.1659373750839831E-3</v>
      </c>
      <c r="G77" s="81">
        <v>2357.1428571428569</v>
      </c>
      <c r="H77" s="82">
        <v>3.4073508545612694E-3</v>
      </c>
      <c r="I77" s="81">
        <v>2357.1428571428569</v>
      </c>
      <c r="J77" s="82">
        <v>3.3068868017519602E-3</v>
      </c>
      <c r="K77" s="80">
        <v>2357.1428571428569</v>
      </c>
      <c r="L77" s="80">
        <v>14142.857142857143</v>
      </c>
      <c r="O77" s="91">
        <f t="shared" si="1"/>
        <v>7071.4285714285706</v>
      </c>
    </row>
    <row r="78" spans="3:15" ht="10.199999999999999">
      <c r="C78" s="83" t="s">
        <v>460</v>
      </c>
      <c r="D78" s="71"/>
      <c r="E78" s="81">
        <v>4999.9999999999991</v>
      </c>
      <c r="F78" s="82">
        <v>6.7156247350266306E-3</v>
      </c>
      <c r="G78" s="81">
        <v>4999.9999999999991</v>
      </c>
      <c r="H78" s="82">
        <v>7.2277139339178443E-3</v>
      </c>
      <c r="I78" s="81">
        <v>4999.9999999999991</v>
      </c>
      <c r="J78" s="82">
        <v>7.0146083673526425E-3</v>
      </c>
      <c r="K78" s="80">
        <v>4999.9999999999991</v>
      </c>
      <c r="L78" s="80">
        <v>29999.999999999993</v>
      </c>
      <c r="O78" s="91">
        <f t="shared" si="1"/>
        <v>14999.999999999996</v>
      </c>
    </row>
    <row r="79" spans="3:15" ht="10.199999999999999">
      <c r="C79" s="83" t="s">
        <v>461</v>
      </c>
      <c r="D79" s="71"/>
      <c r="E79" s="81">
        <v>0</v>
      </c>
      <c r="F79" s="82">
        <v>0</v>
      </c>
      <c r="G79" s="81">
        <v>0</v>
      </c>
      <c r="H79" s="82">
        <v>0</v>
      </c>
      <c r="I79" s="81">
        <v>0</v>
      </c>
      <c r="J79" s="82">
        <v>0</v>
      </c>
      <c r="K79" s="80">
        <v>0</v>
      </c>
      <c r="L79" s="80">
        <v>0</v>
      </c>
      <c r="O79" s="91">
        <f t="shared" si="1"/>
        <v>0</v>
      </c>
    </row>
    <row r="80" spans="3:15" ht="10.8" thickBot="1">
      <c r="C80" s="83" t="s">
        <v>462</v>
      </c>
      <c r="D80" s="71"/>
      <c r="E80" s="81">
        <v>500</v>
      </c>
      <c r="F80" s="94">
        <v>6.7156247350266319E-4</v>
      </c>
      <c r="G80" s="81">
        <v>208.5</v>
      </c>
      <c r="H80" s="94">
        <v>3.0139567104437413E-4</v>
      </c>
      <c r="I80" s="81">
        <v>500</v>
      </c>
      <c r="J80" s="94">
        <v>7.014608367352644E-4</v>
      </c>
      <c r="K80" s="80">
        <v>770</v>
      </c>
      <c r="L80" s="80">
        <v>4582.53</v>
      </c>
      <c r="O80" s="91">
        <f t="shared" si="1"/>
        <v>1208.5</v>
      </c>
    </row>
    <row r="81" spans="2:15" s="70" customFormat="1" ht="10.8" thickBot="1">
      <c r="C81" s="86"/>
      <c r="D81" s="70" t="s">
        <v>426</v>
      </c>
      <c r="E81" s="88">
        <v>82468.834547619044</v>
      </c>
      <c r="F81" s="89">
        <v>9.3364986330438562E-2</v>
      </c>
      <c r="G81" s="88">
        <v>54929.509874999996</v>
      </c>
      <c r="H81" s="89">
        <v>7.9402956781363068E-2</v>
      </c>
      <c r="I81" s="88">
        <v>60214.117300595237</v>
      </c>
      <c r="J81" s="89">
        <v>8.4475690209901783E-2</v>
      </c>
      <c r="K81" s="80">
        <v>71337.844502976193</v>
      </c>
      <c r="L81" s="80">
        <v>424478.44853769836</v>
      </c>
    </row>
    <row r="82" spans="2:15" s="70" customFormat="1" ht="10.8" thickBot="1">
      <c r="B82" s="70" t="s">
        <v>463</v>
      </c>
      <c r="C82" s="86"/>
      <c r="E82" s="88">
        <v>289995.59302245878</v>
      </c>
      <c r="F82" s="89">
        <v>0.37209935280914486</v>
      </c>
      <c r="G82" s="88">
        <v>246623.26711979162</v>
      </c>
      <c r="H82" s="89">
        <v>0.35650448483801211</v>
      </c>
      <c r="I82" s="88">
        <v>246907.21545325287</v>
      </c>
      <c r="J82" s="89">
        <v>0.34639148389562591</v>
      </c>
      <c r="K82" s="80">
        <v>256636.37488204942</v>
      </c>
      <c r="L82" s="80">
        <v>1665865.5961638871</v>
      </c>
    </row>
    <row r="83" spans="2:15" ht="10.199999999999999">
      <c r="B83" s="71" t="s">
        <v>464</v>
      </c>
      <c r="C83" s="83"/>
      <c r="D83" s="71"/>
      <c r="E83" s="87"/>
      <c r="F83" s="90"/>
      <c r="G83" s="87"/>
      <c r="H83" s="90"/>
      <c r="I83" s="87"/>
      <c r="J83" s="90"/>
      <c r="K83" s="80">
        <v>0</v>
      </c>
      <c r="L83" s="80">
        <v>0</v>
      </c>
    </row>
    <row r="84" spans="2:15" ht="10.199999999999999">
      <c r="C84" s="83" t="s">
        <v>465</v>
      </c>
      <c r="D84" s="71"/>
      <c r="E84" s="81">
        <v>160477.21</v>
      </c>
      <c r="F84" s="82">
        <v>0.2155409441768126</v>
      </c>
      <c r="G84" s="81">
        <v>160477.21</v>
      </c>
      <c r="H84" s="82">
        <v>0.23197667335865202</v>
      </c>
      <c r="I84" s="81">
        <v>160477.21</v>
      </c>
      <c r="J84" s="82">
        <v>0.22513695600708145</v>
      </c>
      <c r="K84" s="80">
        <v>168501.07</v>
      </c>
      <c r="L84" s="80">
        <v>962863.25999999978</v>
      </c>
      <c r="O84" s="91">
        <f t="shared" ref="O84:O100" si="2">+E84+G84+I84</f>
        <v>481431.63</v>
      </c>
    </row>
    <row r="85" spans="2:15" ht="10.199999999999999">
      <c r="C85" s="83" t="s">
        <v>466</v>
      </c>
      <c r="D85" s="71"/>
      <c r="E85" s="81">
        <v>0</v>
      </c>
      <c r="F85" s="82">
        <v>0</v>
      </c>
      <c r="G85" s="81">
        <v>0</v>
      </c>
      <c r="H85" s="82">
        <v>0</v>
      </c>
      <c r="I85" s="81">
        <v>0</v>
      </c>
      <c r="J85" s="82">
        <v>0</v>
      </c>
      <c r="K85" s="80">
        <v>0</v>
      </c>
      <c r="L85" s="80">
        <v>0</v>
      </c>
      <c r="O85" s="91">
        <f t="shared" si="2"/>
        <v>0</v>
      </c>
    </row>
    <row r="86" spans="2:15" ht="10.199999999999999">
      <c r="C86" s="83" t="s">
        <v>467</v>
      </c>
      <c r="D86" s="71"/>
      <c r="E86" s="81">
        <v>0</v>
      </c>
      <c r="F86" s="82">
        <v>0</v>
      </c>
      <c r="G86" s="81">
        <v>0</v>
      </c>
      <c r="H86" s="82">
        <v>0</v>
      </c>
      <c r="I86" s="81">
        <v>0</v>
      </c>
      <c r="J86" s="82">
        <v>0</v>
      </c>
      <c r="K86" s="80">
        <v>0</v>
      </c>
      <c r="L86" s="80">
        <v>0</v>
      </c>
      <c r="O86" s="91">
        <f t="shared" si="2"/>
        <v>0</v>
      </c>
    </row>
    <row r="87" spans="2:15" ht="10.199999999999999">
      <c r="C87" s="83" t="s">
        <v>468</v>
      </c>
      <c r="D87" s="71"/>
      <c r="E87" s="81">
        <v>0</v>
      </c>
      <c r="F87" s="82">
        <v>0</v>
      </c>
      <c r="G87" s="81">
        <v>0</v>
      </c>
      <c r="H87" s="82">
        <v>0</v>
      </c>
      <c r="I87" s="81">
        <v>0</v>
      </c>
      <c r="J87" s="82">
        <v>0</v>
      </c>
      <c r="K87" s="80">
        <v>0</v>
      </c>
      <c r="L87" s="80">
        <v>0</v>
      </c>
      <c r="O87" s="91">
        <f t="shared" si="2"/>
        <v>0</v>
      </c>
    </row>
    <row r="88" spans="2:15" ht="10.199999999999999">
      <c r="C88" s="83" t="s">
        <v>469</v>
      </c>
      <c r="D88" s="71"/>
      <c r="E88" s="81">
        <v>178.57142857142856</v>
      </c>
      <c r="F88" s="82">
        <v>2.3984374053666538E-4</v>
      </c>
      <c r="G88" s="81">
        <v>178.57142857142856</v>
      </c>
      <c r="H88" s="82">
        <v>2.5813264049706587E-4</v>
      </c>
      <c r="I88" s="81">
        <v>178.57142857142856</v>
      </c>
      <c r="J88" s="82">
        <v>2.5052172740545154E-4</v>
      </c>
      <c r="K88" s="80">
        <v>178.57142857142856</v>
      </c>
      <c r="L88" s="80">
        <v>1071.4285714285716</v>
      </c>
      <c r="O88" s="91">
        <f t="shared" si="2"/>
        <v>535.71428571428567</v>
      </c>
    </row>
    <row r="89" spans="2:15" ht="10.199999999999999">
      <c r="C89" s="83" t="s">
        <v>470</v>
      </c>
      <c r="D89" s="71"/>
      <c r="E89" s="81">
        <v>13422.321428571428</v>
      </c>
      <c r="F89" s="82">
        <v>1.8027854757438455E-2</v>
      </c>
      <c r="G89" s="81">
        <v>13422.321428571428</v>
      </c>
      <c r="H89" s="82">
        <v>1.9402539922961957E-2</v>
      </c>
      <c r="I89" s="81">
        <v>13422.321428571428</v>
      </c>
      <c r="J89" s="82">
        <v>1.8830465640430765E-2</v>
      </c>
      <c r="K89" s="80">
        <v>13422.321428571428</v>
      </c>
      <c r="L89" s="80">
        <v>80533.928571428551</v>
      </c>
      <c r="O89" s="91">
        <f t="shared" si="2"/>
        <v>40266.964285714283</v>
      </c>
    </row>
    <row r="90" spans="2:15" ht="10.199999999999999">
      <c r="C90" s="83" t="s">
        <v>471</v>
      </c>
      <c r="D90" s="71"/>
      <c r="E90" s="81">
        <v>9836.503333333334</v>
      </c>
      <c r="F90" s="82">
        <v>1.321165301830105E-2</v>
      </c>
      <c r="G90" s="81">
        <v>1027.6933333333334</v>
      </c>
      <c r="H90" s="82">
        <v>1.485574685025562E-3</v>
      </c>
      <c r="I90" s="81">
        <v>1027.6933333333334</v>
      </c>
      <c r="J90" s="82">
        <v>1.441773251014506E-3</v>
      </c>
      <c r="K90" s="80">
        <v>1027.6933333333334</v>
      </c>
      <c r="L90" s="80">
        <v>14974.970000000001</v>
      </c>
      <c r="O90" s="91">
        <f t="shared" si="2"/>
        <v>11891.89</v>
      </c>
    </row>
    <row r="91" spans="2:15" ht="10.199999999999999">
      <c r="C91" s="83" t="s">
        <v>472</v>
      </c>
      <c r="D91" s="71"/>
      <c r="E91" s="81">
        <v>608.92916666666667</v>
      </c>
      <c r="F91" s="82">
        <v>8.1786795470916416E-4</v>
      </c>
      <c r="G91" s="81">
        <v>608.92916666666667</v>
      </c>
      <c r="H91" s="82">
        <v>8.802331645371297E-4</v>
      </c>
      <c r="I91" s="81">
        <v>608.92916666666667</v>
      </c>
      <c r="J91" s="82">
        <v>8.5427992552501448E-4</v>
      </c>
      <c r="K91" s="80">
        <v>608.92916666666667</v>
      </c>
      <c r="L91" s="80">
        <v>3613.5249999999996</v>
      </c>
      <c r="O91" s="91">
        <f t="shared" si="2"/>
        <v>1826.7874999999999</v>
      </c>
    </row>
    <row r="92" spans="2:15" ht="10.199999999999999">
      <c r="C92" s="83" t="s">
        <v>473</v>
      </c>
      <c r="D92" s="71"/>
      <c r="E92" s="81">
        <v>5550.8267500000011</v>
      </c>
      <c r="F92" s="82">
        <v>7.4554538844294992E-3</v>
      </c>
      <c r="G92" s="81">
        <v>6242.6084999999994</v>
      </c>
      <c r="H92" s="82">
        <v>9.0239576878887954E-3</v>
      </c>
      <c r="I92" s="81">
        <v>6299.3765000000003</v>
      </c>
      <c r="J92" s="82">
        <v>8.8375318212009224E-3</v>
      </c>
      <c r="K92" s="80">
        <v>5364.7589999999973</v>
      </c>
      <c r="L92" s="80">
        <v>40464.918749999997</v>
      </c>
      <c r="O92" s="91">
        <f t="shared" si="2"/>
        <v>18092.811750000001</v>
      </c>
    </row>
    <row r="93" spans="2:15" ht="10.199999999999999">
      <c r="C93" s="83" t="s">
        <v>474</v>
      </c>
      <c r="D93" s="71"/>
      <c r="E93" s="81">
        <v>44775.0951964286</v>
      </c>
      <c r="F93" s="82">
        <v>6.0138547362861602E-2</v>
      </c>
      <c r="G93" s="81">
        <v>44775.0951964286</v>
      </c>
      <c r="H93" s="82">
        <v>6.4724315888744999E-2</v>
      </c>
      <c r="I93" s="81">
        <v>44775.0951964286</v>
      </c>
      <c r="J93" s="82">
        <v>6.2815951482775842E-2</v>
      </c>
      <c r="K93" s="80">
        <v>44775.0951964286</v>
      </c>
      <c r="L93" s="80">
        <v>268650.57117857161</v>
      </c>
      <c r="O93" s="91">
        <f t="shared" si="2"/>
        <v>134325.28558928581</v>
      </c>
    </row>
    <row r="94" spans="2:15" ht="10.199999999999999">
      <c r="C94" s="83" t="s">
        <v>475</v>
      </c>
      <c r="D94" s="71"/>
      <c r="E94" s="81">
        <v>0</v>
      </c>
      <c r="F94" s="82">
        <v>0</v>
      </c>
      <c r="G94" s="81">
        <v>0</v>
      </c>
      <c r="H94" s="82">
        <v>0</v>
      </c>
      <c r="I94" s="81">
        <v>0</v>
      </c>
      <c r="J94" s="82">
        <v>0</v>
      </c>
      <c r="K94" s="80">
        <v>0</v>
      </c>
      <c r="L94" s="80">
        <v>0</v>
      </c>
      <c r="O94" s="91">
        <f t="shared" si="2"/>
        <v>0</v>
      </c>
    </row>
    <row r="95" spans="2:15" ht="10.199999999999999">
      <c r="C95" s="83" t="s">
        <v>476</v>
      </c>
      <c r="D95" s="71"/>
      <c r="E95" s="81">
        <v>10000</v>
      </c>
      <c r="F95" s="82">
        <v>1.3431249470053263E-2</v>
      </c>
      <c r="G95" s="81">
        <v>10000</v>
      </c>
      <c r="H95" s="82">
        <v>1.445542786783569E-2</v>
      </c>
      <c r="I95" s="81">
        <v>10000</v>
      </c>
      <c r="J95" s="82">
        <v>1.4029216734705287E-2</v>
      </c>
      <c r="K95" s="80">
        <v>19690</v>
      </c>
      <c r="L95" s="80">
        <v>69690</v>
      </c>
      <c r="O95" s="91">
        <f t="shared" si="2"/>
        <v>30000</v>
      </c>
    </row>
    <row r="96" spans="2:15" ht="10.199999999999999">
      <c r="C96" s="83" t="s">
        <v>477</v>
      </c>
      <c r="D96" s="71"/>
      <c r="E96" s="81">
        <v>0</v>
      </c>
      <c r="F96" s="82">
        <v>0</v>
      </c>
      <c r="G96" s="81">
        <v>0</v>
      </c>
      <c r="H96" s="82">
        <v>0</v>
      </c>
      <c r="I96" s="81">
        <v>0</v>
      </c>
      <c r="J96" s="82">
        <v>0</v>
      </c>
      <c r="K96" s="80">
        <v>0</v>
      </c>
      <c r="L96" s="80">
        <v>0</v>
      </c>
      <c r="O96" s="91">
        <f t="shared" si="2"/>
        <v>0</v>
      </c>
    </row>
    <row r="97" spans="2:15" ht="10.199999999999999">
      <c r="C97" s="83" t="s">
        <v>478</v>
      </c>
      <c r="D97" s="71"/>
      <c r="E97" s="81">
        <v>21953.3511</v>
      </c>
      <c r="F97" s="82">
        <v>2.9486093532776821E-2</v>
      </c>
      <c r="G97" s="81">
        <v>20456.960035714292</v>
      </c>
      <c r="H97" s="82">
        <v>2.9571411019146537E-2</v>
      </c>
      <c r="I97" s="81">
        <v>20980.880067857146</v>
      </c>
      <c r="J97" s="82">
        <v>2.9434531375682606E-2</v>
      </c>
      <c r="K97" s="80">
        <v>21336.755400000002</v>
      </c>
      <c r="L97" s="80">
        <v>136679.07698571429</v>
      </c>
      <c r="O97" s="91">
        <f t="shared" si="2"/>
        <v>63391.191203571434</v>
      </c>
    </row>
    <row r="98" spans="2:15" ht="10.199999999999999">
      <c r="C98" s="83" t="s">
        <v>479</v>
      </c>
      <c r="D98" s="71"/>
      <c r="E98" s="81">
        <v>14294.656785714287</v>
      </c>
      <c r="F98" s="82">
        <v>1.9199510137771832E-2</v>
      </c>
      <c r="G98" s="81">
        <v>13637.973357142862</v>
      </c>
      <c r="H98" s="82">
        <v>1.9714274012764359E-2</v>
      </c>
      <c r="I98" s="81">
        <v>13987.253378571428</v>
      </c>
      <c r="J98" s="82">
        <v>1.9623020917121734E-2</v>
      </c>
      <c r="K98" s="80">
        <v>14224.503600000002</v>
      </c>
      <c r="L98" s="80">
        <v>90778.474042857153</v>
      </c>
      <c r="O98" s="91">
        <f t="shared" si="2"/>
        <v>41919.883521428579</v>
      </c>
    </row>
    <row r="99" spans="2:15" ht="10.199999999999999">
      <c r="C99" s="83" t="s">
        <v>480</v>
      </c>
      <c r="D99" s="71"/>
      <c r="E99" s="81">
        <v>35736.641964285714</v>
      </c>
      <c r="F99" s="82">
        <v>4.7998775344429569E-2</v>
      </c>
      <c r="G99" s="81">
        <v>34094.933392857158</v>
      </c>
      <c r="H99" s="82">
        <v>4.92856850319109E-2</v>
      </c>
      <c r="I99" s="81">
        <v>34968.133446428568</v>
      </c>
      <c r="J99" s="82">
        <v>4.9057552292804334E-2</v>
      </c>
      <c r="K99" s="80">
        <v>35561.259000000005</v>
      </c>
      <c r="L99" s="80">
        <v>226946.18510714284</v>
      </c>
      <c r="O99" s="91">
        <f t="shared" si="2"/>
        <v>104799.70880357144</v>
      </c>
    </row>
    <row r="100" spans="2:15" ht="10.8" thickBot="1">
      <c r="C100" s="83" t="s">
        <v>481</v>
      </c>
      <c r="D100" s="71"/>
      <c r="E100" s="81">
        <v>10979.486666666666</v>
      </c>
      <c r="F100" s="94">
        <v>1.4746822447312352E-2</v>
      </c>
      <c r="G100" s="81">
        <v>10979.486666666666</v>
      </c>
      <c r="H100" s="94">
        <v>1.5871317753586373E-2</v>
      </c>
      <c r="I100" s="81">
        <v>10979.486666666666</v>
      </c>
      <c r="J100" s="94">
        <v>1.5403359808247356E-2</v>
      </c>
      <c r="K100" s="80">
        <v>10979.486666666666</v>
      </c>
      <c r="L100" s="80">
        <v>67465.389999999985</v>
      </c>
      <c r="O100" s="91">
        <f t="shared" si="2"/>
        <v>32938.46</v>
      </c>
    </row>
    <row r="101" spans="2:15" s="70" customFormat="1" ht="10.8" thickBot="1">
      <c r="B101" s="70" t="s">
        <v>482</v>
      </c>
      <c r="C101" s="86"/>
      <c r="E101" s="88">
        <v>327813.59382023808</v>
      </c>
      <c r="F101" s="89">
        <v>0.44029461582743284</v>
      </c>
      <c r="G101" s="88">
        <v>315901.7825059524</v>
      </c>
      <c r="H101" s="89">
        <v>0.45664954303355137</v>
      </c>
      <c r="I101" s="88">
        <v>317704.95061309531</v>
      </c>
      <c r="J101" s="89">
        <v>0.44571516098399533</v>
      </c>
      <c r="K101" s="80">
        <v>335670.44422023813</v>
      </c>
      <c r="L101" s="80">
        <v>1963731.7282071428</v>
      </c>
    </row>
    <row r="102" spans="2:15" s="70" customFormat="1" ht="10.8" thickBot="1">
      <c r="B102" s="70" t="s">
        <v>483</v>
      </c>
      <c r="C102" s="86"/>
      <c r="E102" s="88">
        <v>617809.18684269686</v>
      </c>
      <c r="F102" s="89">
        <v>0.81239396863657776</v>
      </c>
      <c r="G102" s="88">
        <v>562525.049625744</v>
      </c>
      <c r="H102" s="89">
        <v>0.81315402787156343</v>
      </c>
      <c r="I102" s="88">
        <v>564612.1660663482</v>
      </c>
      <c r="J102" s="89">
        <v>0.79210664487962124</v>
      </c>
      <c r="K102" s="80">
        <v>592306.81910228753</v>
      </c>
      <c r="L102" s="80">
        <v>3629597.3243710306</v>
      </c>
      <c r="N102" s="95">
        <f>SUM(N1:N101)</f>
        <v>442249.00768719421</v>
      </c>
      <c r="O102" s="95">
        <f>SUM(O1:O101)</f>
        <v>1726024.2025347895</v>
      </c>
    </row>
    <row r="103" spans="2:15" s="70" customFormat="1" ht="10.199999999999999">
      <c r="B103" s="70" t="s">
        <v>484</v>
      </c>
      <c r="C103" s="86"/>
      <c r="E103" s="78">
        <v>-118027.04549542512</v>
      </c>
      <c r="F103" s="79">
        <v>-0.1411241065253149</v>
      </c>
      <c r="G103" s="78">
        <v>-69703.908231638314</v>
      </c>
      <c r="H103" s="79">
        <v>-0.10075998175486861</v>
      </c>
      <c r="I103" s="78">
        <v>-66019.728230676265</v>
      </c>
      <c r="J103" s="79">
        <v>-9.2620507611449854E-2</v>
      </c>
      <c r="K103" s="80">
        <v>-99637.780299476697</v>
      </c>
      <c r="L103" s="80">
        <v>-449116.74683346611</v>
      </c>
    </row>
    <row r="104" spans="2:15" ht="10.199999999999999">
      <c r="C104" s="83" t="s">
        <v>485</v>
      </c>
      <c r="D104" s="71"/>
      <c r="E104" s="81">
        <v>0</v>
      </c>
      <c r="F104" s="82">
        <v>0</v>
      </c>
      <c r="G104" s="81">
        <v>0</v>
      </c>
      <c r="H104" s="82">
        <v>0</v>
      </c>
      <c r="I104" s="81">
        <v>0</v>
      </c>
      <c r="J104" s="82">
        <v>0</v>
      </c>
      <c r="K104" s="80">
        <v>0</v>
      </c>
      <c r="L104" s="80">
        <v>0</v>
      </c>
    </row>
    <row r="105" spans="2:15" ht="10.199999999999999">
      <c r="C105" s="83" t="s">
        <v>486</v>
      </c>
      <c r="D105" s="71"/>
      <c r="E105" s="81">
        <v>0</v>
      </c>
      <c r="F105" s="82">
        <v>0</v>
      </c>
      <c r="G105" s="81">
        <v>0</v>
      </c>
      <c r="H105" s="82">
        <v>0</v>
      </c>
      <c r="I105" s="81">
        <v>0</v>
      </c>
      <c r="J105" s="82">
        <v>0</v>
      </c>
      <c r="K105" s="80">
        <v>0</v>
      </c>
      <c r="L105" s="80">
        <v>0</v>
      </c>
    </row>
    <row r="106" spans="2:15" ht="10.199999999999999">
      <c r="C106" s="83" t="s">
        <v>487</v>
      </c>
      <c r="D106" s="71"/>
      <c r="E106" s="81">
        <v>91.189999999999145</v>
      </c>
      <c r="F106" s="82">
        <v>1.2247956391741455E-4</v>
      </c>
      <c r="G106" s="81">
        <v>93.249999999995907</v>
      </c>
      <c r="H106" s="82">
        <v>1.3479686486756189E-4</v>
      </c>
      <c r="I106" s="81">
        <v>63.069999999996071</v>
      </c>
      <c r="J106" s="82">
        <v>8.8482269945780733E-5</v>
      </c>
      <c r="K106" s="80">
        <v>76.339999999997872</v>
      </c>
      <c r="L106" s="80">
        <v>554.80000000000518</v>
      </c>
    </row>
    <row r="107" spans="2:15" ht="10.199999999999999">
      <c r="C107" s="83" t="s">
        <v>488</v>
      </c>
      <c r="D107" s="71"/>
      <c r="E107" s="81">
        <v>13501.546075757597</v>
      </c>
      <c r="F107" s="82">
        <v>1.8134263357491895E-2</v>
      </c>
      <c r="G107" s="81">
        <v>12608.834946753244</v>
      </c>
      <c r="H107" s="82">
        <v>1.8226610407023738E-2</v>
      </c>
      <c r="I107" s="81">
        <v>14213.108910256431</v>
      </c>
      <c r="J107" s="82">
        <v>1.9939878537595834E-2</v>
      </c>
      <c r="K107" s="80">
        <v>12048.245365178576</v>
      </c>
      <c r="L107" s="80">
        <v>85816.810260161481</v>
      </c>
    </row>
    <row r="108" spans="2:15" ht="10.199999999999999">
      <c r="C108" s="83" t="s">
        <v>489</v>
      </c>
      <c r="D108" s="71"/>
      <c r="E108" s="81">
        <v>0</v>
      </c>
      <c r="F108" s="82">
        <v>0</v>
      </c>
      <c r="G108" s="81">
        <v>0</v>
      </c>
      <c r="H108" s="82">
        <v>0</v>
      </c>
      <c r="I108" s="81">
        <v>0</v>
      </c>
      <c r="J108" s="82">
        <v>0</v>
      </c>
      <c r="K108" s="80">
        <v>0</v>
      </c>
      <c r="L108" s="80">
        <v>0</v>
      </c>
    </row>
    <row r="109" spans="2:15" ht="10.199999999999999">
      <c r="C109" s="83" t="s">
        <v>490</v>
      </c>
      <c r="D109" s="71"/>
      <c r="E109" s="81">
        <v>0</v>
      </c>
      <c r="F109" s="82">
        <v>0</v>
      </c>
      <c r="G109" s="81">
        <v>0</v>
      </c>
      <c r="H109" s="82">
        <v>0</v>
      </c>
      <c r="I109" s="81">
        <v>0</v>
      </c>
      <c r="J109" s="82">
        <v>0</v>
      </c>
      <c r="K109" s="80">
        <v>0</v>
      </c>
      <c r="L109" s="80">
        <v>0</v>
      </c>
    </row>
    <row r="110" spans="2:15" ht="10.199999999999999">
      <c r="C110" s="83" t="s">
        <v>491</v>
      </c>
      <c r="D110" s="71"/>
      <c r="E110" s="81">
        <v>0</v>
      </c>
      <c r="F110" s="82">
        <v>0</v>
      </c>
      <c r="G110" s="81">
        <v>0</v>
      </c>
      <c r="H110" s="82">
        <v>0</v>
      </c>
      <c r="I110" s="81">
        <v>0</v>
      </c>
      <c r="J110" s="82">
        <v>0</v>
      </c>
      <c r="K110" s="80">
        <v>0</v>
      </c>
      <c r="L110" s="80">
        <v>0</v>
      </c>
    </row>
    <row r="111" spans="2:15" ht="10.199999999999999">
      <c r="C111" s="83" t="s">
        <v>492</v>
      </c>
      <c r="D111" s="71"/>
      <c r="E111" s="81">
        <v>0</v>
      </c>
      <c r="F111" s="82">
        <v>0</v>
      </c>
      <c r="G111" s="81">
        <v>0</v>
      </c>
      <c r="H111" s="82">
        <v>0</v>
      </c>
      <c r="I111" s="81">
        <v>0</v>
      </c>
      <c r="J111" s="82">
        <v>0</v>
      </c>
      <c r="K111" s="80">
        <v>0</v>
      </c>
      <c r="L111" s="80">
        <v>0</v>
      </c>
    </row>
    <row r="112" spans="2:15" ht="10.8" thickBot="1">
      <c r="C112" s="83" t="s">
        <v>493</v>
      </c>
      <c r="D112" s="71"/>
      <c r="E112" s="84">
        <v>4.8800000000010186</v>
      </c>
      <c r="F112" s="85">
        <v>6.5544497413873602E-6</v>
      </c>
      <c r="G112" s="84">
        <v>11.880000000002383</v>
      </c>
      <c r="H112" s="85">
        <v>1.7173048306992246E-5</v>
      </c>
      <c r="I112" s="84">
        <v>2.9899999999979627</v>
      </c>
      <c r="J112" s="85">
        <v>4.1947358036740225E-6</v>
      </c>
      <c r="K112" s="80">
        <v>4.1599999999980355</v>
      </c>
      <c r="L112" s="80">
        <v>40.620000000000346</v>
      </c>
    </row>
    <row r="113" spans="2:12" s="70" customFormat="1" ht="10.199999999999999">
      <c r="B113" s="70" t="s">
        <v>494</v>
      </c>
      <c r="E113" s="78">
        <v>-104439.18941966753</v>
      </c>
      <c r="F113" s="79">
        <v>-0.12287391805364697</v>
      </c>
      <c r="G113" s="78">
        <v>-57013.703284885072</v>
      </c>
      <c r="H113" s="79">
        <v>-8.2415747531284292E-2</v>
      </c>
      <c r="I113" s="78">
        <v>-51746.539320419841</v>
      </c>
      <c r="J113" s="79">
        <v>-7.2596341539711923E-2</v>
      </c>
      <c r="K113" s="80">
        <v>-87517.354934298128</v>
      </c>
      <c r="L113" s="80">
        <v>-362785.75657330453</v>
      </c>
    </row>
    <row r="114" spans="2:12" s="70" customFormat="1" ht="10.199999999999999">
      <c r="C114" s="83"/>
      <c r="E114" s="81">
        <v>0</v>
      </c>
      <c r="F114" s="82">
        <v>0</v>
      </c>
      <c r="G114" s="81">
        <v>0</v>
      </c>
      <c r="H114" s="82">
        <v>0</v>
      </c>
      <c r="I114" s="81">
        <v>0</v>
      </c>
      <c r="J114" s="82">
        <v>0</v>
      </c>
      <c r="K114" s="80">
        <v>0</v>
      </c>
      <c r="L114" s="80">
        <v>0</v>
      </c>
    </row>
    <row r="115" spans="2:12" ht="10.8" thickBot="1">
      <c r="C115" s="83"/>
      <c r="D115" s="71"/>
      <c r="E115" s="84">
        <v>0</v>
      </c>
      <c r="F115" s="85">
        <v>0</v>
      </c>
      <c r="G115" s="84">
        <v>0</v>
      </c>
      <c r="H115" s="85">
        <v>0</v>
      </c>
      <c r="I115" s="84">
        <v>0</v>
      </c>
      <c r="J115" s="85">
        <v>0</v>
      </c>
      <c r="K115" s="80">
        <v>0</v>
      </c>
      <c r="L115" s="80">
        <v>0</v>
      </c>
    </row>
    <row r="116" spans="2:12" s="70" customFormat="1" ht="10.8" thickBot="1">
      <c r="B116" s="70" t="s">
        <v>495</v>
      </c>
      <c r="E116" s="96">
        <v>-104439.18941966753</v>
      </c>
      <c r="F116" s="97">
        <v>-0.12287391805364697</v>
      </c>
      <c r="G116" s="96">
        <v>-57013.703284885072</v>
      </c>
      <c r="H116" s="97">
        <v>-8.2415747531284292E-2</v>
      </c>
      <c r="I116" s="96">
        <v>-51746.539320419841</v>
      </c>
      <c r="J116" s="97">
        <v>-7.2596341539711923E-2</v>
      </c>
      <c r="K116" s="80">
        <v>-87517.354934298128</v>
      </c>
      <c r="L116" s="80">
        <v>-362785.75657330453</v>
      </c>
    </row>
    <row r="117" spans="2:12" ht="15" customHeight="1">
      <c r="D117" s="71"/>
    </row>
    <row r="118" spans="2:12" ht="15" customHeight="1">
      <c r="D118" s="71"/>
    </row>
    <row r="119" spans="2:12" ht="10.199999999999999">
      <c r="B119" s="71" t="s">
        <v>496</v>
      </c>
      <c r="D119" s="71"/>
      <c r="E119" s="98"/>
      <c r="G119" s="98"/>
      <c r="I119" s="98"/>
    </row>
    <row r="120" spans="2:12" ht="10.199999999999999">
      <c r="C120" s="71" t="s">
        <v>483</v>
      </c>
      <c r="D120" s="71"/>
      <c r="E120" s="72">
        <v>604853.6068426969</v>
      </c>
      <c r="G120" s="72">
        <v>562525.049625744</v>
      </c>
      <c r="I120" s="72">
        <v>564612.1660663482</v>
      </c>
    </row>
    <row r="121" spans="2:12" ht="10.199999999999999">
      <c r="C121" s="71" t="s">
        <v>497</v>
      </c>
      <c r="D121" s="71"/>
      <c r="E121" s="99">
        <v>0.67126986211126283</v>
      </c>
      <c r="G121" s="99">
        <v>0.71239404611669488</v>
      </c>
      <c r="I121" s="99">
        <v>0.69948613726817144</v>
      </c>
    </row>
    <row r="122" spans="2:12" ht="13.8" thickBot="1">
      <c r="C122" s="71" t="s">
        <v>498</v>
      </c>
      <c r="E122" s="101">
        <v>901058.78571745346</v>
      </c>
      <c r="F122" s="72"/>
      <c r="G122" s="101">
        <v>789626.26469452365</v>
      </c>
      <c r="H122" s="72"/>
      <c r="I122" s="101">
        <v>807181.35211575357</v>
      </c>
      <c r="J122" s="72"/>
    </row>
    <row r="123" spans="2:12" ht="13.8" thickTop="1"/>
    <row r="125" spans="2:12">
      <c r="B125" s="102"/>
      <c r="C125" s="102"/>
      <c r="D125" s="103"/>
      <c r="E125" s="104"/>
      <c r="G125" s="104"/>
      <c r="I125" s="104"/>
    </row>
    <row r="126" spans="2:12">
      <c r="B126" s="102"/>
      <c r="C126" s="102"/>
      <c r="D126" s="103"/>
      <c r="E126" s="104"/>
      <c r="G126" s="104"/>
      <c r="I126" s="104"/>
    </row>
    <row r="127" spans="2:12">
      <c r="B127" s="105" t="s">
        <v>499</v>
      </c>
      <c r="C127" s="105"/>
      <c r="D127" s="106"/>
      <c r="E127" s="107">
        <v>0</v>
      </c>
      <c r="G127" s="107">
        <v>1210329.1699999997</v>
      </c>
      <c r="I127" s="107">
        <v>643825.18000000005</v>
      </c>
    </row>
    <row r="128" spans="2:12">
      <c r="B128" s="105" t="s">
        <v>500</v>
      </c>
      <c r="C128" s="105"/>
      <c r="D128" s="106"/>
      <c r="E128" s="107">
        <v>0</v>
      </c>
      <c r="G128" s="107">
        <v>650777.85</v>
      </c>
      <c r="I128" s="107">
        <v>656594.81999999995</v>
      </c>
    </row>
    <row r="129" spans="2:9">
      <c r="B129" s="108"/>
      <c r="C129" s="108"/>
      <c r="D129" s="109"/>
      <c r="E129" s="107"/>
      <c r="G129" s="107"/>
      <c r="I129" s="107"/>
    </row>
    <row r="130" spans="2:9">
      <c r="B130" s="105"/>
      <c r="C130" s="105"/>
      <c r="D130" s="106"/>
      <c r="E130" s="107">
        <v>0</v>
      </c>
      <c r="G130" s="107">
        <v>1861107.0199999996</v>
      </c>
      <c r="I130" s="107">
        <v>1300420</v>
      </c>
    </row>
  </sheetData>
  <mergeCells count="3">
    <mergeCell ref="E5:F5"/>
    <mergeCell ref="G5:H5"/>
    <mergeCell ref="I5:J5"/>
  </mergeCell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7"/>
  <sheetViews>
    <sheetView workbookViewId="0"/>
  </sheetViews>
  <sheetFormatPr defaultRowHeight="14.4"/>
  <cols>
    <col min="1" max="1" width="17.33203125" bestFit="1" customWidth="1"/>
    <col min="2" max="2" width="4.109375" bestFit="1" customWidth="1"/>
    <col min="3" max="3" width="12.5546875" customWidth="1"/>
    <col min="4" max="5" width="12.5546875" bestFit="1" customWidth="1"/>
  </cols>
  <sheetData>
    <row r="1" spans="1:5">
      <c r="C1" s="115">
        <f>+C7/C5</f>
        <v>0.64667163474950606</v>
      </c>
      <c r="D1" s="115">
        <f>+D7/D5</f>
        <v>0.68803069858095722</v>
      </c>
      <c r="E1" s="115" t="e">
        <f>+E7/E5</f>
        <v>#DIV/0!</v>
      </c>
    </row>
    <row r="2" spans="1:5">
      <c r="C2" s="115">
        <f>+C10/C5</f>
        <v>0.597409381733772</v>
      </c>
      <c r="D2" s="115">
        <f>+D10/D5</f>
        <v>0.64410974431742951</v>
      </c>
      <c r="E2" s="115" t="e">
        <f>+E10/E5</f>
        <v>#DIV/0!</v>
      </c>
    </row>
    <row r="4" spans="1:5">
      <c r="C4" s="117" t="s">
        <v>528</v>
      </c>
      <c r="D4" s="117" t="s">
        <v>529</v>
      </c>
      <c r="E4" s="117" t="s">
        <v>530</v>
      </c>
    </row>
    <row r="5" spans="1:5">
      <c r="A5" t="s">
        <v>361</v>
      </c>
      <c r="B5" t="s">
        <v>501</v>
      </c>
      <c r="C5" s="65">
        <v>2267715.81</v>
      </c>
      <c r="D5" s="65">
        <v>2058692.97</v>
      </c>
      <c r="E5" s="65"/>
    </row>
    <row r="6" spans="1:5">
      <c r="A6" t="s">
        <v>400</v>
      </c>
      <c r="B6" t="s">
        <v>502</v>
      </c>
      <c r="C6" s="110">
        <v>801248.32</v>
      </c>
      <c r="D6" s="110">
        <f>+'2Q IS'!N102+200000</f>
        <v>642249.00768719427</v>
      </c>
      <c r="E6" s="110"/>
    </row>
    <row r="7" spans="1:5">
      <c r="A7" t="s">
        <v>503</v>
      </c>
      <c r="B7" t="s">
        <v>504</v>
      </c>
      <c r="C7" s="65">
        <f>+C5-C6</f>
        <v>1466467.4900000002</v>
      </c>
      <c r="D7" s="65">
        <f>+D5-D6</f>
        <v>1416443.9623128057</v>
      </c>
      <c r="E7" s="65">
        <f>+E5-E6</f>
        <v>0</v>
      </c>
    </row>
    <row r="8" spans="1:5">
      <c r="A8" t="s">
        <v>505</v>
      </c>
      <c r="B8" t="s">
        <v>506</v>
      </c>
      <c r="C8" s="110">
        <v>0</v>
      </c>
      <c r="D8" s="110">
        <v>0</v>
      </c>
      <c r="E8" s="110">
        <v>0</v>
      </c>
    </row>
    <row r="9" spans="1:5">
      <c r="A9" t="s">
        <v>98</v>
      </c>
      <c r="B9" t="s">
        <v>507</v>
      </c>
      <c r="C9" s="65">
        <f>+C7+C8</f>
        <v>1466467.4900000002</v>
      </c>
      <c r="D9" s="65">
        <f>+D7+D8</f>
        <v>1416443.9623128057</v>
      </c>
      <c r="E9" s="65">
        <f>+E7+E8</f>
        <v>0</v>
      </c>
    </row>
    <row r="10" spans="1:5">
      <c r="A10" t="s">
        <v>508</v>
      </c>
      <c r="B10" t="s">
        <v>509</v>
      </c>
      <c r="C10" s="110">
        <v>1354754.7</v>
      </c>
      <c r="D10" s="110">
        <f>+'2Q IS'!O102-400000</f>
        <v>1326024.2025347895</v>
      </c>
      <c r="E10" s="110"/>
    </row>
    <row r="11" spans="1:5">
      <c r="A11" t="s">
        <v>510</v>
      </c>
      <c r="B11" t="s">
        <v>511</v>
      </c>
      <c r="C11" s="65">
        <f>+C9-C10</f>
        <v>111712.79000000027</v>
      </c>
      <c r="D11" s="65">
        <f>+D9-D10</f>
        <v>90419.759778016247</v>
      </c>
      <c r="E11" s="65">
        <f>+E9-E10</f>
        <v>0</v>
      </c>
    </row>
    <row r="12" spans="1:5">
      <c r="A12" t="s">
        <v>512</v>
      </c>
      <c r="B12" t="s">
        <v>513</v>
      </c>
      <c r="C12" s="110">
        <v>0</v>
      </c>
      <c r="D12" s="110">
        <f>+C13</f>
        <v>111712.79000000027</v>
      </c>
      <c r="E12" s="110">
        <f>+D13</f>
        <v>202132.54977801652</v>
      </c>
    </row>
    <row r="13" spans="1:5">
      <c r="A13" t="s">
        <v>514</v>
      </c>
      <c r="B13" t="s">
        <v>515</v>
      </c>
      <c r="C13" s="65">
        <f>+C11+C12</f>
        <v>111712.79000000027</v>
      </c>
      <c r="D13" s="65">
        <f>+D11+D12</f>
        <v>202132.54977801652</v>
      </c>
      <c r="E13" s="65">
        <f>+E11+E12</f>
        <v>202132.54977801652</v>
      </c>
    </row>
    <row r="14" spans="1:5">
      <c r="A14" t="s">
        <v>516</v>
      </c>
      <c r="B14" t="s">
        <v>517</v>
      </c>
      <c r="C14" s="111">
        <v>0.3</v>
      </c>
      <c r="D14" s="111">
        <v>0.3</v>
      </c>
      <c r="E14" s="111">
        <v>0.3</v>
      </c>
    </row>
    <row r="15" spans="1:5">
      <c r="A15" t="s">
        <v>518</v>
      </c>
      <c r="B15" t="s">
        <v>519</v>
      </c>
      <c r="C15" s="112">
        <f>+C13*C14</f>
        <v>33513.83700000008</v>
      </c>
      <c r="D15" s="112">
        <f>+D13*D14</f>
        <v>60639.764933404949</v>
      </c>
      <c r="E15" s="112">
        <f>+E13*E14</f>
        <v>60639.764933404949</v>
      </c>
    </row>
    <row r="16" spans="1:5">
      <c r="C16" s="65"/>
      <c r="D16" s="65"/>
      <c r="E16" s="65"/>
    </row>
    <row r="17" spans="1:5">
      <c r="A17" t="s">
        <v>527</v>
      </c>
      <c r="C17" s="115">
        <f>+C7</f>
        <v>1466467.4900000002</v>
      </c>
      <c r="D17" s="115">
        <f>+D7+C7</f>
        <v>2882911.4523128057</v>
      </c>
      <c r="E17" s="115">
        <f>+E7+C7+D7</f>
        <v>2882911.4523128057</v>
      </c>
    </row>
    <row r="18" spans="1:5">
      <c r="A18" t="s">
        <v>526</v>
      </c>
      <c r="C18" s="116">
        <v>0.02</v>
      </c>
      <c r="D18" s="116">
        <v>0.02</v>
      </c>
      <c r="E18" s="116">
        <v>0.02</v>
      </c>
    </row>
    <row r="19" spans="1:5">
      <c r="A19" t="s">
        <v>520</v>
      </c>
      <c r="B19">
        <v>28</v>
      </c>
      <c r="C19" s="112">
        <f>+C17*C18</f>
        <v>29329.349800000004</v>
      </c>
      <c r="D19" s="112">
        <f>+D17*D18</f>
        <v>57658.229046256114</v>
      </c>
      <c r="E19" s="112">
        <f>+E17*E18</f>
        <v>57658.229046256114</v>
      </c>
    </row>
    <row r="20" spans="1:5">
      <c r="C20" s="65"/>
      <c r="D20" s="65"/>
      <c r="E20" s="65"/>
    </row>
    <row r="21" spans="1:5">
      <c r="A21" t="s">
        <v>522</v>
      </c>
      <c r="B21" t="s">
        <v>521</v>
      </c>
      <c r="C21" s="65">
        <f>IF(C15&gt;C19,C15,C19)</f>
        <v>33513.83700000008</v>
      </c>
      <c r="D21" s="65">
        <f>IF(D15&gt;D19,D15,D19)</f>
        <v>60639.764933404949</v>
      </c>
      <c r="E21" s="65">
        <f>IF(E15&gt;E19,E15,E19)</f>
        <v>60639.764933404949</v>
      </c>
    </row>
    <row r="22" spans="1:5">
      <c r="C22" s="65"/>
      <c r="D22" s="65"/>
      <c r="E22" s="65"/>
    </row>
    <row r="23" spans="1:5">
      <c r="A23" t="s">
        <v>523</v>
      </c>
      <c r="B23" t="s">
        <v>524</v>
      </c>
      <c r="C23" s="65">
        <v>124352</v>
      </c>
      <c r="D23" s="65">
        <v>124352</v>
      </c>
      <c r="E23" s="65">
        <v>124352</v>
      </c>
    </row>
    <row r="24" spans="1:5">
      <c r="C24" s="113"/>
      <c r="D24" s="113"/>
      <c r="E24" s="113"/>
    </row>
    <row r="25" spans="1:5" ht="15" thickBot="1">
      <c r="A25" t="s">
        <v>104</v>
      </c>
      <c r="B25" t="s">
        <v>525</v>
      </c>
      <c r="C25" s="114">
        <f>+C21-C23</f>
        <v>-90838.162999999913</v>
      </c>
      <c r="D25" s="114">
        <f>+D21-D23</f>
        <v>-63712.235066595051</v>
      </c>
      <c r="E25" s="114">
        <f>+E21-E23</f>
        <v>-63712.235066595051</v>
      </c>
    </row>
    <row r="26" spans="1:5" ht="15" thickTop="1">
      <c r="C26" s="65"/>
      <c r="D26" s="65"/>
      <c r="E26" s="65"/>
    </row>
    <row r="27" spans="1:5">
      <c r="C27" s="65"/>
      <c r="D27" s="65"/>
      <c r="E27" s="6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N38"/>
  <sheetViews>
    <sheetView tabSelected="1" workbookViewId="0">
      <selection activeCell="C4" sqref="C4"/>
    </sheetView>
  </sheetViews>
  <sheetFormatPr defaultRowHeight="14.4"/>
  <cols>
    <col min="3" max="6" width="12" customWidth="1"/>
    <col min="7" max="7" width="12.5546875" bestFit="1" customWidth="1"/>
    <col min="8" max="8" width="4.44140625" bestFit="1" customWidth="1"/>
    <col min="9" max="12" width="12" customWidth="1"/>
  </cols>
  <sheetData>
    <row r="2" spans="2:14">
      <c r="C2" s="117" t="s">
        <v>343</v>
      </c>
      <c r="D2" s="117" t="s">
        <v>369</v>
      </c>
      <c r="E2" s="142" t="s">
        <v>370</v>
      </c>
      <c r="F2" s="142"/>
      <c r="G2" s="117" t="s">
        <v>98</v>
      </c>
      <c r="H2" s="117"/>
      <c r="I2" s="117" t="s">
        <v>343</v>
      </c>
      <c r="J2" s="117" t="s">
        <v>369</v>
      </c>
      <c r="K2" s="117" t="s">
        <v>370</v>
      </c>
      <c r="L2" s="117" t="s">
        <v>98</v>
      </c>
      <c r="M2" s="117"/>
    </row>
    <row r="3" spans="2:14">
      <c r="B3" t="s">
        <v>219</v>
      </c>
      <c r="C3" s="65">
        <f>SUMIF(AP!$P$9:$P$89,$B3,AP!$O$9:$O$89)+SUMIF('GJ-PCF'!$N$8:$N$87,$B3,'GJ-PCF'!$M$8:$M$87)</f>
        <v>7392.8571428571422</v>
      </c>
      <c r="D3" s="65">
        <f>SUMIF(AP!$P$95:$P$277,$B3,AP!$O$95:$O$277)</f>
        <v>0</v>
      </c>
      <c r="G3" s="115">
        <f>SUM(C3:E3)</f>
        <v>7392.8571428571422</v>
      </c>
      <c r="H3" s="125">
        <v>0.15</v>
      </c>
      <c r="I3" s="115">
        <f t="shared" ref="I3:J7" si="0">C3*$H3</f>
        <v>1108.9285714285713</v>
      </c>
      <c r="J3" s="115">
        <f t="shared" si="0"/>
        <v>0</v>
      </c>
      <c r="K3" s="115">
        <f>SUM(E3:F3)*H3</f>
        <v>0</v>
      </c>
      <c r="L3" s="115">
        <f>SUM(I3:K3)</f>
        <v>1108.9285714285713</v>
      </c>
    </row>
    <row r="4" spans="2:14">
      <c r="B4" t="s">
        <v>217</v>
      </c>
      <c r="C4" s="65">
        <f>SUMIF(AP!$P$9:$P$89,$B4,AP!$O$9:$O$89)+SUMIF('GJ-PCF'!$N$8:$N$87,$B4,'GJ-PCF'!$M$8:$M$87)</f>
        <v>171501.07142857139</v>
      </c>
      <c r="D4" s="65">
        <f>SUMIF(AP!$P$95:$P$277,$B4,AP!$O$95:$O$277)</f>
        <v>171501.07142857142</v>
      </c>
      <c r="E4" s="115">
        <f>+[1]September!$E$7+[1]September!$E$11</f>
        <v>171501.07142857142</v>
      </c>
      <c r="G4" s="115">
        <f t="shared" ref="G4:G7" si="1">SUM(C4:E4)</f>
        <v>514503.21428571426</v>
      </c>
      <c r="H4" s="125">
        <v>0.05</v>
      </c>
      <c r="I4" s="115">
        <f t="shared" si="0"/>
        <v>8575.0535714285706</v>
      </c>
      <c r="J4" s="115">
        <f t="shared" si="0"/>
        <v>8575.0535714285706</v>
      </c>
      <c r="K4" s="115">
        <f t="shared" ref="K4:K7" si="2">SUM(E4:F4)*H4</f>
        <v>8575.0535714285706</v>
      </c>
      <c r="L4" s="115">
        <f t="shared" ref="L4:L7" si="3">SUM(I4:K4)</f>
        <v>25725.16071428571</v>
      </c>
    </row>
    <row r="5" spans="2:14">
      <c r="B5" t="s">
        <v>218</v>
      </c>
      <c r="C5" s="65">
        <f>SUMIF(AP!$P$9:$P$89,$B5,AP!$O$9:$O$89)+SUMIF('GJ-PCF'!$N$8:$N$87,$B5,'GJ-PCF'!$M$8:$M$87)</f>
        <v>33917.555714285714</v>
      </c>
      <c r="D5" s="65">
        <f>SUMIF(AP!$P$95:$P$277,$B5,AP!$O$95:$O$277)</f>
        <v>2499.9999999999995</v>
      </c>
      <c r="E5" s="115">
        <f>+[1]September!$E$33</f>
        <v>28664.940000000002</v>
      </c>
      <c r="G5" s="115">
        <f t="shared" si="1"/>
        <v>65082.495714285717</v>
      </c>
      <c r="H5" s="125">
        <v>0.02</v>
      </c>
      <c r="I5" s="115">
        <f t="shared" si="0"/>
        <v>678.35111428571429</v>
      </c>
      <c r="J5" s="115">
        <f t="shared" si="0"/>
        <v>49.999999999999993</v>
      </c>
      <c r="K5" s="115">
        <f t="shared" si="2"/>
        <v>573.29880000000003</v>
      </c>
      <c r="L5" s="115">
        <f t="shared" si="3"/>
        <v>1301.6499142857142</v>
      </c>
    </row>
    <row r="6" spans="2:14">
      <c r="B6" t="s">
        <v>220</v>
      </c>
      <c r="C6" s="65">
        <f>SUMIF(AP!$P$9:$P$89,$B6,AP!$O$9:$O$89)+SUMIF('GJ-PCF'!$N$8:$N$87,$B6,'GJ-PCF'!$M$8:$M$87)</f>
        <v>249346.70714285708</v>
      </c>
      <c r="D6" s="65">
        <f>SUMIF(AP!$P$95:$P$277,$B6,AP!$O$95:$O$277)</f>
        <v>181830.45892857143</v>
      </c>
      <c r="E6" s="115" t="e">
        <f>SUM(#REF!)</f>
        <v>#REF!</v>
      </c>
      <c r="F6" s="115">
        <f>'[2]Aug 1-31'!$M$19+'[2]Aug 1-31'!$M$29+'[2]Aug 1-31'!$M$39+'[2]Aug 1-31'!$M$62+'[2]Aug 1-31'!$M$69+'[2]Aug 1-31'!$M$99+'[2]Aug 1-31'!$M$112+'[2]Aug 1-31'!$M$115+'[2]Aug 1-31'!$M$117+'[2]Aug 1-31'!$M$118+'[2]Aug 1-31'!$M$131+'[2]Aug 1-31'!$M$158</f>
        <v>21729.464285714283</v>
      </c>
      <c r="G6" s="115" t="e">
        <f>SUM(C6:F6)</f>
        <v>#REF!</v>
      </c>
      <c r="H6" s="125">
        <v>0.01</v>
      </c>
      <c r="I6" s="115">
        <f t="shared" si="0"/>
        <v>2493.4670714285708</v>
      </c>
      <c r="J6" s="115">
        <f t="shared" si="0"/>
        <v>1818.3045892857144</v>
      </c>
      <c r="K6" s="115" t="e">
        <f t="shared" si="2"/>
        <v>#REF!</v>
      </c>
      <c r="L6" s="115" t="e">
        <f t="shared" si="3"/>
        <v>#REF!</v>
      </c>
    </row>
    <row r="7" spans="2:14">
      <c r="B7" t="s">
        <v>646</v>
      </c>
      <c r="C7" s="65">
        <f>SUMIF(AP!$P$9:$P$89,$B7,AP!$O$9:$O$89)+SUMIF('GJ-PCF'!$N$8:$N$87,$B7,'GJ-PCF'!$M$8:$M$87)</f>
        <v>0</v>
      </c>
      <c r="D7" s="65">
        <f>SUMIF(AP!$P$95:$P$277,$B7,AP!$O$95:$O$277)</f>
        <v>0</v>
      </c>
      <c r="G7" s="115">
        <f t="shared" si="1"/>
        <v>0</v>
      </c>
      <c r="H7" s="125">
        <v>0.02</v>
      </c>
      <c r="I7" s="115">
        <f t="shared" si="0"/>
        <v>0</v>
      </c>
      <c r="J7" s="115">
        <f t="shared" si="0"/>
        <v>0</v>
      </c>
      <c r="K7" s="115">
        <f t="shared" si="2"/>
        <v>0</v>
      </c>
      <c r="L7" s="115">
        <f t="shared" si="3"/>
        <v>0</v>
      </c>
    </row>
    <row r="8" spans="2:14">
      <c r="H8" s="125"/>
    </row>
    <row r="9" spans="2:14">
      <c r="B9" t="s">
        <v>534</v>
      </c>
      <c r="C9" s="65">
        <f>SUMIF(AP!$P$9:$P$89,$B9,AP!$O$9:$O$89)+SUMIF('GJ-PCF'!$N$8:$N$87,$B9,'GJ-PCF'!$M$8:$M$87)</f>
        <v>3499.9999999999991</v>
      </c>
      <c r="D9" s="65">
        <f>SUMIF(AP!$P$95:$P$277,$B9,AP!$O$95:$O$277)</f>
        <v>3499.9999999999995</v>
      </c>
      <c r="E9" s="65">
        <v>14999.999999999998</v>
      </c>
      <c r="G9" s="115">
        <f t="shared" ref="G9:G14" si="4">SUM(C9:E9)</f>
        <v>21999.999999999996</v>
      </c>
      <c r="H9" s="125">
        <v>0.05</v>
      </c>
      <c r="I9" s="115">
        <f t="shared" ref="I9:J14" si="5">C9*$H9</f>
        <v>174.99999999999997</v>
      </c>
      <c r="J9" s="115">
        <f t="shared" si="5"/>
        <v>175</v>
      </c>
      <c r="K9" s="115">
        <f t="shared" ref="K9:K14" si="6">SUM(E9:F9)*H9</f>
        <v>750</v>
      </c>
      <c r="L9" s="115">
        <f t="shared" ref="L9:L14" si="7">SUM(I9:K9)</f>
        <v>1100</v>
      </c>
    </row>
    <row r="10" spans="2:14">
      <c r="B10" t="s">
        <v>647</v>
      </c>
      <c r="C10" s="65">
        <f>SUMIF(AP!$P$9:$P$89,$B10,AP!$O$9:$O$89)+SUMIF('GJ-PCF'!$N$8:$N$87,$B10,'GJ-PCF'!$M$8:$M$87)</f>
        <v>21033.857142857138</v>
      </c>
      <c r="D10" s="65">
        <f>SUMIF(AP!$P$95:$P$277,$B10,AP!$O$95:$O$277)</f>
        <v>21336.758928571424</v>
      </c>
      <c r="E10" s="115">
        <f>+[1]September!$E$19</f>
        <v>23061.366071428569</v>
      </c>
      <c r="G10" s="115">
        <f t="shared" si="4"/>
        <v>65431.98214285713</v>
      </c>
      <c r="H10" s="125">
        <v>0.1</v>
      </c>
      <c r="I10" s="115">
        <f t="shared" si="5"/>
        <v>2103.3857142857137</v>
      </c>
      <c r="J10" s="115">
        <f t="shared" si="5"/>
        <v>2133.6758928571426</v>
      </c>
      <c r="K10" s="115">
        <f t="shared" si="6"/>
        <v>2306.136607142857</v>
      </c>
      <c r="L10" s="115">
        <f t="shared" si="7"/>
        <v>6543.1982142857123</v>
      </c>
    </row>
    <row r="11" spans="2:14">
      <c r="B11" t="s">
        <v>648</v>
      </c>
      <c r="C11" s="65">
        <f>SUMIF(AP!$P$9:$P$89,$B11,AP!$O$9:$O$89)+SUMIF('GJ-PCF'!$N$8:$N$87,$B11,'GJ-PCF'!$M$8:$M$87)</f>
        <v>0</v>
      </c>
      <c r="D11" s="65">
        <f>SUMIF(AP!$P$95:$P$277,$B11,AP!$O$95:$O$277)</f>
        <v>0</v>
      </c>
      <c r="G11" s="115">
        <f t="shared" si="4"/>
        <v>0</v>
      </c>
      <c r="H11" s="125">
        <v>0.05</v>
      </c>
      <c r="I11" s="115">
        <f t="shared" si="5"/>
        <v>0</v>
      </c>
      <c r="J11" s="115">
        <f t="shared" si="5"/>
        <v>0</v>
      </c>
      <c r="K11" s="115">
        <f t="shared" si="6"/>
        <v>0</v>
      </c>
      <c r="L11" s="115">
        <f t="shared" si="7"/>
        <v>0</v>
      </c>
    </row>
    <row r="12" spans="2:14">
      <c r="B12" t="s">
        <v>649</v>
      </c>
      <c r="C12" s="65">
        <f>SUMIF(AP!$P$9:$P$89,$B12,AP!$O$9:$O$89)+SUMIF('GJ-PCF'!$N$8:$N$87,$B12,'GJ-PCF'!$M$8:$M$87)</f>
        <v>0</v>
      </c>
      <c r="D12" s="65">
        <f>SUMIF(AP!$P$95:$P$277,$B12,AP!$O$95:$O$277)</f>
        <v>0</v>
      </c>
      <c r="G12" s="115">
        <f t="shared" si="4"/>
        <v>0</v>
      </c>
      <c r="H12" s="125">
        <v>0.02</v>
      </c>
      <c r="I12" s="115">
        <f t="shared" si="5"/>
        <v>0</v>
      </c>
      <c r="J12" s="115">
        <f t="shared" si="5"/>
        <v>0</v>
      </c>
      <c r="K12" s="115">
        <f t="shared" si="6"/>
        <v>0</v>
      </c>
      <c r="L12" s="115">
        <f t="shared" si="7"/>
        <v>0</v>
      </c>
    </row>
    <row r="13" spans="2:14">
      <c r="B13" t="s">
        <v>341</v>
      </c>
      <c r="C13" s="65">
        <f>SUMIF(AP!$P$9:$P$89,$B13,AP!$O$9:$O$89)+SUMIF('GJ-PCF'!$N$8:$N$87,$B13,'GJ-PCF'!$M$8:$M$87)</f>
        <v>2500</v>
      </c>
      <c r="D13" s="65">
        <f>SUMIF(AP!$P$95:$P$277,$B13,AP!$O$95:$O$277)</f>
        <v>0</v>
      </c>
      <c r="G13" s="115">
        <f t="shared" si="4"/>
        <v>2500</v>
      </c>
      <c r="H13" s="125">
        <v>0.01</v>
      </c>
      <c r="I13" s="115">
        <f t="shared" si="5"/>
        <v>25</v>
      </c>
      <c r="J13" s="115">
        <f t="shared" si="5"/>
        <v>0</v>
      </c>
      <c r="K13" s="115">
        <f t="shared" si="6"/>
        <v>0</v>
      </c>
      <c r="L13" s="115">
        <f t="shared" si="7"/>
        <v>25</v>
      </c>
    </row>
    <row r="14" spans="2:14">
      <c r="B14" t="s">
        <v>650</v>
      </c>
      <c r="C14" s="65">
        <f>SUMIF(AP!$P$9:$P$89,$B14,AP!$O$9:$O$89)+SUMIF('GJ-PCF'!$N$8:$N$87,$B14,'GJ-PCF'!$M$8:$M$87)</f>
        <v>0</v>
      </c>
      <c r="D14" s="65">
        <f>SUMIF(AP!$P$95:$P$277,$B14,AP!$O$95:$O$277)</f>
        <v>0</v>
      </c>
      <c r="G14" s="115">
        <f t="shared" si="4"/>
        <v>0</v>
      </c>
      <c r="H14" s="125">
        <v>0.02</v>
      </c>
      <c r="I14" s="115">
        <f t="shared" si="5"/>
        <v>0</v>
      </c>
      <c r="J14" s="115">
        <f t="shared" si="5"/>
        <v>0</v>
      </c>
      <c r="K14" s="115">
        <f t="shared" si="6"/>
        <v>0</v>
      </c>
      <c r="L14" s="115">
        <f t="shared" si="7"/>
        <v>0</v>
      </c>
    </row>
    <row r="16" spans="2:14">
      <c r="C16" s="65">
        <f>SUM(C2:C15)</f>
        <v>489192.04857142846</v>
      </c>
      <c r="D16" s="65">
        <f>SUM(D2:D15)</f>
        <v>380668.28928571427</v>
      </c>
      <c r="E16" s="65" t="e">
        <f>SUM(E2:E15)</f>
        <v>#REF!</v>
      </c>
      <c r="F16" s="65"/>
      <c r="G16" s="65" t="e">
        <f>SUM(G2:G15)</f>
        <v>#REF!</v>
      </c>
      <c r="I16" s="65">
        <f>SUM(I2:I15)</f>
        <v>15159.186042857142</v>
      </c>
      <c r="J16" s="65">
        <f>SUM(J2:J15)</f>
        <v>12752.034053571428</v>
      </c>
      <c r="K16" s="65" t="e">
        <f>SUM(K2:K15)</f>
        <v>#REF!</v>
      </c>
      <c r="L16" s="65" t="e">
        <f>SUM(L2:L15)</f>
        <v>#REF!</v>
      </c>
      <c r="M16">
        <v>42626.22</v>
      </c>
      <c r="N16" s="115" t="e">
        <f>+L16-M16</f>
        <v>#REF!</v>
      </c>
    </row>
    <row r="18" spans="2:12">
      <c r="I18" s="115">
        <f>-WTB!J13</f>
        <v>14107.493185714286</v>
      </c>
      <c r="J18" s="115">
        <f>-WTB!R13</f>
        <v>13818.872000000001</v>
      </c>
      <c r="L18" s="65">
        <v>-14107.49</v>
      </c>
    </row>
    <row r="19" spans="2:12">
      <c r="L19" s="65">
        <v>-13818.87</v>
      </c>
    </row>
    <row r="20" spans="2:12">
      <c r="I20" s="115">
        <f>+I16-I18</f>
        <v>1051.6928571428562</v>
      </c>
      <c r="J20" s="115">
        <f>+J16-J18</f>
        <v>-1066.8379464285736</v>
      </c>
      <c r="K20" s="115" t="e">
        <f>+K16-K18</f>
        <v>#REF!</v>
      </c>
      <c r="L20" s="65" t="e">
        <f>SUM(L16:L19)</f>
        <v>#REF!</v>
      </c>
    </row>
    <row r="21" spans="2:12">
      <c r="K21" s="115" t="e">
        <f>+K20+J20+I20</f>
        <v>#REF!</v>
      </c>
    </row>
    <row r="24" spans="2:12">
      <c r="C24" s="129" t="s">
        <v>343</v>
      </c>
      <c r="D24" s="129" t="s">
        <v>369</v>
      </c>
      <c r="E24" s="142" t="s">
        <v>370</v>
      </c>
      <c r="F24" s="142"/>
      <c r="G24" s="129" t="s">
        <v>98</v>
      </c>
      <c r="H24" s="129"/>
      <c r="I24" s="129" t="s">
        <v>343</v>
      </c>
      <c r="J24" s="129" t="s">
        <v>369</v>
      </c>
      <c r="K24" s="129" t="s">
        <v>370</v>
      </c>
      <c r="L24" s="129" t="s">
        <v>98</v>
      </c>
    </row>
    <row r="25" spans="2:12">
      <c r="B25" t="s">
        <v>219</v>
      </c>
      <c r="C25" s="65"/>
      <c r="D25" s="65"/>
      <c r="G25" s="115">
        <f>SUM(C25:E25)</f>
        <v>0</v>
      </c>
      <c r="H25" s="125">
        <v>0.15</v>
      </c>
      <c r="I25" s="115">
        <f t="shared" ref="I25:I29" si="8">C25*$H25</f>
        <v>0</v>
      </c>
      <c r="J25" s="115">
        <f t="shared" ref="J25:J29" si="9">D25*$H25</f>
        <v>0</v>
      </c>
      <c r="K25" s="115">
        <f>SUM(E25:F25)*H25</f>
        <v>0</v>
      </c>
      <c r="L25" s="115">
        <f>SUM(I25:K25)</f>
        <v>0</v>
      </c>
    </row>
    <row r="26" spans="2:12">
      <c r="B26" t="s">
        <v>217</v>
      </c>
      <c r="C26" s="65"/>
      <c r="D26" s="65"/>
      <c r="E26" s="115"/>
      <c r="G26" s="115">
        <f t="shared" ref="G26:G27" si="10">SUM(C26:E26)</f>
        <v>0</v>
      </c>
      <c r="H26" s="125">
        <v>0.05</v>
      </c>
      <c r="I26" s="115">
        <f t="shared" si="8"/>
        <v>0</v>
      </c>
      <c r="J26" s="115">
        <f t="shared" si="9"/>
        <v>0</v>
      </c>
      <c r="K26" s="115">
        <f t="shared" ref="K26:K29" si="11">SUM(E26:F26)*H26</f>
        <v>0</v>
      </c>
      <c r="L26" s="115">
        <f t="shared" ref="L26:L29" si="12">SUM(I26:K26)</f>
        <v>0</v>
      </c>
    </row>
    <row r="27" spans="2:12">
      <c r="B27" t="s">
        <v>218</v>
      </c>
      <c r="C27" s="65"/>
      <c r="D27" s="65"/>
      <c r="E27" s="115"/>
      <c r="G27" s="115">
        <f t="shared" si="10"/>
        <v>0</v>
      </c>
      <c r="H27" s="125">
        <v>0.02</v>
      </c>
      <c r="I27" s="115">
        <f t="shared" si="8"/>
        <v>0</v>
      </c>
      <c r="J27" s="115">
        <f t="shared" si="9"/>
        <v>0</v>
      </c>
      <c r="K27" s="115">
        <f t="shared" si="11"/>
        <v>0</v>
      </c>
      <c r="L27" s="115">
        <f t="shared" si="12"/>
        <v>0</v>
      </c>
    </row>
    <row r="28" spans="2:12">
      <c r="B28" t="s">
        <v>220</v>
      </c>
      <c r="C28" s="65"/>
      <c r="D28" s="65"/>
      <c r="E28" s="115"/>
      <c r="F28" s="115"/>
      <c r="G28" s="115">
        <f>SUM(C28:F28)</f>
        <v>0</v>
      </c>
      <c r="H28" s="125">
        <v>0.01</v>
      </c>
      <c r="I28" s="115">
        <f t="shared" si="8"/>
        <v>0</v>
      </c>
      <c r="J28" s="115">
        <f t="shared" si="9"/>
        <v>0</v>
      </c>
      <c r="K28" s="115">
        <f t="shared" si="11"/>
        <v>0</v>
      </c>
      <c r="L28" s="115">
        <f t="shared" si="12"/>
        <v>0</v>
      </c>
    </row>
    <row r="29" spans="2:12">
      <c r="B29" t="s">
        <v>646</v>
      </c>
      <c r="C29" s="65"/>
      <c r="D29" s="65"/>
      <c r="G29" s="115">
        <f t="shared" ref="G29" si="13">SUM(C29:E29)</f>
        <v>0</v>
      </c>
      <c r="H29" s="125">
        <v>0.02</v>
      </c>
      <c r="I29" s="115">
        <f t="shared" si="8"/>
        <v>0</v>
      </c>
      <c r="J29" s="115">
        <f t="shared" si="9"/>
        <v>0</v>
      </c>
      <c r="K29" s="115">
        <f t="shared" si="11"/>
        <v>0</v>
      </c>
      <c r="L29" s="115">
        <f t="shared" si="12"/>
        <v>0</v>
      </c>
    </row>
    <row r="30" spans="2:12">
      <c r="H30" s="125"/>
    </row>
    <row r="31" spans="2:12">
      <c r="B31" t="s">
        <v>534</v>
      </c>
      <c r="C31" s="65"/>
      <c r="D31" s="65"/>
      <c r="E31" s="65"/>
      <c r="G31" s="115">
        <f t="shared" ref="G31:G36" si="14">SUM(C31:E31)</f>
        <v>0</v>
      </c>
      <c r="H31" s="125">
        <v>0.05</v>
      </c>
      <c r="I31" s="115">
        <f t="shared" ref="I31:I36" si="15">C31*$H31</f>
        <v>0</v>
      </c>
      <c r="J31" s="115">
        <f t="shared" ref="J31:J36" si="16">D31*$H31</f>
        <v>0</v>
      </c>
      <c r="K31" s="115">
        <f t="shared" ref="K31:K36" si="17">SUM(E31:F31)*H31</f>
        <v>0</v>
      </c>
      <c r="L31" s="115">
        <f t="shared" ref="L31:L36" si="18">SUM(I31:K31)</f>
        <v>0</v>
      </c>
    </row>
    <row r="32" spans="2:12">
      <c r="B32" t="s">
        <v>647</v>
      </c>
      <c r="C32" s="65"/>
      <c r="D32" s="65"/>
      <c r="E32" s="115"/>
      <c r="G32" s="115">
        <f t="shared" si="14"/>
        <v>0</v>
      </c>
      <c r="H32" s="125">
        <v>0.1</v>
      </c>
      <c r="I32" s="115">
        <f t="shared" si="15"/>
        <v>0</v>
      </c>
      <c r="J32" s="115">
        <f t="shared" si="16"/>
        <v>0</v>
      </c>
      <c r="K32" s="115">
        <f t="shared" si="17"/>
        <v>0</v>
      </c>
      <c r="L32" s="115">
        <f t="shared" si="18"/>
        <v>0</v>
      </c>
    </row>
    <row r="33" spans="2:12">
      <c r="B33" t="s">
        <v>648</v>
      </c>
      <c r="C33" s="65"/>
      <c r="D33" s="65"/>
      <c r="G33" s="115">
        <f t="shared" si="14"/>
        <v>0</v>
      </c>
      <c r="H33" s="125">
        <v>0.05</v>
      </c>
      <c r="I33" s="115">
        <f t="shared" si="15"/>
        <v>0</v>
      </c>
      <c r="J33" s="115">
        <f t="shared" si="16"/>
        <v>0</v>
      </c>
      <c r="K33" s="115">
        <f t="shared" si="17"/>
        <v>0</v>
      </c>
      <c r="L33" s="115">
        <f t="shared" si="18"/>
        <v>0</v>
      </c>
    </row>
    <row r="34" spans="2:12">
      <c r="B34" t="s">
        <v>649</v>
      </c>
      <c r="C34" s="65"/>
      <c r="D34" s="65"/>
      <c r="G34" s="115">
        <f t="shared" si="14"/>
        <v>0</v>
      </c>
      <c r="H34" s="125">
        <v>0.02</v>
      </c>
      <c r="I34" s="115">
        <f t="shared" si="15"/>
        <v>0</v>
      </c>
      <c r="J34" s="115">
        <f t="shared" si="16"/>
        <v>0</v>
      </c>
      <c r="K34" s="115">
        <f t="shared" si="17"/>
        <v>0</v>
      </c>
      <c r="L34" s="115">
        <f t="shared" si="18"/>
        <v>0</v>
      </c>
    </row>
    <row r="35" spans="2:12">
      <c r="B35" t="s">
        <v>341</v>
      </c>
      <c r="C35" s="65"/>
      <c r="D35" s="65"/>
      <c r="G35" s="115">
        <f t="shared" si="14"/>
        <v>0</v>
      </c>
      <c r="H35" s="125">
        <v>0.01</v>
      </c>
      <c r="I35" s="115">
        <f t="shared" si="15"/>
        <v>0</v>
      </c>
      <c r="J35" s="115">
        <f t="shared" si="16"/>
        <v>0</v>
      </c>
      <c r="K35" s="115">
        <f t="shared" si="17"/>
        <v>0</v>
      </c>
      <c r="L35" s="115">
        <f t="shared" si="18"/>
        <v>0</v>
      </c>
    </row>
    <row r="36" spans="2:12">
      <c r="B36" t="s">
        <v>650</v>
      </c>
      <c r="C36" s="65"/>
      <c r="D36" s="65"/>
      <c r="G36" s="115">
        <f t="shared" si="14"/>
        <v>0</v>
      </c>
      <c r="H36" s="125">
        <v>0.02</v>
      </c>
      <c r="I36" s="115">
        <f t="shared" si="15"/>
        <v>0</v>
      </c>
      <c r="J36" s="115">
        <f t="shared" si="16"/>
        <v>0</v>
      </c>
      <c r="K36" s="115">
        <f t="shared" si="17"/>
        <v>0</v>
      </c>
      <c r="L36" s="115">
        <f t="shared" si="18"/>
        <v>0</v>
      </c>
    </row>
    <row r="38" spans="2:12">
      <c r="C38" s="65">
        <f>SUM(C24:C37)</f>
        <v>0</v>
      </c>
      <c r="D38" s="65">
        <f>SUM(D24:D37)</f>
        <v>0</v>
      </c>
      <c r="E38" s="65">
        <f>SUM(E24:E37)</f>
        <v>0</v>
      </c>
      <c r="F38" s="65"/>
      <c r="G38" s="65">
        <f>SUM(G24:G37)</f>
        <v>0</v>
      </c>
      <c r="I38" s="65">
        <f>SUM(I24:I37)</f>
        <v>0</v>
      </c>
      <c r="J38" s="65">
        <f>SUM(J24:J37)</f>
        <v>0</v>
      </c>
      <c r="K38" s="65">
        <f>SUM(K24:K37)</f>
        <v>0</v>
      </c>
      <c r="L38" s="65">
        <f>SUM(L24:L37)</f>
        <v>0</v>
      </c>
    </row>
  </sheetData>
  <mergeCells count="2">
    <mergeCell ref="E2:F2"/>
    <mergeCell ref="E24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CD</vt:lpstr>
      <vt:lpstr>AP</vt:lpstr>
      <vt:lpstr>GJ-PCF</vt:lpstr>
      <vt:lpstr>WTB</vt:lpstr>
      <vt:lpstr>VAT</vt:lpstr>
      <vt:lpstr>ePay</vt:lpstr>
      <vt:lpstr>2Q IS</vt:lpstr>
      <vt:lpstr>ITR</vt:lpstr>
      <vt:lpstr>EWT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2019-01-15T13:33:38Z</dcterms:modified>
</cp:coreProperties>
</file>