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140" windowWidth="15015" windowHeight="6870" activeTab="3"/>
  </bookViews>
  <sheets>
    <sheet name="Summary" sheetId="46" r:id="rId1"/>
    <sheet name="Palengke" sheetId="47" r:id="rId2"/>
    <sheet name="Sizzle It Pull Out Expenses" sheetId="48" r:id="rId3"/>
    <sheet name="ACU Repair" sheetId="49" r:id="rId4"/>
  </sheets>
  <externalReferences>
    <externalReference r:id="rId5"/>
    <externalReference r:id="rId6"/>
    <externalReference r:id="rId7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</definedNames>
  <calcPr calcId="124519"/>
</workbook>
</file>

<file path=xl/calcChain.xml><?xml version="1.0" encoding="utf-8"?>
<calcChain xmlns="http://schemas.openxmlformats.org/spreadsheetml/2006/main">
  <c r="AF22" i="49"/>
  <c r="AE22"/>
  <c r="AD22"/>
  <c r="AC22"/>
  <c r="AB22"/>
  <c r="AA22"/>
  <c r="Z22"/>
  <c r="Y22"/>
  <c r="T22"/>
  <c r="S22"/>
  <c r="R22"/>
  <c r="Q22"/>
  <c r="P22"/>
  <c r="L22"/>
  <c r="K22"/>
  <c r="K24" s="1"/>
  <c r="J22"/>
  <c r="I22"/>
  <c r="H22"/>
  <c r="O21"/>
  <c r="N21"/>
  <c r="AG21" s="1"/>
  <c r="AH21" s="1"/>
  <c r="M21"/>
  <c r="O20"/>
  <c r="N20"/>
  <c r="AG20" s="1"/>
  <c r="AH20" s="1"/>
  <c r="M20"/>
  <c r="O19"/>
  <c r="N19"/>
  <c r="AG19" s="1"/>
  <c r="AH19" s="1"/>
  <c r="M19"/>
  <c r="O18"/>
  <c r="N18"/>
  <c r="AG18" s="1"/>
  <c r="AH18" s="1"/>
  <c r="M18"/>
  <c r="O17"/>
  <c r="N17"/>
  <c r="AG17" s="1"/>
  <c r="AH17" s="1"/>
  <c r="M17"/>
  <c r="O16"/>
  <c r="N16"/>
  <c r="AG16" s="1"/>
  <c r="AH16" s="1"/>
  <c r="M16"/>
  <c r="O15"/>
  <c r="N15"/>
  <c r="AG15" s="1"/>
  <c r="AH15" s="1"/>
  <c r="M15"/>
  <c r="O14"/>
  <c r="N14"/>
  <c r="AG14" s="1"/>
  <c r="AH14" s="1"/>
  <c r="M14"/>
  <c r="O13"/>
  <c r="N13"/>
  <c r="AG13" s="1"/>
  <c r="AH13" s="1"/>
  <c r="M13"/>
  <c r="O12"/>
  <c r="N12"/>
  <c r="AG12" s="1"/>
  <c r="AH12" s="1"/>
  <c r="M12"/>
  <c r="O11"/>
  <c r="N11"/>
  <c r="AG11" s="1"/>
  <c r="AH11" s="1"/>
  <c r="M11"/>
  <c r="O10"/>
  <c r="N10"/>
  <c r="AG10" s="1"/>
  <c r="AH10" s="1"/>
  <c r="M10"/>
  <c r="O9"/>
  <c r="N9"/>
  <c r="AG9" s="1"/>
  <c r="AH9" s="1"/>
  <c r="M9"/>
  <c r="O8"/>
  <c r="N8"/>
  <c r="AG8" s="1"/>
  <c r="AH8" s="1"/>
  <c r="M8"/>
  <c r="O7"/>
  <c r="N7"/>
  <c r="AG7" s="1"/>
  <c r="AH7" s="1"/>
  <c r="M7"/>
  <c r="O6"/>
  <c r="N6"/>
  <c r="AG6" s="1"/>
  <c r="AH6" s="1"/>
  <c r="M6"/>
  <c r="O5"/>
  <c r="O22" s="1"/>
  <c r="N5"/>
  <c r="N22" s="1"/>
  <c r="M5"/>
  <c r="M22" s="1"/>
  <c r="AF20" i="48"/>
  <c r="AE20"/>
  <c r="AD20"/>
  <c r="AC20"/>
  <c r="AB20"/>
  <c r="AA20"/>
  <c r="Z20"/>
  <c r="Y20"/>
  <c r="T20"/>
  <c r="S20"/>
  <c r="R20"/>
  <c r="Q20"/>
  <c r="P20"/>
  <c r="L20"/>
  <c r="K20"/>
  <c r="K22" s="1"/>
  <c r="J20"/>
  <c r="I20"/>
  <c r="H20"/>
  <c r="O19"/>
  <c r="N19"/>
  <c r="AG19" s="1"/>
  <c r="AH19" s="1"/>
  <c r="M19"/>
  <c r="O18"/>
  <c r="N18"/>
  <c r="AG18" s="1"/>
  <c r="AH18" s="1"/>
  <c r="M18"/>
  <c r="O17"/>
  <c r="N17"/>
  <c r="AG17" s="1"/>
  <c r="AH17" s="1"/>
  <c r="M17"/>
  <c r="O16"/>
  <c r="N16"/>
  <c r="AG16" s="1"/>
  <c r="AH16" s="1"/>
  <c r="M16"/>
  <c r="O15"/>
  <c r="N15"/>
  <c r="AG15" s="1"/>
  <c r="AH15" s="1"/>
  <c r="M15"/>
  <c r="O14"/>
  <c r="N14"/>
  <c r="AG14" s="1"/>
  <c r="AH14" s="1"/>
  <c r="M14"/>
  <c r="O13"/>
  <c r="N13"/>
  <c r="AG13" s="1"/>
  <c r="AH13" s="1"/>
  <c r="M13"/>
  <c r="O12"/>
  <c r="N12"/>
  <c r="AG12" s="1"/>
  <c r="AH12" s="1"/>
  <c r="M12"/>
  <c r="O11"/>
  <c r="N11"/>
  <c r="AG11" s="1"/>
  <c r="AH11" s="1"/>
  <c r="M11"/>
  <c r="O10"/>
  <c r="N10"/>
  <c r="AG10" s="1"/>
  <c r="AH10" s="1"/>
  <c r="M10"/>
  <c r="O9"/>
  <c r="N9"/>
  <c r="AG9" s="1"/>
  <c r="AH9" s="1"/>
  <c r="M9"/>
  <c r="O8"/>
  <c r="N8"/>
  <c r="AG8" s="1"/>
  <c r="AH8" s="1"/>
  <c r="M8"/>
  <c r="O7"/>
  <c r="N7"/>
  <c r="AG7" s="1"/>
  <c r="AH7" s="1"/>
  <c r="M7"/>
  <c r="O6"/>
  <c r="N6"/>
  <c r="AG6" s="1"/>
  <c r="AH6" s="1"/>
  <c r="M6"/>
  <c r="O5"/>
  <c r="O20" s="1"/>
  <c r="N5"/>
  <c r="N20" s="1"/>
  <c r="M5"/>
  <c r="M20" s="1"/>
  <c r="AF9" i="47"/>
  <c r="AE9"/>
  <c r="AD9"/>
  <c r="AC9"/>
  <c r="AB9"/>
  <c r="AA9"/>
  <c r="Z9"/>
  <c r="Y9"/>
  <c r="T9"/>
  <c r="S9"/>
  <c r="R9"/>
  <c r="Q9"/>
  <c r="P9"/>
  <c r="L9"/>
  <c r="K9"/>
  <c r="J9"/>
  <c r="I9"/>
  <c r="K11" s="1"/>
  <c r="H9"/>
  <c r="O8"/>
  <c r="N8"/>
  <c r="AG8" s="1"/>
  <c r="AH8" s="1"/>
  <c r="M8"/>
  <c r="O7"/>
  <c r="N7"/>
  <c r="AG7" s="1"/>
  <c r="AH7" s="1"/>
  <c r="M7"/>
  <c r="O6"/>
  <c r="N6"/>
  <c r="AG6" s="1"/>
  <c r="AH6" s="1"/>
  <c r="M6"/>
  <c r="O5"/>
  <c r="O9" s="1"/>
  <c r="N5"/>
  <c r="AG5" s="1"/>
  <c r="M5"/>
  <c r="M9" s="1"/>
  <c r="O86" i="46"/>
  <c r="N86"/>
  <c r="AG86" s="1"/>
  <c r="AH86" s="1"/>
  <c r="M86"/>
  <c r="K85"/>
  <c r="N85" s="1"/>
  <c r="O84"/>
  <c r="N84"/>
  <c r="AG84" s="1"/>
  <c r="AH84" s="1"/>
  <c r="M84"/>
  <c r="O83"/>
  <c r="N83"/>
  <c r="M83"/>
  <c r="M82"/>
  <c r="K82"/>
  <c r="N82" s="1"/>
  <c r="O81"/>
  <c r="N81"/>
  <c r="M81"/>
  <c r="O80"/>
  <c r="N80"/>
  <c r="AG80" s="1"/>
  <c r="AH80" s="1"/>
  <c r="M80"/>
  <c r="AG5" i="49" l="1"/>
  <c r="AG5" i="48"/>
  <c r="AG9" i="47"/>
  <c r="AG11" s="1"/>
  <c r="AH5"/>
  <c r="AH9" s="1"/>
  <c r="N9"/>
  <c r="O85" i="46"/>
  <c r="AG85" s="1"/>
  <c r="AH85" s="1"/>
  <c r="AG81"/>
  <c r="AH81" s="1"/>
  <c r="AG82"/>
  <c r="AH82" s="1"/>
  <c r="O82"/>
  <c r="AG83"/>
  <c r="AH83" s="1"/>
  <c r="M85"/>
  <c r="AG22" i="49" l="1"/>
  <c r="AG24" s="1"/>
  <c r="AH5"/>
  <c r="AH22" s="1"/>
  <c r="AG20" i="48"/>
  <c r="AH5"/>
  <c r="AH20" s="1"/>
  <c r="O79" i="46"/>
  <c r="N79"/>
  <c r="M79"/>
  <c r="O78"/>
  <c r="N78"/>
  <c r="AG78" s="1"/>
  <c r="AH78" s="1"/>
  <c r="M78"/>
  <c r="K77"/>
  <c r="N77" s="1"/>
  <c r="O76"/>
  <c r="N76"/>
  <c r="AG76" s="1"/>
  <c r="AH76" s="1"/>
  <c r="M76"/>
  <c r="O75"/>
  <c r="N75"/>
  <c r="M75"/>
  <c r="O74"/>
  <c r="N74"/>
  <c r="AG74" s="1"/>
  <c r="AH74" s="1"/>
  <c r="M74"/>
  <c r="O73"/>
  <c r="N73"/>
  <c r="M73"/>
  <c r="O72"/>
  <c r="N72"/>
  <c r="AG72" s="1"/>
  <c r="AH72" s="1"/>
  <c r="M72"/>
  <c r="O71"/>
  <c r="N71"/>
  <c r="M71"/>
  <c r="O70"/>
  <c r="N70"/>
  <c r="AG70" s="1"/>
  <c r="AH70" s="1"/>
  <c r="M70"/>
  <c r="O69"/>
  <c r="N69"/>
  <c r="M69"/>
  <c r="O68"/>
  <c r="N68"/>
  <c r="AG68" s="1"/>
  <c r="AH68" s="1"/>
  <c r="M68"/>
  <c r="O67"/>
  <c r="N67"/>
  <c r="M67"/>
  <c r="O66"/>
  <c r="N66"/>
  <c r="AG66" s="1"/>
  <c r="AH66" s="1"/>
  <c r="M66"/>
  <c r="O65"/>
  <c r="N65"/>
  <c r="M65"/>
  <c r="O64"/>
  <c r="N64"/>
  <c r="AG64" s="1"/>
  <c r="AH64" s="1"/>
  <c r="M64"/>
  <c r="K63"/>
  <c r="O63" s="1"/>
  <c r="O62"/>
  <c r="N62"/>
  <c r="AG62" s="1"/>
  <c r="AH62" s="1"/>
  <c r="M62"/>
  <c r="O77" l="1"/>
  <c r="AG77" s="1"/>
  <c r="AH77" s="1"/>
  <c r="AG65"/>
  <c r="AH65" s="1"/>
  <c r="AG67"/>
  <c r="AH67" s="1"/>
  <c r="AG69"/>
  <c r="AH69" s="1"/>
  <c r="AG71"/>
  <c r="AH71" s="1"/>
  <c r="AG73"/>
  <c r="AH73" s="1"/>
  <c r="AG75"/>
  <c r="AH75" s="1"/>
  <c r="M77"/>
  <c r="AG79"/>
  <c r="AH79" s="1"/>
  <c r="N63"/>
  <c r="AG63" s="1"/>
  <c r="AH63" s="1"/>
  <c r="M63"/>
  <c r="O61" l="1"/>
  <c r="N61"/>
  <c r="AG61" s="1"/>
  <c r="AH61" s="1"/>
  <c r="M61"/>
  <c r="O60"/>
  <c r="N60"/>
  <c r="M60"/>
  <c r="M59"/>
  <c r="K59"/>
  <c r="N59" s="1"/>
  <c r="O58"/>
  <c r="N58"/>
  <c r="M58"/>
  <c r="J58"/>
  <c r="O57"/>
  <c r="N57"/>
  <c r="M57"/>
  <c r="O56"/>
  <c r="N56"/>
  <c r="AG56" s="1"/>
  <c r="AH56" s="1"/>
  <c r="M56"/>
  <c r="O55"/>
  <c r="N55"/>
  <c r="M55"/>
  <c r="O54"/>
  <c r="N54"/>
  <c r="AG54" s="1"/>
  <c r="AH54" s="1"/>
  <c r="M54"/>
  <c r="O53"/>
  <c r="N53"/>
  <c r="M53"/>
  <c r="O52"/>
  <c r="N52"/>
  <c r="AG52" s="1"/>
  <c r="AH52" s="1"/>
  <c r="M52"/>
  <c r="O51"/>
  <c r="N51"/>
  <c r="M51"/>
  <c r="O50"/>
  <c r="N50"/>
  <c r="AG50" s="1"/>
  <c r="AH50" s="1"/>
  <c r="M50"/>
  <c r="AG51" l="1"/>
  <c r="AH51" s="1"/>
  <c r="AG53"/>
  <c r="AH53" s="1"/>
  <c r="AG55"/>
  <c r="AH55" s="1"/>
  <c r="AG57"/>
  <c r="AH57" s="1"/>
  <c r="AG58"/>
  <c r="AH58" s="1"/>
  <c r="AG59"/>
  <c r="AH59" s="1"/>
  <c r="O59"/>
  <c r="AG60"/>
  <c r="AH60" s="1"/>
  <c r="O49"/>
  <c r="N49"/>
  <c r="AG49" s="1"/>
  <c r="AH49" s="1"/>
  <c r="M49"/>
  <c r="O48"/>
  <c r="N48"/>
  <c r="M48"/>
  <c r="O47"/>
  <c r="N47"/>
  <c r="AG47" s="1"/>
  <c r="AH47" s="1"/>
  <c r="M47"/>
  <c r="O46"/>
  <c r="N46"/>
  <c r="M46"/>
  <c r="O45"/>
  <c r="N45"/>
  <c r="AG45" s="1"/>
  <c r="AH45" s="1"/>
  <c r="M45"/>
  <c r="O44"/>
  <c r="N44"/>
  <c r="M44"/>
  <c r="O43"/>
  <c r="N43"/>
  <c r="AG43" s="1"/>
  <c r="AH43" s="1"/>
  <c r="M43"/>
  <c r="O42"/>
  <c r="N42"/>
  <c r="M42"/>
  <c r="O41"/>
  <c r="N41"/>
  <c r="AG41" s="1"/>
  <c r="AH41" s="1"/>
  <c r="M41"/>
  <c r="O40"/>
  <c r="N40"/>
  <c r="M40"/>
  <c r="O39"/>
  <c r="N39"/>
  <c r="AG39" s="1"/>
  <c r="AH39" s="1"/>
  <c r="M39"/>
  <c r="O38"/>
  <c r="N38"/>
  <c r="M38"/>
  <c r="O37"/>
  <c r="N37"/>
  <c r="AG37" s="1"/>
  <c r="AH37" s="1"/>
  <c r="M37"/>
  <c r="K36"/>
  <c r="O36" s="1"/>
  <c r="O35"/>
  <c r="N35"/>
  <c r="AG35" s="1"/>
  <c r="AH35" s="1"/>
  <c r="M35"/>
  <c r="O34"/>
  <c r="N34"/>
  <c r="M34"/>
  <c r="O33"/>
  <c r="N33"/>
  <c r="AG33" s="1"/>
  <c r="AH33" s="1"/>
  <c r="M33"/>
  <c r="O32"/>
  <c r="N32"/>
  <c r="M32"/>
  <c r="O31"/>
  <c r="N31"/>
  <c r="AG31" s="1"/>
  <c r="AH31" s="1"/>
  <c r="M31"/>
  <c r="O30"/>
  <c r="N30"/>
  <c r="M30"/>
  <c r="O29"/>
  <c r="N29"/>
  <c r="AG29" s="1"/>
  <c r="AH29" s="1"/>
  <c r="M29"/>
  <c r="O28"/>
  <c r="N28"/>
  <c r="M28"/>
  <c r="O27"/>
  <c r="N27"/>
  <c r="AG27" s="1"/>
  <c r="AH27" s="1"/>
  <c r="M27"/>
  <c r="O26"/>
  <c r="N26"/>
  <c r="M26"/>
  <c r="O25"/>
  <c r="N25"/>
  <c r="AG25" s="1"/>
  <c r="AH25" s="1"/>
  <c r="M25"/>
  <c r="O24"/>
  <c r="N24"/>
  <c r="M24"/>
  <c r="K23"/>
  <c r="O23" s="1"/>
  <c r="O22"/>
  <c r="N22"/>
  <c r="M22"/>
  <c r="O21"/>
  <c r="N21"/>
  <c r="AG21" s="1"/>
  <c r="AH21" s="1"/>
  <c r="M21"/>
  <c r="O20"/>
  <c r="N20"/>
  <c r="M20"/>
  <c r="O19"/>
  <c r="N19"/>
  <c r="AG19" s="1"/>
  <c r="AH19" s="1"/>
  <c r="M19"/>
  <c r="K18"/>
  <c r="O18" s="1"/>
  <c r="O17"/>
  <c r="N17"/>
  <c r="AG17" s="1"/>
  <c r="AH17" s="1"/>
  <c r="M17"/>
  <c r="O16"/>
  <c r="N16"/>
  <c r="M16"/>
  <c r="O15"/>
  <c r="N15"/>
  <c r="AG15" s="1"/>
  <c r="AH15" s="1"/>
  <c r="M15"/>
  <c r="O14"/>
  <c r="N14"/>
  <c r="M14"/>
  <c r="K13"/>
  <c r="O13" s="1"/>
  <c r="O12"/>
  <c r="N12"/>
  <c r="M12"/>
  <c r="O11"/>
  <c r="N11"/>
  <c r="AG11" s="1"/>
  <c r="AH11" s="1"/>
  <c r="M11"/>
  <c r="O10"/>
  <c r="N10"/>
  <c r="M10"/>
  <c r="O9"/>
  <c r="N9"/>
  <c r="AG9" s="1"/>
  <c r="AH9" s="1"/>
  <c r="M9"/>
  <c r="O8"/>
  <c r="N8"/>
  <c r="M8"/>
  <c r="O7"/>
  <c r="N7"/>
  <c r="AG7" s="1"/>
  <c r="AH7" s="1"/>
  <c r="M7"/>
  <c r="O6"/>
  <c r="N6"/>
  <c r="M6"/>
  <c r="O5"/>
  <c r="N5"/>
  <c r="AG5" s="1"/>
  <c r="AH5" s="1"/>
  <c r="M5"/>
  <c r="AE89"/>
  <c r="AD89"/>
  <c r="AC89"/>
  <c r="AB89"/>
  <c r="AA89"/>
  <c r="Z89"/>
  <c r="Y89"/>
  <c r="X89"/>
  <c r="W89"/>
  <c r="V89"/>
  <c r="U89"/>
  <c r="T89"/>
  <c r="S89"/>
  <c r="R89"/>
  <c r="Q89"/>
  <c r="P89"/>
  <c r="L89"/>
  <c r="J89"/>
  <c r="I89"/>
  <c r="N87"/>
  <c r="AG6" l="1"/>
  <c r="AH6" s="1"/>
  <c r="AG8"/>
  <c r="AH8" s="1"/>
  <c r="AG10"/>
  <c r="AH10" s="1"/>
  <c r="AG12"/>
  <c r="AH12" s="1"/>
  <c r="AG14"/>
  <c r="AH14" s="1"/>
  <c r="AG16"/>
  <c r="AH16" s="1"/>
  <c r="AG20"/>
  <c r="AH20" s="1"/>
  <c r="AG22"/>
  <c r="AH22" s="1"/>
  <c r="AG24"/>
  <c r="AH24" s="1"/>
  <c r="AG26"/>
  <c r="AH26" s="1"/>
  <c r="AG28"/>
  <c r="AH28" s="1"/>
  <c r="AG30"/>
  <c r="AH30" s="1"/>
  <c r="AG32"/>
  <c r="AH32" s="1"/>
  <c r="AG34"/>
  <c r="AH34" s="1"/>
  <c r="AG38"/>
  <c r="AH38" s="1"/>
  <c r="AG40"/>
  <c r="AH40" s="1"/>
  <c r="AG42"/>
  <c r="AH42" s="1"/>
  <c r="AG44"/>
  <c r="AH44" s="1"/>
  <c r="AG46"/>
  <c r="AH46" s="1"/>
  <c r="AG48"/>
  <c r="AH48" s="1"/>
  <c r="N23"/>
  <c r="AG23" s="1"/>
  <c r="AH23" s="1"/>
  <c r="N36"/>
  <c r="AG36" s="1"/>
  <c r="AH36" s="1"/>
  <c r="M23"/>
  <c r="M36"/>
  <c r="N13"/>
  <c r="AG13" s="1"/>
  <c r="AH13" s="1"/>
  <c r="N18"/>
  <c r="AG18" s="1"/>
  <c r="AH18" s="1"/>
  <c r="M13"/>
  <c r="M18"/>
  <c r="M87"/>
  <c r="O87"/>
  <c r="AG87" s="1"/>
  <c r="AH87" s="1"/>
  <c r="AF89" l="1"/>
  <c r="H89"/>
  <c r="O88"/>
  <c r="AG88" s="1"/>
  <c r="AH88" s="1"/>
  <c r="N88"/>
  <c r="M88"/>
  <c r="K89"/>
  <c r="N89" l="1"/>
  <c r="M89"/>
  <c r="K91"/>
  <c r="AG89" l="1"/>
  <c r="AG91" s="1"/>
  <c r="O89"/>
  <c r="AH89"/>
</calcChain>
</file>

<file path=xl/sharedStrings.xml><?xml version="1.0" encoding="utf-8"?>
<sst xmlns="http://schemas.openxmlformats.org/spreadsheetml/2006/main" count="517" uniqueCount="210">
  <si>
    <t>Petty Cash</t>
  </si>
  <si>
    <t>MISC</t>
  </si>
  <si>
    <t>EMP MEAL</t>
  </si>
  <si>
    <t>MARKETING</t>
  </si>
  <si>
    <t>SALARIES AND WAGES</t>
  </si>
  <si>
    <t>TRANSPO</t>
  </si>
  <si>
    <t>REPAIRS AND MAINTENANCE</t>
  </si>
  <si>
    <t>OFFICE SUPPLIES</t>
  </si>
  <si>
    <t>RAW MATS BEVERAGES</t>
  </si>
  <si>
    <t>RAW MATS FOOD</t>
  </si>
  <si>
    <t>EWT</t>
  </si>
  <si>
    <t>Input VAT</t>
  </si>
  <si>
    <t>Net of VAT</t>
  </si>
  <si>
    <t>EWT Rate</t>
  </si>
  <si>
    <t>VAT 12%</t>
  </si>
  <si>
    <t>VAT Exempt</t>
  </si>
  <si>
    <t>VAT Zero-Rated</t>
  </si>
  <si>
    <t>Invalid</t>
  </si>
  <si>
    <t>Particulars</t>
  </si>
  <si>
    <t>Invoice Number</t>
  </si>
  <si>
    <t>TIN</t>
  </si>
  <si>
    <t>Payee</t>
  </si>
  <si>
    <t>PCV Number</t>
  </si>
  <si>
    <t>Date</t>
  </si>
  <si>
    <t>6102-3</t>
  </si>
  <si>
    <t>6223-2</t>
  </si>
  <si>
    <t xml:space="preserve">Petty Cash </t>
  </si>
  <si>
    <t>Address</t>
  </si>
  <si>
    <t>GUEST SUPPLIES</t>
  </si>
  <si>
    <t>PHOTOCOPY</t>
  </si>
  <si>
    <t>CO. NAME: TOSHCO INC</t>
  </si>
  <si>
    <t xml:space="preserve">CLEANING </t>
  </si>
  <si>
    <t>PACKAGING</t>
  </si>
  <si>
    <t>Prepared by: Marie Sosa</t>
  </si>
  <si>
    <t>DECORS</t>
  </si>
  <si>
    <t>MEDICAL SUPPLIES</t>
  </si>
  <si>
    <t>WARES AND UTENSILS</t>
  </si>
  <si>
    <t>For the Month Ended: February  2018</t>
  </si>
  <si>
    <t>Office Warehouse Inc</t>
  </si>
  <si>
    <t>200-492-462-000</t>
  </si>
  <si>
    <t>Makati City</t>
  </si>
  <si>
    <t>Correction Tape,Binder Clip</t>
  </si>
  <si>
    <t>Rustans Supercenter Inc</t>
  </si>
  <si>
    <t>201-160-401-050</t>
  </si>
  <si>
    <t>Valero St Makati</t>
  </si>
  <si>
    <t>Softdriinks (Annual Meeting)</t>
  </si>
  <si>
    <t>Evarlies Meatshop</t>
  </si>
  <si>
    <t>139-599-310-000</t>
  </si>
  <si>
    <t>Marikina City</t>
  </si>
  <si>
    <t>Pork Ribs,Chicken Legs,Bacon</t>
  </si>
  <si>
    <t>Angelo Sanchez</t>
  </si>
  <si>
    <t>Transpo purchased kitchen stocks in Marikina</t>
  </si>
  <si>
    <t>Kelgene International Inc</t>
  </si>
  <si>
    <t>211-612-468-000</t>
  </si>
  <si>
    <t>Quiapo Manila</t>
  </si>
  <si>
    <t>Bread Flour &amp; All Purpose Cream</t>
  </si>
  <si>
    <t>Manila Bambi Foods Company</t>
  </si>
  <si>
    <t>202-584-709-000</t>
  </si>
  <si>
    <t>Paco Manila</t>
  </si>
  <si>
    <t>Nacho Chips</t>
  </si>
  <si>
    <t>Earles Delicatessen</t>
  </si>
  <si>
    <t>213-575-819-005</t>
  </si>
  <si>
    <t>Gil Puyat Makati City</t>
  </si>
  <si>
    <t>Hungarian &amp; Black Forrest Ham</t>
  </si>
  <si>
    <t>The Landmark Corporation</t>
  </si>
  <si>
    <t>000-148-285-000</t>
  </si>
  <si>
    <t>Ayala Center, Makati City</t>
  </si>
  <si>
    <t>Green Peas &amp; Chicken Fillet</t>
  </si>
  <si>
    <t>Oreo Baking Powder,Mango Puree,Sardines</t>
  </si>
  <si>
    <t>Glenn Biarcal</t>
  </si>
  <si>
    <t>Transpo going to Makati City Hall &amp; Purchased Stocks in Manila Bambi</t>
  </si>
  <si>
    <t>Condura Express Service Makati City</t>
  </si>
  <si>
    <t>002-284-007-000</t>
  </si>
  <si>
    <t>Check up ACU Function Room</t>
  </si>
  <si>
    <t>Alcohol</t>
  </si>
  <si>
    <t>Photocopy of Inventory Form</t>
  </si>
  <si>
    <t>Card Case,Correction Tape,Copy Paper</t>
  </si>
  <si>
    <t>Pork Ribs</t>
  </si>
  <si>
    <t>Abmarac Corporation</t>
  </si>
  <si>
    <t>006-748-072-000</t>
  </si>
  <si>
    <t>Quezon City</t>
  </si>
  <si>
    <t>Hot Sauce</t>
  </si>
  <si>
    <t>Continental Sales Inc</t>
  </si>
  <si>
    <t>Pull Out &amp; Delivery Fee of Chest Freezer</t>
  </si>
  <si>
    <t>Native Tomato, Fresh Eggs</t>
  </si>
  <si>
    <t>All Purpose Cream,Artichoke,Alaska Condensed,Broas</t>
  </si>
  <si>
    <t>Beef Brisket,Sweet Peas</t>
  </si>
  <si>
    <t>Eggs</t>
  </si>
  <si>
    <t>Plate Bowl</t>
  </si>
  <si>
    <t>SM Mart Inc</t>
  </si>
  <si>
    <t>213-546-858-001</t>
  </si>
  <si>
    <t xml:space="preserve">Ramiken </t>
  </si>
  <si>
    <t>Joyce Dino</t>
  </si>
  <si>
    <t>Love Offering Bible Service</t>
  </si>
  <si>
    <t>Managers Meeting transpo Allowance to H.O.</t>
  </si>
  <si>
    <t>Transpo going to Guadalupe purchased kitchen stocks, &amp; going to KCC office for SC signiture</t>
  </si>
  <si>
    <t>TOSH Marketing Department</t>
  </si>
  <si>
    <t>Payment for Ref Magnet Valentine Promo</t>
  </si>
  <si>
    <t>Nameplate</t>
  </si>
  <si>
    <t>Breadcrumbs</t>
  </si>
  <si>
    <t>Allowance Chef's Meeting</t>
  </si>
  <si>
    <t>Kolin Phils., International Inc</t>
  </si>
  <si>
    <t>004-660-225-000</t>
  </si>
  <si>
    <t>Guadalupe Nuevo Makati City</t>
  </si>
  <si>
    <t>Chiller Repair</t>
  </si>
  <si>
    <t>White Sugar,Apple</t>
  </si>
  <si>
    <t>Alluminum Foil</t>
  </si>
  <si>
    <t>Flour &amp; Salt</t>
  </si>
  <si>
    <t>Sardines,Fudge Cream,Crab Paste,Salt,Graham,Cheddar Cheese</t>
  </si>
  <si>
    <t>Beef Brisket,Boneless Bangus,Arugula</t>
  </si>
  <si>
    <t>Ink Cartridge</t>
  </si>
  <si>
    <t>Adaptor</t>
  </si>
  <si>
    <t>Tang Orange for Picasso Catering</t>
  </si>
  <si>
    <t>Evalies Meatshop</t>
  </si>
  <si>
    <t>Bacon</t>
  </si>
  <si>
    <t>Transpo purchsed kitchen stocks</t>
  </si>
  <si>
    <t>Joyce &amp; Gil Meat Vegetable Dealer</t>
  </si>
  <si>
    <t>911-381-792-000</t>
  </si>
  <si>
    <t>Malagasang Imus Cavite</t>
  </si>
  <si>
    <t>Shrimp Gambas,Pork Maskara,Liempo</t>
  </si>
  <si>
    <t>Foodzone Inc</t>
  </si>
  <si>
    <t>004-846-011-000</t>
  </si>
  <si>
    <t>Mandaluyong City</t>
  </si>
  <si>
    <t xml:space="preserve">Pizza Cheese,Mayonaise </t>
  </si>
  <si>
    <t>Transpo purchased Pizza Cheese in Mandaluyong</t>
  </si>
  <si>
    <t>Jayliens Toys &amp; Party Needs</t>
  </si>
  <si>
    <t>298-830-031-000</t>
  </si>
  <si>
    <t>San Nicolas Manila</t>
  </si>
  <si>
    <t>Love Baloon &amp; Hand Pump for Valentine Decors</t>
  </si>
  <si>
    <t>Mix &amp; Taste General Merchandise</t>
  </si>
  <si>
    <t>412-883-710-000</t>
  </si>
  <si>
    <t>Cream Cheese</t>
  </si>
  <si>
    <t>Packaging Supplies</t>
  </si>
  <si>
    <t>Transpo purchased Decors to Divisoria</t>
  </si>
  <si>
    <t>Packaging Tape</t>
  </si>
  <si>
    <t>213-545-858-001</t>
  </si>
  <si>
    <t>Ayala Center Makati City</t>
  </si>
  <si>
    <t>Tea Light Candle for Valentiine Decors</t>
  </si>
  <si>
    <t>Cooks Exchange, Inc</t>
  </si>
  <si>
    <t>001-925-221-002</t>
  </si>
  <si>
    <t>Plastic Wrapping for Cake Display</t>
  </si>
  <si>
    <t>Ribbon Refill (Bundy Clock)</t>
  </si>
  <si>
    <t>Chicken,Beef Brisket</t>
  </si>
  <si>
    <t>Tea &amp; Splenda</t>
  </si>
  <si>
    <t>Tissue</t>
  </si>
  <si>
    <t>3G Mini Stop Convinience Store</t>
  </si>
  <si>
    <t>222-046-738-000</t>
  </si>
  <si>
    <t>Tube Ice</t>
  </si>
  <si>
    <t>TOSH Marketing Dept.</t>
  </si>
  <si>
    <t>Ref Magnet (Valentine Promo)</t>
  </si>
  <si>
    <t>Shah-Bonn-Jadd Gen Merchandise</t>
  </si>
  <si>
    <t>106-226-027-000</t>
  </si>
  <si>
    <t>Canester,Sauce Cup</t>
  </si>
  <si>
    <t>Kitchen Towel</t>
  </si>
  <si>
    <t>Rustans Supermarket Fresh</t>
  </si>
  <si>
    <t>Valero St Makati City</t>
  </si>
  <si>
    <t>Tissue Roll</t>
  </si>
  <si>
    <t xml:space="preserve">Transpo </t>
  </si>
  <si>
    <t>Malaya Lumber</t>
  </si>
  <si>
    <t>000-164-259-000</t>
  </si>
  <si>
    <t>Poblacion Makati City</t>
  </si>
  <si>
    <t>THHN Wire for Generator Connection</t>
  </si>
  <si>
    <t>Innovatronix Incorporated</t>
  </si>
  <si>
    <t>000-097-447-029</t>
  </si>
  <si>
    <t>Ayala Makati</t>
  </si>
  <si>
    <t>Photo Printing of POP's (Everyday Promo)</t>
  </si>
  <si>
    <t>Supervalue Inc</t>
  </si>
  <si>
    <t>000-144-476-000</t>
  </si>
  <si>
    <t>Orange &amp; Mango Juice</t>
  </si>
  <si>
    <t>Pepperoni</t>
  </si>
  <si>
    <t>200-492-462-008</t>
  </si>
  <si>
    <t>Folder,Scotch Tape</t>
  </si>
  <si>
    <t>Smoked Bangus,Cayenne,Laurel,Tomato,Arugula</t>
  </si>
  <si>
    <t>Paprika,Ground Oregano,Broas,Cream Cheese,Sardines,Taba ng Talangka</t>
  </si>
  <si>
    <t>Almas Cold Cuts</t>
  </si>
  <si>
    <t>235-048-461-000</t>
  </si>
  <si>
    <t>Bacon bits</t>
  </si>
  <si>
    <t>Lettuce &amp; Eggs</t>
  </si>
  <si>
    <t xml:space="preserve">Chicken </t>
  </si>
  <si>
    <t>Condensed Milk,Graham,Lumpia Wrapper</t>
  </si>
  <si>
    <t>Beef Brisket,Lettuce,Lemon,Apple</t>
  </si>
  <si>
    <t>Graham,Broas</t>
  </si>
  <si>
    <t>Orange</t>
  </si>
  <si>
    <t>Ripe Mango,Apple &amp; Orange</t>
  </si>
  <si>
    <t>Pot Holder</t>
  </si>
  <si>
    <t>Eco Bag</t>
  </si>
  <si>
    <t>`</t>
  </si>
  <si>
    <t>For the Month Ended: February 13-18,  2018</t>
  </si>
  <si>
    <t>Raymond Todio</t>
  </si>
  <si>
    <t>Materials c/o repair of circuit breaker</t>
  </si>
  <si>
    <t>Labor fee c/o repair of circuit breaker</t>
  </si>
  <si>
    <t>Materials c/o repair of kitchen sink and cooking table</t>
  </si>
  <si>
    <t>Labor fee c/o repair of sink table, grease trap &amp; cooking table</t>
  </si>
  <si>
    <t>DGJP Trucking Service</t>
  </si>
  <si>
    <t>Hauling service c/o pull out of sizzle it equipment</t>
  </si>
  <si>
    <t>Bonifacio A. Balingcong</t>
  </si>
  <si>
    <t xml:space="preserve">Hauling service c/o pull out of debris </t>
  </si>
  <si>
    <t>Silver Rose General Merchandise</t>
  </si>
  <si>
    <t>Materials c/o repair of sink table and grease trap</t>
  </si>
  <si>
    <t>Aced Hardware Philippines Inc.</t>
  </si>
  <si>
    <t>Faucet, 2 pcs (bar and kitchen)</t>
  </si>
  <si>
    <t>3G Mini Stop Convenience Store</t>
  </si>
  <si>
    <t>Tube ice</t>
  </si>
  <si>
    <t>Sharmila Food Center, Inc.</t>
  </si>
  <si>
    <t>Employees Meal</t>
  </si>
  <si>
    <t>Mercury Drug Corporation</t>
  </si>
  <si>
    <t>Meal/snack for laborer</t>
  </si>
  <si>
    <t>For the Month Ended: February 2018</t>
  </si>
  <si>
    <t>Rey Todio</t>
  </si>
  <si>
    <t>ACU Repair (Function Area)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</si>
</sst>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15" applyFont="1" applyFill="1"/>
    <xf numFmtId="43" fontId="2" fillId="0" borderId="0" xfId="2" applyFont="1" applyFill="1"/>
    <xf numFmtId="9" fontId="2" fillId="0" borderId="0" xfId="29" applyFont="1" applyFill="1" applyAlignment="1">
      <alignment horizontal="center"/>
    </xf>
    <xf numFmtId="0" fontId="2" fillId="0" borderId="0" xfId="15" applyFont="1" applyFill="1" applyAlignment="1">
      <alignment horizontal="center"/>
    </xf>
    <xf numFmtId="0" fontId="2" fillId="0" borderId="0" xfId="15" applyFont="1" applyFill="1" applyAlignment="1">
      <alignment horizontal="left"/>
    </xf>
    <xf numFmtId="0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0" borderId="0" xfId="2" applyFont="1" applyFill="1" applyBorder="1"/>
    <xf numFmtId="9" fontId="2" fillId="0" borderId="0" xfId="29" applyFont="1" applyFill="1" applyBorder="1" applyAlignment="1">
      <alignment horizontal="center"/>
    </xf>
    <xf numFmtId="0" fontId="3" fillId="0" borderId="0" xfId="15" applyFont="1" applyFill="1"/>
    <xf numFmtId="43" fontId="3" fillId="0" borderId="1" xfId="1" applyFont="1" applyFill="1" applyBorder="1"/>
    <xf numFmtId="0" fontId="3" fillId="0" borderId="1" xfId="15" applyFont="1" applyFill="1" applyBorder="1"/>
    <xf numFmtId="0" fontId="3" fillId="0" borderId="1" xfId="15" applyFont="1" applyFill="1" applyBorder="1" applyAlignment="1">
      <alignment horizontal="center"/>
    </xf>
    <xf numFmtId="0" fontId="3" fillId="0" borderId="1" xfId="15" applyFont="1" applyFill="1" applyBorder="1" applyAlignment="1">
      <alignment horizontal="left"/>
    </xf>
    <xf numFmtId="0" fontId="3" fillId="0" borderId="1" xfId="15" applyNumberFormat="1" applyFont="1" applyFill="1" applyBorder="1" applyAlignment="1" applyProtection="1">
      <alignment horizontal="left"/>
      <protection locked="0"/>
    </xf>
    <xf numFmtId="164" fontId="3" fillId="0" borderId="1" xfId="15" applyNumberFormat="1" applyFont="1" applyFill="1" applyBorder="1" applyAlignment="1" applyProtection="1">
      <alignment horizontal="center"/>
      <protection locked="0"/>
    </xf>
    <xf numFmtId="0" fontId="2" fillId="0" borderId="0" xfId="15" applyFont="1" applyFill="1" applyAlignment="1">
      <alignment vertical="center" wrapText="1"/>
    </xf>
    <xf numFmtId="0" fontId="9" fillId="0" borderId="0" xfId="2" applyNumberFormat="1" applyFont="1" applyFill="1" applyAlignment="1">
      <alignment horizontal="center"/>
    </xf>
    <xf numFmtId="49" fontId="3" fillId="0" borderId="0" xfId="15" applyNumberFormat="1" applyFont="1" applyFill="1"/>
    <xf numFmtId="0" fontId="3" fillId="0" borderId="0" xfId="15" applyNumberFormat="1" applyFont="1" applyFill="1" applyAlignment="1">
      <alignment horizontal="left"/>
    </xf>
    <xf numFmtId="164" fontId="3" fillId="0" borderId="0" xfId="15" applyNumberFormat="1" applyFont="1" applyFill="1" applyAlignment="1">
      <alignment horizontal="left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64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Font="1" applyFill="1" applyBorder="1" applyAlignment="1">
      <alignment horizontal="center" vertical="center" wrapText="1"/>
    </xf>
    <xf numFmtId="9" fontId="3" fillId="0" borderId="3" xfId="29" applyFont="1" applyFill="1" applyBorder="1" applyAlignment="1">
      <alignment horizontal="center" vertical="center" wrapText="1"/>
    </xf>
    <xf numFmtId="43" fontId="3" fillId="0" borderId="3" xfId="2" applyFont="1" applyFill="1" applyBorder="1" applyAlignment="1">
      <alignment horizontal="center" vertical="center" wrapText="1"/>
    </xf>
    <xf numFmtId="0" fontId="2" fillId="2" borderId="2" xfId="15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/>
    </xf>
    <xf numFmtId="9" fontId="2" fillId="2" borderId="2" xfId="29" applyFont="1" applyFill="1" applyBorder="1" applyAlignment="1">
      <alignment horizontal="center"/>
    </xf>
    <xf numFmtId="43" fontId="2" fillId="2" borderId="2" xfId="2" applyFont="1" applyFill="1" applyBorder="1"/>
    <xf numFmtId="43" fontId="2" fillId="2" borderId="0" xfId="15" applyNumberFormat="1" applyFont="1" applyFill="1" applyAlignment="1">
      <alignment wrapText="1"/>
    </xf>
    <xf numFmtId="0" fontId="2" fillId="2" borderId="0" xfId="15" applyFont="1" applyFill="1"/>
    <xf numFmtId="0" fontId="2" fillId="2" borderId="4" xfId="15" applyFont="1" applyFill="1" applyBorder="1" applyAlignment="1">
      <alignment horizontal="center" vertical="center" wrapText="1"/>
    </xf>
    <xf numFmtId="0" fontId="6" fillId="0" borderId="0" xfId="15" applyFont="1" applyFill="1"/>
    <xf numFmtId="49" fontId="2" fillId="2" borderId="2" xfId="15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3" fontId="7" fillId="0" borderId="0" xfId="2" applyFont="1" applyFill="1"/>
    <xf numFmtId="43" fontId="7" fillId="0" borderId="0" xfId="2" applyFont="1" applyFill="1" applyBorder="1"/>
    <xf numFmtId="43" fontId="2" fillId="2" borderId="5" xfId="2" applyFont="1" applyFill="1" applyBorder="1"/>
    <xf numFmtId="43" fontId="2" fillId="0" borderId="2" xfId="2" applyFont="1" applyFill="1" applyBorder="1"/>
    <xf numFmtId="43" fontId="3" fillId="0" borderId="6" xfId="2" applyFont="1" applyFill="1" applyBorder="1" applyAlignment="1">
      <alignment horizontal="center" vertical="center" wrapText="1"/>
    </xf>
    <xf numFmtId="43" fontId="3" fillId="0" borderId="7" xfId="2" applyFont="1" applyFill="1" applyBorder="1" applyAlignment="1">
      <alignment horizontal="center" vertical="center" wrapText="1"/>
    </xf>
    <xf numFmtId="43" fontId="2" fillId="2" borderId="8" xfId="2" applyFont="1" applyFill="1" applyBorder="1"/>
    <xf numFmtId="43" fontId="3" fillId="0" borderId="2" xfId="2" applyFont="1" applyFill="1" applyBorder="1" applyAlignment="1">
      <alignment horizontal="center" vertical="center" wrapText="1"/>
    </xf>
    <xf numFmtId="43" fontId="3" fillId="0" borderId="2" xfId="1" applyFont="1" applyFill="1" applyBorder="1"/>
    <xf numFmtId="43" fontId="3" fillId="2" borderId="2" xfId="2" applyFont="1" applyFill="1" applyBorder="1"/>
    <xf numFmtId="165" fontId="2" fillId="3" borderId="2" xfId="0" applyNumberFormat="1" applyFont="1" applyFill="1" applyBorder="1" applyAlignment="1">
      <alignment horizontal="center" vertical="center"/>
    </xf>
    <xf numFmtId="49" fontId="2" fillId="3" borderId="2" xfId="15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15" applyFont="1" applyFill="1" applyBorder="1" applyAlignment="1">
      <alignment horizontal="center" vertical="center" wrapText="1"/>
    </xf>
    <xf numFmtId="0" fontId="2" fillId="3" borderId="4" xfId="15" applyFont="1" applyFill="1" applyBorder="1" applyAlignment="1">
      <alignment horizontal="center" vertical="center" wrapText="1"/>
    </xf>
    <xf numFmtId="43" fontId="2" fillId="3" borderId="2" xfId="1" applyFont="1" applyFill="1" applyBorder="1" applyAlignment="1">
      <alignment horizontal="center"/>
    </xf>
    <xf numFmtId="9" fontId="2" fillId="3" borderId="2" xfId="29" applyFont="1" applyFill="1" applyBorder="1" applyAlignment="1">
      <alignment horizontal="center"/>
    </xf>
    <xf numFmtId="43" fontId="2" fillId="3" borderId="2" xfId="2" applyFont="1" applyFill="1" applyBorder="1"/>
    <xf numFmtId="43" fontId="2" fillId="3" borderId="5" xfId="2" applyFont="1" applyFill="1" applyBorder="1"/>
    <xf numFmtId="43" fontId="2" fillId="3" borderId="0" xfId="15" applyNumberFormat="1" applyFont="1" applyFill="1" applyAlignment="1">
      <alignment wrapText="1"/>
    </xf>
    <xf numFmtId="165" fontId="2" fillId="2" borderId="2" xfId="0" applyNumberFormat="1" applyFont="1" applyFill="1" applyBorder="1" applyAlignment="1">
      <alignment horizontal="center"/>
    </xf>
    <xf numFmtId="49" fontId="2" fillId="2" borderId="2" xfId="15" applyNumberFormat="1" applyFont="1" applyFill="1" applyBorder="1" applyAlignment="1">
      <alignment horizontal="center"/>
    </xf>
    <xf numFmtId="0" fontId="2" fillId="2" borderId="2" xfId="15" applyFont="1" applyFill="1" applyBorder="1" applyAlignment="1">
      <alignment horizontal="center" wrapText="1"/>
    </xf>
    <xf numFmtId="0" fontId="2" fillId="2" borderId="4" xfId="15" applyFont="1" applyFill="1" applyBorder="1" applyAlignment="1">
      <alignment horizontal="center" wrapText="1"/>
    </xf>
    <xf numFmtId="165" fontId="2" fillId="3" borderId="2" xfId="0" applyNumberFormat="1" applyFont="1" applyFill="1" applyBorder="1" applyAlignment="1">
      <alignment horizontal="center"/>
    </xf>
    <xf numFmtId="49" fontId="2" fillId="3" borderId="2" xfId="15" applyNumberFormat="1" applyFont="1" applyFill="1" applyBorder="1" applyAlignment="1">
      <alignment horizontal="center"/>
    </xf>
    <xf numFmtId="0" fontId="2" fillId="3" borderId="2" xfId="15" applyFont="1" applyFill="1" applyBorder="1" applyAlignment="1">
      <alignment horizontal="center" wrapText="1"/>
    </xf>
    <xf numFmtId="0" fontId="2" fillId="3" borderId="4" xfId="15" applyFont="1" applyFill="1" applyBorder="1" applyAlignment="1">
      <alignment horizontal="center" wrapText="1"/>
    </xf>
    <xf numFmtId="43" fontId="3" fillId="0" borderId="0" xfId="2" applyFont="1" applyFill="1" applyBorder="1" applyAlignment="1">
      <alignment horizontal="center"/>
    </xf>
    <xf numFmtId="43" fontId="7" fillId="3" borderId="0" xfId="2" applyFont="1" applyFill="1" applyBorder="1"/>
  </cellXfs>
  <cellStyles count="30">
    <cellStyle name="Comma" xfId="1" builtinId="3"/>
    <cellStyle name="Comma 10" xfId="2"/>
    <cellStyle name="Comma 11" xfId="3"/>
    <cellStyle name="Comma 11 3" xfId="4"/>
    <cellStyle name="Comma 11 4" xfId="5"/>
    <cellStyle name="Comma 11 5" xfId="6"/>
    <cellStyle name="Comma 11 5 2" xfId="7"/>
    <cellStyle name="Comma 2" xfId="8"/>
    <cellStyle name="Comma 2 2" xfId="9"/>
    <cellStyle name="Comma 2 2 2" xfId="10"/>
    <cellStyle name="Comma 2 5" xfId="11"/>
    <cellStyle name="Comma 3" xfId="12"/>
    <cellStyle name="Comma 4 2 2" xfId="13"/>
    <cellStyle name="Excel Built-in Normal" xfId="14"/>
    <cellStyle name="Normal" xfId="0" builtinId="0"/>
    <cellStyle name="Normal 10" xfId="15"/>
    <cellStyle name="Normal 2" xfId="16"/>
    <cellStyle name="Normal 2 2" xfId="17"/>
    <cellStyle name="Normal 32" xfId="18"/>
    <cellStyle name="Normal 33" xfId="19"/>
    <cellStyle name="Normal 34" xfId="20"/>
    <cellStyle name="Normal 35" xfId="21"/>
    <cellStyle name="Normal 36" xfId="22"/>
    <cellStyle name="Normal 37" xfId="23"/>
    <cellStyle name="Normal 7 3" xfId="24"/>
    <cellStyle name="Normal 7 4" xfId="25"/>
    <cellStyle name="Normal 7 5" xfId="26"/>
    <cellStyle name="Normal 8" xfId="27"/>
    <cellStyle name="Normal 9" xfId="28"/>
    <cellStyle name="Percent 2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Ortigas\Ortigas%202006\Ortigas%20May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osh%20april%202006\ortigas\04%20SALES%20RECOR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>
        <row r="3">
          <cell r="K3">
            <v>2007</v>
          </cell>
        </row>
        <row r="5">
          <cell r="K5" t="str">
            <v>FEBRUARY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workbookViewId="0">
      <pane ySplit="4" topLeftCell="A18" activePane="bottomLeft" state="frozen"/>
      <selection pane="bottomLeft" activeCell="N97" sqref="N97"/>
    </sheetView>
  </sheetViews>
  <sheetFormatPr defaultRowHeight="11.25"/>
  <cols>
    <col min="1" max="1" width="8.140625" style="7" customWidth="1"/>
    <col min="2" max="2" width="7.28515625" style="6" hidden="1" customWidth="1"/>
    <col min="3" max="3" width="22.5703125" style="1" customWidth="1"/>
    <col min="4" max="4" width="14" style="5" customWidth="1"/>
    <col min="5" max="5" width="22.7109375" style="5" customWidth="1"/>
    <col min="6" max="6" width="7.85546875" style="4" customWidth="1"/>
    <col min="7" max="7" width="31.5703125" style="1" customWidth="1"/>
    <col min="8" max="8" width="8" style="2" customWidth="1"/>
    <col min="9" max="9" width="8.42578125" style="2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7.85546875" style="2" customWidth="1"/>
    <col min="18" max="18" width="7.7109375" style="2" customWidth="1"/>
    <col min="19" max="19" width="8.140625" style="2" customWidth="1"/>
    <col min="20" max="21" width="9.140625" style="2" customWidth="1"/>
    <col min="22" max="24" width="6.85546875" style="2" customWidth="1"/>
    <col min="25" max="25" width="9.28515625" style="2" customWidth="1"/>
    <col min="26" max="26" width="8.28515625" style="2" customWidth="1"/>
    <col min="27" max="27" width="6.7109375" style="2" customWidth="1"/>
    <col min="28" max="28" width="9.5703125" style="2" customWidth="1"/>
    <col min="29" max="30" width="8" style="2" customWidth="1"/>
    <col min="31" max="31" width="10.140625" style="2" customWidth="1"/>
    <col min="32" max="32" width="0.140625" style="2" customWidth="1"/>
    <col min="33" max="33" width="10.7109375" style="2" customWidth="1"/>
    <col min="34" max="34" width="7.5703125" style="1" customWidth="1"/>
    <col min="35" max="16384" width="9.140625" style="1"/>
  </cols>
  <sheetData>
    <row r="1" spans="1:34" ht="12" customHeight="1">
      <c r="A1" s="21" t="s">
        <v>30</v>
      </c>
      <c r="C1" s="20"/>
    </row>
    <row r="2" spans="1:34" ht="12" customHeight="1">
      <c r="A2" s="21" t="s">
        <v>26</v>
      </c>
    </row>
    <row r="3" spans="1:34" ht="12" customHeight="1">
      <c r="A3" s="21" t="s">
        <v>37</v>
      </c>
      <c r="B3" s="20"/>
      <c r="C3" s="19"/>
      <c r="N3" s="18">
        <v>1301</v>
      </c>
      <c r="O3" s="18">
        <v>2402</v>
      </c>
      <c r="P3" s="18">
        <v>5001</v>
      </c>
      <c r="Q3" s="18">
        <v>5002</v>
      </c>
      <c r="R3" s="18">
        <v>6220</v>
      </c>
      <c r="S3" s="18">
        <v>6219</v>
      </c>
      <c r="T3" s="18">
        <v>6212</v>
      </c>
      <c r="U3" s="18"/>
      <c r="V3" s="18"/>
      <c r="W3" s="18"/>
      <c r="X3" s="18"/>
      <c r="Y3" s="18" t="s">
        <v>25</v>
      </c>
      <c r="Z3" s="18"/>
      <c r="AA3" s="18">
        <v>6230</v>
      </c>
      <c r="AB3" s="18" t="s">
        <v>24</v>
      </c>
      <c r="AC3" s="18">
        <v>6202</v>
      </c>
      <c r="AD3" s="18"/>
      <c r="AE3" s="18">
        <v>6109</v>
      </c>
      <c r="AF3" s="18">
        <v>6236</v>
      </c>
      <c r="AG3" s="18">
        <v>1002</v>
      </c>
    </row>
    <row r="4" spans="1:34" s="17" customFormat="1" ht="43.5" customHeight="1">
      <c r="A4" s="24" t="s">
        <v>23</v>
      </c>
      <c r="B4" s="25" t="s">
        <v>22</v>
      </c>
      <c r="C4" s="26" t="s">
        <v>21</v>
      </c>
      <c r="D4" s="26" t="s">
        <v>20</v>
      </c>
      <c r="E4" s="26" t="s">
        <v>27</v>
      </c>
      <c r="F4" s="26" t="s">
        <v>19</v>
      </c>
      <c r="G4" s="26" t="s">
        <v>18</v>
      </c>
      <c r="H4" s="26" t="s">
        <v>17</v>
      </c>
      <c r="I4" s="26" t="s">
        <v>16</v>
      </c>
      <c r="J4" s="26" t="s">
        <v>15</v>
      </c>
      <c r="K4" s="26" t="s">
        <v>14</v>
      </c>
      <c r="L4" s="27" t="s">
        <v>13</v>
      </c>
      <c r="M4" s="26" t="s">
        <v>12</v>
      </c>
      <c r="N4" s="28" t="s">
        <v>11</v>
      </c>
      <c r="O4" s="28" t="s">
        <v>10</v>
      </c>
      <c r="P4" s="28" t="s">
        <v>9</v>
      </c>
      <c r="Q4" s="28" t="s">
        <v>8</v>
      </c>
      <c r="R4" s="28" t="s">
        <v>31</v>
      </c>
      <c r="S4" s="28" t="s">
        <v>32</v>
      </c>
      <c r="T4" s="28" t="s">
        <v>7</v>
      </c>
      <c r="U4" s="28" t="s">
        <v>28</v>
      </c>
      <c r="V4" s="28" t="s">
        <v>34</v>
      </c>
      <c r="W4" s="28" t="s">
        <v>35</v>
      </c>
      <c r="X4" s="28" t="s">
        <v>36</v>
      </c>
      <c r="Y4" s="28" t="s">
        <v>6</v>
      </c>
      <c r="Z4" s="28" t="s">
        <v>29</v>
      </c>
      <c r="AA4" s="28" t="s">
        <v>5</v>
      </c>
      <c r="AB4" s="28" t="s">
        <v>4</v>
      </c>
      <c r="AC4" s="43" t="s">
        <v>3</v>
      </c>
      <c r="AD4" s="28" t="s">
        <v>1</v>
      </c>
      <c r="AE4" s="46" t="s">
        <v>2</v>
      </c>
      <c r="AF4" s="46" t="s">
        <v>1</v>
      </c>
      <c r="AG4" s="44" t="s">
        <v>0</v>
      </c>
    </row>
    <row r="5" spans="1:34" s="34" customFormat="1" ht="19.5" customHeight="1">
      <c r="A5" s="22">
        <v>43132</v>
      </c>
      <c r="B5" s="37"/>
      <c r="C5" s="23" t="s">
        <v>38</v>
      </c>
      <c r="D5" s="23" t="s">
        <v>39</v>
      </c>
      <c r="E5" s="23" t="s">
        <v>40</v>
      </c>
      <c r="F5" s="29">
        <v>626194</v>
      </c>
      <c r="G5" s="35" t="s">
        <v>41</v>
      </c>
      <c r="H5" s="30"/>
      <c r="I5" s="30"/>
      <c r="J5" s="30"/>
      <c r="K5" s="30">
        <v>79.5</v>
      </c>
      <c r="L5" s="31"/>
      <c r="M5" s="32">
        <f t="shared" ref="M5:M68" si="0">SUM(H5:J5,K5/1.12)</f>
        <v>70.982142857142847</v>
      </c>
      <c r="N5" s="32">
        <f t="shared" ref="N5:N68" si="1">K5/1.12*0.12</f>
        <v>8.5178571428571406</v>
      </c>
      <c r="O5" s="32">
        <f t="shared" ref="O5:O68" si="2">-SUM(I5:J5,K5/1.12)*L5</f>
        <v>0</v>
      </c>
      <c r="P5" s="32"/>
      <c r="Q5" s="32"/>
      <c r="R5" s="32"/>
      <c r="S5" s="32"/>
      <c r="T5" s="41">
        <v>70.98</v>
      </c>
      <c r="U5" s="41"/>
      <c r="V5" s="41"/>
      <c r="W5" s="41"/>
      <c r="X5" s="41"/>
      <c r="Y5" s="42"/>
      <c r="Z5" s="32"/>
      <c r="AA5" s="32"/>
      <c r="AB5" s="32"/>
      <c r="AC5" s="32"/>
      <c r="AD5" s="32"/>
      <c r="AE5" s="32"/>
      <c r="AF5" s="32"/>
      <c r="AG5" s="32">
        <f t="shared" ref="AG5:AG41" si="3">-SUM(N5:AF5)</f>
        <v>-79.497857142857143</v>
      </c>
      <c r="AH5" s="33">
        <f t="shared" ref="AH5:AH41" si="4">SUM(H5:K5)+AG5+O5</f>
        <v>2.1428571428572241E-3</v>
      </c>
    </row>
    <row r="6" spans="1:34" s="34" customFormat="1" ht="19.5" customHeight="1">
      <c r="A6" s="22">
        <v>43132</v>
      </c>
      <c r="B6" s="37"/>
      <c r="C6" s="23" t="s">
        <v>42</v>
      </c>
      <c r="D6" s="23" t="s">
        <v>43</v>
      </c>
      <c r="E6" s="23" t="s">
        <v>44</v>
      </c>
      <c r="F6" s="29">
        <v>28374</v>
      </c>
      <c r="G6" s="35" t="s">
        <v>45</v>
      </c>
      <c r="H6" s="30"/>
      <c r="I6" s="30"/>
      <c r="J6" s="30"/>
      <c r="K6" s="30">
        <v>183.75</v>
      </c>
      <c r="L6" s="31"/>
      <c r="M6" s="32">
        <f t="shared" si="0"/>
        <v>164.06249999999997</v>
      </c>
      <c r="N6" s="32">
        <f t="shared" si="1"/>
        <v>19.687499999999996</v>
      </c>
      <c r="O6" s="32">
        <f t="shared" si="2"/>
        <v>0</v>
      </c>
      <c r="P6" s="32"/>
      <c r="Q6" s="32">
        <v>164.06</v>
      </c>
      <c r="R6" s="32"/>
      <c r="S6" s="32"/>
      <c r="T6" s="41"/>
      <c r="U6" s="41"/>
      <c r="V6" s="41"/>
      <c r="W6" s="41"/>
      <c r="X6" s="41"/>
      <c r="Y6" s="42"/>
      <c r="Z6" s="32"/>
      <c r="AA6" s="32"/>
      <c r="AB6" s="32"/>
      <c r="AC6" s="32"/>
      <c r="AD6" s="32"/>
      <c r="AE6" s="32"/>
      <c r="AF6" s="32"/>
      <c r="AG6" s="32">
        <f t="shared" si="3"/>
        <v>-183.7475</v>
      </c>
      <c r="AH6" s="33">
        <f t="shared" si="4"/>
        <v>2.4999999999977263E-3</v>
      </c>
    </row>
    <row r="7" spans="1:34" s="34" customFormat="1" ht="19.5" customHeight="1">
      <c r="A7" s="22">
        <v>43132</v>
      </c>
      <c r="B7" s="37"/>
      <c r="C7" s="23" t="s">
        <v>46</v>
      </c>
      <c r="D7" s="23" t="s">
        <v>47</v>
      </c>
      <c r="E7" s="23" t="s">
        <v>48</v>
      </c>
      <c r="F7" s="29">
        <v>2270</v>
      </c>
      <c r="G7" s="35" t="s">
        <v>49</v>
      </c>
      <c r="H7" s="30"/>
      <c r="I7" s="30"/>
      <c r="J7" s="30">
        <v>3340</v>
      </c>
      <c r="K7" s="30"/>
      <c r="L7" s="31"/>
      <c r="M7" s="32">
        <f t="shared" si="0"/>
        <v>3340</v>
      </c>
      <c r="N7" s="32">
        <f t="shared" si="1"/>
        <v>0</v>
      </c>
      <c r="O7" s="32">
        <f t="shared" si="2"/>
        <v>0</v>
      </c>
      <c r="P7" s="32">
        <v>3340</v>
      </c>
      <c r="Q7" s="32"/>
      <c r="R7" s="32"/>
      <c r="S7" s="32"/>
      <c r="T7" s="41"/>
      <c r="U7" s="41"/>
      <c r="V7" s="41"/>
      <c r="W7" s="41"/>
      <c r="X7" s="41"/>
      <c r="Y7" s="42"/>
      <c r="Z7" s="32"/>
      <c r="AA7" s="32"/>
      <c r="AB7" s="32"/>
      <c r="AC7" s="32"/>
      <c r="AD7" s="32"/>
      <c r="AE7" s="32"/>
      <c r="AF7" s="32"/>
      <c r="AG7" s="32">
        <f t="shared" si="3"/>
        <v>-3340</v>
      </c>
      <c r="AH7" s="33">
        <f t="shared" si="4"/>
        <v>0</v>
      </c>
    </row>
    <row r="8" spans="1:34" s="34" customFormat="1" ht="19.5" customHeight="1">
      <c r="A8" s="22">
        <v>43132</v>
      </c>
      <c r="B8" s="37"/>
      <c r="C8" s="23" t="s">
        <v>50</v>
      </c>
      <c r="D8" s="23"/>
      <c r="E8" s="23"/>
      <c r="F8" s="29"/>
      <c r="G8" s="35" t="s">
        <v>51</v>
      </c>
      <c r="H8" s="30">
        <v>100</v>
      </c>
      <c r="I8" s="30"/>
      <c r="J8" s="30"/>
      <c r="K8" s="30"/>
      <c r="L8" s="31"/>
      <c r="M8" s="32">
        <f t="shared" si="0"/>
        <v>100</v>
      </c>
      <c r="N8" s="32">
        <f t="shared" si="1"/>
        <v>0</v>
      </c>
      <c r="O8" s="32">
        <f t="shared" si="2"/>
        <v>0</v>
      </c>
      <c r="P8" s="32"/>
      <c r="Q8" s="32"/>
      <c r="R8" s="32"/>
      <c r="S8" s="32"/>
      <c r="T8" s="41"/>
      <c r="U8" s="41"/>
      <c r="V8" s="41"/>
      <c r="W8" s="41"/>
      <c r="X8" s="41"/>
      <c r="Y8" s="42"/>
      <c r="Z8" s="32"/>
      <c r="AA8" s="32">
        <v>100</v>
      </c>
      <c r="AB8" s="32"/>
      <c r="AC8" s="32"/>
      <c r="AD8" s="32"/>
      <c r="AE8" s="32"/>
      <c r="AF8" s="32"/>
      <c r="AG8" s="32">
        <f t="shared" si="3"/>
        <v>-100</v>
      </c>
      <c r="AH8" s="33">
        <f t="shared" si="4"/>
        <v>0</v>
      </c>
    </row>
    <row r="9" spans="1:34" s="34" customFormat="1" ht="19.5" customHeight="1">
      <c r="A9" s="22">
        <v>43132</v>
      </c>
      <c r="B9" s="37"/>
      <c r="C9" s="23" t="s">
        <v>52</v>
      </c>
      <c r="D9" s="23" t="s">
        <v>53</v>
      </c>
      <c r="E9" s="23" t="s">
        <v>54</v>
      </c>
      <c r="F9" s="29">
        <v>32564</v>
      </c>
      <c r="G9" s="35" t="s">
        <v>55</v>
      </c>
      <c r="H9" s="30"/>
      <c r="I9" s="30"/>
      <c r="J9" s="30"/>
      <c r="K9" s="30">
        <v>375</v>
      </c>
      <c r="L9" s="31">
        <v>0.01</v>
      </c>
      <c r="M9" s="32">
        <f t="shared" si="0"/>
        <v>334.82142857142856</v>
      </c>
      <c r="N9" s="32">
        <f t="shared" si="1"/>
        <v>40.178571428571423</v>
      </c>
      <c r="O9" s="32">
        <f t="shared" si="2"/>
        <v>-3.3482142857142856</v>
      </c>
      <c r="P9" s="32">
        <v>334.82</v>
      </c>
      <c r="Q9" s="32"/>
      <c r="R9" s="32"/>
      <c r="S9" s="32"/>
      <c r="T9" s="41"/>
      <c r="U9" s="41"/>
      <c r="V9" s="41"/>
      <c r="W9" s="41"/>
      <c r="X9" s="41"/>
      <c r="Y9" s="42"/>
      <c r="Z9" s="32"/>
      <c r="AA9" s="32"/>
      <c r="AB9" s="32"/>
      <c r="AC9" s="32"/>
      <c r="AD9" s="32"/>
      <c r="AE9" s="32"/>
      <c r="AF9" s="32"/>
      <c r="AG9" s="32">
        <f t="shared" si="3"/>
        <v>-371.65035714285716</v>
      </c>
      <c r="AH9" s="33">
        <f t="shared" si="4"/>
        <v>1.4285714285540152E-3</v>
      </c>
    </row>
    <row r="10" spans="1:34" s="34" customFormat="1" ht="19.5" customHeight="1">
      <c r="A10" s="22">
        <v>43132</v>
      </c>
      <c r="B10" s="37"/>
      <c r="C10" s="23" t="s">
        <v>56</v>
      </c>
      <c r="D10" s="23" t="s">
        <v>57</v>
      </c>
      <c r="E10" s="23" t="s">
        <v>58</v>
      </c>
      <c r="F10" s="29">
        <v>7475</v>
      </c>
      <c r="G10" s="35" t="s">
        <v>59</v>
      </c>
      <c r="H10" s="30"/>
      <c r="I10" s="30"/>
      <c r="J10" s="30"/>
      <c r="K10" s="30">
        <v>492</v>
      </c>
      <c r="L10" s="31">
        <v>0.01</v>
      </c>
      <c r="M10" s="32">
        <f t="shared" si="0"/>
        <v>439.28571428571422</v>
      </c>
      <c r="N10" s="32">
        <f t="shared" si="1"/>
        <v>52.714285714285701</v>
      </c>
      <c r="O10" s="32">
        <f t="shared" si="2"/>
        <v>-4.3928571428571423</v>
      </c>
      <c r="P10" s="32">
        <v>439.29</v>
      </c>
      <c r="Q10" s="32"/>
      <c r="R10" s="32"/>
      <c r="S10" s="32"/>
      <c r="T10" s="41"/>
      <c r="U10" s="41"/>
      <c r="V10" s="41"/>
      <c r="W10" s="41"/>
      <c r="X10" s="41"/>
      <c r="Y10" s="42"/>
      <c r="Z10" s="32"/>
      <c r="AA10" s="32"/>
      <c r="AB10" s="32"/>
      <c r="AC10" s="32"/>
      <c r="AD10" s="32"/>
      <c r="AE10" s="32"/>
      <c r="AF10" s="32"/>
      <c r="AG10" s="32">
        <f t="shared" si="3"/>
        <v>-487.61142857142858</v>
      </c>
      <c r="AH10" s="33">
        <f t="shared" si="4"/>
        <v>-4.2857142857180008E-3</v>
      </c>
    </row>
    <row r="11" spans="1:34" s="34" customFormat="1" ht="19.5" customHeight="1">
      <c r="A11" s="22">
        <v>43132</v>
      </c>
      <c r="B11" s="37"/>
      <c r="C11" s="23" t="s">
        <v>60</v>
      </c>
      <c r="D11" s="23" t="s">
        <v>61</v>
      </c>
      <c r="E11" s="23" t="s">
        <v>62</v>
      </c>
      <c r="F11" s="29">
        <v>24503</v>
      </c>
      <c r="G11" s="35" t="s">
        <v>63</v>
      </c>
      <c r="H11" s="30"/>
      <c r="I11" s="30"/>
      <c r="J11" s="30"/>
      <c r="K11" s="30">
        <v>1283.53</v>
      </c>
      <c r="L11" s="31"/>
      <c r="M11" s="32">
        <f t="shared" si="0"/>
        <v>1146.0089285714284</v>
      </c>
      <c r="N11" s="32">
        <f t="shared" si="1"/>
        <v>137.52107142857142</v>
      </c>
      <c r="O11" s="32">
        <f t="shared" si="2"/>
        <v>0</v>
      </c>
      <c r="P11" s="32">
        <v>1146.01</v>
      </c>
      <c r="Q11" s="32"/>
      <c r="R11" s="32"/>
      <c r="S11" s="32"/>
      <c r="T11" s="41"/>
      <c r="U11" s="41"/>
      <c r="V11" s="41"/>
      <c r="W11" s="41"/>
      <c r="X11" s="41"/>
      <c r="Y11" s="42"/>
      <c r="Z11" s="32"/>
      <c r="AA11" s="32"/>
      <c r="AB11" s="32"/>
      <c r="AC11" s="32"/>
      <c r="AD11" s="32"/>
      <c r="AE11" s="32"/>
      <c r="AF11" s="32"/>
      <c r="AG11" s="32">
        <f t="shared" si="3"/>
        <v>-1283.5310714285715</v>
      </c>
      <c r="AH11" s="33">
        <f t="shared" si="4"/>
        <v>-1.0714285715494043E-3</v>
      </c>
    </row>
    <row r="12" spans="1:34" s="34" customFormat="1" ht="19.5" customHeight="1">
      <c r="A12" s="22">
        <v>43132</v>
      </c>
      <c r="B12" s="37"/>
      <c r="C12" s="23" t="s">
        <v>64</v>
      </c>
      <c r="D12" s="23" t="s">
        <v>65</v>
      </c>
      <c r="E12" s="23" t="s">
        <v>66</v>
      </c>
      <c r="F12" s="29">
        <v>81018</v>
      </c>
      <c r="G12" s="35" t="s">
        <v>67</v>
      </c>
      <c r="H12" s="30"/>
      <c r="I12" s="30"/>
      <c r="J12" s="30">
        <v>566.9</v>
      </c>
      <c r="K12" s="30"/>
      <c r="L12" s="31">
        <v>0.01</v>
      </c>
      <c r="M12" s="32">
        <f t="shared" si="0"/>
        <v>566.9</v>
      </c>
      <c r="N12" s="32">
        <f t="shared" si="1"/>
        <v>0</v>
      </c>
      <c r="O12" s="32">
        <f t="shared" si="2"/>
        <v>-5.6689999999999996</v>
      </c>
      <c r="P12" s="32">
        <v>566.9</v>
      </c>
      <c r="Q12" s="32"/>
      <c r="R12" s="32"/>
      <c r="S12" s="32"/>
      <c r="T12" s="41"/>
      <c r="U12" s="41"/>
      <c r="V12" s="41"/>
      <c r="W12" s="41"/>
      <c r="X12" s="41"/>
      <c r="Y12" s="42"/>
      <c r="Z12" s="32"/>
      <c r="AA12" s="32"/>
      <c r="AB12" s="32"/>
      <c r="AC12" s="32"/>
      <c r="AD12" s="32"/>
      <c r="AE12" s="32"/>
      <c r="AF12" s="32"/>
      <c r="AG12" s="32">
        <f t="shared" si="3"/>
        <v>-561.23099999999999</v>
      </c>
      <c r="AH12" s="33">
        <f t="shared" si="4"/>
        <v>-1.6875389974302379E-14</v>
      </c>
    </row>
    <row r="13" spans="1:34" s="34" customFormat="1" ht="21.75" customHeight="1">
      <c r="A13" s="22">
        <v>43132</v>
      </c>
      <c r="B13" s="37"/>
      <c r="C13" s="23" t="s">
        <v>64</v>
      </c>
      <c r="D13" s="23" t="s">
        <v>65</v>
      </c>
      <c r="E13" s="23" t="s">
        <v>66</v>
      </c>
      <c r="F13" s="29">
        <v>81018</v>
      </c>
      <c r="G13" s="35" t="s">
        <v>68</v>
      </c>
      <c r="H13" s="30"/>
      <c r="I13" s="30"/>
      <c r="J13" s="30"/>
      <c r="K13" s="30">
        <f>899.82+107.98</f>
        <v>1007.8000000000001</v>
      </c>
      <c r="L13" s="31">
        <v>0.01</v>
      </c>
      <c r="M13" s="32">
        <f t="shared" si="0"/>
        <v>899.82142857142856</v>
      </c>
      <c r="N13" s="32">
        <f t="shared" si="1"/>
        <v>107.97857142857143</v>
      </c>
      <c r="O13" s="32">
        <f t="shared" si="2"/>
        <v>-8.9982142857142851</v>
      </c>
      <c r="P13" s="32">
        <v>899.82</v>
      </c>
      <c r="Q13" s="32"/>
      <c r="R13" s="32"/>
      <c r="S13" s="32"/>
      <c r="T13" s="41"/>
      <c r="U13" s="41"/>
      <c r="V13" s="41"/>
      <c r="W13" s="41"/>
      <c r="X13" s="41"/>
      <c r="Y13" s="42"/>
      <c r="Z13" s="32"/>
      <c r="AA13" s="32"/>
      <c r="AB13" s="32"/>
      <c r="AC13" s="32"/>
      <c r="AD13" s="32"/>
      <c r="AE13" s="32"/>
      <c r="AF13" s="32"/>
      <c r="AG13" s="32">
        <f t="shared" si="3"/>
        <v>-998.80035714285714</v>
      </c>
      <c r="AH13" s="33">
        <f t="shared" si="4"/>
        <v>1.4285714286454976E-3</v>
      </c>
    </row>
    <row r="14" spans="1:34" s="34" customFormat="1" ht="22.5" customHeight="1">
      <c r="A14" s="22">
        <v>43132</v>
      </c>
      <c r="B14" s="37"/>
      <c r="C14" s="23" t="s">
        <v>69</v>
      </c>
      <c r="D14" s="23"/>
      <c r="E14" s="23"/>
      <c r="F14" s="29"/>
      <c r="G14" s="35" t="s">
        <v>70</v>
      </c>
      <c r="H14" s="30">
        <v>140</v>
      </c>
      <c r="I14" s="30"/>
      <c r="J14" s="30"/>
      <c r="K14" s="30"/>
      <c r="L14" s="31"/>
      <c r="M14" s="32">
        <f t="shared" si="0"/>
        <v>140</v>
      </c>
      <c r="N14" s="32">
        <f t="shared" si="1"/>
        <v>0</v>
      </c>
      <c r="O14" s="32">
        <f t="shared" si="2"/>
        <v>0</v>
      </c>
      <c r="P14" s="32"/>
      <c r="Q14" s="32"/>
      <c r="R14" s="32"/>
      <c r="S14" s="32"/>
      <c r="T14" s="41"/>
      <c r="U14" s="41"/>
      <c r="V14" s="41"/>
      <c r="W14" s="41"/>
      <c r="X14" s="41"/>
      <c r="Y14" s="42"/>
      <c r="Z14" s="32"/>
      <c r="AA14" s="32">
        <v>140</v>
      </c>
      <c r="AB14" s="32"/>
      <c r="AC14" s="32"/>
      <c r="AD14" s="32"/>
      <c r="AE14" s="32"/>
      <c r="AF14" s="32"/>
      <c r="AG14" s="32">
        <f t="shared" si="3"/>
        <v>-140</v>
      </c>
      <c r="AH14" s="33">
        <f t="shared" si="4"/>
        <v>0</v>
      </c>
    </row>
    <row r="15" spans="1:34" s="34" customFormat="1" ht="19.5" customHeight="1">
      <c r="A15" s="22">
        <v>43132</v>
      </c>
      <c r="B15" s="37"/>
      <c r="C15" s="23" t="s">
        <v>71</v>
      </c>
      <c r="D15" s="23" t="s">
        <v>72</v>
      </c>
      <c r="E15" s="23" t="s">
        <v>40</v>
      </c>
      <c r="F15" s="29">
        <v>41165</v>
      </c>
      <c r="G15" s="35" t="s">
        <v>73</v>
      </c>
      <c r="H15" s="30"/>
      <c r="I15" s="30"/>
      <c r="J15" s="30"/>
      <c r="K15" s="30">
        <v>350</v>
      </c>
      <c r="L15" s="31"/>
      <c r="M15" s="32">
        <f t="shared" si="0"/>
        <v>312.49999999999994</v>
      </c>
      <c r="N15" s="32">
        <f t="shared" si="1"/>
        <v>37.499999999999993</v>
      </c>
      <c r="O15" s="32">
        <f t="shared" si="2"/>
        <v>0</v>
      </c>
      <c r="P15" s="32"/>
      <c r="Q15" s="32"/>
      <c r="R15" s="32"/>
      <c r="S15" s="32"/>
      <c r="T15" s="41"/>
      <c r="U15" s="41"/>
      <c r="V15" s="41"/>
      <c r="W15" s="41"/>
      <c r="X15" s="41"/>
      <c r="Y15" s="42">
        <v>312.5</v>
      </c>
      <c r="Z15" s="32"/>
      <c r="AA15" s="32"/>
      <c r="AB15" s="32"/>
      <c r="AC15" s="32"/>
      <c r="AD15" s="32"/>
      <c r="AE15" s="32"/>
      <c r="AF15" s="32"/>
      <c r="AG15" s="32">
        <f t="shared" si="3"/>
        <v>-350</v>
      </c>
      <c r="AH15" s="33">
        <f t="shared" si="4"/>
        <v>0</v>
      </c>
    </row>
    <row r="16" spans="1:34" s="34" customFormat="1" ht="19.5" customHeight="1">
      <c r="A16" s="22">
        <v>43133</v>
      </c>
      <c r="B16" s="37"/>
      <c r="C16" s="23" t="s">
        <v>38</v>
      </c>
      <c r="D16" s="23" t="s">
        <v>39</v>
      </c>
      <c r="E16" s="23" t="s">
        <v>40</v>
      </c>
      <c r="F16" s="29">
        <v>626673</v>
      </c>
      <c r="G16" s="35" t="s">
        <v>74</v>
      </c>
      <c r="H16" s="30"/>
      <c r="I16" s="30"/>
      <c r="J16" s="30"/>
      <c r="K16" s="30">
        <v>51.75</v>
      </c>
      <c r="L16" s="31"/>
      <c r="M16" s="32">
        <f t="shared" si="0"/>
        <v>46.205357142857139</v>
      </c>
      <c r="N16" s="32">
        <f t="shared" si="1"/>
        <v>5.5446428571428568</v>
      </c>
      <c r="O16" s="32">
        <f t="shared" si="2"/>
        <v>0</v>
      </c>
      <c r="P16" s="32"/>
      <c r="Q16" s="32"/>
      <c r="R16" s="32"/>
      <c r="S16" s="32"/>
      <c r="T16" s="41"/>
      <c r="U16" s="41"/>
      <c r="V16" s="41"/>
      <c r="W16" s="41">
        <v>46.21</v>
      </c>
      <c r="X16" s="41"/>
      <c r="Y16" s="42"/>
      <c r="Z16" s="32"/>
      <c r="AA16" s="32"/>
      <c r="AB16" s="32"/>
      <c r="AC16" s="32"/>
      <c r="AD16" s="32"/>
      <c r="AE16" s="32"/>
      <c r="AF16" s="32"/>
      <c r="AG16" s="32">
        <f t="shared" si="3"/>
        <v>-51.754642857142855</v>
      </c>
      <c r="AH16" s="33">
        <f t="shared" si="4"/>
        <v>-4.6428571428549503E-3</v>
      </c>
    </row>
    <row r="17" spans="1:34" s="34" customFormat="1" ht="19.5" customHeight="1">
      <c r="A17" s="22">
        <v>43133</v>
      </c>
      <c r="B17" s="37"/>
      <c r="C17" s="23" t="s">
        <v>38</v>
      </c>
      <c r="D17" s="23" t="s">
        <v>39</v>
      </c>
      <c r="E17" s="23" t="s">
        <v>40</v>
      </c>
      <c r="F17" s="29">
        <v>626673</v>
      </c>
      <c r="G17" s="35" t="s">
        <v>75</v>
      </c>
      <c r="H17" s="30"/>
      <c r="I17" s="30"/>
      <c r="J17" s="30"/>
      <c r="K17" s="30">
        <v>28</v>
      </c>
      <c r="L17" s="31"/>
      <c r="M17" s="32">
        <f t="shared" si="0"/>
        <v>24.999999999999996</v>
      </c>
      <c r="N17" s="32">
        <f t="shared" si="1"/>
        <v>2.9999999999999996</v>
      </c>
      <c r="O17" s="32">
        <f t="shared" si="2"/>
        <v>0</v>
      </c>
      <c r="P17" s="32"/>
      <c r="Q17" s="32"/>
      <c r="R17" s="32"/>
      <c r="S17" s="32"/>
      <c r="T17" s="41"/>
      <c r="U17" s="41"/>
      <c r="V17" s="41"/>
      <c r="W17" s="41"/>
      <c r="X17" s="41"/>
      <c r="Y17" s="42"/>
      <c r="Z17" s="32">
        <v>25</v>
      </c>
      <c r="AA17" s="32"/>
      <c r="AB17" s="32"/>
      <c r="AC17" s="32"/>
      <c r="AD17" s="32"/>
      <c r="AE17" s="32"/>
      <c r="AF17" s="32"/>
      <c r="AG17" s="32">
        <f t="shared" si="3"/>
        <v>-28</v>
      </c>
      <c r="AH17" s="33">
        <f t="shared" si="4"/>
        <v>0</v>
      </c>
    </row>
    <row r="18" spans="1:34" s="34" customFormat="1" ht="24.75" customHeight="1">
      <c r="A18" s="22">
        <v>43133</v>
      </c>
      <c r="B18" s="37"/>
      <c r="C18" s="23" t="s">
        <v>38</v>
      </c>
      <c r="D18" s="23" t="s">
        <v>39</v>
      </c>
      <c r="E18" s="23" t="s">
        <v>40</v>
      </c>
      <c r="F18" s="29">
        <v>626673</v>
      </c>
      <c r="G18" s="35" t="s">
        <v>76</v>
      </c>
      <c r="H18" s="30"/>
      <c r="I18" s="30"/>
      <c r="J18" s="30"/>
      <c r="K18" s="30">
        <f>3.75+14.5+220</f>
        <v>238.25</v>
      </c>
      <c r="L18" s="31"/>
      <c r="M18" s="32">
        <f t="shared" si="0"/>
        <v>212.72321428571428</v>
      </c>
      <c r="N18" s="32">
        <f t="shared" si="1"/>
        <v>25.526785714285712</v>
      </c>
      <c r="O18" s="32">
        <f t="shared" si="2"/>
        <v>0</v>
      </c>
      <c r="P18" s="32"/>
      <c r="Q18" s="32"/>
      <c r="R18" s="32"/>
      <c r="S18" s="32"/>
      <c r="T18" s="41">
        <v>212.72</v>
      </c>
      <c r="U18" s="41"/>
      <c r="V18" s="41"/>
      <c r="W18" s="41"/>
      <c r="X18" s="41"/>
      <c r="Y18" s="42"/>
      <c r="Z18" s="32"/>
      <c r="AA18" s="32"/>
      <c r="AB18" s="32"/>
      <c r="AC18" s="32"/>
      <c r="AD18" s="32"/>
      <c r="AE18" s="32"/>
      <c r="AF18" s="32"/>
      <c r="AG18" s="32">
        <f t="shared" si="3"/>
        <v>-238.24678571428572</v>
      </c>
      <c r="AH18" s="33">
        <f t="shared" si="4"/>
        <v>3.2142857142787307E-3</v>
      </c>
    </row>
    <row r="19" spans="1:34" s="34" customFormat="1" ht="19.5" customHeight="1">
      <c r="A19" s="22">
        <v>43134</v>
      </c>
      <c r="B19" s="37"/>
      <c r="C19" s="23" t="s">
        <v>46</v>
      </c>
      <c r="D19" s="23" t="s">
        <v>47</v>
      </c>
      <c r="E19" s="23" t="s">
        <v>48</v>
      </c>
      <c r="F19" s="29">
        <v>2273</v>
      </c>
      <c r="G19" s="35" t="s">
        <v>77</v>
      </c>
      <c r="H19" s="30"/>
      <c r="I19" s="30"/>
      <c r="J19" s="30">
        <v>680</v>
      </c>
      <c r="K19" s="30"/>
      <c r="L19" s="31"/>
      <c r="M19" s="32">
        <f t="shared" si="0"/>
        <v>680</v>
      </c>
      <c r="N19" s="32">
        <f t="shared" si="1"/>
        <v>0</v>
      </c>
      <c r="O19" s="32">
        <f t="shared" si="2"/>
        <v>0</v>
      </c>
      <c r="P19" s="32">
        <v>680</v>
      </c>
      <c r="Q19" s="32"/>
      <c r="R19" s="32"/>
      <c r="S19" s="32"/>
      <c r="T19" s="41"/>
      <c r="U19" s="41"/>
      <c r="V19" s="41"/>
      <c r="W19" s="41"/>
      <c r="X19" s="41"/>
      <c r="Y19" s="42"/>
      <c r="Z19" s="32"/>
      <c r="AA19" s="32"/>
      <c r="AB19" s="32"/>
      <c r="AC19" s="32"/>
      <c r="AD19" s="32"/>
      <c r="AE19" s="32"/>
      <c r="AF19" s="32"/>
      <c r="AG19" s="32">
        <f t="shared" si="3"/>
        <v>-680</v>
      </c>
      <c r="AH19" s="33">
        <f t="shared" si="4"/>
        <v>0</v>
      </c>
    </row>
    <row r="20" spans="1:34" s="34" customFormat="1" ht="19.5" customHeight="1">
      <c r="A20" s="22">
        <v>43134</v>
      </c>
      <c r="B20" s="37"/>
      <c r="C20" s="23" t="s">
        <v>78</v>
      </c>
      <c r="D20" s="23" t="s">
        <v>79</v>
      </c>
      <c r="E20" s="23" t="s">
        <v>80</v>
      </c>
      <c r="F20" s="29">
        <v>1523</v>
      </c>
      <c r="G20" s="35" t="s">
        <v>81</v>
      </c>
      <c r="H20" s="30"/>
      <c r="I20" s="30"/>
      <c r="J20" s="30"/>
      <c r="K20" s="30">
        <v>1320</v>
      </c>
      <c r="L20" s="31">
        <v>0.01</v>
      </c>
      <c r="M20" s="32">
        <f t="shared" si="0"/>
        <v>1178.5714285714284</v>
      </c>
      <c r="N20" s="32">
        <f t="shared" si="1"/>
        <v>141.42857142857142</v>
      </c>
      <c r="O20" s="32">
        <f t="shared" si="2"/>
        <v>-11.785714285714285</v>
      </c>
      <c r="P20" s="32">
        <v>1178.57</v>
      </c>
      <c r="Q20" s="32"/>
      <c r="R20" s="32"/>
      <c r="S20" s="32"/>
      <c r="T20" s="41"/>
      <c r="U20" s="41"/>
      <c r="V20" s="41"/>
      <c r="W20" s="41"/>
      <c r="X20" s="41"/>
      <c r="Y20" s="42"/>
      <c r="Z20" s="32"/>
      <c r="AA20" s="32"/>
      <c r="AB20" s="32"/>
      <c r="AC20" s="32"/>
      <c r="AD20" s="32"/>
      <c r="AE20" s="32"/>
      <c r="AF20" s="32"/>
      <c r="AG20" s="32">
        <f t="shared" si="3"/>
        <v>-1308.212857142857</v>
      </c>
      <c r="AH20" s="33">
        <f t="shared" si="4"/>
        <v>1.4285714286685902E-3</v>
      </c>
    </row>
    <row r="21" spans="1:34" s="34" customFormat="1" ht="19.5" customHeight="1">
      <c r="A21" s="49">
        <v>43134</v>
      </c>
      <c r="B21" s="50"/>
      <c r="C21" s="51" t="s">
        <v>82</v>
      </c>
      <c r="D21" s="51"/>
      <c r="E21" s="51" t="s">
        <v>80</v>
      </c>
      <c r="F21" s="52">
        <v>21936</v>
      </c>
      <c r="G21" s="53" t="s">
        <v>83</v>
      </c>
      <c r="H21" s="54">
        <v>308</v>
      </c>
      <c r="I21" s="54"/>
      <c r="J21" s="54"/>
      <c r="K21" s="54"/>
      <c r="L21" s="55"/>
      <c r="M21" s="56">
        <f t="shared" si="0"/>
        <v>308</v>
      </c>
      <c r="N21" s="56">
        <f t="shared" si="1"/>
        <v>0</v>
      </c>
      <c r="O21" s="56">
        <f t="shared" si="2"/>
        <v>0</v>
      </c>
      <c r="P21" s="56"/>
      <c r="Q21" s="56"/>
      <c r="R21" s="56"/>
      <c r="S21" s="56"/>
      <c r="T21" s="57"/>
      <c r="U21" s="57"/>
      <c r="V21" s="57"/>
      <c r="W21" s="57"/>
      <c r="X21" s="57"/>
      <c r="Y21" s="56"/>
      <c r="Z21" s="56"/>
      <c r="AA21" s="56">
        <v>308</v>
      </c>
      <c r="AB21" s="56"/>
      <c r="AC21" s="56"/>
      <c r="AD21" s="56"/>
      <c r="AE21" s="56"/>
      <c r="AF21" s="56"/>
      <c r="AG21" s="56">
        <f t="shared" si="3"/>
        <v>-308</v>
      </c>
      <c r="AH21" s="58">
        <f t="shared" si="4"/>
        <v>0</v>
      </c>
    </row>
    <row r="22" spans="1:34" s="34" customFormat="1" ht="18" customHeight="1">
      <c r="A22" s="22">
        <v>43133</v>
      </c>
      <c r="B22" s="37"/>
      <c r="C22" s="23" t="s">
        <v>42</v>
      </c>
      <c r="D22" s="23" t="s">
        <v>43</v>
      </c>
      <c r="E22" s="23" t="s">
        <v>44</v>
      </c>
      <c r="F22" s="29">
        <v>28337</v>
      </c>
      <c r="G22" s="29" t="s">
        <v>84</v>
      </c>
      <c r="H22" s="30"/>
      <c r="I22" s="30"/>
      <c r="J22" s="30"/>
      <c r="K22" s="30">
        <v>191.98</v>
      </c>
      <c r="L22" s="31"/>
      <c r="M22" s="32">
        <f t="shared" si="0"/>
        <v>171.41071428571425</v>
      </c>
      <c r="N22" s="32">
        <f t="shared" si="1"/>
        <v>20.569285714285709</v>
      </c>
      <c r="O22" s="32">
        <f t="shared" si="2"/>
        <v>0</v>
      </c>
      <c r="P22" s="32">
        <v>171.41</v>
      </c>
      <c r="Q22" s="32"/>
      <c r="R22" s="32"/>
      <c r="S22" s="32"/>
      <c r="T22" s="41"/>
      <c r="U22" s="41"/>
      <c r="V22" s="41"/>
      <c r="W22" s="41"/>
      <c r="X22" s="41"/>
      <c r="Y22" s="42"/>
      <c r="Z22" s="32"/>
      <c r="AA22" s="32"/>
      <c r="AB22" s="32"/>
      <c r="AC22" s="32"/>
      <c r="AD22" s="32"/>
      <c r="AE22" s="32"/>
      <c r="AF22" s="32"/>
      <c r="AG22" s="32">
        <f t="shared" si="3"/>
        <v>-191.97928571428571</v>
      </c>
      <c r="AH22" s="33">
        <f t="shared" si="4"/>
        <v>7.142857142810044E-4</v>
      </c>
    </row>
    <row r="23" spans="1:34" s="34" customFormat="1" ht="24.75" customHeight="1">
      <c r="A23" s="22">
        <v>43134</v>
      </c>
      <c r="B23" s="37"/>
      <c r="C23" s="23" t="s">
        <v>64</v>
      </c>
      <c r="D23" s="23" t="s">
        <v>65</v>
      </c>
      <c r="E23" s="23" t="s">
        <v>66</v>
      </c>
      <c r="F23" s="29">
        <v>93699</v>
      </c>
      <c r="G23" s="35" t="s">
        <v>85</v>
      </c>
      <c r="H23" s="30"/>
      <c r="I23" s="30"/>
      <c r="J23" s="30"/>
      <c r="K23" s="30">
        <f>647.32+77.68</f>
        <v>725</v>
      </c>
      <c r="L23" s="31"/>
      <c r="M23" s="32">
        <f t="shared" si="0"/>
        <v>647.32142857142856</v>
      </c>
      <c r="N23" s="32">
        <f t="shared" si="1"/>
        <v>77.678571428571431</v>
      </c>
      <c r="O23" s="32">
        <f t="shared" si="2"/>
        <v>0</v>
      </c>
      <c r="P23" s="32">
        <v>647.32000000000005</v>
      </c>
      <c r="Q23" s="32"/>
      <c r="R23" s="32"/>
      <c r="S23" s="32"/>
      <c r="T23" s="41"/>
      <c r="U23" s="41"/>
      <c r="V23" s="41"/>
      <c r="W23" s="41"/>
      <c r="X23" s="41"/>
      <c r="Y23" s="42"/>
      <c r="Z23" s="32"/>
      <c r="AA23" s="32"/>
      <c r="AB23" s="32"/>
      <c r="AC23" s="32"/>
      <c r="AD23" s="32"/>
      <c r="AE23" s="32"/>
      <c r="AF23" s="32"/>
      <c r="AG23" s="32">
        <f t="shared" si="3"/>
        <v>-724.99857142857149</v>
      </c>
      <c r="AH23" s="33">
        <f t="shared" si="4"/>
        <v>1.4285714285051654E-3</v>
      </c>
    </row>
    <row r="24" spans="1:34" s="34" customFormat="1" ht="19.5" customHeight="1">
      <c r="A24" s="22">
        <v>43134</v>
      </c>
      <c r="B24" s="37"/>
      <c r="C24" s="23" t="s">
        <v>64</v>
      </c>
      <c r="D24" s="23" t="s">
        <v>65</v>
      </c>
      <c r="E24" s="23" t="s">
        <v>66</v>
      </c>
      <c r="F24" s="29">
        <v>93699</v>
      </c>
      <c r="G24" s="35" t="s">
        <v>86</v>
      </c>
      <c r="H24" s="30"/>
      <c r="I24" s="30"/>
      <c r="J24" s="30">
        <v>637.1</v>
      </c>
      <c r="K24" s="30"/>
      <c r="L24" s="31"/>
      <c r="M24" s="32">
        <f t="shared" si="0"/>
        <v>637.1</v>
      </c>
      <c r="N24" s="32">
        <f t="shared" si="1"/>
        <v>0</v>
      </c>
      <c r="O24" s="32">
        <f t="shared" si="2"/>
        <v>0</v>
      </c>
      <c r="P24" s="32">
        <v>637.1</v>
      </c>
      <c r="Q24" s="32"/>
      <c r="R24" s="32"/>
      <c r="S24" s="32"/>
      <c r="T24" s="41"/>
      <c r="U24" s="41"/>
      <c r="V24" s="41"/>
      <c r="W24" s="41"/>
      <c r="X24" s="41"/>
      <c r="Y24" s="42"/>
      <c r="Z24" s="32"/>
      <c r="AA24" s="32"/>
      <c r="AB24" s="32"/>
      <c r="AC24" s="32"/>
      <c r="AD24" s="32"/>
      <c r="AE24" s="32"/>
      <c r="AF24" s="32"/>
      <c r="AG24" s="32">
        <f t="shared" si="3"/>
        <v>-637.1</v>
      </c>
      <c r="AH24" s="33">
        <f t="shared" si="4"/>
        <v>0</v>
      </c>
    </row>
    <row r="25" spans="1:34" s="34" customFormat="1" ht="19.5" customHeight="1">
      <c r="A25" s="22">
        <v>43134</v>
      </c>
      <c r="B25" s="37"/>
      <c r="C25" s="23" t="s">
        <v>42</v>
      </c>
      <c r="D25" s="23" t="s">
        <v>43</v>
      </c>
      <c r="E25" s="23" t="s">
        <v>44</v>
      </c>
      <c r="F25" s="29">
        <v>28349</v>
      </c>
      <c r="G25" s="35" t="s">
        <v>87</v>
      </c>
      <c r="H25" s="30"/>
      <c r="I25" s="30"/>
      <c r="J25" s="30"/>
      <c r="K25" s="30">
        <v>170</v>
      </c>
      <c r="L25" s="31"/>
      <c r="M25" s="32">
        <f t="shared" si="0"/>
        <v>151.78571428571428</v>
      </c>
      <c r="N25" s="32">
        <f t="shared" si="1"/>
        <v>18.214285714285712</v>
      </c>
      <c r="O25" s="32">
        <f t="shared" si="2"/>
        <v>0</v>
      </c>
      <c r="P25" s="32">
        <v>151.79</v>
      </c>
      <c r="Q25" s="32"/>
      <c r="R25" s="32"/>
      <c r="S25" s="32"/>
      <c r="T25" s="41"/>
      <c r="U25" s="41"/>
      <c r="V25" s="41"/>
      <c r="W25" s="41"/>
      <c r="X25" s="41"/>
      <c r="Y25" s="42"/>
      <c r="Z25" s="32"/>
      <c r="AA25" s="32"/>
      <c r="AB25" s="32"/>
      <c r="AC25" s="32"/>
      <c r="AD25" s="32"/>
      <c r="AE25" s="32"/>
      <c r="AF25" s="32"/>
      <c r="AG25" s="32">
        <f t="shared" si="3"/>
        <v>-170.00428571428571</v>
      </c>
      <c r="AH25" s="33">
        <f t="shared" si="4"/>
        <v>-4.2857142857144481E-3</v>
      </c>
    </row>
    <row r="26" spans="1:34" s="34" customFormat="1" ht="19.5" customHeight="1">
      <c r="A26" s="22">
        <v>43136</v>
      </c>
      <c r="B26" s="37"/>
      <c r="C26" s="23" t="s">
        <v>64</v>
      </c>
      <c r="D26" s="23" t="s">
        <v>65</v>
      </c>
      <c r="E26" s="23" t="s">
        <v>66</v>
      </c>
      <c r="F26" s="29">
        <v>6087</v>
      </c>
      <c r="G26" s="35" t="s">
        <v>88</v>
      </c>
      <c r="H26" s="30"/>
      <c r="I26" s="30"/>
      <c r="J26" s="30"/>
      <c r="K26" s="30">
        <v>49.75</v>
      </c>
      <c r="L26" s="31"/>
      <c r="M26" s="32">
        <f t="shared" si="0"/>
        <v>44.419642857142854</v>
      </c>
      <c r="N26" s="32">
        <f t="shared" si="1"/>
        <v>5.3303571428571423</v>
      </c>
      <c r="O26" s="32">
        <f t="shared" si="2"/>
        <v>0</v>
      </c>
      <c r="P26" s="32"/>
      <c r="Q26" s="32"/>
      <c r="R26" s="32"/>
      <c r="S26" s="32"/>
      <c r="T26" s="41"/>
      <c r="U26" s="41"/>
      <c r="V26" s="41"/>
      <c r="W26" s="41"/>
      <c r="X26" s="41">
        <v>44.42</v>
      </c>
      <c r="Y26" s="42"/>
      <c r="Z26" s="32"/>
      <c r="AA26" s="32"/>
      <c r="AB26" s="32"/>
      <c r="AC26" s="32"/>
      <c r="AD26" s="32"/>
      <c r="AE26" s="32"/>
      <c r="AF26" s="32"/>
      <c r="AG26" s="32">
        <f t="shared" si="3"/>
        <v>-49.750357142857141</v>
      </c>
      <c r="AH26" s="33">
        <f t="shared" si="4"/>
        <v>-3.571428571405022E-4</v>
      </c>
    </row>
    <row r="27" spans="1:34" s="34" customFormat="1" ht="19.5" customHeight="1">
      <c r="A27" s="22">
        <v>43136</v>
      </c>
      <c r="B27" s="37"/>
      <c r="C27" s="23" t="s">
        <v>89</v>
      </c>
      <c r="D27" s="23" t="s">
        <v>90</v>
      </c>
      <c r="E27" s="23" t="s">
        <v>66</v>
      </c>
      <c r="F27" s="29">
        <v>122056</v>
      </c>
      <c r="G27" s="35" t="s">
        <v>91</v>
      </c>
      <c r="H27" s="30"/>
      <c r="I27" s="30"/>
      <c r="J27" s="30"/>
      <c r="K27" s="30">
        <v>255</v>
      </c>
      <c r="L27" s="31"/>
      <c r="M27" s="32">
        <f t="shared" si="0"/>
        <v>227.67857142857142</v>
      </c>
      <c r="N27" s="32">
        <f t="shared" si="1"/>
        <v>27.321428571428569</v>
      </c>
      <c r="O27" s="32">
        <f t="shared" si="2"/>
        <v>0</v>
      </c>
      <c r="P27" s="32"/>
      <c r="Q27" s="32"/>
      <c r="R27" s="32"/>
      <c r="S27" s="32"/>
      <c r="T27" s="41"/>
      <c r="U27" s="41"/>
      <c r="V27" s="41"/>
      <c r="W27" s="41"/>
      <c r="X27" s="41">
        <v>227.68</v>
      </c>
      <c r="Y27" s="42"/>
      <c r="Z27" s="32"/>
      <c r="AA27" s="32"/>
      <c r="AB27" s="32"/>
      <c r="AC27" s="32"/>
      <c r="AD27" s="32"/>
      <c r="AE27" s="32"/>
      <c r="AF27" s="32"/>
      <c r="AG27" s="32">
        <f t="shared" si="3"/>
        <v>-255.00142857142856</v>
      </c>
      <c r="AH27" s="33">
        <f t="shared" si="4"/>
        <v>-1.4285714285620088E-3</v>
      </c>
    </row>
    <row r="28" spans="1:34" s="34" customFormat="1" ht="19.5" customHeight="1">
      <c r="A28" s="22">
        <v>43136</v>
      </c>
      <c r="B28" s="37"/>
      <c r="C28" s="23" t="s">
        <v>92</v>
      </c>
      <c r="D28" s="23"/>
      <c r="E28" s="23"/>
      <c r="F28" s="29"/>
      <c r="G28" s="35" t="s">
        <v>93</v>
      </c>
      <c r="H28" s="30">
        <v>500</v>
      </c>
      <c r="I28" s="30"/>
      <c r="J28" s="30"/>
      <c r="K28" s="30"/>
      <c r="L28" s="31"/>
      <c r="M28" s="32">
        <f t="shared" si="0"/>
        <v>500</v>
      </c>
      <c r="N28" s="32">
        <f t="shared" si="1"/>
        <v>0</v>
      </c>
      <c r="O28" s="32">
        <f t="shared" si="2"/>
        <v>0</v>
      </c>
      <c r="P28" s="32"/>
      <c r="Q28" s="32"/>
      <c r="R28" s="32"/>
      <c r="S28" s="32"/>
      <c r="T28" s="41"/>
      <c r="U28" s="41"/>
      <c r="V28" s="41"/>
      <c r="W28" s="41"/>
      <c r="X28" s="41"/>
      <c r="Y28" s="42"/>
      <c r="Z28" s="32"/>
      <c r="AA28" s="32"/>
      <c r="AB28" s="32"/>
      <c r="AC28" s="32"/>
      <c r="AD28" s="32"/>
      <c r="AE28" s="32"/>
      <c r="AF28" s="32">
        <v>500</v>
      </c>
      <c r="AG28" s="32">
        <f t="shared" si="3"/>
        <v>-500</v>
      </c>
      <c r="AH28" s="33">
        <f t="shared" si="4"/>
        <v>0</v>
      </c>
    </row>
    <row r="29" spans="1:34" s="34" customFormat="1" ht="27" customHeight="1">
      <c r="A29" s="22">
        <v>43136</v>
      </c>
      <c r="B29" s="37"/>
      <c r="C29" s="23" t="s">
        <v>92</v>
      </c>
      <c r="D29" s="23"/>
      <c r="E29" s="23"/>
      <c r="F29" s="29"/>
      <c r="G29" s="35" t="s">
        <v>94</v>
      </c>
      <c r="H29" s="30">
        <v>106</v>
      </c>
      <c r="I29" s="30"/>
      <c r="J29" s="30"/>
      <c r="K29" s="30"/>
      <c r="L29" s="31"/>
      <c r="M29" s="32">
        <f t="shared" si="0"/>
        <v>106</v>
      </c>
      <c r="N29" s="32">
        <f t="shared" si="1"/>
        <v>0</v>
      </c>
      <c r="O29" s="32">
        <f t="shared" si="2"/>
        <v>0</v>
      </c>
      <c r="P29" s="32"/>
      <c r="Q29" s="32"/>
      <c r="R29" s="32"/>
      <c r="S29" s="32"/>
      <c r="T29" s="41"/>
      <c r="U29" s="41"/>
      <c r="V29" s="41"/>
      <c r="W29" s="41"/>
      <c r="X29" s="41"/>
      <c r="Y29" s="42"/>
      <c r="Z29" s="32"/>
      <c r="AA29" s="32">
        <v>106</v>
      </c>
      <c r="AB29" s="32"/>
      <c r="AC29" s="32"/>
      <c r="AD29" s="32"/>
      <c r="AE29" s="32"/>
      <c r="AF29" s="32"/>
      <c r="AG29" s="32">
        <f t="shared" si="3"/>
        <v>-106</v>
      </c>
      <c r="AH29" s="33">
        <f t="shared" si="4"/>
        <v>0</v>
      </c>
    </row>
    <row r="30" spans="1:34" s="34" customFormat="1" ht="46.5" customHeight="1">
      <c r="A30" s="22">
        <v>43136</v>
      </c>
      <c r="B30" s="37"/>
      <c r="C30" s="23" t="s">
        <v>69</v>
      </c>
      <c r="D30" s="23"/>
      <c r="E30" s="23"/>
      <c r="F30" s="29"/>
      <c r="G30" s="35" t="s">
        <v>95</v>
      </c>
      <c r="H30" s="30">
        <v>80</v>
      </c>
      <c r="I30" s="30"/>
      <c r="J30" s="30"/>
      <c r="K30" s="30"/>
      <c r="L30" s="31"/>
      <c r="M30" s="32">
        <f t="shared" si="0"/>
        <v>80</v>
      </c>
      <c r="N30" s="32">
        <f t="shared" si="1"/>
        <v>0</v>
      </c>
      <c r="O30" s="32">
        <f t="shared" si="2"/>
        <v>0</v>
      </c>
      <c r="P30" s="32"/>
      <c r="Q30" s="32"/>
      <c r="R30" s="32"/>
      <c r="S30" s="32"/>
      <c r="T30" s="41"/>
      <c r="U30" s="41"/>
      <c r="V30" s="41"/>
      <c r="W30" s="41"/>
      <c r="X30" s="41"/>
      <c r="Y30" s="42"/>
      <c r="Z30" s="32"/>
      <c r="AA30" s="32">
        <v>80</v>
      </c>
      <c r="AB30" s="32"/>
      <c r="AC30" s="32"/>
      <c r="AD30" s="32"/>
      <c r="AE30" s="32"/>
      <c r="AF30" s="32"/>
      <c r="AG30" s="32">
        <f t="shared" si="3"/>
        <v>-80</v>
      </c>
      <c r="AH30" s="33">
        <f t="shared" si="4"/>
        <v>0</v>
      </c>
    </row>
    <row r="31" spans="1:34" s="34" customFormat="1" ht="21.75" customHeight="1">
      <c r="A31" s="22">
        <v>43136</v>
      </c>
      <c r="B31" s="37"/>
      <c r="C31" s="23" t="s">
        <v>96</v>
      </c>
      <c r="D31" s="23"/>
      <c r="E31" s="23"/>
      <c r="F31" s="29"/>
      <c r="G31" s="35" t="s">
        <v>97</v>
      </c>
      <c r="H31" s="30">
        <v>2000</v>
      </c>
      <c r="I31" s="30"/>
      <c r="J31" s="30"/>
      <c r="K31" s="30"/>
      <c r="L31" s="31"/>
      <c r="M31" s="32">
        <f t="shared" si="0"/>
        <v>2000</v>
      </c>
      <c r="N31" s="32">
        <f t="shared" si="1"/>
        <v>0</v>
      </c>
      <c r="O31" s="32">
        <f t="shared" si="2"/>
        <v>0</v>
      </c>
      <c r="P31" s="32"/>
      <c r="Q31" s="32"/>
      <c r="R31" s="32"/>
      <c r="S31" s="32"/>
      <c r="T31" s="41"/>
      <c r="U31" s="41"/>
      <c r="V31" s="41"/>
      <c r="W31" s="41"/>
      <c r="X31" s="41"/>
      <c r="Y31" s="42"/>
      <c r="Z31" s="32"/>
      <c r="AA31" s="32"/>
      <c r="AB31" s="32"/>
      <c r="AC31" s="32">
        <v>2000</v>
      </c>
      <c r="AD31" s="32"/>
      <c r="AE31" s="32"/>
      <c r="AF31" s="32"/>
      <c r="AG31" s="32">
        <f t="shared" si="3"/>
        <v>-2000</v>
      </c>
      <c r="AH31" s="33">
        <f t="shared" si="4"/>
        <v>0</v>
      </c>
    </row>
    <row r="32" spans="1:34" s="34" customFormat="1" ht="19.5" customHeight="1">
      <c r="A32" s="22">
        <v>43136</v>
      </c>
      <c r="B32" s="37"/>
      <c r="C32" s="23" t="s">
        <v>92</v>
      </c>
      <c r="D32" s="23"/>
      <c r="E32" s="23"/>
      <c r="F32" s="29"/>
      <c r="G32" s="35" t="s">
        <v>98</v>
      </c>
      <c r="H32" s="30">
        <v>318</v>
      </c>
      <c r="I32" s="30"/>
      <c r="J32" s="30"/>
      <c r="K32" s="30"/>
      <c r="L32" s="31"/>
      <c r="M32" s="32">
        <f t="shared" si="0"/>
        <v>318</v>
      </c>
      <c r="N32" s="32">
        <f t="shared" si="1"/>
        <v>0</v>
      </c>
      <c r="O32" s="32">
        <f t="shared" si="2"/>
        <v>0</v>
      </c>
      <c r="P32" s="32"/>
      <c r="Q32" s="32"/>
      <c r="R32" s="32"/>
      <c r="S32" s="32"/>
      <c r="T32" s="41"/>
      <c r="U32" s="41"/>
      <c r="V32" s="41"/>
      <c r="W32" s="41"/>
      <c r="X32" s="41"/>
      <c r="Y32" s="42"/>
      <c r="Z32" s="32"/>
      <c r="AA32" s="32"/>
      <c r="AB32" s="32"/>
      <c r="AC32" s="32"/>
      <c r="AD32" s="32"/>
      <c r="AE32" s="32"/>
      <c r="AF32" s="32">
        <v>318</v>
      </c>
      <c r="AG32" s="32">
        <f t="shared" si="3"/>
        <v>-318</v>
      </c>
      <c r="AH32" s="33">
        <f t="shared" si="4"/>
        <v>0</v>
      </c>
    </row>
    <row r="33" spans="1:34" s="34" customFormat="1" ht="19.5" customHeight="1">
      <c r="A33" s="22">
        <v>43137</v>
      </c>
      <c r="B33" s="37"/>
      <c r="C33" s="23" t="s">
        <v>42</v>
      </c>
      <c r="D33" s="23" t="s">
        <v>43</v>
      </c>
      <c r="E33" s="23" t="s">
        <v>44</v>
      </c>
      <c r="F33" s="29">
        <v>29473</v>
      </c>
      <c r="G33" s="35" t="s">
        <v>99</v>
      </c>
      <c r="H33" s="30"/>
      <c r="I33" s="30"/>
      <c r="J33" s="30"/>
      <c r="K33" s="30">
        <v>133.5</v>
      </c>
      <c r="L33" s="31"/>
      <c r="M33" s="32">
        <f t="shared" si="0"/>
        <v>119.19642857142856</v>
      </c>
      <c r="N33" s="32">
        <f t="shared" si="1"/>
        <v>14.303571428571425</v>
      </c>
      <c r="O33" s="32">
        <f t="shared" si="2"/>
        <v>0</v>
      </c>
      <c r="P33" s="32">
        <v>119.2</v>
      </c>
      <c r="Q33" s="32"/>
      <c r="R33" s="32"/>
      <c r="S33" s="32"/>
      <c r="T33" s="41"/>
      <c r="U33" s="41"/>
      <c r="V33" s="41"/>
      <c r="W33" s="41"/>
      <c r="X33" s="41"/>
      <c r="Y33" s="42"/>
      <c r="Z33" s="32"/>
      <c r="AA33" s="32"/>
      <c r="AB33" s="32"/>
      <c r="AC33" s="32"/>
      <c r="AD33" s="32"/>
      <c r="AE33" s="32"/>
      <c r="AF33" s="32"/>
      <c r="AG33" s="32">
        <f t="shared" si="3"/>
        <v>-133.50357142857143</v>
      </c>
      <c r="AH33" s="33">
        <f t="shared" si="4"/>
        <v>-3.5714285714334437E-3</v>
      </c>
    </row>
    <row r="34" spans="1:34" s="34" customFormat="1" ht="21.75" customHeight="1">
      <c r="A34" s="22">
        <v>43137</v>
      </c>
      <c r="B34" s="37"/>
      <c r="C34" s="23" t="s">
        <v>50</v>
      </c>
      <c r="D34" s="23"/>
      <c r="E34" s="23"/>
      <c r="F34" s="29"/>
      <c r="G34" s="35" t="s">
        <v>100</v>
      </c>
      <c r="H34" s="30">
        <v>250</v>
      </c>
      <c r="I34" s="30"/>
      <c r="J34" s="30"/>
      <c r="K34" s="30"/>
      <c r="L34" s="31"/>
      <c r="M34" s="32">
        <f t="shared" si="0"/>
        <v>250</v>
      </c>
      <c r="N34" s="32">
        <f t="shared" si="1"/>
        <v>0</v>
      </c>
      <c r="O34" s="32">
        <f t="shared" si="2"/>
        <v>0</v>
      </c>
      <c r="P34" s="32"/>
      <c r="Q34" s="32"/>
      <c r="R34" s="32"/>
      <c r="S34" s="32"/>
      <c r="T34" s="41"/>
      <c r="U34" s="41"/>
      <c r="V34" s="41"/>
      <c r="W34" s="41"/>
      <c r="X34" s="41"/>
      <c r="Y34" s="42"/>
      <c r="Z34" s="32"/>
      <c r="AA34" s="32"/>
      <c r="AB34" s="32">
        <v>250</v>
      </c>
      <c r="AC34" s="32"/>
      <c r="AD34" s="32"/>
      <c r="AE34" s="32"/>
      <c r="AF34" s="32"/>
      <c r="AG34" s="32">
        <f t="shared" si="3"/>
        <v>-250</v>
      </c>
      <c r="AH34" s="33">
        <f t="shared" si="4"/>
        <v>0</v>
      </c>
    </row>
    <row r="35" spans="1:34" s="34" customFormat="1" ht="22.5" customHeight="1">
      <c r="A35" s="22">
        <v>43138</v>
      </c>
      <c r="B35" s="37"/>
      <c r="C35" s="23" t="s">
        <v>101</v>
      </c>
      <c r="D35" s="23" t="s">
        <v>102</v>
      </c>
      <c r="E35" s="23" t="s">
        <v>103</v>
      </c>
      <c r="F35" s="29">
        <v>115222</v>
      </c>
      <c r="G35" s="35" t="s">
        <v>104</v>
      </c>
      <c r="H35" s="30"/>
      <c r="I35" s="30"/>
      <c r="J35" s="30"/>
      <c r="K35" s="30">
        <v>2500</v>
      </c>
      <c r="L35" s="31">
        <v>0.02</v>
      </c>
      <c r="M35" s="32">
        <f t="shared" si="0"/>
        <v>2232.1428571428569</v>
      </c>
      <c r="N35" s="32">
        <f t="shared" si="1"/>
        <v>267.85714285714283</v>
      </c>
      <c r="O35" s="32">
        <f t="shared" si="2"/>
        <v>-44.642857142857139</v>
      </c>
      <c r="P35" s="32"/>
      <c r="Q35" s="32"/>
      <c r="R35" s="32"/>
      <c r="S35" s="32"/>
      <c r="T35" s="41"/>
      <c r="U35" s="41"/>
      <c r="V35" s="41"/>
      <c r="W35" s="41"/>
      <c r="X35" s="41"/>
      <c r="Y35" s="42">
        <v>2232.14</v>
      </c>
      <c r="Z35" s="32"/>
      <c r="AA35" s="32"/>
      <c r="AB35" s="32"/>
      <c r="AC35" s="32"/>
      <c r="AD35" s="32"/>
      <c r="AE35" s="32"/>
      <c r="AF35" s="32"/>
      <c r="AG35" s="32">
        <f t="shared" si="3"/>
        <v>-2455.3542857142857</v>
      </c>
      <c r="AH35" s="33">
        <f t="shared" si="4"/>
        <v>2.8571428572092827E-3</v>
      </c>
    </row>
    <row r="36" spans="1:34" s="34" customFormat="1" ht="19.5" customHeight="1">
      <c r="A36" s="22">
        <v>43138</v>
      </c>
      <c r="B36" s="37"/>
      <c r="C36" s="23" t="s">
        <v>42</v>
      </c>
      <c r="D36" s="23" t="s">
        <v>43</v>
      </c>
      <c r="E36" s="23" t="s">
        <v>44</v>
      </c>
      <c r="F36" s="29">
        <v>29480</v>
      </c>
      <c r="G36" s="35" t="s">
        <v>105</v>
      </c>
      <c r="H36" s="30"/>
      <c r="I36" s="30"/>
      <c r="J36" s="30"/>
      <c r="K36" s="30">
        <f>109.9+87</f>
        <v>196.9</v>
      </c>
      <c r="L36" s="31"/>
      <c r="M36" s="32">
        <f t="shared" si="0"/>
        <v>175.80357142857142</v>
      </c>
      <c r="N36" s="32">
        <f t="shared" si="1"/>
        <v>21.096428571428568</v>
      </c>
      <c r="O36" s="32">
        <f t="shared" si="2"/>
        <v>0</v>
      </c>
      <c r="P36" s="32">
        <v>175.5</v>
      </c>
      <c r="Q36" s="32"/>
      <c r="R36" s="32"/>
      <c r="S36" s="32"/>
      <c r="T36" s="41"/>
      <c r="U36" s="41"/>
      <c r="V36" s="41"/>
      <c r="W36" s="41"/>
      <c r="X36" s="41"/>
      <c r="Y36" s="42"/>
      <c r="Z36" s="32"/>
      <c r="AA36" s="32"/>
      <c r="AB36" s="32"/>
      <c r="AC36" s="32"/>
      <c r="AD36" s="32"/>
      <c r="AE36" s="32"/>
      <c r="AF36" s="32"/>
      <c r="AG36" s="32">
        <f t="shared" si="3"/>
        <v>-196.59642857142856</v>
      </c>
      <c r="AH36" s="33">
        <f t="shared" si="4"/>
        <v>0.30357142857144481</v>
      </c>
    </row>
    <row r="37" spans="1:34" s="34" customFormat="1" ht="19.5" customHeight="1">
      <c r="A37" s="22">
        <v>43138</v>
      </c>
      <c r="B37" s="37"/>
      <c r="C37" s="23" t="s">
        <v>42</v>
      </c>
      <c r="D37" s="23" t="s">
        <v>43</v>
      </c>
      <c r="E37" s="23" t="s">
        <v>44</v>
      </c>
      <c r="F37" s="29">
        <v>29480</v>
      </c>
      <c r="G37" s="35" t="s">
        <v>106</v>
      </c>
      <c r="H37" s="30"/>
      <c r="I37" s="30"/>
      <c r="J37" s="30"/>
      <c r="K37" s="30">
        <v>123.59</v>
      </c>
      <c r="L37" s="31"/>
      <c r="M37" s="32">
        <f t="shared" si="0"/>
        <v>110.34821428571428</v>
      </c>
      <c r="N37" s="32">
        <f t="shared" si="1"/>
        <v>13.241785714285713</v>
      </c>
      <c r="O37" s="32">
        <f t="shared" si="2"/>
        <v>0</v>
      </c>
      <c r="P37" s="32"/>
      <c r="Q37" s="32"/>
      <c r="R37" s="32"/>
      <c r="S37" s="32">
        <v>110.35</v>
      </c>
      <c r="T37" s="41"/>
      <c r="U37" s="41"/>
      <c r="V37" s="41"/>
      <c r="W37" s="41"/>
      <c r="X37" s="41"/>
      <c r="Y37" s="42"/>
      <c r="Z37" s="32"/>
      <c r="AA37" s="32"/>
      <c r="AB37" s="32"/>
      <c r="AC37" s="32"/>
      <c r="AD37" s="32"/>
      <c r="AE37" s="32"/>
      <c r="AF37" s="32"/>
      <c r="AG37" s="32">
        <f t="shared" si="3"/>
        <v>-123.59178571428571</v>
      </c>
      <c r="AH37" s="33">
        <f t="shared" si="4"/>
        <v>-1.785714285702511E-3</v>
      </c>
    </row>
    <row r="38" spans="1:34" s="34" customFormat="1" ht="19.5" customHeight="1">
      <c r="A38" s="22">
        <v>43138</v>
      </c>
      <c r="B38" s="37"/>
      <c r="C38" s="23" t="s">
        <v>42</v>
      </c>
      <c r="D38" s="23" t="s">
        <v>43</v>
      </c>
      <c r="E38" s="23" t="s">
        <v>44</v>
      </c>
      <c r="F38" s="29">
        <v>29486</v>
      </c>
      <c r="G38" s="35" t="s">
        <v>107</v>
      </c>
      <c r="H38" s="30"/>
      <c r="I38" s="30"/>
      <c r="J38" s="30"/>
      <c r="K38" s="30">
        <v>175.7</v>
      </c>
      <c r="L38" s="31"/>
      <c r="M38" s="32">
        <f t="shared" si="0"/>
        <v>156.87499999999997</v>
      </c>
      <c r="N38" s="32">
        <f t="shared" si="1"/>
        <v>18.824999999999996</v>
      </c>
      <c r="O38" s="32">
        <f t="shared" si="2"/>
        <v>0</v>
      </c>
      <c r="P38" s="32">
        <v>156.88</v>
      </c>
      <c r="Q38" s="32"/>
      <c r="R38" s="32"/>
      <c r="S38" s="32"/>
      <c r="T38" s="41"/>
      <c r="U38" s="41"/>
      <c r="V38" s="41"/>
      <c r="W38" s="41"/>
      <c r="X38" s="41"/>
      <c r="Y38" s="42"/>
      <c r="Z38" s="32"/>
      <c r="AA38" s="32"/>
      <c r="AB38" s="32"/>
      <c r="AC38" s="32"/>
      <c r="AD38" s="32"/>
      <c r="AE38" s="32"/>
      <c r="AF38" s="32"/>
      <c r="AG38" s="32">
        <f t="shared" si="3"/>
        <v>-175.70499999999998</v>
      </c>
      <c r="AH38" s="33">
        <f t="shared" si="4"/>
        <v>-4.9999999999954525E-3</v>
      </c>
    </row>
    <row r="39" spans="1:34" s="34" customFormat="1" ht="24.75" customHeight="1">
      <c r="A39" s="22">
        <v>43138</v>
      </c>
      <c r="B39" s="37"/>
      <c r="C39" s="23" t="s">
        <v>64</v>
      </c>
      <c r="D39" s="23" t="s">
        <v>65</v>
      </c>
      <c r="E39" s="23" t="s">
        <v>66</v>
      </c>
      <c r="F39" s="29">
        <v>67509</v>
      </c>
      <c r="G39" s="35" t="s">
        <v>108</v>
      </c>
      <c r="H39" s="30"/>
      <c r="I39" s="30"/>
      <c r="J39" s="30"/>
      <c r="K39" s="30">
        <v>2649.55</v>
      </c>
      <c r="L39" s="31"/>
      <c r="M39" s="32">
        <f t="shared" si="0"/>
        <v>2365.6696428571427</v>
      </c>
      <c r="N39" s="32">
        <f t="shared" si="1"/>
        <v>283.88035714285712</v>
      </c>
      <c r="O39" s="32">
        <f t="shared" si="2"/>
        <v>0</v>
      </c>
      <c r="P39" s="32">
        <v>2365.67</v>
      </c>
      <c r="Q39" s="32"/>
      <c r="R39" s="32"/>
      <c r="S39" s="32"/>
      <c r="T39" s="41"/>
      <c r="U39" s="41"/>
      <c r="V39" s="41"/>
      <c r="W39" s="41"/>
      <c r="X39" s="41"/>
      <c r="Y39" s="42"/>
      <c r="Z39" s="32"/>
      <c r="AA39" s="32"/>
      <c r="AB39" s="32"/>
      <c r="AC39" s="32"/>
      <c r="AD39" s="32"/>
      <c r="AE39" s="32"/>
      <c r="AF39" s="32"/>
      <c r="AG39" s="32">
        <f t="shared" ref="AG39:AG40" si="5">-SUM(N39:AF39)</f>
        <v>-2649.5503571428571</v>
      </c>
      <c r="AH39" s="33">
        <f t="shared" ref="AH39:AH40" si="6">SUM(H39:K39)+AG39+O39</f>
        <v>-3.5714285695576109E-4</v>
      </c>
    </row>
    <row r="40" spans="1:34" s="34" customFormat="1" ht="19.5" customHeight="1">
      <c r="A40" s="22">
        <v>43138</v>
      </c>
      <c r="B40" s="37"/>
      <c r="C40" s="23" t="s">
        <v>64</v>
      </c>
      <c r="D40" s="23" t="s">
        <v>65</v>
      </c>
      <c r="E40" s="23" t="s">
        <v>66</v>
      </c>
      <c r="F40" s="29">
        <v>67509</v>
      </c>
      <c r="G40" s="35" t="s">
        <v>109</v>
      </c>
      <c r="H40" s="30"/>
      <c r="I40" s="30"/>
      <c r="J40" s="30">
        <v>1047.2</v>
      </c>
      <c r="K40" s="30"/>
      <c r="L40" s="31"/>
      <c r="M40" s="32">
        <f t="shared" si="0"/>
        <v>1047.2</v>
      </c>
      <c r="N40" s="32">
        <f t="shared" si="1"/>
        <v>0</v>
      </c>
      <c r="O40" s="32">
        <f t="shared" si="2"/>
        <v>0</v>
      </c>
      <c r="P40" s="32">
        <v>1047.2</v>
      </c>
      <c r="Q40" s="32"/>
      <c r="R40" s="32"/>
      <c r="S40" s="32"/>
      <c r="T40" s="41"/>
      <c r="U40" s="41"/>
      <c r="V40" s="41"/>
      <c r="W40" s="41"/>
      <c r="X40" s="41"/>
      <c r="Y40" s="42"/>
      <c r="Z40" s="32"/>
      <c r="AA40" s="32"/>
      <c r="AB40" s="32"/>
      <c r="AC40" s="32"/>
      <c r="AD40" s="32"/>
      <c r="AE40" s="32"/>
      <c r="AF40" s="32"/>
      <c r="AG40" s="32">
        <f t="shared" si="5"/>
        <v>-1047.2</v>
      </c>
      <c r="AH40" s="33">
        <f t="shared" si="6"/>
        <v>0</v>
      </c>
    </row>
    <row r="41" spans="1:34" s="34" customFormat="1" ht="19.5" customHeight="1">
      <c r="A41" s="22">
        <v>43138</v>
      </c>
      <c r="B41" s="37"/>
      <c r="C41" s="23" t="s">
        <v>64</v>
      </c>
      <c r="D41" s="23" t="s">
        <v>65</v>
      </c>
      <c r="E41" s="23" t="s">
        <v>66</v>
      </c>
      <c r="F41" s="29">
        <v>67509</v>
      </c>
      <c r="G41" s="35"/>
      <c r="H41" s="30"/>
      <c r="I41" s="30"/>
      <c r="J41" s="30"/>
      <c r="K41" s="30">
        <v>99</v>
      </c>
      <c r="L41" s="31"/>
      <c r="M41" s="32">
        <f t="shared" si="0"/>
        <v>88.392857142857139</v>
      </c>
      <c r="N41" s="32">
        <f t="shared" si="1"/>
        <v>10.607142857142856</v>
      </c>
      <c r="O41" s="32">
        <f t="shared" si="2"/>
        <v>0</v>
      </c>
      <c r="P41" s="32"/>
      <c r="Q41" s="32"/>
      <c r="R41" s="32">
        <v>88.39</v>
      </c>
      <c r="S41" s="32"/>
      <c r="T41" s="41"/>
      <c r="U41" s="41"/>
      <c r="V41" s="41"/>
      <c r="W41" s="41"/>
      <c r="X41" s="41"/>
      <c r="Y41" s="42"/>
      <c r="Z41" s="32"/>
      <c r="AA41" s="32"/>
      <c r="AB41" s="32"/>
      <c r="AC41" s="32"/>
      <c r="AD41" s="32"/>
      <c r="AE41" s="32"/>
      <c r="AF41" s="32"/>
      <c r="AG41" s="32">
        <f t="shared" si="3"/>
        <v>-98.997142857142862</v>
      </c>
      <c r="AH41" s="33">
        <f t="shared" si="4"/>
        <v>2.8571428571382285E-3</v>
      </c>
    </row>
    <row r="42" spans="1:34" s="34" customFormat="1" ht="19.5" customHeight="1">
      <c r="A42" s="22">
        <v>43139</v>
      </c>
      <c r="B42" s="37"/>
      <c r="C42" s="23" t="s">
        <v>38</v>
      </c>
      <c r="D42" s="23" t="s">
        <v>39</v>
      </c>
      <c r="E42" s="23" t="s">
        <v>40</v>
      </c>
      <c r="F42" s="29">
        <v>627860</v>
      </c>
      <c r="G42" s="35" t="s">
        <v>110</v>
      </c>
      <c r="H42" s="30"/>
      <c r="I42" s="30"/>
      <c r="J42" s="30"/>
      <c r="K42" s="30">
        <v>430</v>
      </c>
      <c r="L42" s="31"/>
      <c r="M42" s="32">
        <f t="shared" si="0"/>
        <v>383.92857142857139</v>
      </c>
      <c r="N42" s="32">
        <f t="shared" si="1"/>
        <v>46.071428571428562</v>
      </c>
      <c r="O42" s="32">
        <f t="shared" si="2"/>
        <v>0</v>
      </c>
      <c r="P42" s="32"/>
      <c r="Q42" s="32"/>
      <c r="R42" s="32"/>
      <c r="S42" s="32"/>
      <c r="T42" s="41">
        <v>383.93</v>
      </c>
      <c r="U42" s="41"/>
      <c r="V42" s="41"/>
      <c r="W42" s="41"/>
      <c r="X42" s="41"/>
      <c r="Y42" s="42"/>
      <c r="Z42" s="32"/>
      <c r="AA42" s="32"/>
      <c r="AB42" s="32"/>
      <c r="AC42" s="32"/>
      <c r="AD42" s="32"/>
      <c r="AE42" s="32"/>
      <c r="AF42" s="32"/>
      <c r="AG42" s="32">
        <f t="shared" ref="AG42" si="7">-SUM(N42:AF42)</f>
        <v>-430.00142857142856</v>
      </c>
      <c r="AH42" s="33">
        <f t="shared" ref="AH42" si="8">SUM(H42:K42)+AG42+O42</f>
        <v>-1.4285714285620088E-3</v>
      </c>
    </row>
    <row r="43" spans="1:34" s="34" customFormat="1" ht="19.5" customHeight="1">
      <c r="A43" s="22">
        <v>43139</v>
      </c>
      <c r="B43" s="37"/>
      <c r="C43" s="23" t="s">
        <v>38</v>
      </c>
      <c r="D43" s="23" t="s">
        <v>39</v>
      </c>
      <c r="E43" s="23" t="s">
        <v>40</v>
      </c>
      <c r="F43" s="29">
        <v>627677</v>
      </c>
      <c r="G43" s="35" t="s">
        <v>111</v>
      </c>
      <c r="H43" s="30"/>
      <c r="I43" s="30"/>
      <c r="J43" s="30"/>
      <c r="K43" s="30">
        <v>89.5</v>
      </c>
      <c r="L43" s="31"/>
      <c r="M43" s="32">
        <f t="shared" si="0"/>
        <v>79.910714285714278</v>
      </c>
      <c r="N43" s="32">
        <f t="shared" si="1"/>
        <v>9.5892857142857135</v>
      </c>
      <c r="O43" s="32">
        <f t="shared" si="2"/>
        <v>0</v>
      </c>
      <c r="P43" s="32"/>
      <c r="Q43" s="32"/>
      <c r="R43" s="32"/>
      <c r="S43" s="32"/>
      <c r="T43" s="41">
        <v>79.91</v>
      </c>
      <c r="U43" s="41"/>
      <c r="V43" s="41"/>
      <c r="W43" s="41"/>
      <c r="X43" s="41"/>
      <c r="Y43" s="42"/>
      <c r="Z43" s="32"/>
      <c r="AA43" s="32"/>
      <c r="AB43" s="32"/>
      <c r="AC43" s="32"/>
      <c r="AD43" s="32"/>
      <c r="AE43" s="32"/>
      <c r="AF43" s="32"/>
      <c r="AG43" s="32">
        <f t="shared" ref="AG43:AG86" si="9">-SUM(N43:AF43)</f>
        <v>-89.499285714285705</v>
      </c>
      <c r="AH43" s="33">
        <f t="shared" ref="AH43:AH86" si="10">SUM(H43:K43)+AG43+O43</f>
        <v>7.1428571429521526E-4</v>
      </c>
    </row>
    <row r="44" spans="1:34" s="34" customFormat="1" ht="19.5" customHeight="1">
      <c r="A44" s="22">
        <v>43139</v>
      </c>
      <c r="B44" s="37"/>
      <c r="C44" s="23" t="s">
        <v>42</v>
      </c>
      <c r="D44" s="23" t="s">
        <v>43</v>
      </c>
      <c r="E44" s="23" t="s">
        <v>44</v>
      </c>
      <c r="F44" s="29">
        <v>28416</v>
      </c>
      <c r="G44" s="35" t="s">
        <v>112</v>
      </c>
      <c r="H44" s="30"/>
      <c r="I44" s="30"/>
      <c r="J44" s="30"/>
      <c r="K44" s="30">
        <v>180</v>
      </c>
      <c r="L44" s="31"/>
      <c r="M44" s="32">
        <f t="shared" si="0"/>
        <v>160.71428571428569</v>
      </c>
      <c r="N44" s="32">
        <f t="shared" si="1"/>
        <v>19.285714285714281</v>
      </c>
      <c r="O44" s="32">
        <f t="shared" si="2"/>
        <v>0</v>
      </c>
      <c r="P44" s="32"/>
      <c r="Q44" s="32">
        <v>160.71</v>
      </c>
      <c r="R44" s="32"/>
      <c r="S44" s="32"/>
      <c r="T44" s="41"/>
      <c r="U44" s="41"/>
      <c r="V44" s="41"/>
      <c r="W44" s="41"/>
      <c r="X44" s="41"/>
      <c r="Y44" s="42"/>
      <c r="Z44" s="32"/>
      <c r="AA44" s="32"/>
      <c r="AB44" s="32"/>
      <c r="AC44" s="32"/>
      <c r="AD44" s="32"/>
      <c r="AE44" s="32"/>
      <c r="AF44" s="32"/>
      <c r="AG44" s="32">
        <f t="shared" ref="AG44" si="11">-SUM(N44:AF44)</f>
        <v>-179.99571428571429</v>
      </c>
      <c r="AH44" s="33">
        <f t="shared" ref="AH44" si="12">SUM(H44:K44)+AG44+O44</f>
        <v>4.2857142857144481E-3</v>
      </c>
    </row>
    <row r="45" spans="1:34" s="34" customFormat="1" ht="19.5" customHeight="1">
      <c r="A45" s="22">
        <v>43139</v>
      </c>
      <c r="B45" s="37"/>
      <c r="C45" s="23" t="s">
        <v>113</v>
      </c>
      <c r="D45" s="23" t="s">
        <v>47</v>
      </c>
      <c r="E45" s="23" t="s">
        <v>48</v>
      </c>
      <c r="F45" s="29">
        <v>2282</v>
      </c>
      <c r="G45" s="35" t="s">
        <v>114</v>
      </c>
      <c r="H45" s="30"/>
      <c r="I45" s="30"/>
      <c r="J45" s="30">
        <v>270</v>
      </c>
      <c r="K45" s="30"/>
      <c r="L45" s="31"/>
      <c r="M45" s="32">
        <f t="shared" si="0"/>
        <v>270</v>
      </c>
      <c r="N45" s="32">
        <f t="shared" si="1"/>
        <v>0</v>
      </c>
      <c r="O45" s="32">
        <f t="shared" si="2"/>
        <v>0</v>
      </c>
      <c r="P45" s="32">
        <v>270</v>
      </c>
      <c r="Q45" s="32"/>
      <c r="R45" s="32"/>
      <c r="S45" s="32"/>
      <c r="T45" s="41"/>
      <c r="U45" s="41"/>
      <c r="V45" s="41"/>
      <c r="W45" s="41"/>
      <c r="X45" s="41"/>
      <c r="Y45" s="42"/>
      <c r="Z45" s="32"/>
      <c r="AA45" s="32"/>
      <c r="AB45" s="32"/>
      <c r="AC45" s="32"/>
      <c r="AD45" s="32"/>
      <c r="AE45" s="32"/>
      <c r="AF45" s="32"/>
      <c r="AG45" s="32">
        <f t="shared" si="9"/>
        <v>-270</v>
      </c>
      <c r="AH45" s="33">
        <f t="shared" si="10"/>
        <v>0</v>
      </c>
    </row>
    <row r="46" spans="1:34" s="34" customFormat="1" ht="19.5" customHeight="1">
      <c r="A46" s="22">
        <v>43139</v>
      </c>
      <c r="B46" s="37"/>
      <c r="C46" s="23" t="s">
        <v>50</v>
      </c>
      <c r="D46" s="23" t="s">
        <v>43</v>
      </c>
      <c r="E46" s="23" t="s">
        <v>44</v>
      </c>
      <c r="F46" s="29"/>
      <c r="G46" s="35" t="s">
        <v>115</v>
      </c>
      <c r="H46" s="30">
        <v>100</v>
      </c>
      <c r="I46" s="30"/>
      <c r="J46" s="30"/>
      <c r="K46" s="30"/>
      <c r="L46" s="31"/>
      <c r="M46" s="32">
        <f t="shared" si="0"/>
        <v>100</v>
      </c>
      <c r="N46" s="32">
        <f t="shared" si="1"/>
        <v>0</v>
      </c>
      <c r="O46" s="32">
        <f t="shared" si="2"/>
        <v>0</v>
      </c>
      <c r="P46" s="32"/>
      <c r="Q46" s="32"/>
      <c r="R46" s="32"/>
      <c r="S46" s="32"/>
      <c r="T46" s="41"/>
      <c r="U46" s="41"/>
      <c r="V46" s="41"/>
      <c r="W46" s="41"/>
      <c r="X46" s="41"/>
      <c r="Y46" s="42"/>
      <c r="Z46" s="32"/>
      <c r="AA46" s="32">
        <v>100</v>
      </c>
      <c r="AB46" s="32"/>
      <c r="AC46" s="32"/>
      <c r="AD46" s="32"/>
      <c r="AE46" s="32"/>
      <c r="AF46" s="32"/>
      <c r="AG46" s="32">
        <f t="shared" si="9"/>
        <v>-100</v>
      </c>
      <c r="AH46" s="33">
        <f t="shared" si="10"/>
        <v>0</v>
      </c>
    </row>
    <row r="47" spans="1:34" s="34" customFormat="1" ht="24.75" customHeight="1">
      <c r="A47" s="22">
        <v>43140</v>
      </c>
      <c r="B47" s="37"/>
      <c r="C47" s="23" t="s">
        <v>116</v>
      </c>
      <c r="D47" s="23" t="s">
        <v>117</v>
      </c>
      <c r="E47" s="23" t="s">
        <v>118</v>
      </c>
      <c r="F47" s="29">
        <v>133</v>
      </c>
      <c r="G47" s="35" t="s">
        <v>119</v>
      </c>
      <c r="H47" s="30"/>
      <c r="I47" s="30"/>
      <c r="J47" s="30">
        <v>3524</v>
      </c>
      <c r="K47" s="30"/>
      <c r="L47" s="31">
        <v>0.01</v>
      </c>
      <c r="M47" s="32">
        <f t="shared" si="0"/>
        <v>3524</v>
      </c>
      <c r="N47" s="32">
        <f t="shared" si="1"/>
        <v>0</v>
      </c>
      <c r="O47" s="32">
        <f t="shared" si="2"/>
        <v>-35.24</v>
      </c>
      <c r="P47" s="32">
        <v>3524</v>
      </c>
      <c r="Q47" s="32"/>
      <c r="R47" s="32"/>
      <c r="S47" s="32"/>
      <c r="T47" s="41"/>
      <c r="U47" s="41"/>
      <c r="V47" s="41"/>
      <c r="W47" s="41"/>
      <c r="X47" s="41"/>
      <c r="Y47" s="42"/>
      <c r="Z47" s="32"/>
      <c r="AA47" s="32"/>
      <c r="AB47" s="32"/>
      <c r="AC47" s="32"/>
      <c r="AD47" s="32"/>
      <c r="AE47" s="32"/>
      <c r="AF47" s="32"/>
      <c r="AG47" s="32">
        <f t="shared" si="9"/>
        <v>-3488.76</v>
      </c>
      <c r="AH47" s="33">
        <f t="shared" si="10"/>
        <v>-2.2026824808563106E-13</v>
      </c>
    </row>
    <row r="48" spans="1:34" s="34" customFormat="1" ht="24.75" customHeight="1">
      <c r="A48" s="22">
        <v>43140</v>
      </c>
      <c r="B48" s="37"/>
      <c r="C48" s="23" t="s">
        <v>120</v>
      </c>
      <c r="D48" s="23" t="s">
        <v>121</v>
      </c>
      <c r="E48" s="23" t="s">
        <v>122</v>
      </c>
      <c r="F48" s="29">
        <v>91301</v>
      </c>
      <c r="G48" s="35" t="s">
        <v>123</v>
      </c>
      <c r="H48" s="30"/>
      <c r="I48" s="30"/>
      <c r="J48" s="30"/>
      <c r="K48" s="30">
        <v>3164.74</v>
      </c>
      <c r="L48" s="31">
        <v>0.01</v>
      </c>
      <c r="M48" s="32">
        <f t="shared" si="0"/>
        <v>2825.6607142857138</v>
      </c>
      <c r="N48" s="32">
        <f t="shared" si="1"/>
        <v>339.07928571428562</v>
      </c>
      <c r="O48" s="32">
        <f t="shared" si="2"/>
        <v>-28.256607142857138</v>
      </c>
      <c r="P48" s="32">
        <v>2825.66</v>
      </c>
      <c r="Q48" s="32"/>
      <c r="R48" s="32"/>
      <c r="S48" s="32"/>
      <c r="T48" s="41"/>
      <c r="U48" s="41"/>
      <c r="V48" s="41"/>
      <c r="W48" s="41"/>
      <c r="X48" s="41"/>
      <c r="Y48" s="42"/>
      <c r="Z48" s="32"/>
      <c r="AA48" s="32"/>
      <c r="AB48" s="32"/>
      <c r="AC48" s="32"/>
      <c r="AD48" s="32"/>
      <c r="AE48" s="32"/>
      <c r="AF48" s="32"/>
      <c r="AG48" s="32">
        <f t="shared" si="9"/>
        <v>-3136.4826785714286</v>
      </c>
      <c r="AH48" s="33">
        <f t="shared" si="10"/>
        <v>7.1428571409271058E-4</v>
      </c>
    </row>
    <row r="49" spans="1:34" s="34" customFormat="1" ht="24.75" customHeight="1">
      <c r="A49" s="49">
        <v>43140</v>
      </c>
      <c r="B49" s="50"/>
      <c r="C49" s="51" t="s">
        <v>69</v>
      </c>
      <c r="D49" s="51"/>
      <c r="E49" s="51"/>
      <c r="F49" s="52"/>
      <c r="G49" s="53" t="s">
        <v>124</v>
      </c>
      <c r="H49" s="54">
        <v>40</v>
      </c>
      <c r="I49" s="54"/>
      <c r="J49" s="54"/>
      <c r="K49" s="54"/>
      <c r="L49" s="55"/>
      <c r="M49" s="56">
        <f t="shared" si="0"/>
        <v>40</v>
      </c>
      <c r="N49" s="56">
        <f t="shared" si="1"/>
        <v>0</v>
      </c>
      <c r="O49" s="56">
        <f t="shared" si="2"/>
        <v>0</v>
      </c>
      <c r="P49" s="56"/>
      <c r="Q49" s="56"/>
      <c r="R49" s="56"/>
      <c r="S49" s="56"/>
      <c r="T49" s="57"/>
      <c r="U49" s="57"/>
      <c r="V49" s="57"/>
      <c r="W49" s="57"/>
      <c r="X49" s="57"/>
      <c r="Y49" s="56"/>
      <c r="Z49" s="56"/>
      <c r="AA49" s="56">
        <v>40</v>
      </c>
      <c r="AB49" s="56"/>
      <c r="AC49" s="56"/>
      <c r="AD49" s="56"/>
      <c r="AE49" s="56"/>
      <c r="AF49" s="56"/>
      <c r="AG49" s="56">
        <f t="shared" si="9"/>
        <v>-40</v>
      </c>
      <c r="AH49" s="58">
        <f t="shared" si="10"/>
        <v>0</v>
      </c>
    </row>
    <row r="50" spans="1:34" s="34" customFormat="1" ht="21.75" customHeight="1">
      <c r="A50" s="22">
        <v>43141</v>
      </c>
      <c r="B50" s="37"/>
      <c r="C50" s="23" t="s">
        <v>125</v>
      </c>
      <c r="D50" s="23" t="s">
        <v>126</v>
      </c>
      <c r="E50" s="23" t="s">
        <v>127</v>
      </c>
      <c r="F50" s="29">
        <v>2949</v>
      </c>
      <c r="G50" s="29" t="s">
        <v>128</v>
      </c>
      <c r="H50" s="30"/>
      <c r="I50" s="30"/>
      <c r="J50" s="30">
        <v>525</v>
      </c>
      <c r="K50" s="30"/>
      <c r="L50" s="31"/>
      <c r="M50" s="32">
        <f t="shared" si="0"/>
        <v>525</v>
      </c>
      <c r="N50" s="32">
        <f t="shared" si="1"/>
        <v>0</v>
      </c>
      <c r="O50" s="32">
        <f t="shared" si="2"/>
        <v>0</v>
      </c>
      <c r="P50" s="32"/>
      <c r="Q50" s="32"/>
      <c r="R50" s="32"/>
      <c r="S50" s="32"/>
      <c r="T50" s="41"/>
      <c r="U50" s="41"/>
      <c r="V50" s="41">
        <v>525</v>
      </c>
      <c r="W50" s="41"/>
      <c r="X50" s="41"/>
      <c r="Y50" s="42"/>
      <c r="Z50" s="32"/>
      <c r="AA50" s="32"/>
      <c r="AB50" s="32"/>
      <c r="AC50" s="32"/>
      <c r="AD50" s="32"/>
      <c r="AE50" s="32"/>
      <c r="AF50" s="32"/>
      <c r="AG50" s="32">
        <f t="shared" si="9"/>
        <v>-525</v>
      </c>
      <c r="AH50" s="33">
        <f t="shared" si="10"/>
        <v>0</v>
      </c>
    </row>
    <row r="51" spans="1:34" s="34" customFormat="1" ht="24.75" customHeight="1">
      <c r="A51" s="22">
        <v>43141</v>
      </c>
      <c r="B51" s="37"/>
      <c r="C51" s="23" t="s">
        <v>129</v>
      </c>
      <c r="D51" s="23" t="s">
        <v>130</v>
      </c>
      <c r="E51" s="23" t="s">
        <v>127</v>
      </c>
      <c r="F51" s="29">
        <v>108545</v>
      </c>
      <c r="G51" s="35" t="s">
        <v>131</v>
      </c>
      <c r="H51" s="30"/>
      <c r="I51" s="30"/>
      <c r="J51" s="30"/>
      <c r="K51" s="30">
        <v>960</v>
      </c>
      <c r="L51" s="31"/>
      <c r="M51" s="32">
        <f t="shared" si="0"/>
        <v>857.14285714285711</v>
      </c>
      <c r="N51" s="32">
        <f t="shared" si="1"/>
        <v>102.85714285714285</v>
      </c>
      <c r="O51" s="32">
        <f t="shared" si="2"/>
        <v>0</v>
      </c>
      <c r="P51" s="32">
        <v>857.14</v>
      </c>
      <c r="Q51" s="32"/>
      <c r="R51" s="32"/>
      <c r="S51" s="32"/>
      <c r="T51" s="41"/>
      <c r="U51" s="41"/>
      <c r="V51" s="41"/>
      <c r="W51" s="41"/>
      <c r="X51" s="41"/>
      <c r="Y51" s="42"/>
      <c r="Z51" s="32"/>
      <c r="AA51" s="32"/>
      <c r="AB51" s="32"/>
      <c r="AC51" s="32"/>
      <c r="AD51" s="32"/>
      <c r="AE51" s="32"/>
      <c r="AF51" s="32"/>
      <c r="AG51" s="32">
        <f t="shared" si="9"/>
        <v>-959.99714285714288</v>
      </c>
      <c r="AH51" s="33">
        <f t="shared" si="10"/>
        <v>2.8571428571240176E-3</v>
      </c>
    </row>
    <row r="52" spans="1:34" s="34" customFormat="1" ht="19.5" customHeight="1">
      <c r="A52" s="22">
        <v>43141</v>
      </c>
      <c r="B52" s="37"/>
      <c r="C52" s="23" t="s">
        <v>129</v>
      </c>
      <c r="D52" s="23" t="s">
        <v>130</v>
      </c>
      <c r="E52" s="23" t="s">
        <v>127</v>
      </c>
      <c r="F52" s="29">
        <v>108545</v>
      </c>
      <c r="G52" s="35" t="s">
        <v>132</v>
      </c>
      <c r="H52" s="30"/>
      <c r="I52" s="30"/>
      <c r="J52" s="30"/>
      <c r="K52" s="30">
        <v>200</v>
      </c>
      <c r="L52" s="31"/>
      <c r="M52" s="32">
        <f t="shared" si="0"/>
        <v>178.57142857142856</v>
      </c>
      <c r="N52" s="32">
        <f t="shared" si="1"/>
        <v>21.428571428571427</v>
      </c>
      <c r="O52" s="32">
        <f t="shared" si="2"/>
        <v>0</v>
      </c>
      <c r="P52" s="32"/>
      <c r="Q52" s="32"/>
      <c r="R52" s="32"/>
      <c r="S52" s="32">
        <v>178.57</v>
      </c>
      <c r="T52" s="41"/>
      <c r="U52" s="41"/>
      <c r="V52" s="41"/>
      <c r="W52" s="41"/>
      <c r="X52" s="41"/>
      <c r="Y52" s="42"/>
      <c r="Z52" s="32"/>
      <c r="AA52" s="32"/>
      <c r="AB52" s="32"/>
      <c r="AC52" s="32"/>
      <c r="AD52" s="32"/>
      <c r="AE52" s="32"/>
      <c r="AF52" s="32"/>
      <c r="AG52" s="32">
        <f t="shared" si="9"/>
        <v>-199.99857142857141</v>
      </c>
      <c r="AH52" s="33">
        <f t="shared" si="10"/>
        <v>1.4285714285904305E-3</v>
      </c>
    </row>
    <row r="53" spans="1:34" s="34" customFormat="1" ht="21.75" customHeight="1">
      <c r="A53" s="22">
        <v>43141</v>
      </c>
      <c r="B53" s="37"/>
      <c r="C53" s="23" t="s">
        <v>69</v>
      </c>
      <c r="D53" s="23"/>
      <c r="E53" s="23"/>
      <c r="F53" s="29"/>
      <c r="G53" s="35" t="s">
        <v>133</v>
      </c>
      <c r="H53" s="30">
        <v>130</v>
      </c>
      <c r="I53" s="30"/>
      <c r="J53" s="30"/>
      <c r="K53" s="30"/>
      <c r="L53" s="31"/>
      <c r="M53" s="32">
        <f t="shared" si="0"/>
        <v>130</v>
      </c>
      <c r="N53" s="32">
        <f t="shared" si="1"/>
        <v>0</v>
      </c>
      <c r="O53" s="32">
        <f t="shared" si="2"/>
        <v>0</v>
      </c>
      <c r="P53" s="32"/>
      <c r="Q53" s="32"/>
      <c r="R53" s="32"/>
      <c r="S53" s="32"/>
      <c r="T53" s="41"/>
      <c r="U53" s="41"/>
      <c r="V53" s="41"/>
      <c r="W53" s="41"/>
      <c r="X53" s="41"/>
      <c r="Y53" s="42"/>
      <c r="Z53" s="32"/>
      <c r="AA53" s="32">
        <v>130</v>
      </c>
      <c r="AB53" s="32"/>
      <c r="AC53" s="32"/>
      <c r="AD53" s="32"/>
      <c r="AE53" s="32"/>
      <c r="AF53" s="32"/>
      <c r="AG53" s="32">
        <f t="shared" si="9"/>
        <v>-130</v>
      </c>
      <c r="AH53" s="33">
        <f t="shared" si="10"/>
        <v>0</v>
      </c>
    </row>
    <row r="54" spans="1:34" s="34" customFormat="1" ht="19.5" customHeight="1">
      <c r="A54" s="22">
        <v>43141</v>
      </c>
      <c r="B54" s="37"/>
      <c r="C54" s="23" t="s">
        <v>38</v>
      </c>
      <c r="D54" s="23" t="s">
        <v>39</v>
      </c>
      <c r="E54" s="23" t="s">
        <v>40</v>
      </c>
      <c r="F54" s="29">
        <v>657616</v>
      </c>
      <c r="G54" s="35" t="s">
        <v>134</v>
      </c>
      <c r="H54" s="30"/>
      <c r="I54" s="30"/>
      <c r="J54" s="30"/>
      <c r="K54" s="30">
        <v>121.5</v>
      </c>
      <c r="L54" s="31"/>
      <c r="M54" s="32">
        <f t="shared" si="0"/>
        <v>108.48214285714285</v>
      </c>
      <c r="N54" s="32">
        <f t="shared" si="1"/>
        <v>13.017857142857141</v>
      </c>
      <c r="O54" s="32">
        <f t="shared" si="2"/>
        <v>0</v>
      </c>
      <c r="P54" s="32"/>
      <c r="Q54" s="32"/>
      <c r="R54" s="32"/>
      <c r="S54" s="32">
        <v>108.48</v>
      </c>
      <c r="T54" s="41"/>
      <c r="U54" s="41"/>
      <c r="V54" s="41"/>
      <c r="W54" s="41"/>
      <c r="X54" s="41"/>
      <c r="Y54" s="42"/>
      <c r="Z54" s="32"/>
      <c r="AA54" s="32"/>
      <c r="AB54" s="32"/>
      <c r="AC54" s="32"/>
      <c r="AD54" s="32"/>
      <c r="AE54" s="32"/>
      <c r="AF54" s="32"/>
      <c r="AG54" s="32">
        <f t="shared" si="9"/>
        <v>-121.49785714285714</v>
      </c>
      <c r="AH54" s="33">
        <f t="shared" si="10"/>
        <v>2.1428571428572241E-3</v>
      </c>
    </row>
    <row r="55" spans="1:34" s="34" customFormat="1" ht="22.5" customHeight="1">
      <c r="A55" s="22">
        <v>43143</v>
      </c>
      <c r="B55" s="37"/>
      <c r="C55" s="23" t="s">
        <v>89</v>
      </c>
      <c r="D55" s="23" t="s">
        <v>135</v>
      </c>
      <c r="E55" s="23" t="s">
        <v>136</v>
      </c>
      <c r="F55" s="29">
        <v>112569</v>
      </c>
      <c r="G55" s="35" t="s">
        <v>137</v>
      </c>
      <c r="H55" s="30"/>
      <c r="I55" s="30"/>
      <c r="J55" s="30"/>
      <c r="K55" s="30">
        <v>199</v>
      </c>
      <c r="L55" s="31"/>
      <c r="M55" s="32">
        <f t="shared" si="0"/>
        <v>177.67857142857142</v>
      </c>
      <c r="N55" s="32">
        <f t="shared" si="1"/>
        <v>21.321428571428569</v>
      </c>
      <c r="O55" s="32">
        <f t="shared" si="2"/>
        <v>0</v>
      </c>
      <c r="P55" s="32"/>
      <c r="Q55" s="32"/>
      <c r="R55" s="32"/>
      <c r="S55" s="32"/>
      <c r="T55" s="41"/>
      <c r="U55" s="41"/>
      <c r="V55" s="41">
        <v>177.68</v>
      </c>
      <c r="W55" s="41"/>
      <c r="X55" s="41"/>
      <c r="Y55" s="42"/>
      <c r="Z55" s="32"/>
      <c r="AA55" s="32"/>
      <c r="AB55" s="32"/>
      <c r="AC55" s="32"/>
      <c r="AD55" s="32"/>
      <c r="AE55" s="32"/>
      <c r="AF55" s="32"/>
      <c r="AG55" s="32">
        <f t="shared" si="9"/>
        <v>-199.00142857142856</v>
      </c>
      <c r="AH55" s="33">
        <f t="shared" si="10"/>
        <v>-1.4285714285620088E-3</v>
      </c>
    </row>
    <row r="56" spans="1:34" s="34" customFormat="1" ht="19.5" customHeight="1">
      <c r="A56" s="22">
        <v>43143</v>
      </c>
      <c r="B56" s="37"/>
      <c r="C56" s="23" t="s">
        <v>138</v>
      </c>
      <c r="D56" s="23" t="s">
        <v>139</v>
      </c>
      <c r="E56" s="23" t="s">
        <v>136</v>
      </c>
      <c r="F56" s="29">
        <v>298</v>
      </c>
      <c r="G56" s="35" t="s">
        <v>140</v>
      </c>
      <c r="H56" s="30"/>
      <c r="I56" s="30"/>
      <c r="J56" s="30"/>
      <c r="K56" s="30">
        <v>100</v>
      </c>
      <c r="L56" s="31"/>
      <c r="M56" s="32">
        <f t="shared" si="0"/>
        <v>89.285714285714278</v>
      </c>
      <c r="N56" s="32">
        <f t="shared" si="1"/>
        <v>10.714285714285714</v>
      </c>
      <c r="O56" s="32">
        <f t="shared" si="2"/>
        <v>0</v>
      </c>
      <c r="P56" s="32"/>
      <c r="Q56" s="32"/>
      <c r="R56" s="32"/>
      <c r="S56" s="32">
        <v>89.29</v>
      </c>
      <c r="T56" s="41"/>
      <c r="U56" s="41"/>
      <c r="V56" s="41"/>
      <c r="W56" s="41"/>
      <c r="X56" s="41"/>
      <c r="Y56" s="42"/>
      <c r="Z56" s="32"/>
      <c r="AA56" s="32"/>
      <c r="AB56" s="32"/>
      <c r="AC56" s="32"/>
      <c r="AD56" s="32"/>
      <c r="AE56" s="32"/>
      <c r="AF56" s="32"/>
      <c r="AG56" s="32">
        <f t="shared" si="9"/>
        <v>-100.00428571428571</v>
      </c>
      <c r="AH56" s="33">
        <f t="shared" si="10"/>
        <v>-4.2857142857144481E-3</v>
      </c>
    </row>
    <row r="57" spans="1:34" s="34" customFormat="1" ht="18.75" customHeight="1">
      <c r="A57" s="22">
        <v>43143</v>
      </c>
      <c r="B57" s="37"/>
      <c r="C57" s="23" t="s">
        <v>38</v>
      </c>
      <c r="D57" s="23" t="s">
        <v>39</v>
      </c>
      <c r="E57" s="23" t="s">
        <v>40</v>
      </c>
      <c r="F57" s="29">
        <v>628349</v>
      </c>
      <c r="G57" s="35" t="s">
        <v>141</v>
      </c>
      <c r="H57" s="30"/>
      <c r="I57" s="30"/>
      <c r="J57" s="30"/>
      <c r="K57" s="30">
        <v>31.5</v>
      </c>
      <c r="L57" s="31"/>
      <c r="M57" s="32">
        <f t="shared" si="0"/>
        <v>28.124999999999996</v>
      </c>
      <c r="N57" s="32">
        <f t="shared" si="1"/>
        <v>3.3749999999999996</v>
      </c>
      <c r="O57" s="32">
        <f t="shared" si="2"/>
        <v>0</v>
      </c>
      <c r="P57" s="32"/>
      <c r="Q57" s="32"/>
      <c r="R57" s="32"/>
      <c r="S57" s="32"/>
      <c r="T57" s="41">
        <v>28.13</v>
      </c>
      <c r="U57" s="41"/>
      <c r="V57" s="41"/>
      <c r="W57" s="41"/>
      <c r="X57" s="41"/>
      <c r="Y57" s="42"/>
      <c r="Z57" s="32"/>
      <c r="AA57" s="32"/>
      <c r="AB57" s="32"/>
      <c r="AC57" s="32"/>
      <c r="AD57" s="32"/>
      <c r="AE57" s="32"/>
      <c r="AF57" s="32"/>
      <c r="AG57" s="32">
        <f t="shared" si="9"/>
        <v>-31.504999999999999</v>
      </c>
      <c r="AH57" s="33">
        <f t="shared" si="10"/>
        <v>-4.9999999999990052E-3</v>
      </c>
    </row>
    <row r="58" spans="1:34" s="34" customFormat="1" ht="21" customHeight="1">
      <c r="A58" s="22">
        <v>43145</v>
      </c>
      <c r="B58" s="37"/>
      <c r="C58" s="23" t="s">
        <v>64</v>
      </c>
      <c r="D58" s="23" t="s">
        <v>65</v>
      </c>
      <c r="E58" s="23" t="s">
        <v>66</v>
      </c>
      <c r="F58" s="29">
        <v>65076</v>
      </c>
      <c r="G58" s="35" t="s">
        <v>142</v>
      </c>
      <c r="H58" s="30"/>
      <c r="I58" s="30"/>
      <c r="J58" s="30">
        <f>371.8+710.75</f>
        <v>1082.55</v>
      </c>
      <c r="K58" s="30"/>
      <c r="L58" s="31"/>
      <c r="M58" s="32">
        <f t="shared" si="0"/>
        <v>1082.55</v>
      </c>
      <c r="N58" s="32">
        <f t="shared" si="1"/>
        <v>0</v>
      </c>
      <c r="O58" s="32">
        <f t="shared" si="2"/>
        <v>0</v>
      </c>
      <c r="P58" s="32">
        <v>1082.55</v>
      </c>
      <c r="Q58" s="32"/>
      <c r="R58" s="32"/>
      <c r="S58" s="32"/>
      <c r="T58" s="41"/>
      <c r="U58" s="41"/>
      <c r="V58" s="41"/>
      <c r="W58" s="41"/>
      <c r="X58" s="41"/>
      <c r="Y58" s="42"/>
      <c r="Z58" s="32"/>
      <c r="AA58" s="32"/>
      <c r="AB58" s="32"/>
      <c r="AC58" s="32"/>
      <c r="AD58" s="32"/>
      <c r="AE58" s="32"/>
      <c r="AF58" s="32"/>
      <c r="AG58" s="32">
        <f t="shared" si="9"/>
        <v>-1082.55</v>
      </c>
      <c r="AH58" s="33">
        <f t="shared" si="10"/>
        <v>0</v>
      </c>
    </row>
    <row r="59" spans="1:34" s="34" customFormat="1" ht="21.75" customHeight="1">
      <c r="A59" s="22">
        <v>43145</v>
      </c>
      <c r="B59" s="37"/>
      <c r="C59" s="23" t="s">
        <v>64</v>
      </c>
      <c r="D59" s="23" t="s">
        <v>65</v>
      </c>
      <c r="E59" s="23" t="s">
        <v>66</v>
      </c>
      <c r="F59" s="29">
        <v>65076</v>
      </c>
      <c r="G59" s="35" t="s">
        <v>143</v>
      </c>
      <c r="H59" s="30"/>
      <c r="I59" s="30"/>
      <c r="J59" s="30"/>
      <c r="K59" s="30">
        <f>130.7+265.5</f>
        <v>396.2</v>
      </c>
      <c r="L59" s="31"/>
      <c r="M59" s="32">
        <f t="shared" si="0"/>
        <v>353.74999999999994</v>
      </c>
      <c r="N59" s="32">
        <f t="shared" si="1"/>
        <v>42.449999999999989</v>
      </c>
      <c r="O59" s="32">
        <f t="shared" si="2"/>
        <v>0</v>
      </c>
      <c r="P59" s="32">
        <v>353.75</v>
      </c>
      <c r="Q59" s="32"/>
      <c r="R59" s="32"/>
      <c r="S59" s="32"/>
      <c r="T59" s="41"/>
      <c r="U59" s="41"/>
      <c r="V59" s="41"/>
      <c r="W59" s="41"/>
      <c r="X59" s="41"/>
      <c r="Y59" s="42"/>
      <c r="Z59" s="32"/>
      <c r="AA59" s="32"/>
      <c r="AB59" s="32"/>
      <c r="AC59" s="32"/>
      <c r="AD59" s="32"/>
      <c r="AE59" s="32"/>
      <c r="AF59" s="32"/>
      <c r="AG59" s="32">
        <f t="shared" si="9"/>
        <v>-396.2</v>
      </c>
      <c r="AH59" s="33">
        <f t="shared" si="10"/>
        <v>0</v>
      </c>
    </row>
    <row r="60" spans="1:34" s="34" customFormat="1" ht="19.5" customHeight="1">
      <c r="A60" s="22">
        <v>43145</v>
      </c>
      <c r="B60" s="37"/>
      <c r="C60" s="23" t="s">
        <v>42</v>
      </c>
      <c r="D60" s="23" t="s">
        <v>43</v>
      </c>
      <c r="E60" s="23" t="s">
        <v>44</v>
      </c>
      <c r="F60" s="29">
        <v>27832</v>
      </c>
      <c r="G60" s="35" t="s">
        <v>144</v>
      </c>
      <c r="H60" s="30"/>
      <c r="I60" s="30"/>
      <c r="J60" s="30"/>
      <c r="K60" s="30">
        <v>128</v>
      </c>
      <c r="L60" s="31"/>
      <c r="M60" s="32">
        <f t="shared" si="0"/>
        <v>114.28571428571428</v>
      </c>
      <c r="N60" s="32">
        <f t="shared" si="1"/>
        <v>13.714285714285714</v>
      </c>
      <c r="O60" s="32">
        <f t="shared" si="2"/>
        <v>0</v>
      </c>
      <c r="P60" s="32"/>
      <c r="Q60" s="32"/>
      <c r="R60" s="32">
        <v>114.29</v>
      </c>
      <c r="S60" s="32"/>
      <c r="T60" s="41"/>
      <c r="U60" s="41"/>
      <c r="V60" s="41"/>
      <c r="W60" s="41"/>
      <c r="X60" s="41"/>
      <c r="Y60" s="42"/>
      <c r="Z60" s="32"/>
      <c r="AA60" s="32"/>
      <c r="AB60" s="32"/>
      <c r="AC60" s="32"/>
      <c r="AD60" s="32"/>
      <c r="AE60" s="32"/>
      <c r="AF60" s="32"/>
      <c r="AG60" s="32">
        <f t="shared" si="9"/>
        <v>-128.00428571428571</v>
      </c>
      <c r="AH60" s="33">
        <f t="shared" si="10"/>
        <v>-4.2857142857144481E-3</v>
      </c>
    </row>
    <row r="61" spans="1:34" s="34" customFormat="1" ht="19.5" customHeight="1">
      <c r="A61" s="49">
        <v>43145</v>
      </c>
      <c r="B61" s="50"/>
      <c r="C61" s="51" t="s">
        <v>145</v>
      </c>
      <c r="D61" s="51" t="s">
        <v>146</v>
      </c>
      <c r="E61" s="51" t="s">
        <v>44</v>
      </c>
      <c r="F61" s="52">
        <v>23139</v>
      </c>
      <c r="G61" s="53" t="s">
        <v>147</v>
      </c>
      <c r="H61" s="54"/>
      <c r="I61" s="54"/>
      <c r="J61" s="54"/>
      <c r="K61" s="54">
        <v>70</v>
      </c>
      <c r="L61" s="55"/>
      <c r="M61" s="56">
        <f t="shared" si="0"/>
        <v>62.499999999999993</v>
      </c>
      <c r="N61" s="56">
        <f t="shared" si="1"/>
        <v>7.4999999999999991</v>
      </c>
      <c r="O61" s="56">
        <f t="shared" si="2"/>
        <v>0</v>
      </c>
      <c r="P61" s="56"/>
      <c r="Q61" s="56">
        <v>62.5</v>
      </c>
      <c r="R61" s="56"/>
      <c r="S61" s="56"/>
      <c r="T61" s="57"/>
      <c r="U61" s="57"/>
      <c r="V61" s="57"/>
      <c r="W61" s="57"/>
      <c r="X61" s="57"/>
      <c r="Y61" s="56"/>
      <c r="Z61" s="56"/>
      <c r="AA61" s="56"/>
      <c r="AB61" s="56"/>
      <c r="AC61" s="56"/>
      <c r="AD61" s="56"/>
      <c r="AE61" s="56"/>
      <c r="AF61" s="56"/>
      <c r="AG61" s="56">
        <f t="shared" si="9"/>
        <v>-70</v>
      </c>
      <c r="AH61" s="58">
        <f t="shared" si="10"/>
        <v>0</v>
      </c>
    </row>
    <row r="62" spans="1:34" s="34" customFormat="1" ht="21.75" customHeight="1">
      <c r="A62" s="59">
        <v>43136</v>
      </c>
      <c r="B62" s="60"/>
      <c r="C62" s="23" t="s">
        <v>148</v>
      </c>
      <c r="D62" s="23"/>
      <c r="E62" s="23"/>
      <c r="F62" s="61"/>
      <c r="G62" s="61" t="s">
        <v>149</v>
      </c>
      <c r="H62" s="30"/>
      <c r="I62" s="30"/>
      <c r="J62" s="30"/>
      <c r="K62" s="30">
        <v>2000</v>
      </c>
      <c r="L62" s="31"/>
      <c r="M62" s="32">
        <f t="shared" si="0"/>
        <v>1785.7142857142856</v>
      </c>
      <c r="N62" s="32">
        <f t="shared" si="1"/>
        <v>214.28571428571425</v>
      </c>
      <c r="O62" s="32">
        <f t="shared" si="2"/>
        <v>0</v>
      </c>
      <c r="P62" s="32"/>
      <c r="Q62" s="32"/>
      <c r="R62" s="32"/>
      <c r="S62" s="32"/>
      <c r="T62" s="41"/>
      <c r="U62" s="41"/>
      <c r="V62" s="41"/>
      <c r="W62" s="41"/>
      <c r="X62" s="41"/>
      <c r="Y62" s="42"/>
      <c r="Z62" s="32"/>
      <c r="AA62" s="32"/>
      <c r="AB62" s="32"/>
      <c r="AC62" s="32">
        <v>1785.71</v>
      </c>
      <c r="AD62" s="32"/>
      <c r="AE62" s="32"/>
      <c r="AF62" s="32"/>
      <c r="AG62" s="32">
        <f t="shared" si="9"/>
        <v>-1999.9957142857143</v>
      </c>
      <c r="AH62" s="33">
        <f t="shared" si="10"/>
        <v>4.2857142857428698E-3</v>
      </c>
    </row>
    <row r="63" spans="1:34" s="34" customFormat="1" ht="24.75" customHeight="1">
      <c r="A63" s="59">
        <v>43141</v>
      </c>
      <c r="B63" s="60"/>
      <c r="C63" s="23" t="s">
        <v>150</v>
      </c>
      <c r="D63" s="23" t="s">
        <v>151</v>
      </c>
      <c r="E63" s="23" t="s">
        <v>40</v>
      </c>
      <c r="F63" s="61">
        <v>144563</v>
      </c>
      <c r="G63" s="62" t="s">
        <v>152</v>
      </c>
      <c r="H63" s="30"/>
      <c r="I63" s="30"/>
      <c r="J63" s="30"/>
      <c r="K63" s="30">
        <f>595-65</f>
        <v>530</v>
      </c>
      <c r="L63" s="31"/>
      <c r="M63" s="32">
        <f t="shared" si="0"/>
        <v>473.21428571428567</v>
      </c>
      <c r="N63" s="32">
        <f t="shared" si="1"/>
        <v>56.785714285714278</v>
      </c>
      <c r="O63" s="32">
        <f t="shared" si="2"/>
        <v>0</v>
      </c>
      <c r="P63" s="32"/>
      <c r="Q63" s="32"/>
      <c r="R63" s="32"/>
      <c r="S63" s="32">
        <v>473.21</v>
      </c>
      <c r="T63" s="41"/>
      <c r="U63" s="41"/>
      <c r="V63" s="41"/>
      <c r="W63" s="41"/>
      <c r="X63" s="41"/>
      <c r="Y63" s="42"/>
      <c r="Z63" s="32"/>
      <c r="AA63" s="32"/>
      <c r="AB63" s="32"/>
      <c r="AC63" s="32"/>
      <c r="AD63" s="32"/>
      <c r="AE63" s="32"/>
      <c r="AF63" s="32"/>
      <c r="AG63" s="32">
        <f t="shared" si="9"/>
        <v>-529.99571428571426</v>
      </c>
      <c r="AH63" s="33">
        <f t="shared" si="10"/>
        <v>4.2857142857428698E-3</v>
      </c>
    </row>
    <row r="64" spans="1:34" s="34" customFormat="1" ht="19.5" customHeight="1">
      <c r="A64" s="59">
        <v>43141</v>
      </c>
      <c r="B64" s="60"/>
      <c r="C64" s="23" t="s">
        <v>150</v>
      </c>
      <c r="D64" s="23" t="s">
        <v>151</v>
      </c>
      <c r="E64" s="23" t="s">
        <v>40</v>
      </c>
      <c r="F64" s="61">
        <v>144563</v>
      </c>
      <c r="G64" s="62" t="s">
        <v>153</v>
      </c>
      <c r="H64" s="30"/>
      <c r="I64" s="30"/>
      <c r="J64" s="30"/>
      <c r="K64" s="30">
        <v>65</v>
      </c>
      <c r="L64" s="31"/>
      <c r="M64" s="32">
        <f t="shared" si="0"/>
        <v>58.035714285714278</v>
      </c>
      <c r="N64" s="32">
        <f t="shared" si="1"/>
        <v>6.9642857142857126</v>
      </c>
      <c r="O64" s="32">
        <f t="shared" si="2"/>
        <v>0</v>
      </c>
      <c r="P64" s="32"/>
      <c r="Q64" s="32"/>
      <c r="R64" s="32">
        <v>58.04</v>
      </c>
      <c r="S64" s="32"/>
      <c r="T64" s="41"/>
      <c r="U64" s="41"/>
      <c r="V64" s="41"/>
      <c r="W64" s="41"/>
      <c r="X64" s="41"/>
      <c r="Y64" s="42"/>
      <c r="Z64" s="32"/>
      <c r="AA64" s="32"/>
      <c r="AB64" s="32"/>
      <c r="AC64" s="32"/>
      <c r="AD64" s="32"/>
      <c r="AE64" s="32"/>
      <c r="AF64" s="32"/>
      <c r="AG64" s="32">
        <f t="shared" si="9"/>
        <v>-65.004285714285714</v>
      </c>
      <c r="AH64" s="33">
        <f t="shared" si="10"/>
        <v>-4.2857142857144481E-3</v>
      </c>
    </row>
    <row r="65" spans="1:34" s="34" customFormat="1" ht="21.75" customHeight="1">
      <c r="A65" s="59">
        <v>43146</v>
      </c>
      <c r="B65" s="60"/>
      <c r="C65" s="23" t="s">
        <v>154</v>
      </c>
      <c r="D65" s="23" t="s">
        <v>43</v>
      </c>
      <c r="E65" s="23" t="s">
        <v>155</v>
      </c>
      <c r="F65" s="61">
        <v>27847</v>
      </c>
      <c r="G65" s="62" t="s">
        <v>156</v>
      </c>
      <c r="H65" s="30"/>
      <c r="I65" s="30"/>
      <c r="J65" s="30"/>
      <c r="K65" s="30">
        <v>147</v>
      </c>
      <c r="L65" s="31"/>
      <c r="M65" s="32">
        <f t="shared" si="0"/>
        <v>131.25</v>
      </c>
      <c r="N65" s="32">
        <f t="shared" si="1"/>
        <v>15.75</v>
      </c>
      <c r="O65" s="32">
        <f t="shared" si="2"/>
        <v>0</v>
      </c>
      <c r="P65" s="32"/>
      <c r="Q65" s="32"/>
      <c r="R65" s="32">
        <v>131.25</v>
      </c>
      <c r="S65" s="32"/>
      <c r="T65" s="41"/>
      <c r="U65" s="41"/>
      <c r="V65" s="41"/>
      <c r="W65" s="41"/>
      <c r="X65" s="41"/>
      <c r="Y65" s="42"/>
      <c r="Z65" s="32"/>
      <c r="AA65" s="32"/>
      <c r="AB65" s="32"/>
      <c r="AC65" s="32"/>
      <c r="AD65" s="32"/>
      <c r="AE65" s="32"/>
      <c r="AF65" s="32"/>
      <c r="AG65" s="32">
        <f t="shared" si="9"/>
        <v>-147</v>
      </c>
      <c r="AH65" s="33">
        <f t="shared" si="10"/>
        <v>0</v>
      </c>
    </row>
    <row r="66" spans="1:34" s="34" customFormat="1" ht="19.5" customHeight="1">
      <c r="A66" s="59">
        <v>43151</v>
      </c>
      <c r="B66" s="60"/>
      <c r="C66" s="23" t="s">
        <v>69</v>
      </c>
      <c r="D66" s="23"/>
      <c r="E66" s="23"/>
      <c r="F66" s="61"/>
      <c r="G66" s="62" t="s">
        <v>157</v>
      </c>
      <c r="H66" s="30">
        <v>80</v>
      </c>
      <c r="I66" s="30"/>
      <c r="J66" s="30"/>
      <c r="K66" s="30"/>
      <c r="L66" s="31"/>
      <c r="M66" s="32">
        <f t="shared" si="0"/>
        <v>80</v>
      </c>
      <c r="N66" s="32">
        <f t="shared" si="1"/>
        <v>0</v>
      </c>
      <c r="O66" s="32">
        <f t="shared" si="2"/>
        <v>0</v>
      </c>
      <c r="P66" s="32"/>
      <c r="Q66" s="32"/>
      <c r="R66" s="32"/>
      <c r="S66" s="32"/>
      <c r="T66" s="41"/>
      <c r="U66" s="41"/>
      <c r="V66" s="41"/>
      <c r="W66" s="41"/>
      <c r="X66" s="41"/>
      <c r="Y66" s="42"/>
      <c r="Z66" s="32"/>
      <c r="AA66" s="32">
        <v>80</v>
      </c>
      <c r="AB66" s="32"/>
      <c r="AC66" s="32"/>
      <c r="AD66" s="32"/>
      <c r="AE66" s="32"/>
      <c r="AF66" s="32"/>
      <c r="AG66" s="32">
        <f t="shared" si="9"/>
        <v>-80</v>
      </c>
      <c r="AH66" s="33">
        <f t="shared" si="10"/>
        <v>0</v>
      </c>
    </row>
    <row r="67" spans="1:34" s="34" customFormat="1" ht="22.5" customHeight="1">
      <c r="A67" s="59">
        <v>43152</v>
      </c>
      <c r="B67" s="60"/>
      <c r="C67" s="23" t="s">
        <v>158</v>
      </c>
      <c r="D67" s="23" t="s">
        <v>159</v>
      </c>
      <c r="E67" s="23" t="s">
        <v>160</v>
      </c>
      <c r="F67" s="61">
        <v>653286</v>
      </c>
      <c r="G67" s="62" t="s">
        <v>161</v>
      </c>
      <c r="H67" s="30"/>
      <c r="I67" s="30"/>
      <c r="J67" s="30"/>
      <c r="K67" s="30">
        <v>1240</v>
      </c>
      <c r="L67" s="31"/>
      <c r="M67" s="32">
        <f t="shared" si="0"/>
        <v>1107.1428571428571</v>
      </c>
      <c r="N67" s="32">
        <f t="shared" si="1"/>
        <v>132.85714285714286</v>
      </c>
      <c r="O67" s="32">
        <f t="shared" si="2"/>
        <v>0</v>
      </c>
      <c r="P67" s="32"/>
      <c r="Q67" s="32"/>
      <c r="R67" s="32"/>
      <c r="S67" s="32"/>
      <c r="T67" s="41"/>
      <c r="U67" s="41"/>
      <c r="V67" s="41"/>
      <c r="W67" s="41"/>
      <c r="X67" s="41"/>
      <c r="Y67" s="42">
        <v>1107.1400000000001</v>
      </c>
      <c r="Z67" s="32"/>
      <c r="AA67" s="32"/>
      <c r="AB67" s="32"/>
      <c r="AC67" s="32"/>
      <c r="AD67" s="32"/>
      <c r="AE67" s="32"/>
      <c r="AF67" s="32"/>
      <c r="AG67" s="32">
        <f t="shared" si="9"/>
        <v>-1239.997142857143</v>
      </c>
      <c r="AH67" s="33">
        <f t="shared" si="10"/>
        <v>2.8571428570103308E-3</v>
      </c>
    </row>
    <row r="68" spans="1:34" s="34" customFormat="1" ht="22.5" customHeight="1">
      <c r="A68" s="59">
        <v>43152</v>
      </c>
      <c r="B68" s="60"/>
      <c r="C68" s="23" t="s">
        <v>162</v>
      </c>
      <c r="D68" s="23" t="s">
        <v>163</v>
      </c>
      <c r="E68" s="23" t="s">
        <v>164</v>
      </c>
      <c r="F68" s="61">
        <v>1579627</v>
      </c>
      <c r="G68" s="62" t="s">
        <v>165</v>
      </c>
      <c r="H68" s="30"/>
      <c r="I68" s="30"/>
      <c r="J68" s="30"/>
      <c r="K68" s="30">
        <v>450</v>
      </c>
      <c r="L68" s="31"/>
      <c r="M68" s="32">
        <f t="shared" si="0"/>
        <v>401.78571428571422</v>
      </c>
      <c r="N68" s="32">
        <f t="shared" si="1"/>
        <v>48.214285714285708</v>
      </c>
      <c r="O68" s="32">
        <f t="shared" si="2"/>
        <v>0</v>
      </c>
      <c r="P68" s="32"/>
      <c r="Q68" s="32"/>
      <c r="R68" s="32"/>
      <c r="S68" s="32"/>
      <c r="T68" s="41"/>
      <c r="U68" s="41"/>
      <c r="V68" s="41"/>
      <c r="W68" s="41"/>
      <c r="X68" s="41"/>
      <c r="Y68" s="42"/>
      <c r="Z68" s="32">
        <v>401.79</v>
      </c>
      <c r="AA68" s="32"/>
      <c r="AB68" s="32"/>
      <c r="AC68" s="32"/>
      <c r="AD68" s="32"/>
      <c r="AE68" s="32"/>
      <c r="AF68" s="32"/>
      <c r="AG68" s="32">
        <f t="shared" si="9"/>
        <v>-450.00428571428574</v>
      </c>
      <c r="AH68" s="33">
        <f t="shared" si="10"/>
        <v>-4.2857142857428698E-3</v>
      </c>
    </row>
    <row r="69" spans="1:34" s="34" customFormat="1" ht="22.5" customHeight="1">
      <c r="A69" s="59">
        <v>43152</v>
      </c>
      <c r="B69" s="60"/>
      <c r="C69" s="23" t="s">
        <v>92</v>
      </c>
      <c r="D69" s="23"/>
      <c r="E69" s="23"/>
      <c r="F69" s="61"/>
      <c r="G69" s="62" t="s">
        <v>157</v>
      </c>
      <c r="H69" s="30">
        <v>16</v>
      </c>
      <c r="I69" s="30"/>
      <c r="J69" s="30"/>
      <c r="K69" s="30"/>
      <c r="L69" s="31"/>
      <c r="M69" s="32">
        <f t="shared" ref="M69:M86" si="13">SUM(H69:J69,K69/1.12)</f>
        <v>16</v>
      </c>
      <c r="N69" s="32">
        <f t="shared" ref="N69:N86" si="14">K69/1.12*0.12</f>
        <v>0</v>
      </c>
      <c r="O69" s="32">
        <f t="shared" ref="O69:O86" si="15">-SUM(I69:J69,K69/1.12)*L69</f>
        <v>0</v>
      </c>
      <c r="P69" s="32"/>
      <c r="Q69" s="32"/>
      <c r="R69" s="32"/>
      <c r="S69" s="32"/>
      <c r="T69" s="41"/>
      <c r="U69" s="41"/>
      <c r="V69" s="41"/>
      <c r="W69" s="41"/>
      <c r="X69" s="41"/>
      <c r="Y69" s="42"/>
      <c r="Z69" s="32"/>
      <c r="AA69" s="32">
        <v>16</v>
      </c>
      <c r="AB69" s="32"/>
      <c r="AC69" s="32"/>
      <c r="AD69" s="32"/>
      <c r="AE69" s="32"/>
      <c r="AF69" s="32"/>
      <c r="AG69" s="32">
        <f t="shared" si="9"/>
        <v>-16</v>
      </c>
      <c r="AH69" s="33">
        <f t="shared" si="10"/>
        <v>0</v>
      </c>
    </row>
    <row r="70" spans="1:34" s="34" customFormat="1" ht="22.5" customHeight="1">
      <c r="A70" s="59">
        <v>43152</v>
      </c>
      <c r="B70" s="60"/>
      <c r="C70" s="23" t="s">
        <v>166</v>
      </c>
      <c r="D70" s="23" t="s">
        <v>167</v>
      </c>
      <c r="E70" s="23" t="s">
        <v>40</v>
      </c>
      <c r="F70" s="61">
        <v>545445</v>
      </c>
      <c r="G70" s="62" t="s">
        <v>168</v>
      </c>
      <c r="H70" s="30"/>
      <c r="I70" s="30"/>
      <c r="J70" s="30"/>
      <c r="K70" s="30">
        <v>721.5</v>
      </c>
      <c r="L70" s="31"/>
      <c r="M70" s="32">
        <f t="shared" si="13"/>
        <v>644.19642857142856</v>
      </c>
      <c r="N70" s="32">
        <f t="shared" si="14"/>
        <v>77.303571428571431</v>
      </c>
      <c r="O70" s="32">
        <f t="shared" si="15"/>
        <v>0</v>
      </c>
      <c r="P70" s="32"/>
      <c r="Q70" s="32">
        <v>644.20000000000005</v>
      </c>
      <c r="R70" s="32"/>
      <c r="S70" s="32"/>
      <c r="T70" s="41"/>
      <c r="U70" s="41"/>
      <c r="V70" s="41"/>
      <c r="W70" s="41"/>
      <c r="X70" s="41"/>
      <c r="Y70" s="42"/>
      <c r="Z70" s="32"/>
      <c r="AA70" s="32"/>
      <c r="AB70" s="32"/>
      <c r="AC70" s="32"/>
      <c r="AD70" s="32"/>
      <c r="AE70" s="32"/>
      <c r="AF70" s="32"/>
      <c r="AG70" s="32">
        <f t="shared" si="9"/>
        <v>-721.50357142857149</v>
      </c>
      <c r="AH70" s="33">
        <f t="shared" si="10"/>
        <v>-3.5714285714902871E-3</v>
      </c>
    </row>
    <row r="71" spans="1:34" s="34" customFormat="1" ht="22.5" customHeight="1">
      <c r="A71" s="59">
        <v>43152</v>
      </c>
      <c r="B71" s="60"/>
      <c r="C71" s="23" t="s">
        <v>166</v>
      </c>
      <c r="D71" s="23" t="s">
        <v>167</v>
      </c>
      <c r="E71" s="23" t="s">
        <v>40</v>
      </c>
      <c r="F71" s="61">
        <v>545445</v>
      </c>
      <c r="G71" s="62" t="s">
        <v>169</v>
      </c>
      <c r="H71" s="30"/>
      <c r="I71" s="30"/>
      <c r="J71" s="30"/>
      <c r="K71" s="30">
        <v>300</v>
      </c>
      <c r="L71" s="31"/>
      <c r="M71" s="32">
        <f t="shared" si="13"/>
        <v>267.85714285714283</v>
      </c>
      <c r="N71" s="32">
        <f t="shared" si="14"/>
        <v>32.142857142857139</v>
      </c>
      <c r="O71" s="32">
        <f t="shared" si="15"/>
        <v>0</v>
      </c>
      <c r="P71" s="32">
        <v>267.86</v>
      </c>
      <c r="Q71" s="32"/>
      <c r="R71" s="32"/>
      <c r="S71" s="32"/>
      <c r="T71" s="41"/>
      <c r="U71" s="41"/>
      <c r="V71" s="41"/>
      <c r="W71" s="41"/>
      <c r="X71" s="41"/>
      <c r="Y71" s="42"/>
      <c r="Z71" s="32"/>
      <c r="AA71" s="32"/>
      <c r="AB71" s="32"/>
      <c r="AC71" s="32"/>
      <c r="AD71" s="32"/>
      <c r="AE71" s="32"/>
      <c r="AF71" s="32"/>
      <c r="AG71" s="32">
        <f t="shared" si="9"/>
        <v>-300.00285714285712</v>
      </c>
      <c r="AH71" s="33">
        <f t="shared" si="10"/>
        <v>-2.8571428571240176E-3</v>
      </c>
    </row>
    <row r="72" spans="1:34" s="34" customFormat="1" ht="22.5" customHeight="1">
      <c r="A72" s="59">
        <v>43153</v>
      </c>
      <c r="B72" s="60"/>
      <c r="C72" s="23" t="s">
        <v>46</v>
      </c>
      <c r="D72" s="23" t="s">
        <v>47</v>
      </c>
      <c r="E72" s="23" t="s">
        <v>48</v>
      </c>
      <c r="F72" s="61">
        <v>2304</v>
      </c>
      <c r="G72" s="62" t="s">
        <v>77</v>
      </c>
      <c r="H72" s="30"/>
      <c r="I72" s="30"/>
      <c r="J72" s="30">
        <v>850</v>
      </c>
      <c r="K72" s="30"/>
      <c r="L72" s="31"/>
      <c r="M72" s="32">
        <f t="shared" si="13"/>
        <v>850</v>
      </c>
      <c r="N72" s="32">
        <f t="shared" si="14"/>
        <v>0</v>
      </c>
      <c r="O72" s="32">
        <f t="shared" si="15"/>
        <v>0</v>
      </c>
      <c r="P72" s="32">
        <v>850</v>
      </c>
      <c r="Q72" s="32"/>
      <c r="R72" s="32"/>
      <c r="S72" s="32"/>
      <c r="T72" s="41"/>
      <c r="U72" s="41"/>
      <c r="V72" s="41"/>
      <c r="W72" s="41"/>
      <c r="X72" s="41"/>
      <c r="Y72" s="42"/>
      <c r="Z72" s="32"/>
      <c r="AA72" s="32"/>
      <c r="AB72" s="32"/>
      <c r="AC72" s="32"/>
      <c r="AD72" s="32"/>
      <c r="AE72" s="32"/>
      <c r="AF72" s="32"/>
      <c r="AG72" s="32">
        <f t="shared" si="9"/>
        <v>-850</v>
      </c>
      <c r="AH72" s="33">
        <f t="shared" si="10"/>
        <v>0</v>
      </c>
    </row>
    <row r="73" spans="1:34" s="34" customFormat="1" ht="22.5" customHeight="1">
      <c r="A73" s="59">
        <v>43153</v>
      </c>
      <c r="B73" s="60"/>
      <c r="C73" s="23" t="s">
        <v>50</v>
      </c>
      <c r="D73" s="23"/>
      <c r="E73" s="23"/>
      <c r="F73" s="61"/>
      <c r="G73" s="62" t="s">
        <v>157</v>
      </c>
      <c r="H73" s="30">
        <v>100</v>
      </c>
      <c r="I73" s="30"/>
      <c r="J73" s="30"/>
      <c r="K73" s="30"/>
      <c r="L73" s="31"/>
      <c r="M73" s="32">
        <f t="shared" si="13"/>
        <v>100</v>
      </c>
      <c r="N73" s="32">
        <f t="shared" si="14"/>
        <v>0</v>
      </c>
      <c r="O73" s="32">
        <f t="shared" si="15"/>
        <v>0</v>
      </c>
      <c r="P73" s="32"/>
      <c r="Q73" s="32"/>
      <c r="R73" s="32"/>
      <c r="S73" s="32"/>
      <c r="T73" s="41"/>
      <c r="U73" s="41"/>
      <c r="V73" s="41"/>
      <c r="W73" s="41"/>
      <c r="X73" s="41"/>
      <c r="Y73" s="42"/>
      <c r="Z73" s="32"/>
      <c r="AA73" s="32">
        <v>100</v>
      </c>
      <c r="AB73" s="32"/>
      <c r="AC73" s="32"/>
      <c r="AD73" s="32"/>
      <c r="AE73" s="32"/>
      <c r="AF73" s="32"/>
      <c r="AG73" s="32">
        <f t="shared" si="9"/>
        <v>-100</v>
      </c>
      <c r="AH73" s="33">
        <f t="shared" si="10"/>
        <v>0</v>
      </c>
    </row>
    <row r="74" spans="1:34" s="34" customFormat="1" ht="22.5" customHeight="1">
      <c r="A74" s="59">
        <v>43153</v>
      </c>
      <c r="B74" s="60"/>
      <c r="C74" s="23" t="s">
        <v>38</v>
      </c>
      <c r="D74" s="23" t="s">
        <v>170</v>
      </c>
      <c r="E74" s="23" t="s">
        <v>40</v>
      </c>
      <c r="F74" s="61">
        <v>630221</v>
      </c>
      <c r="G74" s="62" t="s">
        <v>171</v>
      </c>
      <c r="H74" s="30"/>
      <c r="I74" s="30"/>
      <c r="J74" s="30"/>
      <c r="K74" s="30">
        <v>464</v>
      </c>
      <c r="L74" s="31"/>
      <c r="M74" s="32">
        <f t="shared" si="13"/>
        <v>414.28571428571422</v>
      </c>
      <c r="N74" s="32">
        <f t="shared" si="14"/>
        <v>49.714285714285708</v>
      </c>
      <c r="O74" s="32">
        <f t="shared" si="15"/>
        <v>0</v>
      </c>
      <c r="P74" s="32"/>
      <c r="Q74" s="32"/>
      <c r="R74" s="32"/>
      <c r="S74" s="32"/>
      <c r="T74" s="41">
        <v>414.29</v>
      </c>
      <c r="U74" s="41"/>
      <c r="V74" s="41"/>
      <c r="W74" s="41"/>
      <c r="X74" s="41"/>
      <c r="Y74" s="42"/>
      <c r="Z74" s="32"/>
      <c r="AA74" s="32"/>
      <c r="AB74" s="32"/>
      <c r="AC74" s="32"/>
      <c r="AD74" s="32"/>
      <c r="AE74" s="32"/>
      <c r="AF74" s="32"/>
      <c r="AG74" s="32">
        <f t="shared" si="9"/>
        <v>-464.00428571428574</v>
      </c>
      <c r="AH74" s="33">
        <f t="shared" si="10"/>
        <v>-4.2857142857428698E-3</v>
      </c>
    </row>
    <row r="75" spans="1:34" s="34" customFormat="1" ht="21.75" customHeight="1">
      <c r="A75" s="59">
        <v>43153</v>
      </c>
      <c r="B75" s="60"/>
      <c r="C75" s="23" t="s">
        <v>69</v>
      </c>
      <c r="D75" s="23"/>
      <c r="E75" s="23"/>
      <c r="F75" s="61"/>
      <c r="G75" s="62" t="s">
        <v>157</v>
      </c>
      <c r="H75" s="30">
        <v>50</v>
      </c>
      <c r="I75" s="30"/>
      <c r="J75" s="30"/>
      <c r="K75" s="30"/>
      <c r="L75" s="31"/>
      <c r="M75" s="32">
        <f t="shared" si="13"/>
        <v>50</v>
      </c>
      <c r="N75" s="32">
        <f t="shared" si="14"/>
        <v>0</v>
      </c>
      <c r="O75" s="32">
        <f t="shared" si="15"/>
        <v>0</v>
      </c>
      <c r="P75" s="32"/>
      <c r="Q75" s="32"/>
      <c r="R75" s="32"/>
      <c r="S75" s="32"/>
      <c r="T75" s="41"/>
      <c r="U75" s="41"/>
      <c r="V75" s="41"/>
      <c r="W75" s="41"/>
      <c r="X75" s="41"/>
      <c r="Y75" s="42"/>
      <c r="Z75" s="32"/>
      <c r="AA75" s="32">
        <v>50</v>
      </c>
      <c r="AB75" s="32"/>
      <c r="AC75" s="32"/>
      <c r="AD75" s="32"/>
      <c r="AE75" s="32"/>
      <c r="AF75" s="32"/>
      <c r="AG75" s="32">
        <f t="shared" si="9"/>
        <v>-50</v>
      </c>
      <c r="AH75" s="33">
        <f t="shared" si="10"/>
        <v>0</v>
      </c>
    </row>
    <row r="76" spans="1:34" s="34" customFormat="1" ht="23.25" customHeight="1">
      <c r="A76" s="59">
        <v>43153</v>
      </c>
      <c r="B76" s="60"/>
      <c r="C76" s="23" t="s">
        <v>64</v>
      </c>
      <c r="D76" s="23" t="s">
        <v>65</v>
      </c>
      <c r="E76" s="23" t="s">
        <v>66</v>
      </c>
      <c r="F76" s="61">
        <v>95260</v>
      </c>
      <c r="G76" s="62" t="s">
        <v>172</v>
      </c>
      <c r="H76" s="30"/>
      <c r="I76" s="30"/>
      <c r="J76" s="30">
        <v>397.75</v>
      </c>
      <c r="K76" s="30"/>
      <c r="L76" s="31"/>
      <c r="M76" s="32">
        <f t="shared" si="13"/>
        <v>397.75</v>
      </c>
      <c r="N76" s="32">
        <f t="shared" si="14"/>
        <v>0</v>
      </c>
      <c r="O76" s="32">
        <f t="shared" si="15"/>
        <v>0</v>
      </c>
      <c r="P76" s="32">
        <v>397.75</v>
      </c>
      <c r="Q76" s="32"/>
      <c r="R76" s="32"/>
      <c r="S76" s="32"/>
      <c r="T76" s="41"/>
      <c r="U76" s="41"/>
      <c r="V76" s="41"/>
      <c r="W76" s="41"/>
      <c r="X76" s="41"/>
      <c r="Y76" s="42"/>
      <c r="Z76" s="32"/>
      <c r="AA76" s="32"/>
      <c r="AB76" s="32"/>
      <c r="AC76" s="32"/>
      <c r="AD76" s="32"/>
      <c r="AE76" s="32"/>
      <c r="AF76" s="32"/>
      <c r="AG76" s="32">
        <f t="shared" si="9"/>
        <v>-397.75</v>
      </c>
      <c r="AH76" s="33">
        <f t="shared" si="10"/>
        <v>0</v>
      </c>
    </row>
    <row r="77" spans="1:34" s="34" customFormat="1" ht="21" customHeight="1">
      <c r="A77" s="59">
        <v>43153</v>
      </c>
      <c r="B77" s="60"/>
      <c r="C77" s="23" t="s">
        <v>64</v>
      </c>
      <c r="D77" s="23" t="s">
        <v>65</v>
      </c>
      <c r="E77" s="23" t="s">
        <v>66</v>
      </c>
      <c r="F77" s="61">
        <v>95260</v>
      </c>
      <c r="G77" s="62" t="s">
        <v>173</v>
      </c>
      <c r="H77" s="30"/>
      <c r="I77" s="30"/>
      <c r="J77" s="30"/>
      <c r="K77" s="30">
        <f>1276.21+153.14</f>
        <v>1429.35</v>
      </c>
      <c r="L77" s="31"/>
      <c r="M77" s="32">
        <f t="shared" si="13"/>
        <v>1276.2053571428569</v>
      </c>
      <c r="N77" s="32">
        <f t="shared" si="14"/>
        <v>153.14464285714283</v>
      </c>
      <c r="O77" s="32">
        <f t="shared" si="15"/>
        <v>0</v>
      </c>
      <c r="P77" s="32">
        <v>1276.21</v>
      </c>
      <c r="Q77" s="32"/>
      <c r="R77" s="32"/>
      <c r="S77" s="32"/>
      <c r="T77" s="41"/>
      <c r="U77" s="41"/>
      <c r="V77" s="41"/>
      <c r="W77" s="41"/>
      <c r="X77" s="41"/>
      <c r="Y77" s="42"/>
      <c r="Z77" s="32"/>
      <c r="AA77" s="32"/>
      <c r="AB77" s="32"/>
      <c r="AC77" s="32"/>
      <c r="AD77" s="32"/>
      <c r="AE77" s="32"/>
      <c r="AF77" s="32"/>
      <c r="AG77" s="32">
        <f t="shared" si="9"/>
        <v>-1429.3546428571428</v>
      </c>
      <c r="AH77" s="33">
        <f t="shared" si="10"/>
        <v>-4.6428571429260046E-3</v>
      </c>
    </row>
    <row r="78" spans="1:34" s="34" customFormat="1" ht="21.75" customHeight="1">
      <c r="A78" s="59">
        <v>43155</v>
      </c>
      <c r="B78" s="60"/>
      <c r="C78" s="23" t="s">
        <v>46</v>
      </c>
      <c r="D78" s="23" t="s">
        <v>47</v>
      </c>
      <c r="E78" s="23" t="s">
        <v>48</v>
      </c>
      <c r="F78" s="61">
        <v>2308</v>
      </c>
      <c r="G78" s="62" t="s">
        <v>77</v>
      </c>
      <c r="H78" s="30"/>
      <c r="I78" s="30"/>
      <c r="J78" s="30">
        <v>510</v>
      </c>
      <c r="K78" s="30"/>
      <c r="L78" s="31"/>
      <c r="M78" s="32">
        <f t="shared" si="13"/>
        <v>510</v>
      </c>
      <c r="N78" s="32">
        <f t="shared" si="14"/>
        <v>0</v>
      </c>
      <c r="O78" s="32">
        <f t="shared" si="15"/>
        <v>0</v>
      </c>
      <c r="P78" s="32">
        <v>510</v>
      </c>
      <c r="Q78" s="32"/>
      <c r="R78" s="32"/>
      <c r="S78" s="32"/>
      <c r="T78" s="41"/>
      <c r="U78" s="41"/>
      <c r="V78" s="41"/>
      <c r="W78" s="41"/>
      <c r="X78" s="41"/>
      <c r="Y78" s="42"/>
      <c r="Z78" s="32"/>
      <c r="AA78" s="32"/>
      <c r="AB78" s="32"/>
      <c r="AC78" s="32"/>
      <c r="AD78" s="32"/>
      <c r="AE78" s="32"/>
      <c r="AF78" s="32"/>
      <c r="AG78" s="32">
        <f t="shared" si="9"/>
        <v>-510</v>
      </c>
      <c r="AH78" s="33">
        <f t="shared" si="10"/>
        <v>0</v>
      </c>
    </row>
    <row r="79" spans="1:34" s="34" customFormat="1" ht="19.5" customHeight="1">
      <c r="A79" s="63">
        <v>43155</v>
      </c>
      <c r="B79" s="64"/>
      <c r="C79" s="51" t="s">
        <v>174</v>
      </c>
      <c r="D79" s="51" t="s">
        <v>175</v>
      </c>
      <c r="E79" s="51" t="s">
        <v>48</v>
      </c>
      <c r="F79" s="65">
        <v>12847</v>
      </c>
      <c r="G79" s="66" t="s">
        <v>176</v>
      </c>
      <c r="H79" s="54"/>
      <c r="I79" s="54"/>
      <c r="J79" s="54">
        <v>440</v>
      </c>
      <c r="K79" s="54"/>
      <c r="L79" s="55"/>
      <c r="M79" s="56">
        <f t="shared" si="13"/>
        <v>440</v>
      </c>
      <c r="N79" s="56">
        <f t="shared" si="14"/>
        <v>0</v>
      </c>
      <c r="O79" s="56">
        <f t="shared" si="15"/>
        <v>0</v>
      </c>
      <c r="P79" s="56">
        <v>440</v>
      </c>
      <c r="Q79" s="56"/>
      <c r="R79" s="56"/>
      <c r="S79" s="56"/>
      <c r="T79" s="57"/>
      <c r="U79" s="57"/>
      <c r="V79" s="57"/>
      <c r="W79" s="57"/>
      <c r="X79" s="57"/>
      <c r="Y79" s="56"/>
      <c r="Z79" s="56"/>
      <c r="AA79" s="56"/>
      <c r="AB79" s="56"/>
      <c r="AC79" s="56"/>
      <c r="AD79" s="56"/>
      <c r="AE79" s="56"/>
      <c r="AF79" s="56"/>
      <c r="AG79" s="56">
        <f t="shared" si="9"/>
        <v>-440</v>
      </c>
      <c r="AH79" s="58">
        <f t="shared" si="10"/>
        <v>0</v>
      </c>
    </row>
    <row r="80" spans="1:34" s="34" customFormat="1" ht="21.75" customHeight="1">
      <c r="A80" s="59">
        <v>43155</v>
      </c>
      <c r="B80" s="60"/>
      <c r="C80" s="23" t="s">
        <v>154</v>
      </c>
      <c r="D80" s="23" t="s">
        <v>43</v>
      </c>
      <c r="E80" s="23" t="s">
        <v>155</v>
      </c>
      <c r="F80" s="61">
        <v>31155</v>
      </c>
      <c r="G80" s="61" t="s">
        <v>177</v>
      </c>
      <c r="H80" s="30"/>
      <c r="I80" s="30"/>
      <c r="J80" s="30"/>
      <c r="K80" s="30">
        <v>170.57</v>
      </c>
      <c r="L80" s="31"/>
      <c r="M80" s="32">
        <f t="shared" si="13"/>
        <v>152.29464285714283</v>
      </c>
      <c r="N80" s="32">
        <f t="shared" si="14"/>
        <v>18.275357142857139</v>
      </c>
      <c r="O80" s="32">
        <f t="shared" si="15"/>
        <v>0</v>
      </c>
      <c r="P80" s="32">
        <v>152.29</v>
      </c>
      <c r="Q80" s="32"/>
      <c r="R80" s="32"/>
      <c r="S80" s="32"/>
      <c r="T80" s="41"/>
      <c r="U80" s="41"/>
      <c r="V80" s="41"/>
      <c r="W80" s="41"/>
      <c r="X80" s="41"/>
      <c r="Y80" s="42"/>
      <c r="Z80" s="32"/>
      <c r="AA80" s="32"/>
      <c r="AB80" s="32"/>
      <c r="AC80" s="32"/>
      <c r="AD80" s="32"/>
      <c r="AE80" s="32"/>
      <c r="AF80" s="32"/>
      <c r="AG80" s="32">
        <f t="shared" si="9"/>
        <v>-170.56535714285712</v>
      </c>
      <c r="AH80" s="33">
        <f t="shared" si="10"/>
        <v>4.6428571428691612E-3</v>
      </c>
    </row>
    <row r="81" spans="1:34" s="34" customFormat="1" ht="24.75" customHeight="1">
      <c r="A81" s="59">
        <v>43158</v>
      </c>
      <c r="B81" s="60"/>
      <c r="C81" s="23" t="s">
        <v>64</v>
      </c>
      <c r="D81" s="23" t="s">
        <v>65</v>
      </c>
      <c r="E81" s="23" t="s">
        <v>66</v>
      </c>
      <c r="F81" s="61">
        <v>67575</v>
      </c>
      <c r="G81" s="62" t="s">
        <v>178</v>
      </c>
      <c r="H81" s="30"/>
      <c r="I81" s="30"/>
      <c r="J81" s="30">
        <v>652.04999999999995</v>
      </c>
      <c r="K81" s="30"/>
      <c r="L81" s="31"/>
      <c r="M81" s="32">
        <f t="shared" si="13"/>
        <v>652.04999999999995</v>
      </c>
      <c r="N81" s="32">
        <f t="shared" si="14"/>
        <v>0</v>
      </c>
      <c r="O81" s="32">
        <f t="shared" si="15"/>
        <v>0</v>
      </c>
      <c r="P81" s="32">
        <v>652.04999999999995</v>
      </c>
      <c r="Q81" s="32"/>
      <c r="R81" s="32"/>
      <c r="S81" s="32"/>
      <c r="T81" s="41"/>
      <c r="U81" s="41"/>
      <c r="V81" s="41"/>
      <c r="W81" s="41"/>
      <c r="X81" s="41"/>
      <c r="Y81" s="42"/>
      <c r="Z81" s="32"/>
      <c r="AA81" s="32"/>
      <c r="AB81" s="32"/>
      <c r="AC81" s="32"/>
      <c r="AD81" s="32"/>
      <c r="AE81" s="32"/>
      <c r="AF81" s="32"/>
      <c r="AG81" s="32">
        <f t="shared" si="9"/>
        <v>-652.04999999999995</v>
      </c>
      <c r="AH81" s="33">
        <f t="shared" si="10"/>
        <v>0</v>
      </c>
    </row>
    <row r="82" spans="1:34" s="34" customFormat="1" ht="19.5" customHeight="1">
      <c r="A82" s="59">
        <v>43158</v>
      </c>
      <c r="B82" s="60"/>
      <c r="C82" s="23" t="s">
        <v>64</v>
      </c>
      <c r="D82" s="23" t="s">
        <v>65</v>
      </c>
      <c r="E82" s="23" t="s">
        <v>66</v>
      </c>
      <c r="F82" s="61">
        <v>67575</v>
      </c>
      <c r="G82" s="62" t="s">
        <v>131</v>
      </c>
      <c r="H82" s="30"/>
      <c r="I82" s="30"/>
      <c r="J82" s="30"/>
      <c r="K82" s="30">
        <f>646.47+77.58</f>
        <v>724.05000000000007</v>
      </c>
      <c r="L82" s="31"/>
      <c r="M82" s="32">
        <f t="shared" si="13"/>
        <v>646.47321428571433</v>
      </c>
      <c r="N82" s="32">
        <f t="shared" si="14"/>
        <v>77.57678571428572</v>
      </c>
      <c r="O82" s="32">
        <f t="shared" si="15"/>
        <v>0</v>
      </c>
      <c r="P82" s="32">
        <v>646.47</v>
      </c>
      <c r="Q82" s="32"/>
      <c r="R82" s="32"/>
      <c r="S82" s="32"/>
      <c r="T82" s="41"/>
      <c r="U82" s="41"/>
      <c r="V82" s="41"/>
      <c r="W82" s="41"/>
      <c r="X82" s="41"/>
      <c r="Y82" s="42"/>
      <c r="Z82" s="32"/>
      <c r="AA82" s="32"/>
      <c r="AB82" s="32"/>
      <c r="AC82" s="32"/>
      <c r="AD82" s="32"/>
      <c r="AE82" s="32"/>
      <c r="AF82" s="32"/>
      <c r="AG82" s="32">
        <f t="shared" si="9"/>
        <v>-724.04678571428576</v>
      </c>
      <c r="AH82" s="33">
        <f t="shared" si="10"/>
        <v>3.2142857143071524E-3</v>
      </c>
    </row>
    <row r="83" spans="1:34" s="34" customFormat="1" ht="21" customHeight="1">
      <c r="A83" s="59">
        <v>43158</v>
      </c>
      <c r="B83" s="60"/>
      <c r="C83" s="23" t="s">
        <v>64</v>
      </c>
      <c r="D83" s="23" t="s">
        <v>65</v>
      </c>
      <c r="E83" s="23" t="s">
        <v>66</v>
      </c>
      <c r="F83" s="61">
        <v>119906</v>
      </c>
      <c r="G83" s="62" t="s">
        <v>179</v>
      </c>
      <c r="H83" s="30"/>
      <c r="I83" s="30"/>
      <c r="J83" s="30"/>
      <c r="K83" s="30">
        <v>129.85</v>
      </c>
      <c r="L83" s="31"/>
      <c r="M83" s="32">
        <f t="shared" si="13"/>
        <v>115.93749999999999</v>
      </c>
      <c r="N83" s="32">
        <f t="shared" si="14"/>
        <v>13.912499999999998</v>
      </c>
      <c r="O83" s="32">
        <f t="shared" si="15"/>
        <v>0</v>
      </c>
      <c r="P83" s="32">
        <v>115.85</v>
      </c>
      <c r="Q83" s="32"/>
      <c r="R83" s="32"/>
      <c r="S83" s="32"/>
      <c r="T83" s="41"/>
      <c r="U83" s="41"/>
      <c r="V83" s="41"/>
      <c r="W83" s="41"/>
      <c r="X83" s="41"/>
      <c r="Y83" s="42"/>
      <c r="Z83" s="32"/>
      <c r="AA83" s="32"/>
      <c r="AB83" s="32"/>
      <c r="AC83" s="32"/>
      <c r="AD83" s="32"/>
      <c r="AE83" s="32"/>
      <c r="AF83" s="32"/>
      <c r="AG83" s="32">
        <f t="shared" si="9"/>
        <v>-129.76249999999999</v>
      </c>
      <c r="AH83" s="33">
        <f t="shared" si="10"/>
        <v>8.7500000000005684E-2</v>
      </c>
    </row>
    <row r="84" spans="1:34" s="34" customFormat="1" ht="19.5" customHeight="1">
      <c r="A84" s="59">
        <v>43159</v>
      </c>
      <c r="B84" s="60"/>
      <c r="C84" s="23" t="s">
        <v>64</v>
      </c>
      <c r="D84" s="23" t="s">
        <v>65</v>
      </c>
      <c r="E84" s="23" t="s">
        <v>66</v>
      </c>
      <c r="F84" s="61">
        <v>78597</v>
      </c>
      <c r="G84" s="62" t="s">
        <v>180</v>
      </c>
      <c r="H84" s="30"/>
      <c r="I84" s="30"/>
      <c r="J84" s="30">
        <v>1669.25</v>
      </c>
      <c r="K84" s="30"/>
      <c r="L84" s="31"/>
      <c r="M84" s="32">
        <f t="shared" si="13"/>
        <v>1669.25</v>
      </c>
      <c r="N84" s="32">
        <f t="shared" si="14"/>
        <v>0</v>
      </c>
      <c r="O84" s="32">
        <f t="shared" si="15"/>
        <v>0</v>
      </c>
      <c r="P84" s="32">
        <v>1669.25</v>
      </c>
      <c r="Q84" s="32"/>
      <c r="R84" s="32"/>
      <c r="S84" s="32"/>
      <c r="T84" s="41"/>
      <c r="U84" s="41"/>
      <c r="V84" s="41"/>
      <c r="W84" s="41"/>
      <c r="X84" s="41"/>
      <c r="Y84" s="42"/>
      <c r="Z84" s="32"/>
      <c r="AA84" s="32"/>
      <c r="AB84" s="32"/>
      <c r="AC84" s="32"/>
      <c r="AD84" s="32"/>
      <c r="AE84" s="32"/>
      <c r="AF84" s="32"/>
      <c r="AG84" s="32">
        <f t="shared" si="9"/>
        <v>-1669.25</v>
      </c>
      <c r="AH84" s="33">
        <f t="shared" si="10"/>
        <v>0</v>
      </c>
    </row>
    <row r="85" spans="1:34" s="34" customFormat="1" ht="19.5" customHeight="1">
      <c r="A85" s="59">
        <v>43159</v>
      </c>
      <c r="B85" s="60"/>
      <c r="C85" s="23" t="s">
        <v>64</v>
      </c>
      <c r="D85" s="23" t="s">
        <v>65</v>
      </c>
      <c r="E85" s="23" t="s">
        <v>66</v>
      </c>
      <c r="F85" s="61">
        <v>78597</v>
      </c>
      <c r="G85" s="62" t="s">
        <v>181</v>
      </c>
      <c r="H85" s="30"/>
      <c r="I85" s="30"/>
      <c r="J85" s="30"/>
      <c r="K85" s="30">
        <f>192.95+23.15</f>
        <v>216.1</v>
      </c>
      <c r="L85" s="31"/>
      <c r="M85" s="32">
        <f t="shared" si="13"/>
        <v>192.94642857142856</v>
      </c>
      <c r="N85" s="32">
        <f t="shared" si="14"/>
        <v>23.153571428571425</v>
      </c>
      <c r="O85" s="32">
        <f t="shared" si="15"/>
        <v>0</v>
      </c>
      <c r="P85" s="32">
        <v>192.95</v>
      </c>
      <c r="Q85" s="32"/>
      <c r="R85" s="32"/>
      <c r="S85" s="32"/>
      <c r="T85" s="41"/>
      <c r="U85" s="41"/>
      <c r="V85" s="41"/>
      <c r="W85" s="41"/>
      <c r="X85" s="41"/>
      <c r="Y85" s="42"/>
      <c r="Z85" s="32"/>
      <c r="AA85" s="32"/>
      <c r="AB85" s="32"/>
      <c r="AC85" s="32"/>
      <c r="AD85" s="32"/>
      <c r="AE85" s="32"/>
      <c r="AF85" s="32"/>
      <c r="AG85" s="32">
        <f t="shared" si="9"/>
        <v>-216.1035714285714</v>
      </c>
      <c r="AH85" s="33">
        <f t="shared" si="10"/>
        <v>-3.571428571405022E-3</v>
      </c>
    </row>
    <row r="86" spans="1:34" s="34" customFormat="1" ht="19.5" customHeight="1">
      <c r="A86" s="59">
        <v>43159</v>
      </c>
      <c r="B86" s="60"/>
      <c r="C86" s="23" t="s">
        <v>154</v>
      </c>
      <c r="D86" s="23" t="s">
        <v>43</v>
      </c>
      <c r="E86" s="23" t="s">
        <v>155</v>
      </c>
      <c r="F86" s="61">
        <v>28462</v>
      </c>
      <c r="G86" s="62" t="s">
        <v>182</v>
      </c>
      <c r="H86" s="30"/>
      <c r="I86" s="30"/>
      <c r="J86" s="30"/>
      <c r="K86" s="30">
        <v>248</v>
      </c>
      <c r="L86" s="31"/>
      <c r="M86" s="32">
        <f t="shared" si="13"/>
        <v>221.42857142857142</v>
      </c>
      <c r="N86" s="32">
        <f t="shared" si="14"/>
        <v>26.571428571428569</v>
      </c>
      <c r="O86" s="32">
        <f t="shared" si="15"/>
        <v>0</v>
      </c>
      <c r="P86" s="32">
        <v>221.43</v>
      </c>
      <c r="Q86" s="32"/>
      <c r="R86" s="32"/>
      <c r="S86" s="32"/>
      <c r="T86" s="41"/>
      <c r="U86" s="41"/>
      <c r="V86" s="41"/>
      <c r="W86" s="41"/>
      <c r="X86" s="41"/>
      <c r="Y86" s="42"/>
      <c r="Z86" s="32"/>
      <c r="AA86" s="32"/>
      <c r="AB86" s="32"/>
      <c r="AC86" s="32"/>
      <c r="AD86" s="32"/>
      <c r="AE86" s="32"/>
      <c r="AF86" s="32"/>
      <c r="AG86" s="32">
        <f t="shared" si="9"/>
        <v>-248.00142857142856</v>
      </c>
      <c r="AH86" s="33">
        <f t="shared" si="10"/>
        <v>-1.4285714285620088E-3</v>
      </c>
    </row>
    <row r="87" spans="1:34" s="34" customFormat="1" ht="19.5" customHeight="1">
      <c r="A87" s="22"/>
      <c r="B87" s="37"/>
      <c r="C87" s="23"/>
      <c r="D87" s="23"/>
      <c r="E87" s="23"/>
      <c r="F87" s="29"/>
      <c r="G87" s="35"/>
      <c r="H87" s="30"/>
      <c r="I87" s="30"/>
      <c r="J87" s="30"/>
      <c r="K87" s="30"/>
      <c r="L87" s="31"/>
      <c r="M87" s="32">
        <f t="shared" ref="M87" si="16">SUM(H87:J87,K87/1.12)</f>
        <v>0</v>
      </c>
      <c r="N87" s="32">
        <f t="shared" ref="N87" si="17">K87/1.12*0.12</f>
        <v>0</v>
      </c>
      <c r="O87" s="32">
        <f t="shared" ref="O87" si="18">-SUM(I87:J87,K87/1.12)*L87</f>
        <v>0</v>
      </c>
      <c r="P87" s="32"/>
      <c r="Q87" s="32"/>
      <c r="R87" s="32"/>
      <c r="S87" s="32"/>
      <c r="T87" s="41"/>
      <c r="U87" s="41"/>
      <c r="V87" s="41"/>
      <c r="W87" s="41"/>
      <c r="X87" s="41"/>
      <c r="Y87" s="42"/>
      <c r="Z87" s="32"/>
      <c r="AA87" s="32"/>
      <c r="AB87" s="32"/>
      <c r="AC87" s="41"/>
      <c r="AD87" s="41"/>
      <c r="AE87" s="48"/>
      <c r="AF87" s="48"/>
      <c r="AG87" s="45">
        <f>-SUM(N87:AF87)</f>
        <v>0</v>
      </c>
      <c r="AH87" s="33">
        <f t="shared" ref="AH87:AH88" si="19">SUM(H87:K87)+AG87+O87</f>
        <v>0</v>
      </c>
    </row>
    <row r="88" spans="1:34" s="34" customFormat="1" ht="19.5" customHeight="1">
      <c r="A88" s="22"/>
      <c r="B88" s="37"/>
      <c r="C88" s="38"/>
      <c r="D88" s="38"/>
      <c r="E88" s="38"/>
      <c r="F88" s="29"/>
      <c r="G88" s="35"/>
      <c r="H88" s="30"/>
      <c r="I88" s="30"/>
      <c r="J88" s="30"/>
      <c r="K88" s="30"/>
      <c r="L88" s="31"/>
      <c r="M88" s="32">
        <f>SUM(H88:J88,K88/1.12)</f>
        <v>0</v>
      </c>
      <c r="N88" s="32">
        <f>K88/1.12*0.12</f>
        <v>0</v>
      </c>
      <c r="O88" s="32">
        <f>-SUM(I88:J88,K88/1.12)*L88</f>
        <v>0</v>
      </c>
      <c r="P88" s="32"/>
      <c r="Q88" s="32"/>
      <c r="R88" s="32"/>
      <c r="S88" s="32"/>
      <c r="T88" s="41"/>
      <c r="U88" s="41"/>
      <c r="V88" s="41"/>
      <c r="W88" s="41"/>
      <c r="X88" s="41"/>
      <c r="Y88" s="42"/>
      <c r="Z88" s="32"/>
      <c r="AA88" s="32"/>
      <c r="AB88" s="32"/>
      <c r="AC88" s="41"/>
      <c r="AD88" s="41"/>
      <c r="AE88" s="48"/>
      <c r="AF88" s="48"/>
      <c r="AG88" s="45">
        <f>-SUM(N88:AF88)</f>
        <v>0</v>
      </c>
      <c r="AH88" s="33">
        <f t="shared" si="19"/>
        <v>0</v>
      </c>
    </row>
    <row r="89" spans="1:34" s="10" customFormat="1" ht="12" customHeight="1" thickBot="1">
      <c r="A89" s="16"/>
      <c r="B89" s="15"/>
      <c r="C89" s="12"/>
      <c r="D89" s="14"/>
      <c r="E89" s="14"/>
      <c r="F89" s="13"/>
      <c r="G89" s="12"/>
      <c r="H89" s="11">
        <f t="shared" ref="H89:AH89" si="20">SUM(H5:H88)</f>
        <v>4318</v>
      </c>
      <c r="I89" s="11">
        <f t="shared" si="20"/>
        <v>0</v>
      </c>
      <c r="J89" s="11">
        <f t="shared" si="20"/>
        <v>16191.8</v>
      </c>
      <c r="K89" s="11">
        <f t="shared" si="20"/>
        <v>27585.409999999996</v>
      </c>
      <c r="L89" s="11">
        <f t="shared" si="20"/>
        <v>0.09</v>
      </c>
      <c r="M89" s="11">
        <f t="shared" si="20"/>
        <v>45139.630357142865</v>
      </c>
      <c r="N89" s="11">
        <f t="shared" si="20"/>
        <v>2955.5796428571425</v>
      </c>
      <c r="O89" s="11">
        <f t="shared" si="20"/>
        <v>-142.33346428571429</v>
      </c>
      <c r="P89" s="11">
        <f t="shared" si="20"/>
        <v>30362.690000000002</v>
      </c>
      <c r="Q89" s="11">
        <f t="shared" si="20"/>
        <v>1031.47</v>
      </c>
      <c r="R89" s="11">
        <f t="shared" si="20"/>
        <v>391.97</v>
      </c>
      <c r="S89" s="11">
        <f t="shared" si="20"/>
        <v>959.9</v>
      </c>
      <c r="T89" s="11">
        <f t="shared" si="20"/>
        <v>1189.96</v>
      </c>
      <c r="U89" s="11">
        <f t="shared" si="20"/>
        <v>0</v>
      </c>
      <c r="V89" s="11">
        <f t="shared" si="20"/>
        <v>702.68000000000006</v>
      </c>
      <c r="W89" s="11">
        <f t="shared" si="20"/>
        <v>46.21</v>
      </c>
      <c r="X89" s="11">
        <f t="shared" si="20"/>
        <v>272.10000000000002</v>
      </c>
      <c r="Y89" s="11">
        <f t="shared" si="20"/>
        <v>3651.7799999999997</v>
      </c>
      <c r="Z89" s="11">
        <f t="shared" si="20"/>
        <v>426.79</v>
      </c>
      <c r="AA89" s="11">
        <f t="shared" si="20"/>
        <v>1250</v>
      </c>
      <c r="AB89" s="11">
        <f t="shared" si="20"/>
        <v>250</v>
      </c>
      <c r="AC89" s="11">
        <f t="shared" si="20"/>
        <v>3785.71</v>
      </c>
      <c r="AD89" s="11">
        <f t="shared" si="20"/>
        <v>0</v>
      </c>
      <c r="AE89" s="11">
        <f t="shared" si="20"/>
        <v>0</v>
      </c>
      <c r="AF89" s="47">
        <f t="shared" si="20"/>
        <v>818</v>
      </c>
      <c r="AG89" s="11">
        <f t="shared" si="20"/>
        <v>-47952.506178571421</v>
      </c>
      <c r="AH89" s="11">
        <f t="shared" si="20"/>
        <v>0.37035714285680932</v>
      </c>
    </row>
    <row r="90" spans="1:34" ht="12" customHeight="1" thickTop="1"/>
    <row r="91" spans="1:34" ht="12" customHeight="1">
      <c r="K91" s="40">
        <f>+K89+J89+H89</f>
        <v>48095.209999999992</v>
      </c>
      <c r="L91" s="9"/>
      <c r="M91" s="8"/>
      <c r="AG91" s="39">
        <f>+AG89</f>
        <v>-47952.506178571421</v>
      </c>
    </row>
    <row r="92" spans="1:34" ht="12" customHeight="1">
      <c r="K92" s="8"/>
      <c r="L92" s="9"/>
      <c r="M92" s="8"/>
    </row>
    <row r="93" spans="1:34" ht="12" customHeight="1">
      <c r="C93" s="36" t="s">
        <v>33</v>
      </c>
      <c r="G93" s="10"/>
      <c r="K93" s="67"/>
      <c r="L93" s="67"/>
      <c r="M93" s="67"/>
    </row>
    <row r="94" spans="1:34" ht="12" customHeight="1">
      <c r="K94" s="8"/>
      <c r="L94" s="9"/>
      <c r="M94" s="8"/>
    </row>
    <row r="95" spans="1:34" ht="12" customHeight="1">
      <c r="K95" s="8"/>
      <c r="L95" s="9"/>
      <c r="M95" s="8"/>
    </row>
    <row r="96" spans="1:34" ht="12" customHeight="1">
      <c r="A96" s="1"/>
      <c r="B96" s="1"/>
      <c r="D96" s="1"/>
      <c r="E96" s="1"/>
      <c r="F96" s="1"/>
      <c r="H96" s="1"/>
      <c r="I96" s="1"/>
      <c r="J96" s="1"/>
      <c r="K96" s="8"/>
      <c r="L96" s="9"/>
      <c r="M96" s="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1"/>
      <c r="AA96" s="1"/>
      <c r="AB96" s="1"/>
      <c r="AC96" s="1"/>
      <c r="AD96" s="1"/>
      <c r="AE96" s="1"/>
      <c r="AF96" s="1"/>
      <c r="AG96" s="1"/>
    </row>
    <row r="97" spans="1:33" ht="12" customHeight="1"/>
    <row r="98" spans="1:33" ht="12" customHeight="1"/>
    <row r="99" spans="1:33" ht="12" customHeight="1"/>
    <row r="100" spans="1:33" ht="12" customHeight="1"/>
    <row r="101" spans="1:33" ht="12" customHeight="1"/>
    <row r="102" spans="1:33" ht="12" customHeight="1"/>
    <row r="103" spans="1:33" ht="12" customHeight="1">
      <c r="Q103" s="2">
        <v>0</v>
      </c>
    </row>
    <row r="104" spans="1:33" ht="12" customHeight="1">
      <c r="A104" s="1"/>
      <c r="B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Z104" s="1"/>
      <c r="AA104" s="1"/>
      <c r="AB104" s="1"/>
      <c r="AC104" s="1"/>
      <c r="AD104" s="1"/>
      <c r="AE104" s="1"/>
      <c r="AF104" s="1"/>
      <c r="AG104" s="1"/>
    </row>
  </sheetData>
  <mergeCells count="1">
    <mergeCell ref="K93:M93"/>
  </mergeCells>
  <pageMargins left="0.7" right="0.7" top="0.75" bottom="0.75" header="0.3" footer="0.3"/>
  <pageSetup paperSize="5" scale="8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4"/>
  <sheetViews>
    <sheetView workbookViewId="0">
      <selection activeCell="G15" sqref="G15"/>
    </sheetView>
  </sheetViews>
  <sheetFormatPr defaultRowHeight="11.25"/>
  <cols>
    <col min="1" max="1" width="8.140625" style="7" customWidth="1"/>
    <col min="2" max="2" width="7.28515625" style="6" hidden="1" customWidth="1"/>
    <col min="3" max="3" width="25.85546875" style="1" customWidth="1"/>
    <col min="4" max="4" width="14" style="5" hidden="1" customWidth="1"/>
    <col min="5" max="5" width="22.7109375" style="5" hidden="1" customWidth="1"/>
    <col min="6" max="6" width="7.85546875" style="4" hidden="1" customWidth="1"/>
    <col min="7" max="7" width="24" style="1" customWidth="1"/>
    <col min="8" max="8" width="8.140625" style="2" hidden="1" customWidth="1"/>
    <col min="9" max="9" width="8.42578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5" width="8.5703125" style="2" hidden="1" customWidth="1"/>
    <col min="16" max="16" width="9.85546875" style="2" customWidth="1"/>
    <col min="17" max="17" width="7.85546875" style="2" hidden="1" customWidth="1"/>
    <col min="18" max="18" width="7.7109375" style="2" hidden="1" customWidth="1"/>
    <col min="19" max="19" width="8.140625" style="2" customWidth="1"/>
    <col min="20" max="24" width="6.85546875" style="2" hidden="1" customWidth="1"/>
    <col min="25" max="25" width="9.28515625" style="2" customWidth="1"/>
    <col min="26" max="26" width="8.28515625" style="2" hidden="1" customWidth="1"/>
    <col min="27" max="27" width="6.7109375" style="2" hidden="1" customWidth="1"/>
    <col min="28" max="28" width="9.5703125" style="2" hidden="1" customWidth="1"/>
    <col min="29" max="30" width="8" style="2" hidden="1" customWidth="1"/>
    <col min="31" max="31" width="10.28515625" style="2" hidden="1" customWidth="1"/>
    <col min="32" max="32" width="7.85546875" style="2" hidden="1" customWidth="1"/>
    <col min="33" max="33" width="10.7109375" style="2" customWidth="1"/>
    <col min="34" max="34" width="7.85546875" style="1" customWidth="1"/>
    <col min="35" max="16384" width="9.140625" style="1"/>
  </cols>
  <sheetData>
    <row r="1" spans="1:34" ht="12" customHeight="1">
      <c r="A1" s="21" t="s">
        <v>30</v>
      </c>
      <c r="C1" s="20"/>
    </row>
    <row r="2" spans="1:34" ht="12" customHeight="1">
      <c r="A2" s="21" t="s">
        <v>26</v>
      </c>
    </row>
    <row r="3" spans="1:34" ht="12" customHeight="1">
      <c r="A3" s="21" t="s">
        <v>37</v>
      </c>
      <c r="B3" s="20"/>
      <c r="C3" s="19"/>
      <c r="N3" s="18">
        <v>1301</v>
      </c>
      <c r="O3" s="18">
        <v>2402</v>
      </c>
      <c r="P3" s="18">
        <v>5001</v>
      </c>
      <c r="Q3" s="18">
        <v>5002</v>
      </c>
      <c r="R3" s="18">
        <v>6220</v>
      </c>
      <c r="S3" s="18">
        <v>6219</v>
      </c>
      <c r="T3" s="18">
        <v>6212</v>
      </c>
      <c r="U3" s="18"/>
      <c r="V3" s="18"/>
      <c r="W3" s="18"/>
      <c r="X3" s="18"/>
      <c r="Y3" s="18" t="s">
        <v>25</v>
      </c>
      <c r="Z3" s="18"/>
      <c r="AA3" s="18">
        <v>6230</v>
      </c>
      <c r="AB3" s="18" t="s">
        <v>24</v>
      </c>
      <c r="AC3" s="18">
        <v>6202</v>
      </c>
      <c r="AD3" s="18"/>
      <c r="AE3" s="18">
        <v>6109</v>
      </c>
      <c r="AF3" s="18">
        <v>6236</v>
      </c>
      <c r="AG3" s="18">
        <v>1002</v>
      </c>
    </row>
    <row r="4" spans="1:34" s="17" customFormat="1" ht="43.5" customHeight="1">
      <c r="A4" s="24" t="s">
        <v>23</v>
      </c>
      <c r="B4" s="25" t="s">
        <v>22</v>
      </c>
      <c r="C4" s="26" t="s">
        <v>21</v>
      </c>
      <c r="D4" s="26" t="s">
        <v>20</v>
      </c>
      <c r="E4" s="26" t="s">
        <v>27</v>
      </c>
      <c r="F4" s="26" t="s">
        <v>19</v>
      </c>
      <c r="G4" s="26" t="s">
        <v>18</v>
      </c>
      <c r="H4" s="26" t="s">
        <v>17</v>
      </c>
      <c r="I4" s="26" t="s">
        <v>16</v>
      </c>
      <c r="J4" s="26" t="s">
        <v>15</v>
      </c>
      <c r="K4" s="26" t="s">
        <v>14</v>
      </c>
      <c r="L4" s="27" t="s">
        <v>13</v>
      </c>
      <c r="M4" s="26" t="s">
        <v>12</v>
      </c>
      <c r="N4" s="28" t="s">
        <v>11</v>
      </c>
      <c r="O4" s="28" t="s">
        <v>10</v>
      </c>
      <c r="P4" s="28" t="s">
        <v>9</v>
      </c>
      <c r="Q4" s="28" t="s">
        <v>8</v>
      </c>
      <c r="R4" s="28" t="s">
        <v>31</v>
      </c>
      <c r="S4" s="28" t="s">
        <v>32</v>
      </c>
      <c r="T4" s="28" t="s">
        <v>7</v>
      </c>
      <c r="U4" s="28" t="s">
        <v>28</v>
      </c>
      <c r="V4" s="28" t="s">
        <v>34</v>
      </c>
      <c r="W4" s="28" t="s">
        <v>35</v>
      </c>
      <c r="X4" s="28" t="s">
        <v>36</v>
      </c>
      <c r="Y4" s="28" t="s">
        <v>6</v>
      </c>
      <c r="Z4" s="28" t="s">
        <v>29</v>
      </c>
      <c r="AA4" s="28" t="s">
        <v>5</v>
      </c>
      <c r="AB4" s="28" t="s">
        <v>4</v>
      </c>
      <c r="AC4" s="28" t="s">
        <v>3</v>
      </c>
      <c r="AD4" s="28" t="s">
        <v>1</v>
      </c>
      <c r="AE4" s="28" t="s">
        <v>2</v>
      </c>
      <c r="AF4" s="28" t="s">
        <v>1</v>
      </c>
      <c r="AG4" s="28" t="s">
        <v>0</v>
      </c>
    </row>
    <row r="5" spans="1:34" s="34" customFormat="1" ht="21.75" customHeight="1">
      <c r="A5" s="59">
        <v>43136</v>
      </c>
      <c r="B5" s="60"/>
      <c r="C5" s="23" t="s">
        <v>69</v>
      </c>
      <c r="D5" s="23"/>
      <c r="E5" s="23"/>
      <c r="F5" s="61"/>
      <c r="G5" s="61" t="s">
        <v>183</v>
      </c>
      <c r="H5" s="30"/>
      <c r="I5" s="30"/>
      <c r="J5" s="30">
        <v>202</v>
      </c>
      <c r="K5" s="30"/>
      <c r="L5" s="31"/>
      <c r="M5" s="32">
        <f t="shared" ref="M5:M7" si="0">SUM(H5:J5,K5/1.12)</f>
        <v>202</v>
      </c>
      <c r="N5" s="32">
        <f t="shared" ref="N5:N7" si="1">K5/1.12*0.12</f>
        <v>0</v>
      </c>
      <c r="O5" s="32">
        <f t="shared" ref="O5:O7" si="2">-SUM(I5:J5,K5/1.12)*L5</f>
        <v>0</v>
      </c>
      <c r="P5" s="32">
        <v>202</v>
      </c>
      <c r="Q5" s="32"/>
      <c r="R5" s="32"/>
      <c r="S5" s="32"/>
      <c r="T5" s="41"/>
      <c r="U5" s="41"/>
      <c r="V5" s="41"/>
      <c r="W5" s="41"/>
      <c r="X5" s="41"/>
      <c r="Y5" s="42"/>
      <c r="Z5" s="32"/>
      <c r="AA5" s="32"/>
      <c r="AB5" s="32"/>
      <c r="AC5" s="32"/>
      <c r="AD5" s="32"/>
      <c r="AE5" s="32"/>
      <c r="AF5" s="32"/>
      <c r="AG5" s="32">
        <f t="shared" ref="AG5:AG7" si="3">-SUM(N5:AF5)</f>
        <v>-202</v>
      </c>
      <c r="AH5" s="33">
        <f t="shared" ref="AH5:AH7" si="4">SUM(H5:K5)+AG5+O5</f>
        <v>0</v>
      </c>
    </row>
    <row r="6" spans="1:34" s="34" customFormat="1" ht="24.75" customHeight="1">
      <c r="A6" s="59">
        <v>43141</v>
      </c>
      <c r="B6" s="60"/>
      <c r="C6" s="23" t="s">
        <v>92</v>
      </c>
      <c r="D6" s="23"/>
      <c r="E6" s="23"/>
      <c r="F6" s="61"/>
      <c r="G6" s="62" t="s">
        <v>184</v>
      </c>
      <c r="H6" s="30"/>
      <c r="I6" s="30"/>
      <c r="J6" s="30">
        <v>150</v>
      </c>
      <c r="K6" s="30"/>
      <c r="L6" s="31"/>
      <c r="M6" s="32">
        <f t="shared" si="0"/>
        <v>150</v>
      </c>
      <c r="N6" s="32">
        <f t="shared" si="1"/>
        <v>0</v>
      </c>
      <c r="O6" s="32">
        <f t="shared" si="2"/>
        <v>0</v>
      </c>
      <c r="P6" s="32"/>
      <c r="Q6" s="32"/>
      <c r="R6" s="32"/>
      <c r="S6" s="32"/>
      <c r="T6" s="41"/>
      <c r="U6" s="41"/>
      <c r="V6" s="41"/>
      <c r="W6" s="41"/>
      <c r="X6" s="41"/>
      <c r="Y6" s="42">
        <v>150</v>
      </c>
      <c r="Z6" s="32"/>
      <c r="AA6" s="32"/>
      <c r="AB6" s="32"/>
      <c r="AC6" s="32"/>
      <c r="AD6" s="32"/>
      <c r="AE6" s="32"/>
      <c r="AF6" s="32"/>
      <c r="AG6" s="32">
        <f t="shared" si="3"/>
        <v>-150</v>
      </c>
      <c r="AH6" s="33">
        <f t="shared" si="4"/>
        <v>0</v>
      </c>
    </row>
    <row r="7" spans="1:34" s="34" customFormat="1" ht="19.5" customHeight="1">
      <c r="A7" s="59">
        <v>43141</v>
      </c>
      <c r="B7" s="60"/>
      <c r="C7" s="23" t="s">
        <v>92</v>
      </c>
      <c r="D7" s="23"/>
      <c r="E7" s="23"/>
      <c r="F7" s="61"/>
      <c r="G7" s="62" t="s">
        <v>185</v>
      </c>
      <c r="H7" s="30"/>
      <c r="I7" s="30"/>
      <c r="J7" s="30">
        <v>50</v>
      </c>
      <c r="K7" s="30"/>
      <c r="L7" s="31"/>
      <c r="M7" s="32">
        <f t="shared" si="0"/>
        <v>50</v>
      </c>
      <c r="N7" s="32">
        <f t="shared" si="1"/>
        <v>0</v>
      </c>
      <c r="O7" s="32">
        <f t="shared" si="2"/>
        <v>0</v>
      </c>
      <c r="P7" s="32"/>
      <c r="Q7" s="32"/>
      <c r="R7" s="32"/>
      <c r="S7" s="32">
        <v>50</v>
      </c>
      <c r="T7" s="41"/>
      <c r="U7" s="41"/>
      <c r="V7" s="41"/>
      <c r="W7" s="41"/>
      <c r="X7" s="41"/>
      <c r="Y7" s="42"/>
      <c r="Z7" s="32"/>
      <c r="AA7" s="32"/>
      <c r="AB7" s="32"/>
      <c r="AC7" s="32"/>
      <c r="AD7" s="32"/>
      <c r="AE7" s="32"/>
      <c r="AF7" s="32"/>
      <c r="AG7" s="32">
        <f t="shared" si="3"/>
        <v>-50</v>
      </c>
      <c r="AH7" s="33">
        <f t="shared" si="4"/>
        <v>0</v>
      </c>
    </row>
    <row r="8" spans="1:34" s="34" customFormat="1" ht="19.5" customHeight="1">
      <c r="A8" s="59"/>
      <c r="B8" s="60"/>
      <c r="C8" s="23"/>
      <c r="D8" s="23"/>
      <c r="E8" s="23"/>
      <c r="F8" s="61"/>
      <c r="G8" s="62"/>
      <c r="H8" s="30"/>
      <c r="I8" s="30"/>
      <c r="J8" s="30"/>
      <c r="K8" s="30"/>
      <c r="L8" s="31"/>
      <c r="M8" s="32">
        <f>SUM(H8:J8,K8/1.12)</f>
        <v>0</v>
      </c>
      <c r="N8" s="32">
        <f>K8/1.12*0.12</f>
        <v>0</v>
      </c>
      <c r="O8" s="32">
        <f>-SUM(I8:J8,K8/1.12)*L8</f>
        <v>0</v>
      </c>
      <c r="P8" s="32"/>
      <c r="Q8" s="32"/>
      <c r="R8" s="32"/>
      <c r="S8" s="32"/>
      <c r="T8" s="41"/>
      <c r="U8" s="41"/>
      <c r="V8" s="41"/>
      <c r="W8" s="41"/>
      <c r="X8" s="41"/>
      <c r="Y8" s="42"/>
      <c r="Z8" s="32"/>
      <c r="AA8" s="32"/>
      <c r="AB8" s="32"/>
      <c r="AC8" s="32"/>
      <c r="AD8" s="32"/>
      <c r="AE8" s="32"/>
      <c r="AF8" s="32"/>
      <c r="AG8" s="32">
        <f>-SUM(N8:AF8)</f>
        <v>0</v>
      </c>
      <c r="AH8" s="33">
        <f>SUM(H8:K8)+AG8+O8</f>
        <v>0</v>
      </c>
    </row>
    <row r="9" spans="1:34" s="10" customFormat="1" ht="17.25" customHeight="1" thickBot="1">
      <c r="A9" s="16"/>
      <c r="B9" s="15"/>
      <c r="C9" s="12"/>
      <c r="D9" s="14"/>
      <c r="E9" s="14"/>
      <c r="F9" s="13"/>
      <c r="G9" s="12"/>
      <c r="H9" s="11">
        <f t="shared" ref="H9:T9" si="5">SUM(H5:H8)</f>
        <v>0</v>
      </c>
      <c r="I9" s="11">
        <f t="shared" si="5"/>
        <v>0</v>
      </c>
      <c r="J9" s="11">
        <f t="shared" si="5"/>
        <v>402</v>
      </c>
      <c r="K9" s="11">
        <f t="shared" si="5"/>
        <v>0</v>
      </c>
      <c r="L9" s="11">
        <f t="shared" si="5"/>
        <v>0</v>
      </c>
      <c r="M9" s="11">
        <f t="shared" si="5"/>
        <v>402</v>
      </c>
      <c r="N9" s="11">
        <f t="shared" si="5"/>
        <v>0</v>
      </c>
      <c r="O9" s="11">
        <f t="shared" si="5"/>
        <v>0</v>
      </c>
      <c r="P9" s="11">
        <f t="shared" si="5"/>
        <v>202</v>
      </c>
      <c r="Q9" s="11">
        <f t="shared" si="5"/>
        <v>0</v>
      </c>
      <c r="R9" s="11">
        <f t="shared" si="5"/>
        <v>0</v>
      </c>
      <c r="S9" s="11">
        <f t="shared" si="5"/>
        <v>50</v>
      </c>
      <c r="T9" s="11">
        <f t="shared" si="5"/>
        <v>0</v>
      </c>
      <c r="U9" s="11"/>
      <c r="V9" s="11"/>
      <c r="W9" s="11"/>
      <c r="X9" s="11"/>
      <c r="Y9" s="11">
        <f t="shared" ref="Y9:AH9" si="6">SUM(Y5:Y8)</f>
        <v>150</v>
      </c>
      <c r="Z9" s="11">
        <f t="shared" si="6"/>
        <v>0</v>
      </c>
      <c r="AA9" s="11">
        <f t="shared" si="6"/>
        <v>0</v>
      </c>
      <c r="AB9" s="11">
        <f t="shared" si="6"/>
        <v>0</v>
      </c>
      <c r="AC9" s="11">
        <f t="shared" si="6"/>
        <v>0</v>
      </c>
      <c r="AD9" s="11">
        <f t="shared" si="6"/>
        <v>0</v>
      </c>
      <c r="AE9" s="11">
        <f t="shared" si="6"/>
        <v>0</v>
      </c>
      <c r="AF9" s="11">
        <f t="shared" si="6"/>
        <v>0</v>
      </c>
      <c r="AG9" s="11">
        <f t="shared" si="6"/>
        <v>-402</v>
      </c>
      <c r="AH9" s="11">
        <f t="shared" si="6"/>
        <v>0</v>
      </c>
    </row>
    <row r="10" spans="1:34" ht="12" customHeight="1" thickTop="1"/>
    <row r="11" spans="1:34" ht="12" customHeight="1">
      <c r="K11" s="40">
        <f>H9+I9+J9+K9</f>
        <v>402</v>
      </c>
      <c r="L11" s="9"/>
      <c r="M11" s="8"/>
      <c r="N11" s="2" t="s">
        <v>186</v>
      </c>
      <c r="AG11" s="39">
        <f>+AG9</f>
        <v>-402</v>
      </c>
    </row>
    <row r="12" spans="1:34" ht="12" customHeight="1">
      <c r="K12" s="8"/>
      <c r="L12" s="9"/>
      <c r="M12" s="8"/>
    </row>
    <row r="13" spans="1:34" ht="12" customHeight="1">
      <c r="C13" s="36" t="s">
        <v>33</v>
      </c>
      <c r="G13" s="10"/>
      <c r="K13" s="67"/>
      <c r="L13" s="67"/>
      <c r="M13" s="67"/>
    </row>
    <row r="14" spans="1:34" ht="12" customHeight="1">
      <c r="K14" s="8"/>
      <c r="L14" s="9"/>
      <c r="M14" s="8"/>
    </row>
    <row r="15" spans="1:34" ht="12" customHeight="1">
      <c r="K15" s="8"/>
      <c r="L15" s="9"/>
      <c r="M15" s="8"/>
    </row>
    <row r="16" spans="1:34" ht="12" customHeight="1">
      <c r="A16" s="1"/>
      <c r="B16" s="1"/>
      <c r="D16" s="1"/>
      <c r="E16" s="1"/>
      <c r="F16" s="1"/>
      <c r="H16" s="1"/>
      <c r="I16" s="1"/>
      <c r="J16" s="1"/>
      <c r="K16" s="8"/>
      <c r="L16" s="9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</row>
    <row r="23" spans="1:33">
      <c r="Q23" s="2">
        <v>0</v>
      </c>
    </row>
    <row r="24" spans="1:33">
      <c r="A24" s="1"/>
      <c r="B24" s="1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Z24" s="1"/>
      <c r="AA24" s="1"/>
      <c r="AB24" s="1"/>
      <c r="AC24" s="1"/>
      <c r="AD24" s="1"/>
      <c r="AE24" s="1"/>
      <c r="AF24" s="1"/>
      <c r="AG24" s="1"/>
    </row>
  </sheetData>
  <mergeCells count="1">
    <mergeCell ref="K13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5"/>
  <sheetViews>
    <sheetView workbookViewId="0">
      <selection activeCell="G10" sqref="G10"/>
    </sheetView>
  </sheetViews>
  <sheetFormatPr defaultRowHeight="11.25"/>
  <cols>
    <col min="1" max="1" width="8.140625" style="7" customWidth="1"/>
    <col min="2" max="2" width="7.28515625" style="6" hidden="1" customWidth="1"/>
    <col min="3" max="3" width="27.7109375" style="1" customWidth="1"/>
    <col min="4" max="4" width="14" style="5" hidden="1" customWidth="1"/>
    <col min="5" max="5" width="22.7109375" style="5" hidden="1" customWidth="1"/>
    <col min="6" max="6" width="7.85546875" style="4" customWidth="1"/>
    <col min="7" max="7" width="45.28515625" style="1" customWidth="1"/>
    <col min="8" max="8" width="11.5703125" style="2" customWidth="1"/>
    <col min="9" max="9" width="8.42578125" style="2" hidden="1" customWidth="1"/>
    <col min="10" max="10" width="9.7109375" style="2" hidden="1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6.85546875" style="2" hidden="1" customWidth="1"/>
    <col min="16" max="16" width="9.85546875" style="2" hidden="1" customWidth="1"/>
    <col min="17" max="17" width="7.85546875" style="2" hidden="1" customWidth="1"/>
    <col min="18" max="18" width="7.7109375" style="2" hidden="1" customWidth="1"/>
    <col min="19" max="19" width="8.140625" style="2" hidden="1" customWidth="1"/>
    <col min="20" max="24" width="6.85546875" style="2" hidden="1" customWidth="1"/>
    <col min="25" max="25" width="11.5703125" style="2" customWidth="1"/>
    <col min="26" max="26" width="8.28515625" style="2" hidden="1" customWidth="1"/>
    <col min="27" max="27" width="6.7109375" style="2" hidden="1" customWidth="1"/>
    <col min="28" max="28" width="9.5703125" style="2" hidden="1" customWidth="1"/>
    <col min="29" max="30" width="8" style="2" hidden="1" customWidth="1"/>
    <col min="31" max="31" width="10.28515625" style="2" hidden="1" customWidth="1"/>
    <col min="32" max="32" width="12.5703125" style="2" customWidth="1"/>
    <col min="33" max="33" width="10.7109375" style="2" customWidth="1"/>
    <col min="34" max="34" width="9.5703125" style="1" customWidth="1"/>
    <col min="35" max="16384" width="9.140625" style="1"/>
  </cols>
  <sheetData>
    <row r="1" spans="1:34" ht="12" customHeight="1">
      <c r="A1" s="21" t="s">
        <v>30</v>
      </c>
      <c r="C1" s="20"/>
    </row>
    <row r="2" spans="1:34" ht="12" customHeight="1">
      <c r="A2" s="21" t="s">
        <v>26</v>
      </c>
    </row>
    <row r="3" spans="1:34" ht="12" customHeight="1">
      <c r="A3" s="21" t="s">
        <v>187</v>
      </c>
      <c r="B3" s="20"/>
      <c r="C3" s="19"/>
      <c r="N3" s="18">
        <v>1301</v>
      </c>
      <c r="O3" s="18">
        <v>2402</v>
      </c>
      <c r="P3" s="18">
        <v>5001</v>
      </c>
      <c r="Q3" s="18">
        <v>5002</v>
      </c>
      <c r="R3" s="18">
        <v>6220</v>
      </c>
      <c r="S3" s="18">
        <v>6219</v>
      </c>
      <c r="T3" s="18">
        <v>6212</v>
      </c>
      <c r="U3" s="18"/>
      <c r="V3" s="18"/>
      <c r="W3" s="18"/>
      <c r="X3" s="18"/>
      <c r="Y3" s="18" t="s">
        <v>25</v>
      </c>
      <c r="Z3" s="18"/>
      <c r="AA3" s="18">
        <v>6230</v>
      </c>
      <c r="AB3" s="18" t="s">
        <v>24</v>
      </c>
      <c r="AC3" s="18">
        <v>6202</v>
      </c>
      <c r="AD3" s="18"/>
      <c r="AE3" s="18">
        <v>6109</v>
      </c>
      <c r="AF3" s="18">
        <v>6236</v>
      </c>
      <c r="AG3" s="18">
        <v>1002</v>
      </c>
    </row>
    <row r="4" spans="1:34" s="17" customFormat="1" ht="43.5" customHeight="1">
      <c r="A4" s="24" t="s">
        <v>23</v>
      </c>
      <c r="B4" s="25" t="s">
        <v>22</v>
      </c>
      <c r="C4" s="26" t="s">
        <v>21</v>
      </c>
      <c r="D4" s="26" t="s">
        <v>20</v>
      </c>
      <c r="E4" s="26" t="s">
        <v>27</v>
      </c>
      <c r="F4" s="26" t="s">
        <v>19</v>
      </c>
      <c r="G4" s="26" t="s">
        <v>18</v>
      </c>
      <c r="H4" s="26" t="s">
        <v>17</v>
      </c>
      <c r="I4" s="26" t="s">
        <v>16</v>
      </c>
      <c r="J4" s="26" t="s">
        <v>15</v>
      </c>
      <c r="K4" s="26" t="s">
        <v>14</v>
      </c>
      <c r="L4" s="27" t="s">
        <v>13</v>
      </c>
      <c r="M4" s="26" t="s">
        <v>12</v>
      </c>
      <c r="N4" s="28" t="s">
        <v>11</v>
      </c>
      <c r="O4" s="28" t="s">
        <v>10</v>
      </c>
      <c r="P4" s="28" t="s">
        <v>9</v>
      </c>
      <c r="Q4" s="28" t="s">
        <v>8</v>
      </c>
      <c r="R4" s="28" t="s">
        <v>31</v>
      </c>
      <c r="S4" s="28" t="s">
        <v>32</v>
      </c>
      <c r="T4" s="28" t="s">
        <v>7</v>
      </c>
      <c r="U4" s="28" t="s">
        <v>28</v>
      </c>
      <c r="V4" s="28" t="s">
        <v>34</v>
      </c>
      <c r="W4" s="28" t="s">
        <v>35</v>
      </c>
      <c r="X4" s="28" t="s">
        <v>36</v>
      </c>
      <c r="Y4" s="28" t="s">
        <v>6</v>
      </c>
      <c r="Z4" s="28" t="s">
        <v>29</v>
      </c>
      <c r="AA4" s="28" t="s">
        <v>5</v>
      </c>
      <c r="AB4" s="28" t="s">
        <v>4</v>
      </c>
      <c r="AC4" s="28" t="s">
        <v>3</v>
      </c>
      <c r="AD4" s="28" t="s">
        <v>1</v>
      </c>
      <c r="AE4" s="28" t="s">
        <v>2</v>
      </c>
      <c r="AF4" s="28" t="s">
        <v>1</v>
      </c>
      <c r="AG4" s="28" t="s">
        <v>0</v>
      </c>
    </row>
    <row r="5" spans="1:34" s="34" customFormat="1" ht="21" customHeight="1">
      <c r="A5" s="22">
        <v>43144</v>
      </c>
      <c r="B5" s="37"/>
      <c r="C5" s="23" t="s">
        <v>188</v>
      </c>
      <c r="D5" s="23"/>
      <c r="E5" s="23"/>
      <c r="F5" s="29"/>
      <c r="G5" s="29" t="s">
        <v>189</v>
      </c>
      <c r="H5" s="30">
        <v>1000</v>
      </c>
      <c r="I5" s="30"/>
      <c r="J5" s="30"/>
      <c r="K5" s="30"/>
      <c r="L5" s="31"/>
      <c r="M5" s="32">
        <f t="shared" ref="M5:M18" si="0">SUM(H5:J5,K5/1.12)</f>
        <v>1000</v>
      </c>
      <c r="N5" s="32">
        <f t="shared" ref="N5:N18" si="1">K5/1.12*0.12</f>
        <v>0</v>
      </c>
      <c r="O5" s="32">
        <f t="shared" ref="O5:O18" si="2">-SUM(I5:J5,K5/1.12)*L5</f>
        <v>0</v>
      </c>
      <c r="P5" s="32"/>
      <c r="Q5" s="32"/>
      <c r="R5" s="32"/>
      <c r="S5" s="32"/>
      <c r="T5" s="41"/>
      <c r="U5" s="41"/>
      <c r="V5" s="41"/>
      <c r="W5" s="41"/>
      <c r="X5" s="41"/>
      <c r="Y5" s="32">
        <v>1000</v>
      </c>
      <c r="Z5" s="32"/>
      <c r="AA5" s="32"/>
      <c r="AB5" s="32"/>
      <c r="AC5" s="32"/>
      <c r="AD5" s="32"/>
      <c r="AE5" s="32"/>
      <c r="AF5" s="32"/>
      <c r="AG5" s="32">
        <f t="shared" ref="AG5:AG18" si="3">-SUM(N5:AF5)</f>
        <v>-1000</v>
      </c>
      <c r="AH5" s="33">
        <f t="shared" ref="AH5:AH18" si="4">SUM(H5:K5)+AG5+O5</f>
        <v>0</v>
      </c>
    </row>
    <row r="6" spans="1:34" s="34" customFormat="1" ht="19.5" customHeight="1">
      <c r="A6" s="22">
        <v>43146</v>
      </c>
      <c r="B6" s="37"/>
      <c r="C6" s="23" t="s">
        <v>188</v>
      </c>
      <c r="D6" s="23"/>
      <c r="E6" s="23"/>
      <c r="F6" s="29"/>
      <c r="G6" s="35" t="s">
        <v>190</v>
      </c>
      <c r="H6" s="30">
        <v>1500</v>
      </c>
      <c r="I6" s="30"/>
      <c r="J6" s="30"/>
      <c r="K6" s="30"/>
      <c r="L6" s="31"/>
      <c r="M6" s="32">
        <f t="shared" si="0"/>
        <v>1500</v>
      </c>
      <c r="N6" s="32">
        <f t="shared" si="1"/>
        <v>0</v>
      </c>
      <c r="O6" s="32">
        <f t="shared" si="2"/>
        <v>0</v>
      </c>
      <c r="P6" s="32"/>
      <c r="Q6" s="32"/>
      <c r="R6" s="32"/>
      <c r="S6" s="32"/>
      <c r="T6" s="41"/>
      <c r="U6" s="41"/>
      <c r="V6" s="41"/>
      <c r="W6" s="41"/>
      <c r="X6" s="41"/>
      <c r="Y6" s="42">
        <v>1500</v>
      </c>
      <c r="Z6" s="32"/>
      <c r="AA6" s="32"/>
      <c r="AB6" s="32"/>
      <c r="AC6" s="32"/>
      <c r="AD6" s="32"/>
      <c r="AE6" s="32"/>
      <c r="AF6" s="32"/>
      <c r="AG6" s="32">
        <f t="shared" si="3"/>
        <v>-1500</v>
      </c>
      <c r="AH6" s="33">
        <f t="shared" si="4"/>
        <v>0</v>
      </c>
    </row>
    <row r="7" spans="1:34" s="34" customFormat="1" ht="19.5" customHeight="1">
      <c r="A7" s="22">
        <v>43146</v>
      </c>
      <c r="B7" s="37"/>
      <c r="C7" s="23" t="s">
        <v>188</v>
      </c>
      <c r="D7" s="23"/>
      <c r="E7" s="23"/>
      <c r="F7" s="29"/>
      <c r="G7" s="29" t="s">
        <v>191</v>
      </c>
      <c r="H7" s="30">
        <v>5000</v>
      </c>
      <c r="I7" s="30"/>
      <c r="J7" s="30"/>
      <c r="K7" s="30"/>
      <c r="L7" s="31"/>
      <c r="M7" s="32">
        <f t="shared" si="0"/>
        <v>5000</v>
      </c>
      <c r="N7" s="32">
        <f t="shared" si="1"/>
        <v>0</v>
      </c>
      <c r="O7" s="32">
        <f t="shared" si="2"/>
        <v>0</v>
      </c>
      <c r="P7" s="32"/>
      <c r="Q7" s="32"/>
      <c r="R7" s="32"/>
      <c r="S7" s="32"/>
      <c r="T7" s="41"/>
      <c r="U7" s="41"/>
      <c r="V7" s="41"/>
      <c r="W7" s="41"/>
      <c r="X7" s="41"/>
      <c r="Y7" s="42">
        <v>5000</v>
      </c>
      <c r="Z7" s="32"/>
      <c r="AA7" s="32"/>
      <c r="AB7" s="32"/>
      <c r="AC7" s="32"/>
      <c r="AD7" s="32"/>
      <c r="AE7" s="32"/>
      <c r="AF7" s="32"/>
      <c r="AG7" s="32">
        <f t="shared" si="3"/>
        <v>-5000</v>
      </c>
      <c r="AH7" s="33">
        <f t="shared" si="4"/>
        <v>0</v>
      </c>
    </row>
    <row r="8" spans="1:34" s="34" customFormat="1" ht="19.5" customHeight="1">
      <c r="A8" s="22">
        <v>43149</v>
      </c>
      <c r="B8" s="37"/>
      <c r="C8" s="23" t="s">
        <v>188</v>
      </c>
      <c r="D8" s="23"/>
      <c r="E8" s="23"/>
      <c r="F8" s="29"/>
      <c r="G8" s="35" t="s">
        <v>192</v>
      </c>
      <c r="H8" s="30">
        <v>6000</v>
      </c>
      <c r="I8" s="30"/>
      <c r="J8" s="30"/>
      <c r="K8" s="30"/>
      <c r="L8" s="31"/>
      <c r="M8" s="32">
        <f t="shared" si="0"/>
        <v>6000</v>
      </c>
      <c r="N8" s="32">
        <f t="shared" si="1"/>
        <v>0</v>
      </c>
      <c r="O8" s="32">
        <f t="shared" si="2"/>
        <v>0</v>
      </c>
      <c r="P8" s="32"/>
      <c r="Q8" s="32"/>
      <c r="R8" s="32"/>
      <c r="S8" s="32"/>
      <c r="T8" s="41"/>
      <c r="U8" s="41"/>
      <c r="V8" s="41"/>
      <c r="W8" s="41"/>
      <c r="X8" s="41"/>
      <c r="Y8" s="42">
        <v>6000</v>
      </c>
      <c r="Z8" s="32"/>
      <c r="AA8" s="32"/>
      <c r="AB8" s="32"/>
      <c r="AC8" s="32"/>
      <c r="AD8" s="32"/>
      <c r="AE8" s="32"/>
      <c r="AF8" s="32"/>
      <c r="AG8" s="32">
        <f t="shared" si="3"/>
        <v>-6000</v>
      </c>
      <c r="AH8" s="33">
        <f t="shared" si="4"/>
        <v>0</v>
      </c>
    </row>
    <row r="9" spans="1:34" s="34" customFormat="1" ht="19.5" customHeight="1">
      <c r="A9" s="22">
        <v>43149</v>
      </c>
      <c r="B9" s="37"/>
      <c r="C9" s="23" t="s">
        <v>193</v>
      </c>
      <c r="D9" s="23"/>
      <c r="E9" s="23"/>
      <c r="F9" s="29"/>
      <c r="G9" s="35" t="s">
        <v>194</v>
      </c>
      <c r="H9" s="30">
        <v>3650</v>
      </c>
      <c r="I9" s="30"/>
      <c r="J9" s="30"/>
      <c r="K9" s="30"/>
      <c r="L9" s="31"/>
      <c r="M9" s="32">
        <f t="shared" si="0"/>
        <v>3650</v>
      </c>
      <c r="N9" s="32">
        <f t="shared" si="1"/>
        <v>0</v>
      </c>
      <c r="O9" s="32">
        <f t="shared" si="2"/>
        <v>0</v>
      </c>
      <c r="P9" s="32"/>
      <c r="Q9" s="32"/>
      <c r="R9" s="32"/>
      <c r="S9" s="32"/>
      <c r="T9" s="41"/>
      <c r="U9" s="41"/>
      <c r="V9" s="41"/>
      <c r="W9" s="41"/>
      <c r="X9" s="41"/>
      <c r="Y9" s="42">
        <v>3650</v>
      </c>
      <c r="Z9" s="32"/>
      <c r="AA9" s="32"/>
      <c r="AB9" s="32"/>
      <c r="AC9" s="32"/>
      <c r="AD9" s="32"/>
      <c r="AE9" s="32"/>
      <c r="AF9" s="32"/>
      <c r="AG9" s="32">
        <f t="shared" si="3"/>
        <v>-3650</v>
      </c>
      <c r="AH9" s="33">
        <f t="shared" si="4"/>
        <v>0</v>
      </c>
    </row>
    <row r="10" spans="1:34" s="34" customFormat="1" ht="18" customHeight="1">
      <c r="A10" s="22">
        <v>43149</v>
      </c>
      <c r="B10" s="37"/>
      <c r="C10" s="23" t="s">
        <v>195</v>
      </c>
      <c r="D10" s="23"/>
      <c r="E10" s="23"/>
      <c r="F10" s="29"/>
      <c r="G10" s="35" t="s">
        <v>196</v>
      </c>
      <c r="H10" s="30">
        <v>3000</v>
      </c>
      <c r="I10" s="30"/>
      <c r="J10" s="30"/>
      <c r="K10" s="30"/>
      <c r="L10" s="31"/>
      <c r="M10" s="32">
        <f t="shared" si="0"/>
        <v>3000</v>
      </c>
      <c r="N10" s="32">
        <f t="shared" si="1"/>
        <v>0</v>
      </c>
      <c r="O10" s="32">
        <f t="shared" si="2"/>
        <v>0</v>
      </c>
      <c r="P10" s="32"/>
      <c r="Q10" s="32"/>
      <c r="R10" s="32"/>
      <c r="S10" s="32"/>
      <c r="T10" s="41"/>
      <c r="U10" s="41"/>
      <c r="V10" s="41"/>
      <c r="W10" s="41"/>
      <c r="X10" s="41"/>
      <c r="Y10" s="42">
        <v>3000</v>
      </c>
      <c r="Z10" s="32"/>
      <c r="AA10" s="32"/>
      <c r="AB10" s="32"/>
      <c r="AC10" s="32"/>
      <c r="AD10" s="32"/>
      <c r="AE10" s="32"/>
      <c r="AF10" s="32"/>
      <c r="AG10" s="32">
        <f t="shared" si="3"/>
        <v>-3000</v>
      </c>
      <c r="AH10" s="33">
        <f t="shared" si="4"/>
        <v>0</v>
      </c>
    </row>
    <row r="11" spans="1:34" s="34" customFormat="1" ht="18" customHeight="1">
      <c r="A11" s="22">
        <v>43149</v>
      </c>
      <c r="B11" s="37"/>
      <c r="C11" s="23" t="s">
        <v>197</v>
      </c>
      <c r="D11" s="23"/>
      <c r="E11" s="23"/>
      <c r="F11" s="29">
        <v>126771</v>
      </c>
      <c r="G11" s="35" t="s">
        <v>198</v>
      </c>
      <c r="H11" s="30"/>
      <c r="I11" s="30"/>
      <c r="J11" s="30"/>
      <c r="K11" s="30">
        <v>1103</v>
      </c>
      <c r="L11" s="31"/>
      <c r="M11" s="32">
        <f t="shared" si="0"/>
        <v>984.82142857142844</v>
      </c>
      <c r="N11" s="32">
        <f t="shared" si="1"/>
        <v>118.1785714285714</v>
      </c>
      <c r="O11" s="32">
        <f t="shared" si="2"/>
        <v>0</v>
      </c>
      <c r="P11" s="32"/>
      <c r="Q11" s="32"/>
      <c r="R11" s="32"/>
      <c r="S11" s="32"/>
      <c r="T11" s="41"/>
      <c r="U11" s="41"/>
      <c r="V11" s="41"/>
      <c r="W11" s="41"/>
      <c r="X11" s="41"/>
      <c r="Y11" s="42">
        <v>984.82</v>
      </c>
      <c r="Z11" s="32"/>
      <c r="AA11" s="32"/>
      <c r="AB11" s="32"/>
      <c r="AC11" s="32"/>
      <c r="AD11" s="32"/>
      <c r="AE11" s="32"/>
      <c r="AF11" s="32"/>
      <c r="AG11" s="32">
        <f t="shared" si="3"/>
        <v>-1102.9985714285715</v>
      </c>
      <c r="AH11" s="33">
        <f t="shared" si="4"/>
        <v>1.4285714285051654E-3</v>
      </c>
    </row>
    <row r="12" spans="1:34" s="34" customFormat="1" ht="18" customHeight="1">
      <c r="A12" s="22">
        <v>43149</v>
      </c>
      <c r="B12" s="37"/>
      <c r="C12" s="23" t="s">
        <v>197</v>
      </c>
      <c r="D12" s="23"/>
      <c r="E12" s="23"/>
      <c r="F12" s="29">
        <v>126772</v>
      </c>
      <c r="G12" s="35" t="s">
        <v>198</v>
      </c>
      <c r="H12" s="30"/>
      <c r="I12" s="30"/>
      <c r="J12" s="30"/>
      <c r="K12" s="30">
        <v>255</v>
      </c>
      <c r="L12" s="31"/>
      <c r="M12" s="32">
        <f t="shared" si="0"/>
        <v>227.67857142857142</v>
      </c>
      <c r="N12" s="32">
        <f t="shared" si="1"/>
        <v>27.321428571428569</v>
      </c>
      <c r="O12" s="32">
        <f t="shared" si="2"/>
        <v>0</v>
      </c>
      <c r="P12" s="32"/>
      <c r="Q12" s="32"/>
      <c r="R12" s="32"/>
      <c r="S12" s="32"/>
      <c r="T12" s="41"/>
      <c r="U12" s="41"/>
      <c r="V12" s="41"/>
      <c r="W12" s="41"/>
      <c r="X12" s="41"/>
      <c r="Y12" s="42">
        <v>227.68</v>
      </c>
      <c r="Z12" s="32"/>
      <c r="AA12" s="32"/>
      <c r="AB12" s="32"/>
      <c r="AC12" s="32"/>
      <c r="AD12" s="32"/>
      <c r="AE12" s="32"/>
      <c r="AF12" s="32"/>
      <c r="AG12" s="32">
        <f t="shared" si="3"/>
        <v>-255.00142857142856</v>
      </c>
      <c r="AH12" s="33">
        <f t="shared" si="4"/>
        <v>-1.4285714285620088E-3</v>
      </c>
    </row>
    <row r="13" spans="1:34" s="34" customFormat="1" ht="19.5" customHeight="1">
      <c r="A13" s="22">
        <v>43149</v>
      </c>
      <c r="B13" s="37"/>
      <c r="C13" s="23" t="s">
        <v>199</v>
      </c>
      <c r="D13" s="23"/>
      <c r="E13" s="23"/>
      <c r="F13" s="29">
        <v>1241</v>
      </c>
      <c r="G13" s="35" t="s">
        <v>200</v>
      </c>
      <c r="H13" s="30"/>
      <c r="I13" s="30"/>
      <c r="J13" s="30"/>
      <c r="K13" s="30">
        <v>645.54999999999995</v>
      </c>
      <c r="L13" s="31"/>
      <c r="M13" s="32">
        <f t="shared" si="0"/>
        <v>576.38392857142844</v>
      </c>
      <c r="N13" s="32">
        <f t="shared" si="1"/>
        <v>69.166071428571414</v>
      </c>
      <c r="O13" s="32">
        <f t="shared" si="2"/>
        <v>0</v>
      </c>
      <c r="P13" s="32"/>
      <c r="Q13" s="32"/>
      <c r="R13" s="32"/>
      <c r="S13" s="32"/>
      <c r="T13" s="41"/>
      <c r="U13" s="41"/>
      <c r="V13" s="41"/>
      <c r="W13" s="41"/>
      <c r="X13" s="41"/>
      <c r="Y13" s="42">
        <v>576.38</v>
      </c>
      <c r="Z13" s="32"/>
      <c r="AA13" s="32"/>
      <c r="AB13" s="32"/>
      <c r="AC13" s="32"/>
      <c r="AD13" s="32"/>
      <c r="AE13" s="32"/>
      <c r="AF13" s="32"/>
      <c r="AG13" s="32">
        <f t="shared" si="3"/>
        <v>-645.54607142857139</v>
      </c>
      <c r="AH13" s="33">
        <f t="shared" si="4"/>
        <v>3.9285714285597351E-3</v>
      </c>
    </row>
    <row r="14" spans="1:34" s="34" customFormat="1" ht="19.5" customHeight="1">
      <c r="A14" s="22">
        <v>43149</v>
      </c>
      <c r="B14" s="37"/>
      <c r="C14" s="23" t="s">
        <v>199</v>
      </c>
      <c r="D14" s="23"/>
      <c r="E14" s="23"/>
      <c r="F14" s="29">
        <v>1245</v>
      </c>
      <c r="G14" s="35" t="s">
        <v>200</v>
      </c>
      <c r="H14" s="30"/>
      <c r="I14" s="30"/>
      <c r="J14" s="30"/>
      <c r="K14" s="30">
        <v>429.75</v>
      </c>
      <c r="L14" s="31"/>
      <c r="M14" s="32">
        <f t="shared" si="0"/>
        <v>383.70535714285711</v>
      </c>
      <c r="N14" s="32">
        <f t="shared" si="1"/>
        <v>46.044642857142854</v>
      </c>
      <c r="O14" s="32">
        <f t="shared" si="2"/>
        <v>0</v>
      </c>
      <c r="P14" s="32"/>
      <c r="Q14" s="32"/>
      <c r="R14" s="32"/>
      <c r="S14" s="32"/>
      <c r="T14" s="41"/>
      <c r="U14" s="41"/>
      <c r="V14" s="41"/>
      <c r="W14" s="41"/>
      <c r="X14" s="41"/>
      <c r="Y14" s="42">
        <v>383.71</v>
      </c>
      <c r="Z14" s="32"/>
      <c r="AA14" s="32"/>
      <c r="AB14" s="32"/>
      <c r="AC14" s="32"/>
      <c r="AD14" s="32"/>
      <c r="AE14" s="32"/>
      <c r="AF14" s="32"/>
      <c r="AG14" s="32">
        <f t="shared" si="3"/>
        <v>-429.75464285714281</v>
      </c>
      <c r="AH14" s="33">
        <f t="shared" si="4"/>
        <v>-4.6428571428123178E-3</v>
      </c>
    </row>
    <row r="15" spans="1:34" s="34" customFormat="1" ht="22.5" customHeight="1">
      <c r="A15" s="22">
        <v>43149</v>
      </c>
      <c r="B15" s="37"/>
      <c r="C15" s="23" t="s">
        <v>201</v>
      </c>
      <c r="D15" s="23"/>
      <c r="E15" s="23"/>
      <c r="F15" s="29">
        <v>23147</v>
      </c>
      <c r="G15" s="35" t="s">
        <v>202</v>
      </c>
      <c r="H15" s="30"/>
      <c r="I15" s="30"/>
      <c r="J15" s="30"/>
      <c r="K15" s="30">
        <v>35</v>
      </c>
      <c r="L15" s="31"/>
      <c r="M15" s="32">
        <f t="shared" si="0"/>
        <v>31.249999999999996</v>
      </c>
      <c r="N15" s="32">
        <f t="shared" si="1"/>
        <v>3.7499999999999996</v>
      </c>
      <c r="O15" s="32">
        <f t="shared" si="2"/>
        <v>0</v>
      </c>
      <c r="P15" s="32"/>
      <c r="Q15" s="32"/>
      <c r="R15" s="32"/>
      <c r="S15" s="32"/>
      <c r="T15" s="41"/>
      <c r="U15" s="41"/>
      <c r="V15" s="41"/>
      <c r="W15" s="41"/>
      <c r="X15" s="41"/>
      <c r="Y15" s="32"/>
      <c r="Z15" s="32"/>
      <c r="AA15" s="32"/>
      <c r="AB15" s="32"/>
      <c r="AC15" s="32"/>
      <c r="AD15" s="32"/>
      <c r="AE15" s="32"/>
      <c r="AF15" s="32">
        <v>31.25</v>
      </c>
      <c r="AG15" s="32">
        <f t="shared" si="3"/>
        <v>-35</v>
      </c>
      <c r="AH15" s="33">
        <f t="shared" si="4"/>
        <v>0</v>
      </c>
    </row>
    <row r="16" spans="1:34" s="34" customFormat="1" ht="19.5" customHeight="1">
      <c r="A16" s="22">
        <v>43149</v>
      </c>
      <c r="B16" s="37"/>
      <c r="C16" s="23" t="s">
        <v>203</v>
      </c>
      <c r="D16" s="23"/>
      <c r="E16" s="23"/>
      <c r="F16" s="29">
        <v>48543</v>
      </c>
      <c r="G16" s="35" t="s">
        <v>204</v>
      </c>
      <c r="H16" s="30"/>
      <c r="I16" s="30"/>
      <c r="J16" s="30"/>
      <c r="K16" s="30">
        <v>885</v>
      </c>
      <c r="L16" s="31"/>
      <c r="M16" s="32">
        <f t="shared" si="0"/>
        <v>790.17857142857133</v>
      </c>
      <c r="N16" s="32">
        <f t="shared" si="1"/>
        <v>94.821428571428555</v>
      </c>
      <c r="O16" s="32">
        <f t="shared" si="2"/>
        <v>0</v>
      </c>
      <c r="P16" s="32"/>
      <c r="Q16" s="32"/>
      <c r="R16" s="32"/>
      <c r="S16" s="32"/>
      <c r="T16" s="41"/>
      <c r="U16" s="41"/>
      <c r="V16" s="41"/>
      <c r="W16" s="41"/>
      <c r="X16" s="41"/>
      <c r="Y16" s="32"/>
      <c r="Z16" s="32"/>
      <c r="AA16" s="32"/>
      <c r="AB16" s="32"/>
      <c r="AC16" s="32"/>
      <c r="AD16" s="32"/>
      <c r="AE16" s="32"/>
      <c r="AF16" s="32">
        <v>790.18</v>
      </c>
      <c r="AG16" s="32">
        <f t="shared" si="3"/>
        <v>-885.00142857142851</v>
      </c>
      <c r="AH16" s="33">
        <f t="shared" si="4"/>
        <v>-1.4285714285051654E-3</v>
      </c>
    </row>
    <row r="17" spans="1:34" s="34" customFormat="1" ht="19.5" customHeight="1">
      <c r="A17" s="22">
        <v>43149</v>
      </c>
      <c r="B17" s="37"/>
      <c r="C17" s="23" t="s">
        <v>205</v>
      </c>
      <c r="D17" s="23"/>
      <c r="E17" s="23"/>
      <c r="F17" s="29">
        <v>29356</v>
      </c>
      <c r="G17" s="35" t="s">
        <v>206</v>
      </c>
      <c r="H17" s="30"/>
      <c r="I17" s="30"/>
      <c r="J17" s="30"/>
      <c r="K17" s="30">
        <v>161.5</v>
      </c>
      <c r="L17" s="31"/>
      <c r="M17" s="32">
        <f t="shared" si="0"/>
        <v>144.19642857142856</v>
      </c>
      <c r="N17" s="32">
        <f t="shared" si="1"/>
        <v>17.303571428571427</v>
      </c>
      <c r="O17" s="32">
        <f t="shared" si="2"/>
        <v>0</v>
      </c>
      <c r="P17" s="32"/>
      <c r="Q17" s="32"/>
      <c r="R17" s="32"/>
      <c r="S17" s="32"/>
      <c r="T17" s="41"/>
      <c r="U17" s="41"/>
      <c r="V17" s="41"/>
      <c r="W17" s="41"/>
      <c r="X17" s="41"/>
      <c r="Y17" s="32"/>
      <c r="Z17" s="32"/>
      <c r="AA17" s="32"/>
      <c r="AB17" s="32"/>
      <c r="AC17" s="32"/>
      <c r="AD17" s="32"/>
      <c r="AE17" s="32"/>
      <c r="AF17" s="32">
        <v>144.19999999999999</v>
      </c>
      <c r="AG17" s="32">
        <f t="shared" si="3"/>
        <v>-161.50357142857141</v>
      </c>
      <c r="AH17" s="33">
        <f t="shared" si="4"/>
        <v>-3.571428571405022E-3</v>
      </c>
    </row>
    <row r="18" spans="1:34" s="34" customFormat="1" ht="19.5" customHeight="1">
      <c r="A18" s="22"/>
      <c r="B18" s="37"/>
      <c r="C18" s="23"/>
      <c r="D18" s="23"/>
      <c r="E18" s="23"/>
      <c r="F18" s="29"/>
      <c r="G18" s="35"/>
      <c r="H18" s="30"/>
      <c r="I18" s="30"/>
      <c r="J18" s="30"/>
      <c r="K18" s="30"/>
      <c r="L18" s="31"/>
      <c r="M18" s="32">
        <f t="shared" si="0"/>
        <v>0</v>
      </c>
      <c r="N18" s="32">
        <f t="shared" si="1"/>
        <v>0</v>
      </c>
      <c r="O18" s="32">
        <f t="shared" si="2"/>
        <v>0</v>
      </c>
      <c r="P18" s="32"/>
      <c r="Q18" s="32"/>
      <c r="R18" s="32"/>
      <c r="S18" s="32"/>
      <c r="T18" s="41"/>
      <c r="U18" s="41"/>
      <c r="V18" s="41"/>
      <c r="W18" s="41"/>
      <c r="X18" s="41"/>
      <c r="Y18" s="42"/>
      <c r="Z18" s="32"/>
      <c r="AA18" s="32"/>
      <c r="AB18" s="32"/>
      <c r="AC18" s="32"/>
      <c r="AD18" s="32"/>
      <c r="AE18" s="32"/>
      <c r="AF18" s="32"/>
      <c r="AG18" s="32">
        <f t="shared" si="3"/>
        <v>0</v>
      </c>
      <c r="AH18" s="33">
        <f t="shared" si="4"/>
        <v>0</v>
      </c>
    </row>
    <row r="19" spans="1:34" s="34" customFormat="1" ht="19.5" customHeight="1">
      <c r="A19" s="22"/>
      <c r="B19" s="37"/>
      <c r="C19" s="38"/>
      <c r="D19" s="38"/>
      <c r="E19" s="38"/>
      <c r="F19" s="29"/>
      <c r="G19" s="35"/>
      <c r="H19" s="30"/>
      <c r="I19" s="30"/>
      <c r="J19" s="30"/>
      <c r="K19" s="30"/>
      <c r="L19" s="31"/>
      <c r="M19" s="32">
        <f>SUM(H19:J19,K19/1.12)</f>
        <v>0</v>
      </c>
      <c r="N19" s="32">
        <f>K19/1.12*0.12</f>
        <v>0</v>
      </c>
      <c r="O19" s="32">
        <f>-SUM(I19:J19,K19/1.12)*L19</f>
        <v>0</v>
      </c>
      <c r="P19" s="32"/>
      <c r="Q19" s="32"/>
      <c r="R19" s="32"/>
      <c r="S19" s="32"/>
      <c r="T19" s="41"/>
      <c r="U19" s="41"/>
      <c r="V19" s="41"/>
      <c r="W19" s="41"/>
      <c r="X19" s="41"/>
      <c r="Y19" s="42"/>
      <c r="Z19" s="32"/>
      <c r="AA19" s="32"/>
      <c r="AB19" s="32"/>
      <c r="AC19" s="32"/>
      <c r="AD19" s="32"/>
      <c r="AE19" s="32"/>
      <c r="AF19" s="32"/>
      <c r="AG19" s="32">
        <f>-SUM(N19:AF19)</f>
        <v>0</v>
      </c>
      <c r="AH19" s="33">
        <f>SUM(H19:K19)+AG19+O19</f>
        <v>0</v>
      </c>
    </row>
    <row r="20" spans="1:34" s="10" customFormat="1" ht="12" customHeight="1" thickBot="1">
      <c r="A20" s="16"/>
      <c r="B20" s="15"/>
      <c r="C20" s="12"/>
      <c r="D20" s="14"/>
      <c r="E20" s="14"/>
      <c r="F20" s="13"/>
      <c r="G20" s="12"/>
      <c r="H20" s="11">
        <f t="shared" ref="H20:T20" si="5">SUM(H5:H19)</f>
        <v>20150</v>
      </c>
      <c r="I20" s="11">
        <f t="shared" si="5"/>
        <v>0</v>
      </c>
      <c r="J20" s="11">
        <f t="shared" si="5"/>
        <v>0</v>
      </c>
      <c r="K20" s="11">
        <f t="shared" si="5"/>
        <v>3514.8</v>
      </c>
      <c r="L20" s="11">
        <f t="shared" si="5"/>
        <v>0</v>
      </c>
      <c r="M20" s="11">
        <f t="shared" si="5"/>
        <v>23288.214285714286</v>
      </c>
      <c r="N20" s="11">
        <f t="shared" si="5"/>
        <v>376.58571428571423</v>
      </c>
      <c r="O20" s="11">
        <f t="shared" si="5"/>
        <v>0</v>
      </c>
      <c r="P20" s="11">
        <f t="shared" si="5"/>
        <v>0</v>
      </c>
      <c r="Q20" s="11">
        <f t="shared" si="5"/>
        <v>0</v>
      </c>
      <c r="R20" s="11">
        <f t="shared" si="5"/>
        <v>0</v>
      </c>
      <c r="S20" s="11">
        <f t="shared" si="5"/>
        <v>0</v>
      </c>
      <c r="T20" s="11">
        <f t="shared" si="5"/>
        <v>0</v>
      </c>
      <c r="U20" s="11"/>
      <c r="V20" s="11"/>
      <c r="W20" s="11"/>
      <c r="X20" s="11"/>
      <c r="Y20" s="11">
        <f t="shared" ref="Y20:AH20" si="6">SUM(Y5:Y19)</f>
        <v>22322.59</v>
      </c>
      <c r="Z20" s="11">
        <f t="shared" si="6"/>
        <v>0</v>
      </c>
      <c r="AA20" s="11">
        <f t="shared" si="6"/>
        <v>0</v>
      </c>
      <c r="AB20" s="11">
        <f t="shared" si="6"/>
        <v>0</v>
      </c>
      <c r="AC20" s="11">
        <f t="shared" si="6"/>
        <v>0</v>
      </c>
      <c r="AD20" s="11">
        <f t="shared" si="6"/>
        <v>0</v>
      </c>
      <c r="AE20" s="11">
        <f t="shared" si="6"/>
        <v>0</v>
      </c>
      <c r="AF20" s="11">
        <f t="shared" si="6"/>
        <v>965.62999999999988</v>
      </c>
      <c r="AG20" s="11">
        <f t="shared" si="6"/>
        <v>-23664.805714285718</v>
      </c>
      <c r="AH20" s="11">
        <f t="shared" si="6"/>
        <v>-5.7142857142196135E-3</v>
      </c>
    </row>
    <row r="21" spans="1:34" ht="12" customHeight="1" thickTop="1"/>
    <row r="22" spans="1:34" ht="12" customHeight="1">
      <c r="K22" s="68">
        <f>+K20+J20+H20</f>
        <v>23664.799999999999</v>
      </c>
      <c r="L22" s="9"/>
      <c r="M22" s="8"/>
      <c r="AG22" s="39">
        <v>23664.81</v>
      </c>
    </row>
    <row r="23" spans="1:34" ht="12" customHeight="1">
      <c r="K23" s="8"/>
      <c r="L23" s="9"/>
      <c r="M23" s="8"/>
    </row>
    <row r="24" spans="1:34" ht="12" customHeight="1">
      <c r="C24" s="36" t="s">
        <v>33</v>
      </c>
      <c r="G24" s="10"/>
      <c r="K24" s="67"/>
      <c r="L24" s="67"/>
      <c r="M24" s="67"/>
    </row>
    <row r="25" spans="1:34" ht="12" customHeight="1">
      <c r="K25" s="8"/>
      <c r="L25" s="9"/>
      <c r="M25" s="8"/>
    </row>
    <row r="26" spans="1:34" ht="12" customHeight="1">
      <c r="K26" s="8"/>
      <c r="L26" s="9"/>
      <c r="M26" s="8"/>
    </row>
    <row r="27" spans="1:34" ht="12" customHeight="1">
      <c r="A27" s="1"/>
      <c r="B27" s="1"/>
      <c r="D27" s="1"/>
      <c r="E27" s="1"/>
      <c r="F27" s="1"/>
      <c r="H27" s="1"/>
      <c r="I27" s="1"/>
      <c r="J27" s="1"/>
      <c r="K27" s="8"/>
      <c r="L27" s="9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Z27" s="1"/>
      <c r="AA27" s="1"/>
      <c r="AB27" s="1"/>
      <c r="AC27" s="1"/>
      <c r="AD27" s="1"/>
      <c r="AE27" s="1"/>
      <c r="AF27" s="1"/>
      <c r="AG27" s="1"/>
    </row>
    <row r="28" spans="1:34" ht="12" customHeight="1"/>
    <row r="34" spans="1:33">
      <c r="Q34" s="2">
        <v>0</v>
      </c>
    </row>
    <row r="35" spans="1:33">
      <c r="A35" s="1"/>
      <c r="B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Z35" s="1"/>
      <c r="AA35" s="1"/>
      <c r="AB35" s="1"/>
      <c r="AC35" s="1"/>
      <c r="AD35" s="1"/>
      <c r="AE35" s="1"/>
      <c r="AF35" s="1"/>
      <c r="AG35" s="1"/>
    </row>
  </sheetData>
  <mergeCells count="1">
    <mergeCell ref="K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>
      <selection activeCell="AK36" sqref="AK36"/>
    </sheetView>
  </sheetViews>
  <sheetFormatPr defaultRowHeight="11.25"/>
  <cols>
    <col min="1" max="1" width="8.140625" style="7" customWidth="1"/>
    <col min="2" max="2" width="7.28515625" style="6" hidden="1" customWidth="1"/>
    <col min="3" max="3" width="25.85546875" style="1" customWidth="1"/>
    <col min="4" max="4" width="14" style="5" hidden="1" customWidth="1"/>
    <col min="5" max="5" width="22.7109375" style="5" hidden="1" customWidth="1"/>
    <col min="6" max="6" width="7.85546875" style="4" customWidth="1"/>
    <col min="7" max="7" width="24" style="1" customWidth="1"/>
    <col min="8" max="8" width="8.140625" style="2" customWidth="1"/>
    <col min="9" max="9" width="8.42578125" style="2" hidden="1" customWidth="1"/>
    <col min="10" max="10" width="9.7109375" style="2" hidden="1" customWidth="1"/>
    <col min="11" max="11" width="10.42578125" style="2" hidden="1" customWidth="1"/>
    <col min="12" max="12" width="7.85546875" style="3" hidden="1" customWidth="1"/>
    <col min="13" max="13" width="9.7109375" style="2" customWidth="1"/>
    <col min="14" max="14" width="8.5703125" style="2" hidden="1" customWidth="1"/>
    <col min="15" max="15" width="6.85546875" style="2" hidden="1" customWidth="1"/>
    <col min="16" max="16" width="9.85546875" style="2" hidden="1" customWidth="1"/>
    <col min="17" max="17" width="7.85546875" style="2" hidden="1" customWidth="1"/>
    <col min="18" max="18" width="7.7109375" style="2" hidden="1" customWidth="1"/>
    <col min="19" max="19" width="8.140625" style="2" hidden="1" customWidth="1"/>
    <col min="20" max="24" width="6.85546875" style="2" hidden="1" customWidth="1"/>
    <col min="25" max="25" width="9.28515625" style="2" hidden="1" customWidth="1"/>
    <col min="26" max="26" width="8.28515625" style="2" hidden="1" customWidth="1"/>
    <col min="27" max="27" width="6.7109375" style="2" hidden="1" customWidth="1"/>
    <col min="28" max="28" width="9.5703125" style="2" hidden="1" customWidth="1"/>
    <col min="29" max="30" width="8" style="2" hidden="1" customWidth="1"/>
    <col min="31" max="31" width="10.28515625" style="2" hidden="1" customWidth="1"/>
    <col min="32" max="32" width="12.5703125" style="2" customWidth="1"/>
    <col min="33" max="33" width="10.7109375" style="2" customWidth="1"/>
    <col min="34" max="34" width="7.85546875" style="1" customWidth="1"/>
    <col min="35" max="16384" width="9.140625" style="1"/>
  </cols>
  <sheetData>
    <row r="1" spans="1:34" ht="12" customHeight="1">
      <c r="A1" s="21" t="s">
        <v>30</v>
      </c>
      <c r="C1" s="20"/>
    </row>
    <row r="2" spans="1:34" ht="12" customHeight="1">
      <c r="A2" s="21" t="s">
        <v>26</v>
      </c>
    </row>
    <row r="3" spans="1:34" ht="12" customHeight="1">
      <c r="A3" s="21" t="s">
        <v>207</v>
      </c>
      <c r="B3" s="20"/>
      <c r="C3" s="19"/>
      <c r="N3" s="18">
        <v>1301</v>
      </c>
      <c r="O3" s="18">
        <v>2402</v>
      </c>
      <c r="P3" s="18">
        <v>5001</v>
      </c>
      <c r="Q3" s="18">
        <v>5002</v>
      </c>
      <c r="R3" s="18">
        <v>6220</v>
      </c>
      <c r="S3" s="18">
        <v>6219</v>
      </c>
      <c r="T3" s="18">
        <v>6212</v>
      </c>
      <c r="U3" s="18"/>
      <c r="V3" s="18"/>
      <c r="W3" s="18"/>
      <c r="X3" s="18"/>
      <c r="Y3" s="18" t="s">
        <v>25</v>
      </c>
      <c r="Z3" s="18"/>
      <c r="AA3" s="18">
        <v>6230</v>
      </c>
      <c r="AB3" s="18" t="s">
        <v>24</v>
      </c>
      <c r="AC3" s="18">
        <v>6202</v>
      </c>
      <c r="AD3" s="18"/>
      <c r="AE3" s="18">
        <v>6109</v>
      </c>
      <c r="AF3" s="18">
        <v>6236</v>
      </c>
      <c r="AG3" s="18">
        <v>1002</v>
      </c>
    </row>
    <row r="4" spans="1:34" s="17" customFormat="1" ht="43.5" customHeight="1">
      <c r="A4" s="24" t="s">
        <v>23</v>
      </c>
      <c r="B4" s="25" t="s">
        <v>22</v>
      </c>
      <c r="C4" s="26" t="s">
        <v>21</v>
      </c>
      <c r="D4" s="26" t="s">
        <v>20</v>
      </c>
      <c r="E4" s="26" t="s">
        <v>27</v>
      </c>
      <c r="F4" s="26" t="s">
        <v>19</v>
      </c>
      <c r="G4" s="26" t="s">
        <v>18</v>
      </c>
      <c r="H4" s="26" t="s">
        <v>17</v>
      </c>
      <c r="I4" s="26" t="s">
        <v>16</v>
      </c>
      <c r="J4" s="26" t="s">
        <v>15</v>
      </c>
      <c r="K4" s="26" t="s">
        <v>14</v>
      </c>
      <c r="L4" s="27" t="s">
        <v>13</v>
      </c>
      <c r="M4" s="26" t="s">
        <v>12</v>
      </c>
      <c r="N4" s="28" t="s">
        <v>11</v>
      </c>
      <c r="O4" s="28" t="s">
        <v>10</v>
      </c>
      <c r="P4" s="28" t="s">
        <v>9</v>
      </c>
      <c r="Q4" s="28" t="s">
        <v>8</v>
      </c>
      <c r="R4" s="28" t="s">
        <v>31</v>
      </c>
      <c r="S4" s="28" t="s">
        <v>32</v>
      </c>
      <c r="T4" s="28" t="s">
        <v>7</v>
      </c>
      <c r="U4" s="28" t="s">
        <v>28</v>
      </c>
      <c r="V4" s="28" t="s">
        <v>34</v>
      </c>
      <c r="W4" s="28" t="s">
        <v>35</v>
      </c>
      <c r="X4" s="28" t="s">
        <v>36</v>
      </c>
      <c r="Y4" s="28" t="s">
        <v>6</v>
      </c>
      <c r="Z4" s="28" t="s">
        <v>29</v>
      </c>
      <c r="AA4" s="28" t="s">
        <v>5</v>
      </c>
      <c r="AB4" s="28" t="s">
        <v>4</v>
      </c>
      <c r="AC4" s="28" t="s">
        <v>3</v>
      </c>
      <c r="AD4" s="28" t="s">
        <v>1</v>
      </c>
      <c r="AE4" s="28" t="s">
        <v>2</v>
      </c>
      <c r="AF4" s="28" t="s">
        <v>1</v>
      </c>
      <c r="AG4" s="28" t="s">
        <v>0</v>
      </c>
    </row>
    <row r="5" spans="1:34" s="34" customFormat="1" ht="19.5" customHeight="1">
      <c r="A5" s="22">
        <v>43141</v>
      </c>
      <c r="B5" s="37"/>
      <c r="C5" s="23" t="s">
        <v>208</v>
      </c>
      <c r="D5" s="23" t="s">
        <v>43</v>
      </c>
      <c r="E5" s="23" t="s">
        <v>44</v>
      </c>
      <c r="F5" s="29"/>
      <c r="G5" s="29" t="s">
        <v>209</v>
      </c>
      <c r="H5" s="30">
        <v>7000</v>
      </c>
      <c r="I5" s="30"/>
      <c r="J5" s="30"/>
      <c r="K5" s="30"/>
      <c r="L5" s="31"/>
      <c r="M5" s="32">
        <f t="shared" ref="M5:M20" si="0">SUM(H5:J5,K5/1.12)</f>
        <v>7000</v>
      </c>
      <c r="N5" s="32">
        <f t="shared" ref="N5:N20" si="1">K5/1.12*0.12</f>
        <v>0</v>
      </c>
      <c r="O5" s="32">
        <f t="shared" ref="O5:O20" si="2">-SUM(I5:J5,K5/1.12)*L5</f>
        <v>0</v>
      </c>
      <c r="P5" s="32"/>
      <c r="Q5" s="32"/>
      <c r="R5" s="32"/>
      <c r="S5" s="32"/>
      <c r="T5" s="41"/>
      <c r="U5" s="41"/>
      <c r="V5" s="41"/>
      <c r="W5" s="41"/>
      <c r="X5" s="41"/>
      <c r="Y5" s="32"/>
      <c r="Z5" s="32"/>
      <c r="AA5" s="32"/>
      <c r="AB5" s="32"/>
      <c r="AC5" s="32"/>
      <c r="AD5" s="32"/>
      <c r="AE5" s="32"/>
      <c r="AF5" s="32">
        <v>7000</v>
      </c>
      <c r="AG5" s="32">
        <f t="shared" ref="AG5:AG20" si="3">-SUM(N5:AF5)</f>
        <v>-7000</v>
      </c>
      <c r="AH5" s="33">
        <f t="shared" ref="AH5:AH20" si="4">SUM(H5:K5)+AG5+O5</f>
        <v>0</v>
      </c>
    </row>
    <row r="6" spans="1:34" s="34" customFormat="1" ht="19.5" customHeight="1">
      <c r="A6" s="22"/>
      <c r="B6" s="37"/>
      <c r="C6" s="23"/>
      <c r="D6" s="23" t="s">
        <v>43</v>
      </c>
      <c r="E6" s="23" t="s">
        <v>44</v>
      </c>
      <c r="F6" s="29"/>
      <c r="G6" s="35"/>
      <c r="H6" s="30"/>
      <c r="I6" s="30"/>
      <c r="J6" s="30"/>
      <c r="K6" s="30"/>
      <c r="L6" s="31"/>
      <c r="M6" s="32">
        <f t="shared" si="0"/>
        <v>0</v>
      </c>
      <c r="N6" s="32">
        <f t="shared" si="1"/>
        <v>0</v>
      </c>
      <c r="O6" s="32">
        <f t="shared" si="2"/>
        <v>0</v>
      </c>
      <c r="P6" s="32"/>
      <c r="Q6" s="32"/>
      <c r="R6" s="32"/>
      <c r="S6" s="32"/>
      <c r="T6" s="41"/>
      <c r="U6" s="41"/>
      <c r="V6" s="41"/>
      <c r="W6" s="41"/>
      <c r="X6" s="41"/>
      <c r="Y6" s="42"/>
      <c r="Z6" s="32"/>
      <c r="AA6" s="32"/>
      <c r="AB6" s="32"/>
      <c r="AC6" s="32"/>
      <c r="AD6" s="32"/>
      <c r="AE6" s="32"/>
      <c r="AF6" s="32"/>
      <c r="AG6" s="32">
        <f t="shared" si="3"/>
        <v>0</v>
      </c>
      <c r="AH6" s="33">
        <f t="shared" si="4"/>
        <v>0</v>
      </c>
    </row>
    <row r="7" spans="1:34" s="34" customFormat="1" ht="19.5" hidden="1" customHeight="1">
      <c r="A7" s="22"/>
      <c r="B7" s="37"/>
      <c r="C7" s="23"/>
      <c r="D7" s="23" t="s">
        <v>53</v>
      </c>
      <c r="E7" s="23" t="s">
        <v>54</v>
      </c>
      <c r="F7" s="29"/>
      <c r="G7" s="35"/>
      <c r="H7" s="30"/>
      <c r="I7" s="30"/>
      <c r="J7" s="30"/>
      <c r="K7" s="30"/>
      <c r="L7" s="31"/>
      <c r="M7" s="32">
        <f t="shared" si="0"/>
        <v>0</v>
      </c>
      <c r="N7" s="32">
        <f t="shared" si="1"/>
        <v>0</v>
      </c>
      <c r="O7" s="32">
        <f t="shared" si="2"/>
        <v>0</v>
      </c>
      <c r="P7" s="32"/>
      <c r="Q7" s="32"/>
      <c r="R7" s="32"/>
      <c r="S7" s="32"/>
      <c r="T7" s="41"/>
      <c r="U7" s="41"/>
      <c r="V7" s="41"/>
      <c r="W7" s="41"/>
      <c r="X7" s="41"/>
      <c r="Y7" s="42"/>
      <c r="Z7" s="32"/>
      <c r="AA7" s="32"/>
      <c r="AB7" s="32"/>
      <c r="AC7" s="32"/>
      <c r="AD7" s="32"/>
      <c r="AE7" s="32"/>
      <c r="AF7" s="32"/>
      <c r="AG7" s="32">
        <f t="shared" si="3"/>
        <v>0</v>
      </c>
      <c r="AH7" s="33">
        <f t="shared" si="4"/>
        <v>0</v>
      </c>
    </row>
    <row r="8" spans="1:34" s="34" customFormat="1" ht="19.5" hidden="1" customHeight="1">
      <c r="A8" s="22"/>
      <c r="B8" s="37"/>
      <c r="C8" s="23"/>
      <c r="D8" s="23" t="s">
        <v>65</v>
      </c>
      <c r="E8" s="23" t="s">
        <v>66</v>
      </c>
      <c r="F8" s="29"/>
      <c r="G8" s="23"/>
      <c r="H8" s="30"/>
      <c r="I8" s="30"/>
      <c r="J8" s="30"/>
      <c r="K8" s="30"/>
      <c r="L8" s="31"/>
      <c r="M8" s="32">
        <f t="shared" si="0"/>
        <v>0</v>
      </c>
      <c r="N8" s="32">
        <f t="shared" si="1"/>
        <v>0</v>
      </c>
      <c r="O8" s="32">
        <f t="shared" si="2"/>
        <v>0</v>
      </c>
      <c r="P8" s="32"/>
      <c r="Q8" s="32"/>
      <c r="R8" s="32"/>
      <c r="S8" s="32"/>
      <c r="T8" s="41"/>
      <c r="U8" s="41"/>
      <c r="V8" s="41"/>
      <c r="W8" s="41"/>
      <c r="X8" s="41"/>
      <c r="Y8" s="42"/>
      <c r="Z8" s="32"/>
      <c r="AA8" s="32"/>
      <c r="AB8" s="32"/>
      <c r="AC8" s="32"/>
      <c r="AD8" s="32"/>
      <c r="AE8" s="32"/>
      <c r="AF8" s="32"/>
      <c r="AG8" s="32">
        <f t="shared" si="3"/>
        <v>0</v>
      </c>
      <c r="AH8" s="33">
        <f t="shared" si="4"/>
        <v>0</v>
      </c>
    </row>
    <row r="9" spans="1:34" s="34" customFormat="1" ht="19.5" hidden="1" customHeight="1">
      <c r="A9" s="22"/>
      <c r="B9" s="37"/>
      <c r="C9" s="23"/>
      <c r="D9" s="23" t="s">
        <v>65</v>
      </c>
      <c r="E9" s="23" t="s">
        <v>66</v>
      </c>
      <c r="F9" s="29"/>
      <c r="G9" s="35"/>
      <c r="H9" s="30"/>
      <c r="I9" s="30"/>
      <c r="J9" s="30"/>
      <c r="K9" s="30"/>
      <c r="L9" s="31"/>
      <c r="M9" s="32">
        <f t="shared" si="0"/>
        <v>0</v>
      </c>
      <c r="N9" s="32">
        <f t="shared" si="1"/>
        <v>0</v>
      </c>
      <c r="O9" s="32">
        <f t="shared" si="2"/>
        <v>0</v>
      </c>
      <c r="P9" s="32"/>
      <c r="Q9" s="32"/>
      <c r="R9" s="32"/>
      <c r="S9" s="32"/>
      <c r="T9" s="41"/>
      <c r="U9" s="41"/>
      <c r="V9" s="41"/>
      <c r="W9" s="41"/>
      <c r="X9" s="41"/>
      <c r="Y9" s="42"/>
      <c r="Z9" s="32"/>
      <c r="AA9" s="32"/>
      <c r="AB9" s="32"/>
      <c r="AC9" s="32"/>
      <c r="AD9" s="32"/>
      <c r="AE9" s="32"/>
      <c r="AF9" s="32"/>
      <c r="AG9" s="32">
        <f t="shared" si="3"/>
        <v>0</v>
      </c>
      <c r="AH9" s="33">
        <f t="shared" si="4"/>
        <v>0</v>
      </c>
    </row>
    <row r="10" spans="1:34" s="34" customFormat="1" ht="19.5" hidden="1" customHeight="1">
      <c r="A10" s="22"/>
      <c r="B10" s="37"/>
      <c r="C10" s="23"/>
      <c r="D10" s="23" t="s">
        <v>65</v>
      </c>
      <c r="E10" s="23" t="s">
        <v>66</v>
      </c>
      <c r="F10" s="29"/>
      <c r="G10" s="35"/>
      <c r="H10" s="30"/>
      <c r="I10" s="30"/>
      <c r="J10" s="30"/>
      <c r="K10" s="30"/>
      <c r="L10" s="31"/>
      <c r="M10" s="32">
        <f t="shared" si="0"/>
        <v>0</v>
      </c>
      <c r="N10" s="32">
        <f t="shared" si="1"/>
        <v>0</v>
      </c>
      <c r="O10" s="32">
        <f t="shared" si="2"/>
        <v>0</v>
      </c>
      <c r="P10" s="32"/>
      <c r="Q10" s="32"/>
      <c r="R10" s="32"/>
      <c r="S10" s="32"/>
      <c r="T10" s="41"/>
      <c r="U10" s="41"/>
      <c r="V10" s="41"/>
      <c r="W10" s="41"/>
      <c r="X10" s="41"/>
      <c r="Y10" s="42"/>
      <c r="Z10" s="32"/>
      <c r="AA10" s="32"/>
      <c r="AB10" s="32"/>
      <c r="AC10" s="32"/>
      <c r="AD10" s="32"/>
      <c r="AE10" s="32"/>
      <c r="AF10" s="32"/>
      <c r="AG10" s="32">
        <f t="shared" si="3"/>
        <v>0</v>
      </c>
      <c r="AH10" s="33">
        <f t="shared" si="4"/>
        <v>0</v>
      </c>
    </row>
    <row r="11" spans="1:34" s="34" customFormat="1" ht="19.5" hidden="1" customHeight="1">
      <c r="A11" s="22"/>
      <c r="B11" s="37"/>
      <c r="C11" s="23"/>
      <c r="D11" s="23" t="s">
        <v>43</v>
      </c>
      <c r="E11" s="23" t="s">
        <v>44</v>
      </c>
      <c r="F11" s="29"/>
      <c r="G11" s="35"/>
      <c r="H11" s="30"/>
      <c r="I11" s="30"/>
      <c r="J11" s="30"/>
      <c r="K11" s="30"/>
      <c r="L11" s="31"/>
      <c r="M11" s="32">
        <f t="shared" si="0"/>
        <v>0</v>
      </c>
      <c r="N11" s="32">
        <f t="shared" si="1"/>
        <v>0</v>
      </c>
      <c r="O11" s="32">
        <f t="shared" si="2"/>
        <v>0</v>
      </c>
      <c r="P11" s="32"/>
      <c r="Q11" s="32"/>
      <c r="R11" s="32"/>
      <c r="S11" s="32"/>
      <c r="T11" s="41"/>
      <c r="U11" s="41"/>
      <c r="V11" s="41"/>
      <c r="W11" s="41"/>
      <c r="X11" s="41"/>
      <c r="Y11" s="42"/>
      <c r="Z11" s="32"/>
      <c r="AA11" s="32"/>
      <c r="AB11" s="32"/>
      <c r="AC11" s="32"/>
      <c r="AD11" s="32"/>
      <c r="AE11" s="32"/>
      <c r="AF11" s="32"/>
      <c r="AG11" s="32">
        <f t="shared" si="3"/>
        <v>0</v>
      </c>
      <c r="AH11" s="33">
        <f t="shared" si="4"/>
        <v>0</v>
      </c>
    </row>
    <row r="12" spans="1:34" s="34" customFormat="1" ht="19.5" hidden="1" customHeight="1">
      <c r="A12" s="22"/>
      <c r="B12" s="37"/>
      <c r="C12" s="23"/>
      <c r="D12" s="23" t="s">
        <v>47</v>
      </c>
      <c r="E12" s="23" t="s">
        <v>48</v>
      </c>
      <c r="F12" s="29"/>
      <c r="G12" s="35"/>
      <c r="H12" s="30"/>
      <c r="I12" s="30"/>
      <c r="J12" s="30"/>
      <c r="K12" s="30"/>
      <c r="L12" s="31"/>
      <c r="M12" s="32">
        <f t="shared" si="0"/>
        <v>0</v>
      </c>
      <c r="N12" s="32">
        <f t="shared" si="1"/>
        <v>0</v>
      </c>
      <c r="O12" s="32">
        <f t="shared" si="2"/>
        <v>0</v>
      </c>
      <c r="P12" s="32"/>
      <c r="Q12" s="32"/>
      <c r="R12" s="32"/>
      <c r="S12" s="32"/>
      <c r="T12" s="41"/>
      <c r="U12" s="41"/>
      <c r="V12" s="41"/>
      <c r="W12" s="41"/>
      <c r="X12" s="41"/>
      <c r="Y12" s="42"/>
      <c r="Z12" s="32"/>
      <c r="AA12" s="32"/>
      <c r="AB12" s="32"/>
      <c r="AC12" s="32"/>
      <c r="AD12" s="32"/>
      <c r="AE12" s="32"/>
      <c r="AF12" s="32"/>
      <c r="AG12" s="32">
        <f t="shared" si="3"/>
        <v>0</v>
      </c>
      <c r="AH12" s="33">
        <f t="shared" si="4"/>
        <v>0</v>
      </c>
    </row>
    <row r="13" spans="1:34" s="34" customFormat="1" ht="19.5" hidden="1" customHeight="1">
      <c r="A13" s="22"/>
      <c r="B13" s="37"/>
      <c r="C13" s="23"/>
      <c r="D13" s="23" t="s">
        <v>53</v>
      </c>
      <c r="E13" s="23" t="s">
        <v>54</v>
      </c>
      <c r="F13" s="29"/>
      <c r="G13" s="35"/>
      <c r="H13" s="30"/>
      <c r="I13" s="30"/>
      <c r="J13" s="30"/>
      <c r="K13" s="30"/>
      <c r="L13" s="31"/>
      <c r="M13" s="32">
        <f t="shared" si="0"/>
        <v>0</v>
      </c>
      <c r="N13" s="32">
        <f t="shared" si="1"/>
        <v>0</v>
      </c>
      <c r="O13" s="32">
        <f t="shared" si="2"/>
        <v>0</v>
      </c>
      <c r="P13" s="32"/>
      <c r="Q13" s="32"/>
      <c r="R13" s="32"/>
      <c r="S13" s="32"/>
      <c r="T13" s="41"/>
      <c r="U13" s="41"/>
      <c r="V13" s="41"/>
      <c r="W13" s="41"/>
      <c r="X13" s="41"/>
      <c r="Y13" s="42"/>
      <c r="Z13" s="32"/>
      <c r="AA13" s="32"/>
      <c r="AB13" s="32"/>
      <c r="AC13" s="32"/>
      <c r="AD13" s="32"/>
      <c r="AE13" s="32"/>
      <c r="AF13" s="32"/>
      <c r="AG13" s="32">
        <f t="shared" si="3"/>
        <v>0</v>
      </c>
      <c r="AH13" s="33">
        <f t="shared" si="4"/>
        <v>0</v>
      </c>
    </row>
    <row r="14" spans="1:34" s="34" customFormat="1" ht="19.5" hidden="1" customHeight="1">
      <c r="A14" s="22"/>
      <c r="B14" s="37"/>
      <c r="C14" s="23"/>
      <c r="D14" s="23" t="s">
        <v>57</v>
      </c>
      <c r="E14" s="23" t="s">
        <v>58</v>
      </c>
      <c r="F14" s="29"/>
      <c r="G14" s="35"/>
      <c r="H14" s="30"/>
      <c r="I14" s="30"/>
      <c r="J14" s="30"/>
      <c r="K14" s="30"/>
      <c r="L14" s="31"/>
      <c r="M14" s="32">
        <f t="shared" si="0"/>
        <v>0</v>
      </c>
      <c r="N14" s="32">
        <f t="shared" si="1"/>
        <v>0</v>
      </c>
      <c r="O14" s="32">
        <f t="shared" si="2"/>
        <v>0</v>
      </c>
      <c r="P14" s="32"/>
      <c r="Q14" s="32"/>
      <c r="R14" s="32"/>
      <c r="S14" s="32"/>
      <c r="T14" s="41"/>
      <c r="U14" s="41"/>
      <c r="V14" s="41"/>
      <c r="W14" s="41"/>
      <c r="X14" s="41"/>
      <c r="Y14" s="42"/>
      <c r="Z14" s="32"/>
      <c r="AA14" s="32"/>
      <c r="AB14" s="32"/>
      <c r="AC14" s="32"/>
      <c r="AD14" s="32"/>
      <c r="AE14" s="32"/>
      <c r="AF14" s="32"/>
      <c r="AG14" s="32">
        <f t="shared" si="3"/>
        <v>0</v>
      </c>
      <c r="AH14" s="33">
        <f t="shared" si="4"/>
        <v>0</v>
      </c>
    </row>
    <row r="15" spans="1:34" s="34" customFormat="1" ht="19.5" hidden="1" customHeight="1">
      <c r="A15" s="22"/>
      <c r="B15" s="37"/>
      <c r="C15" s="23"/>
      <c r="D15" s="23" t="s">
        <v>61</v>
      </c>
      <c r="E15" s="23" t="s">
        <v>62</v>
      </c>
      <c r="F15" s="29"/>
      <c r="G15" s="35"/>
      <c r="H15" s="30"/>
      <c r="I15" s="30"/>
      <c r="J15" s="30"/>
      <c r="K15" s="30"/>
      <c r="L15" s="31"/>
      <c r="M15" s="32">
        <f t="shared" si="0"/>
        <v>0</v>
      </c>
      <c r="N15" s="32">
        <f t="shared" si="1"/>
        <v>0</v>
      </c>
      <c r="O15" s="32">
        <f t="shared" si="2"/>
        <v>0</v>
      </c>
      <c r="P15" s="32"/>
      <c r="Q15" s="32"/>
      <c r="R15" s="32"/>
      <c r="S15" s="32"/>
      <c r="T15" s="41"/>
      <c r="U15" s="41"/>
      <c r="V15" s="41"/>
      <c r="W15" s="41"/>
      <c r="X15" s="41"/>
      <c r="Y15" s="42"/>
      <c r="Z15" s="32"/>
      <c r="AA15" s="32"/>
      <c r="AB15" s="32"/>
      <c r="AC15" s="32"/>
      <c r="AD15" s="32"/>
      <c r="AE15" s="32"/>
      <c r="AF15" s="32"/>
      <c r="AG15" s="32">
        <f t="shared" si="3"/>
        <v>0</v>
      </c>
      <c r="AH15" s="33">
        <f t="shared" si="4"/>
        <v>0</v>
      </c>
    </row>
    <row r="16" spans="1:34" s="34" customFormat="1" ht="19.5" hidden="1" customHeight="1">
      <c r="A16" s="22"/>
      <c r="B16" s="37"/>
      <c r="C16" s="23"/>
      <c r="D16" s="23" t="s">
        <v>65</v>
      </c>
      <c r="E16" s="23" t="s">
        <v>66</v>
      </c>
      <c r="F16" s="29"/>
      <c r="G16" s="35"/>
      <c r="H16" s="30"/>
      <c r="I16" s="30"/>
      <c r="J16" s="30"/>
      <c r="K16" s="30"/>
      <c r="L16" s="31"/>
      <c r="M16" s="32">
        <f t="shared" si="0"/>
        <v>0</v>
      </c>
      <c r="N16" s="32">
        <f t="shared" si="1"/>
        <v>0</v>
      </c>
      <c r="O16" s="32">
        <f t="shared" si="2"/>
        <v>0</v>
      </c>
      <c r="P16" s="32"/>
      <c r="Q16" s="32"/>
      <c r="R16" s="32"/>
      <c r="S16" s="32"/>
      <c r="T16" s="41"/>
      <c r="U16" s="41"/>
      <c r="V16" s="41"/>
      <c r="W16" s="41"/>
      <c r="X16" s="41"/>
      <c r="Y16" s="42"/>
      <c r="Z16" s="32"/>
      <c r="AA16" s="32"/>
      <c r="AB16" s="32"/>
      <c r="AC16" s="32"/>
      <c r="AD16" s="32"/>
      <c r="AE16" s="32"/>
      <c r="AF16" s="32"/>
      <c r="AG16" s="32">
        <f t="shared" si="3"/>
        <v>0</v>
      </c>
      <c r="AH16" s="33">
        <f t="shared" si="4"/>
        <v>0</v>
      </c>
    </row>
    <row r="17" spans="1:34" s="34" customFormat="1" ht="21.75" hidden="1" customHeight="1">
      <c r="A17" s="22"/>
      <c r="B17" s="37"/>
      <c r="C17" s="23"/>
      <c r="D17" s="23" t="s">
        <v>65</v>
      </c>
      <c r="E17" s="23" t="s">
        <v>66</v>
      </c>
      <c r="F17" s="29"/>
      <c r="G17" s="35"/>
      <c r="H17" s="30"/>
      <c r="I17" s="30"/>
      <c r="J17" s="30"/>
      <c r="K17" s="30"/>
      <c r="L17" s="31"/>
      <c r="M17" s="32">
        <f t="shared" si="0"/>
        <v>0</v>
      </c>
      <c r="N17" s="32">
        <f t="shared" si="1"/>
        <v>0</v>
      </c>
      <c r="O17" s="32">
        <f t="shared" si="2"/>
        <v>0</v>
      </c>
      <c r="P17" s="32"/>
      <c r="Q17" s="32"/>
      <c r="R17" s="32"/>
      <c r="S17" s="32"/>
      <c r="T17" s="41"/>
      <c r="U17" s="41"/>
      <c r="V17" s="41"/>
      <c r="W17" s="41"/>
      <c r="X17" s="41"/>
      <c r="Y17" s="42"/>
      <c r="Z17" s="32"/>
      <c r="AA17" s="32"/>
      <c r="AB17" s="32"/>
      <c r="AC17" s="32"/>
      <c r="AD17" s="32"/>
      <c r="AE17" s="32"/>
      <c r="AF17" s="32"/>
      <c r="AG17" s="32">
        <f t="shared" si="3"/>
        <v>0</v>
      </c>
      <c r="AH17" s="33">
        <f t="shared" si="4"/>
        <v>0</v>
      </c>
    </row>
    <row r="18" spans="1:34" s="34" customFormat="1" ht="19.5" hidden="1" customHeight="1">
      <c r="A18" s="22"/>
      <c r="B18" s="37"/>
      <c r="C18" s="23"/>
      <c r="D18" s="23" t="s">
        <v>47</v>
      </c>
      <c r="E18" s="23" t="s">
        <v>48</v>
      </c>
      <c r="F18" s="29"/>
      <c r="G18" s="35"/>
      <c r="H18" s="30"/>
      <c r="I18" s="30"/>
      <c r="J18" s="30"/>
      <c r="K18" s="30"/>
      <c r="L18" s="31"/>
      <c r="M18" s="32">
        <f t="shared" si="0"/>
        <v>0</v>
      </c>
      <c r="N18" s="32">
        <f t="shared" si="1"/>
        <v>0</v>
      </c>
      <c r="O18" s="32">
        <f t="shared" si="2"/>
        <v>0</v>
      </c>
      <c r="P18" s="32"/>
      <c r="Q18" s="32"/>
      <c r="R18" s="32"/>
      <c r="S18" s="32"/>
      <c r="T18" s="41"/>
      <c r="U18" s="41"/>
      <c r="V18" s="41"/>
      <c r="W18" s="41"/>
      <c r="X18" s="41"/>
      <c r="Y18" s="42"/>
      <c r="Z18" s="32"/>
      <c r="AA18" s="32"/>
      <c r="AB18" s="32"/>
      <c r="AC18" s="32"/>
      <c r="AD18" s="32"/>
      <c r="AE18" s="32"/>
      <c r="AF18" s="32"/>
      <c r="AG18" s="32">
        <f t="shared" si="3"/>
        <v>0</v>
      </c>
      <c r="AH18" s="33">
        <f t="shared" si="4"/>
        <v>0</v>
      </c>
    </row>
    <row r="19" spans="1:34" s="34" customFormat="1" ht="19.5" hidden="1" customHeight="1">
      <c r="A19" s="22"/>
      <c r="B19" s="37"/>
      <c r="C19" s="23"/>
      <c r="D19" s="23" t="s">
        <v>79</v>
      </c>
      <c r="E19" s="23" t="s">
        <v>80</v>
      </c>
      <c r="F19" s="29"/>
      <c r="G19" s="35"/>
      <c r="H19" s="30"/>
      <c r="I19" s="30"/>
      <c r="J19" s="30"/>
      <c r="K19" s="30"/>
      <c r="L19" s="31"/>
      <c r="M19" s="32">
        <f t="shared" si="0"/>
        <v>0</v>
      </c>
      <c r="N19" s="32">
        <f t="shared" si="1"/>
        <v>0</v>
      </c>
      <c r="O19" s="32">
        <f t="shared" si="2"/>
        <v>0</v>
      </c>
      <c r="P19" s="32"/>
      <c r="Q19" s="32"/>
      <c r="R19" s="32"/>
      <c r="S19" s="32"/>
      <c r="T19" s="41"/>
      <c r="U19" s="41"/>
      <c r="V19" s="41"/>
      <c r="W19" s="41"/>
      <c r="X19" s="41"/>
      <c r="Y19" s="42"/>
      <c r="Z19" s="32"/>
      <c r="AA19" s="32"/>
      <c r="AB19" s="32"/>
      <c r="AC19" s="32"/>
      <c r="AD19" s="32"/>
      <c r="AE19" s="32"/>
      <c r="AF19" s="32"/>
      <c r="AG19" s="32">
        <f t="shared" si="3"/>
        <v>0</v>
      </c>
      <c r="AH19" s="33">
        <f t="shared" si="4"/>
        <v>0</v>
      </c>
    </row>
    <row r="20" spans="1:34" s="34" customFormat="1" ht="19.5" hidden="1" customHeight="1">
      <c r="A20" s="22"/>
      <c r="B20" s="37"/>
      <c r="C20" s="23"/>
      <c r="D20" s="23"/>
      <c r="E20" s="23"/>
      <c r="F20" s="29"/>
      <c r="G20" s="35"/>
      <c r="H20" s="30"/>
      <c r="I20" s="30"/>
      <c r="J20" s="30"/>
      <c r="K20" s="30"/>
      <c r="L20" s="31"/>
      <c r="M20" s="32">
        <f t="shared" si="0"/>
        <v>0</v>
      </c>
      <c r="N20" s="32">
        <f t="shared" si="1"/>
        <v>0</v>
      </c>
      <c r="O20" s="32">
        <f t="shared" si="2"/>
        <v>0</v>
      </c>
      <c r="P20" s="32"/>
      <c r="Q20" s="32"/>
      <c r="R20" s="32"/>
      <c r="S20" s="32"/>
      <c r="T20" s="41"/>
      <c r="U20" s="41"/>
      <c r="V20" s="41"/>
      <c r="W20" s="41"/>
      <c r="X20" s="41"/>
      <c r="Y20" s="42"/>
      <c r="Z20" s="32"/>
      <c r="AA20" s="32"/>
      <c r="AB20" s="32"/>
      <c r="AC20" s="32"/>
      <c r="AD20" s="32"/>
      <c r="AE20" s="32"/>
      <c r="AF20" s="32"/>
      <c r="AG20" s="32">
        <f t="shared" si="3"/>
        <v>0</v>
      </c>
      <c r="AH20" s="33">
        <f t="shared" si="4"/>
        <v>0</v>
      </c>
    </row>
    <row r="21" spans="1:34" s="34" customFormat="1" ht="19.5" customHeight="1">
      <c r="A21" s="22"/>
      <c r="B21" s="37"/>
      <c r="C21" s="38"/>
      <c r="D21" s="38"/>
      <c r="E21" s="38"/>
      <c r="F21" s="29"/>
      <c r="G21" s="35"/>
      <c r="H21" s="30"/>
      <c r="I21" s="30"/>
      <c r="J21" s="30"/>
      <c r="K21" s="30"/>
      <c r="L21" s="31"/>
      <c r="M21" s="32">
        <f>SUM(H21:J21,K21/1.12)</f>
        <v>0</v>
      </c>
      <c r="N21" s="32">
        <f>K21/1.12*0.12</f>
        <v>0</v>
      </c>
      <c r="O21" s="32">
        <f>-SUM(I21:J21,K21/1.12)*L21</f>
        <v>0</v>
      </c>
      <c r="P21" s="32"/>
      <c r="Q21" s="32"/>
      <c r="R21" s="32"/>
      <c r="S21" s="32"/>
      <c r="T21" s="41"/>
      <c r="U21" s="41"/>
      <c r="V21" s="41"/>
      <c r="W21" s="41"/>
      <c r="X21" s="41"/>
      <c r="Y21" s="42"/>
      <c r="Z21" s="32"/>
      <c r="AA21" s="32"/>
      <c r="AB21" s="32"/>
      <c r="AC21" s="32"/>
      <c r="AD21" s="32"/>
      <c r="AE21" s="32"/>
      <c r="AF21" s="32"/>
      <c r="AG21" s="32">
        <f>-SUM(N21:AF21)</f>
        <v>0</v>
      </c>
      <c r="AH21" s="33">
        <f>SUM(H21:K21)+AG21+O21</f>
        <v>0</v>
      </c>
    </row>
    <row r="22" spans="1:34" s="10" customFormat="1" ht="12" customHeight="1" thickBot="1">
      <c r="A22" s="16"/>
      <c r="B22" s="15"/>
      <c r="C22" s="12"/>
      <c r="D22" s="14"/>
      <c r="E22" s="14"/>
      <c r="F22" s="13"/>
      <c r="G22" s="12"/>
      <c r="H22" s="11">
        <f t="shared" ref="H22:T22" si="5">SUM(H5:H21)</f>
        <v>7000</v>
      </c>
      <c r="I22" s="11">
        <f t="shared" si="5"/>
        <v>0</v>
      </c>
      <c r="J22" s="11">
        <f t="shared" si="5"/>
        <v>0</v>
      </c>
      <c r="K22" s="11">
        <f t="shared" si="5"/>
        <v>0</v>
      </c>
      <c r="L22" s="11">
        <f t="shared" si="5"/>
        <v>0</v>
      </c>
      <c r="M22" s="11">
        <f t="shared" si="5"/>
        <v>7000</v>
      </c>
      <c r="N22" s="11">
        <f t="shared" si="5"/>
        <v>0</v>
      </c>
      <c r="O22" s="11">
        <f t="shared" si="5"/>
        <v>0</v>
      </c>
      <c r="P22" s="11">
        <f t="shared" si="5"/>
        <v>0</v>
      </c>
      <c r="Q22" s="11">
        <f t="shared" si="5"/>
        <v>0</v>
      </c>
      <c r="R22" s="11">
        <f t="shared" si="5"/>
        <v>0</v>
      </c>
      <c r="S22" s="11">
        <f t="shared" si="5"/>
        <v>0</v>
      </c>
      <c r="T22" s="11">
        <f t="shared" si="5"/>
        <v>0</v>
      </c>
      <c r="U22" s="11"/>
      <c r="V22" s="11"/>
      <c r="W22" s="11"/>
      <c r="X22" s="11"/>
      <c r="Y22" s="11">
        <f t="shared" ref="Y22:AH22" si="6">SUM(Y5:Y21)</f>
        <v>0</v>
      </c>
      <c r="Z22" s="11">
        <f t="shared" si="6"/>
        <v>0</v>
      </c>
      <c r="AA22" s="11">
        <f t="shared" si="6"/>
        <v>0</v>
      </c>
      <c r="AB22" s="11">
        <f t="shared" si="6"/>
        <v>0</v>
      </c>
      <c r="AC22" s="11">
        <f t="shared" si="6"/>
        <v>0</v>
      </c>
      <c r="AD22" s="11">
        <f t="shared" si="6"/>
        <v>0</v>
      </c>
      <c r="AE22" s="11">
        <f t="shared" si="6"/>
        <v>0</v>
      </c>
      <c r="AF22" s="11">
        <f t="shared" si="6"/>
        <v>7000</v>
      </c>
      <c r="AG22" s="11">
        <f t="shared" si="6"/>
        <v>-7000</v>
      </c>
      <c r="AH22" s="11">
        <f t="shared" si="6"/>
        <v>0</v>
      </c>
    </row>
    <row r="23" spans="1:34" ht="12" customHeight="1" thickTop="1"/>
    <row r="24" spans="1:34" ht="12" customHeight="1">
      <c r="K24" s="40">
        <f>+K22+J22+H22</f>
        <v>7000</v>
      </c>
      <c r="L24" s="9"/>
      <c r="M24" s="8"/>
      <c r="AG24" s="39">
        <f>+AG22</f>
        <v>-7000</v>
      </c>
    </row>
    <row r="25" spans="1:34" ht="12" customHeight="1">
      <c r="K25" s="8"/>
      <c r="L25" s="9"/>
      <c r="M25" s="8"/>
    </row>
    <row r="26" spans="1:34" ht="12" customHeight="1">
      <c r="C26" s="36" t="s">
        <v>33</v>
      </c>
      <c r="G26" s="10"/>
      <c r="K26" s="67"/>
      <c r="L26" s="67"/>
      <c r="M26" s="67"/>
    </row>
    <row r="27" spans="1:34" ht="12" customHeight="1">
      <c r="K27" s="8"/>
      <c r="L27" s="9"/>
      <c r="M27" s="8"/>
    </row>
    <row r="28" spans="1:34" ht="12" customHeight="1">
      <c r="K28" s="8"/>
      <c r="L28" s="9"/>
      <c r="M28" s="8"/>
    </row>
    <row r="29" spans="1:34" ht="12" customHeight="1">
      <c r="A29" s="1"/>
      <c r="B29" s="1"/>
      <c r="D29" s="1"/>
      <c r="E29" s="1"/>
      <c r="F29" s="1"/>
      <c r="H29" s="1"/>
      <c r="I29" s="1"/>
      <c r="J29" s="1"/>
      <c r="K29" s="8"/>
      <c r="L29" s="9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</row>
    <row r="30" spans="1:34" ht="12" customHeight="1"/>
    <row r="36" spans="1:33">
      <c r="Q36" s="2">
        <v>0</v>
      </c>
    </row>
    <row r="37" spans="1:33">
      <c r="A37" s="1"/>
      <c r="B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Z37" s="1"/>
      <c r="AA37" s="1"/>
      <c r="AB37" s="1"/>
      <c r="AC37" s="1"/>
      <c r="AD37" s="1"/>
      <c r="AE37" s="1"/>
      <c r="AF37" s="1"/>
      <c r="AG37" s="1"/>
    </row>
  </sheetData>
  <mergeCells count="1">
    <mergeCell ref="K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Palengke</vt:lpstr>
      <vt:lpstr>Sizzle It Pull Out Expenses</vt:lpstr>
      <vt:lpstr>ACU Repair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2018-01-06T05:15:02Z</cp:lastPrinted>
  <dcterms:created xsi:type="dcterms:W3CDTF">2014-11-05T03:52:28Z</dcterms:created>
  <dcterms:modified xsi:type="dcterms:W3CDTF">2018-03-03T08:51:05Z</dcterms:modified>
</cp:coreProperties>
</file>