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46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AG95" i="46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J95"/>
  <c r="I95"/>
  <c r="K93"/>
  <c r="N93" s="1"/>
  <c r="O92"/>
  <c r="N92"/>
  <c r="M92"/>
  <c r="O91"/>
  <c r="N91"/>
  <c r="AG91" s="1"/>
  <c r="AH91" s="1"/>
  <c r="M91"/>
  <c r="O90"/>
  <c r="N90"/>
  <c r="M90"/>
  <c r="O89"/>
  <c r="N89"/>
  <c r="AG89" s="1"/>
  <c r="AH89" s="1"/>
  <c r="M89"/>
  <c r="O88"/>
  <c r="N88"/>
  <c r="M88"/>
  <c r="O87"/>
  <c r="N87"/>
  <c r="AG87" s="1"/>
  <c r="AH87" s="1"/>
  <c r="M87"/>
  <c r="O86"/>
  <c r="N86"/>
  <c r="M86"/>
  <c r="O85"/>
  <c r="N85"/>
  <c r="AG85" s="1"/>
  <c r="AH85" s="1"/>
  <c r="M85"/>
  <c r="O84"/>
  <c r="N84"/>
  <c r="M84"/>
  <c r="O83"/>
  <c r="N83"/>
  <c r="AG83" s="1"/>
  <c r="AH83" s="1"/>
  <c r="M83"/>
  <c r="O82"/>
  <c r="N82"/>
  <c r="M82"/>
  <c r="O81"/>
  <c r="N81"/>
  <c r="AG81" s="1"/>
  <c r="AH81" s="1"/>
  <c r="M81"/>
  <c r="O80"/>
  <c r="N80"/>
  <c r="M80"/>
  <c r="AG90" l="1"/>
  <c r="AH90" s="1"/>
  <c r="AG80"/>
  <c r="AH80" s="1"/>
  <c r="AG82"/>
  <c r="AH82" s="1"/>
  <c r="AG84"/>
  <c r="AH84" s="1"/>
  <c r="AG86"/>
  <c r="AH86" s="1"/>
  <c r="AG88"/>
  <c r="AH88" s="1"/>
  <c r="AG92"/>
  <c r="AH92" s="1"/>
  <c r="M93"/>
  <c r="O93"/>
  <c r="AG93" s="1"/>
  <c r="AH93" s="1"/>
  <c r="O79" l="1"/>
  <c r="N79"/>
  <c r="M79"/>
  <c r="O78"/>
  <c r="N78"/>
  <c r="AG78" s="1"/>
  <c r="AH78" s="1"/>
  <c r="M78"/>
  <c r="O77"/>
  <c r="N77"/>
  <c r="M77"/>
  <c r="O76"/>
  <c r="N76"/>
  <c r="AG76" s="1"/>
  <c r="AH76" s="1"/>
  <c r="M76"/>
  <c r="O75"/>
  <c r="N75"/>
  <c r="M75"/>
  <c r="K74"/>
  <c r="N74" s="1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AG66" l="1"/>
  <c r="AH66" s="1"/>
  <c r="AG68"/>
  <c r="AH68" s="1"/>
  <c r="AG70"/>
  <c r="AH70" s="1"/>
  <c r="AG72"/>
  <c r="AH72" s="1"/>
  <c r="M74"/>
  <c r="AG67"/>
  <c r="AH67" s="1"/>
  <c r="AG69"/>
  <c r="AH69" s="1"/>
  <c r="AG71"/>
  <c r="AH71" s="1"/>
  <c r="AG73"/>
  <c r="AH73" s="1"/>
  <c r="O74"/>
  <c r="AG74" s="1"/>
  <c r="AH74" s="1"/>
  <c r="AG75"/>
  <c r="AH75" s="1"/>
  <c r="AG77"/>
  <c r="AH77" s="1"/>
  <c r="AG79"/>
  <c r="AH79" s="1"/>
  <c r="O65"/>
  <c r="N65"/>
  <c r="M65"/>
  <c r="O64"/>
  <c r="N64"/>
  <c r="AG64" s="1"/>
  <c r="AH64" s="1"/>
  <c r="M64"/>
  <c r="O63"/>
  <c r="N63"/>
  <c r="M63"/>
  <c r="O62"/>
  <c r="N62"/>
  <c r="AG62" s="1"/>
  <c r="AH62" s="1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K40"/>
  <c r="N40" s="1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7"/>
  <c r="N27"/>
  <c r="M27"/>
  <c r="O26"/>
  <c r="N26"/>
  <c r="M26"/>
  <c r="O25"/>
  <c r="N25"/>
  <c r="M25"/>
  <c r="K23"/>
  <c r="O23" s="1"/>
  <c r="O29"/>
  <c r="N29"/>
  <c r="M29"/>
  <c r="O28"/>
  <c r="N28"/>
  <c r="M28"/>
  <c r="O24"/>
  <c r="N24"/>
  <c r="M24"/>
  <c r="N23"/>
  <c r="O22"/>
  <c r="N22"/>
  <c r="M22"/>
  <c r="O21"/>
  <c r="N21"/>
  <c r="M21"/>
  <c r="O20"/>
  <c r="N20"/>
  <c r="M20"/>
  <c r="O19"/>
  <c r="N19"/>
  <c r="M19"/>
  <c r="O18"/>
  <c r="N18"/>
  <c r="AG18" s="1"/>
  <c r="AH18" s="1"/>
  <c r="M18"/>
  <c r="O16"/>
  <c r="N16"/>
  <c r="M16"/>
  <c r="K13"/>
  <c r="N13" s="1"/>
  <c r="O14"/>
  <c r="N14"/>
  <c r="AG14"/>
  <c r="AH14" s="1"/>
  <c r="M14"/>
  <c r="O12"/>
  <c r="N12"/>
  <c r="AG12"/>
  <c r="AH12" s="1"/>
  <c r="M12"/>
  <c r="O11"/>
  <c r="N11"/>
  <c r="M11"/>
  <c r="O10"/>
  <c r="N10"/>
  <c r="M10"/>
  <c r="AF95"/>
  <c r="H95"/>
  <c r="O94"/>
  <c r="AG94" s="1"/>
  <c r="AH94" s="1"/>
  <c r="N94"/>
  <c r="M94"/>
  <c r="O17"/>
  <c r="N17"/>
  <c r="AG17" s="1"/>
  <c r="AH17" s="1"/>
  <c r="M17"/>
  <c r="O15"/>
  <c r="AG15" s="1"/>
  <c r="AH15" s="1"/>
  <c r="N15"/>
  <c r="M15"/>
  <c r="O9"/>
  <c r="N9"/>
  <c r="AG9" s="1"/>
  <c r="AH9" s="1"/>
  <c r="M9"/>
  <c r="O8"/>
  <c r="AG8" s="1"/>
  <c r="AH8" s="1"/>
  <c r="N8"/>
  <c r="M8"/>
  <c r="O7"/>
  <c r="N7"/>
  <c r="M7"/>
  <c r="O6"/>
  <c r="N6"/>
  <c r="M6"/>
  <c r="O5"/>
  <c r="N5"/>
  <c r="M5"/>
  <c r="AG7"/>
  <c r="AH7" s="1"/>
  <c r="AG6"/>
  <c r="AH6" s="1"/>
  <c r="AG16"/>
  <c r="AH16" s="1"/>
  <c r="AG10"/>
  <c r="AH10" s="1"/>
  <c r="O13"/>
  <c r="K95"/>
  <c r="AG26" l="1"/>
  <c r="AH26" s="1"/>
  <c r="AG5"/>
  <c r="AH5" s="1"/>
  <c r="AG11"/>
  <c r="AH11" s="1"/>
  <c r="AG13"/>
  <c r="AH13" s="1"/>
  <c r="AG21"/>
  <c r="AH21" s="1"/>
  <c r="AG25"/>
  <c r="AH25" s="1"/>
  <c r="AG27"/>
  <c r="AH27" s="1"/>
  <c r="M40"/>
  <c r="M13"/>
  <c r="AG19"/>
  <c r="AH19" s="1"/>
  <c r="AG22"/>
  <c r="AH22" s="1"/>
  <c r="M23"/>
  <c r="AG24"/>
  <c r="AH24" s="1"/>
  <c r="AG28"/>
  <c r="AH28" s="1"/>
  <c r="AG29"/>
  <c r="AH29" s="1"/>
  <c r="AG31"/>
  <c r="AH31" s="1"/>
  <c r="AG33"/>
  <c r="AH33" s="1"/>
  <c r="AG35"/>
  <c r="AH35" s="1"/>
  <c r="AG37"/>
  <c r="AH37" s="1"/>
  <c r="AG39"/>
  <c r="AH39" s="1"/>
  <c r="O40"/>
  <c r="AG40" s="1"/>
  <c r="AG41"/>
  <c r="AH41" s="1"/>
  <c r="AG43"/>
  <c r="AH43" s="1"/>
  <c r="AG45"/>
  <c r="AH45" s="1"/>
  <c r="AG47"/>
  <c r="AH47" s="1"/>
  <c r="AG49"/>
  <c r="AH49" s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K97"/>
  <c r="AG23"/>
  <c r="AH23" s="1"/>
  <c r="AG48"/>
  <c r="AH48" s="1"/>
  <c r="AG50"/>
  <c r="AH50" s="1"/>
  <c r="AG52"/>
  <c r="AH52" s="1"/>
  <c r="AG54"/>
  <c r="AH54" s="1"/>
  <c r="AG56"/>
  <c r="AH56" s="1"/>
  <c r="AG58"/>
  <c r="AH58" s="1"/>
  <c r="AG60"/>
  <c r="AH60" s="1"/>
  <c r="AG20"/>
  <c r="AH20" s="1"/>
  <c r="AG30"/>
  <c r="AH30" s="1"/>
  <c r="AG32"/>
  <c r="AH32" s="1"/>
  <c r="AG34"/>
  <c r="AH34" s="1"/>
  <c r="AG36"/>
  <c r="AH36" s="1"/>
  <c r="AG38"/>
  <c r="AH38" s="1"/>
  <c r="AG42"/>
  <c r="AH42" s="1"/>
  <c r="AG44"/>
  <c r="AH44" s="1"/>
  <c r="AG46"/>
  <c r="AH46" s="1"/>
  <c r="AH40" l="1"/>
  <c r="AG97"/>
  <c r="AH95"/>
</calcChain>
</file>

<file path=xl/sharedStrings.xml><?xml version="1.0" encoding="utf-8"?>
<sst xmlns="http://schemas.openxmlformats.org/spreadsheetml/2006/main" count="364" uniqueCount="194">
  <si>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</si>
  <si>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</si>
  <si>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</si>
  <si>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</si>
  <si>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</si>
  <si>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</si>
  <si>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</si>
  <si>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</si>
  <si>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</si>
  <si>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</si>
  <si>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</si>
  <si>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</si>
  <si>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</si>
  <si>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</si>
  <si>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</si>
  <si>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</si>
  <si>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</si>
  <si>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</si>
  <si>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</si>
  <si>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</si>
  <si>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</si>
  <si>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</si>
  <si>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</si>
  <si>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</si>
  <si>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</si>
  <si>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</si>
  <si>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</si>
  <si>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</si>
  <si>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</si>
  <si>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</si>
  <si>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</si>
  <si>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</si>
  <si>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</si>
  <si>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</si>
  <si>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Rustans Supercenter Inc</t>
  </si>
  <si>
    <t>201-160-401-050</t>
  </si>
  <si>
    <t>The Landmark Corporation</t>
  </si>
  <si>
    <t>000-148-285-000</t>
  </si>
  <si>
    <t>Ayala Center, Makati City</t>
  </si>
  <si>
    <t>Glenn Biarcal</t>
  </si>
  <si>
    <t>Evarlies Meatshop</t>
  </si>
  <si>
    <t>139-599-310-000</t>
  </si>
  <si>
    <t>Valero St Makati</t>
  </si>
  <si>
    <t>Angelo Sanchez</t>
  </si>
  <si>
    <t>911-381-792-000</t>
  </si>
  <si>
    <t>Imus Cavite</t>
  </si>
  <si>
    <t>Kutz Trading</t>
  </si>
  <si>
    <t>100-738-311-000</t>
  </si>
  <si>
    <t>Marikina City</t>
  </si>
  <si>
    <t>Bacon</t>
  </si>
  <si>
    <t>Office Warehouse Inc</t>
  </si>
  <si>
    <t>200-492-462-008</t>
  </si>
  <si>
    <t>Paseo Center Makati City</t>
  </si>
  <si>
    <t>Joy &amp; Gil Meat &amp; Veg Trading</t>
  </si>
  <si>
    <t>3G MInistopConvinience store</t>
  </si>
  <si>
    <t>222-046-738-000</t>
  </si>
  <si>
    <t>Tube Ice</t>
  </si>
  <si>
    <t>181-809-831-000</t>
  </si>
  <si>
    <t>Pork Ribs,Chicken</t>
  </si>
  <si>
    <t>Transpo going to Marikina Purchased Kitchen Stocks</t>
  </si>
  <si>
    <t>Novalichez QC</t>
  </si>
  <si>
    <t>Lettuce,Celery,Carrots,Kalamansi,Garlic etc.</t>
  </si>
  <si>
    <t>Cheese,All Purpose Cream,Oreo Vanilla,Tofu</t>
  </si>
  <si>
    <t>DECORS</t>
  </si>
  <si>
    <t>MEDICAL SUPPLIES</t>
  </si>
  <si>
    <t>WARES AND UTENSILS</t>
  </si>
  <si>
    <t>Eggs,Bell Pepper,Kalabasa,Cucumber</t>
  </si>
  <si>
    <t>Mango, Carrots,Potato,Eggplant</t>
  </si>
  <si>
    <t>Inkcartridge</t>
  </si>
  <si>
    <t>Broas,Wanton,Crab Paste,Vinegar etc</t>
  </si>
  <si>
    <t>Chicken &amp; Arugula</t>
  </si>
  <si>
    <t>Transpo going to Killion Purchased Kitchen Stocks</t>
  </si>
  <si>
    <t>Kelgene International In</t>
  </si>
  <si>
    <t>211-612-468-000</t>
  </si>
  <si>
    <t>Quiapo Manila</t>
  </si>
  <si>
    <t>APC,Bread Flour,Anchovies,Breadcrumbs</t>
  </si>
  <si>
    <t>Molo Wrap,Chicken</t>
  </si>
  <si>
    <t>Basil,Bellpepper,Parsley,Ampalaya</t>
  </si>
  <si>
    <t>213-575-918-005</t>
  </si>
  <si>
    <t>Sen Gil Puyat Makati City</t>
  </si>
  <si>
    <t>Black Forrest Ham</t>
  </si>
  <si>
    <t xml:space="preserve">Chicken </t>
  </si>
  <si>
    <t>Waltermart Supermarket Inc</t>
  </si>
  <si>
    <t>003-501-787-001</t>
  </si>
  <si>
    <t>Ripe Mango</t>
  </si>
  <si>
    <t>Lettuce,Apple,Beef Brisket</t>
  </si>
  <si>
    <t>Mayo &amp; Cheese</t>
  </si>
  <si>
    <t>Lettuce,White Onion,Sweet Peas,Tomato</t>
  </si>
  <si>
    <t>Italian Seasoning</t>
  </si>
  <si>
    <t>Joy Dishwashing Liquid</t>
  </si>
  <si>
    <t>San Roque Marikina</t>
  </si>
  <si>
    <t>Transpo purchased kitchen stocks in marikina</t>
  </si>
  <si>
    <t>Philippine Red Cross</t>
  </si>
  <si>
    <t>000-804-271-000</t>
  </si>
  <si>
    <t>Bonifacio Drive Manila</t>
  </si>
  <si>
    <t>First Aid Training Fee</t>
  </si>
  <si>
    <t>Joyce Dino</t>
  </si>
  <si>
    <t xml:space="preserve">Meals </t>
  </si>
  <si>
    <t>Mango,Apple,Lemon</t>
  </si>
  <si>
    <t>Calamansi, Tomato,Tofu</t>
  </si>
  <si>
    <t>Leo Genil</t>
  </si>
  <si>
    <t>PC re-format</t>
  </si>
  <si>
    <t>Mango &amp; Orange Juice for Picasso</t>
  </si>
  <si>
    <t>Transpo going to Foodzone</t>
  </si>
  <si>
    <t>Foodzone Inc</t>
  </si>
  <si>
    <t>004-846-011-000</t>
  </si>
  <si>
    <t>Old Zuniga Mandaluyong City</t>
  </si>
  <si>
    <t>Pizza Cheese</t>
  </si>
  <si>
    <t>Sardines</t>
  </si>
  <si>
    <t>Boneless Bangus,Lettuce</t>
  </si>
  <si>
    <t>Garlic Longganiza,Sardines,Fudge Cream,Macaroni</t>
  </si>
  <si>
    <t>Joy &amp; Gil Meat &amp; Vegetable Trading</t>
  </si>
  <si>
    <t>Porkchop &amp; Liempo</t>
  </si>
  <si>
    <t>Pork Belly</t>
  </si>
  <si>
    <t>Sugar &amp; Ketchup</t>
  </si>
  <si>
    <t>Glade Air Freshener</t>
  </si>
  <si>
    <t>3G Ministop Convinience Store</t>
  </si>
  <si>
    <t>Transpo going to Shopwise</t>
  </si>
  <si>
    <t>Information Managers Inc</t>
  </si>
  <si>
    <t>000-124-743-000</t>
  </si>
  <si>
    <t>Makati City</t>
  </si>
  <si>
    <t>Installation of Ticktock</t>
  </si>
  <si>
    <t>Mayo &amp; Tomato</t>
  </si>
  <si>
    <t>Shah Bonn Jadd Gen Merchandise</t>
  </si>
  <si>
    <t>106-228-027-000</t>
  </si>
  <si>
    <t>Guadalupe Makati</t>
  </si>
  <si>
    <t>Paper Cup</t>
  </si>
  <si>
    <t>3G Mini Stop Convinience Store</t>
  </si>
  <si>
    <t>Tube ice</t>
  </si>
  <si>
    <t>Oregano Powder</t>
  </si>
  <si>
    <t>Cloud 9,Broas,Cocoa Powder</t>
  </si>
  <si>
    <t>Dishwashing Liquid</t>
  </si>
  <si>
    <t>Pork Ribs,Chicken Legs,Bacon</t>
  </si>
  <si>
    <t>Solewater Marketing</t>
  </si>
  <si>
    <t>147-183-753-000</t>
  </si>
  <si>
    <t>Water Filer (3 way set)</t>
  </si>
  <si>
    <t>Transpo going to Solewater</t>
  </si>
  <si>
    <t>200-492-462-000</t>
  </si>
  <si>
    <t>Correction Tape,Sticker Paper</t>
  </si>
  <si>
    <t>Boneless Bangus</t>
  </si>
  <si>
    <t>Crab Paste, Sardines,Mayo</t>
  </si>
  <si>
    <t>Retouch Office Products Inc</t>
  </si>
  <si>
    <t>230-639-969-000</t>
  </si>
  <si>
    <t>Binondo Manila</t>
  </si>
  <si>
    <t>EPS Ribbon for POS Printer</t>
  </si>
  <si>
    <t>Transpo purchased POS Ribbon</t>
  </si>
  <si>
    <t>Mandaluyong City</t>
  </si>
  <si>
    <t>Pizza Cheese &amp; Mayo</t>
  </si>
  <si>
    <t>Eggs</t>
  </si>
  <si>
    <t>Iodized Salt &amp; Graham Cracker</t>
  </si>
  <si>
    <t>Six Three Seven Novelty Store</t>
  </si>
  <si>
    <t>202-115-126-000</t>
  </si>
  <si>
    <t>Tondo Manila</t>
  </si>
  <si>
    <t>Soup Canester</t>
  </si>
  <si>
    <t>Mix Taste Gen Merchandise</t>
  </si>
  <si>
    <t>412-883-710-000</t>
  </si>
  <si>
    <t>San Nicolas Manila</t>
  </si>
  <si>
    <t>Cake Canester,Spring Pan</t>
  </si>
  <si>
    <t>Candles</t>
  </si>
  <si>
    <t>Cream Cheese</t>
  </si>
  <si>
    <t>.</t>
  </si>
  <si>
    <t>Transpo going to Divisoria</t>
  </si>
  <si>
    <t>Joy &amp; Gil Meat &amp; Veg Dealer</t>
  </si>
  <si>
    <t>Liempo &amp; Srimp</t>
  </si>
  <si>
    <t>Scotch Tape,Ballpen,Pentel Pen</t>
  </si>
  <si>
    <t>Smoked Bangus,Cayenne Powder,Beef Brisket</t>
  </si>
  <si>
    <t>Crab Paste,Sardines,Elbow Macaroni,Iodized Salt,Garlic Longaniza</t>
  </si>
  <si>
    <t>Sha Bonn Jadd Gen Merchandise</t>
  </si>
  <si>
    <t>106-226-027+000</t>
  </si>
  <si>
    <t>Plastic Fork,Meal Bag,Paper Bag,Sando Plastic</t>
  </si>
  <si>
    <t>Transpo going to Guadalupe</t>
  </si>
  <si>
    <t>Hunts Tomato Sauce</t>
  </si>
  <si>
    <t>Pork Ribs</t>
  </si>
  <si>
    <t>Transpo going to Marikina</t>
  </si>
  <si>
    <t>Continental Sales Inc</t>
  </si>
  <si>
    <t>Quezon City</t>
  </si>
  <si>
    <t>Service Fee for Check up of Chest Freezer</t>
  </si>
  <si>
    <t>Carrots &amp; Native Tomato</t>
  </si>
  <si>
    <t>Photocopy of Sizzle It Receipt</t>
  </si>
  <si>
    <t>Linguine,Penne,Angel Hair</t>
  </si>
  <si>
    <t>Kelgene International Inc</t>
  </si>
  <si>
    <t>Assorted Groceries</t>
  </si>
  <si>
    <t>Transpo going to Kelgene</t>
  </si>
  <si>
    <t>Inovatronix Inc</t>
  </si>
  <si>
    <t>000-097-447-029</t>
  </si>
  <si>
    <t>Photo Printing of Valentines POP's</t>
  </si>
  <si>
    <t>Pancit Palabok for Annual Meeting</t>
  </si>
  <si>
    <t>Eco Bag</t>
  </si>
  <si>
    <t>Vessels Church</t>
  </si>
  <si>
    <t>Love Offering</t>
  </si>
  <si>
    <t>Transpo going to Head Office</t>
  </si>
  <si>
    <t>Chicken &amp; Brisket</t>
  </si>
  <si>
    <t>Vinegar,Soy Sauce,Ketchup,Lea &amp; Perrins</t>
  </si>
  <si>
    <t>For the Month Ended: January  2018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</si>
</sst>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43" fontId="3" fillId="0" borderId="1" xfId="1" applyFont="1" applyFill="1" applyBorder="1"/>
    <xf numFmtId="0" fontId="3" fillId="0" borderId="1" xfId="15" applyFont="1" applyFill="1" applyBorder="1"/>
    <xf numFmtId="0" fontId="3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left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2" fillId="0" borderId="0" xfId="15" applyFont="1" applyFill="1" applyAlignment="1">
      <alignment vertical="center" wrapText="1"/>
    </xf>
    <xf numFmtId="0" fontId="9" fillId="0" borderId="0" xfId="2" applyNumberFormat="1" applyFont="1" applyFill="1" applyAlignment="1">
      <alignment horizontal="center"/>
    </xf>
    <xf numFmtId="49" fontId="3" fillId="0" borderId="0" xfId="15" applyNumberFormat="1" applyFont="1" applyFill="1"/>
    <xf numFmtId="0" fontId="3" fillId="0" borderId="0" xfId="15" applyNumberFormat="1" applyFont="1" applyFill="1" applyAlignment="1">
      <alignment horizontal="left"/>
    </xf>
    <xf numFmtId="164" fontId="3" fillId="0" borderId="0" xfId="15" applyNumberFormat="1" applyFont="1" applyFill="1" applyAlignment="1">
      <alignment horizontal="left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0" xfId="15" applyNumberFormat="1" applyFont="1" applyFill="1" applyAlignment="1">
      <alignment wrapText="1"/>
    </xf>
    <xf numFmtId="0" fontId="2" fillId="2" borderId="0" xfId="15" applyFont="1" applyFill="1"/>
    <xf numFmtId="0" fontId="2" fillId="2" borderId="4" xfId="15" applyFont="1" applyFill="1" applyBorder="1" applyAlignment="1">
      <alignment horizontal="center" vertical="center" wrapText="1"/>
    </xf>
    <xf numFmtId="0" fontId="6" fillId="0" borderId="0" xfId="15" applyFont="1" applyFill="1"/>
    <xf numFmtId="49" fontId="2" fillId="2" borderId="2" xfId="15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0" borderId="0" xfId="2" applyFont="1" applyFill="1"/>
    <xf numFmtId="43" fontId="7" fillId="0" borderId="0" xfId="2" applyFont="1" applyFill="1" applyBorder="1"/>
    <xf numFmtId="0" fontId="2" fillId="3" borderId="4" xfId="15" applyFont="1" applyFill="1" applyBorder="1" applyAlignment="1">
      <alignment horizontal="center" vertical="center" wrapText="1"/>
    </xf>
    <xf numFmtId="43" fontId="2" fillId="2" borderId="5" xfId="2" applyFont="1" applyFill="1" applyBorder="1"/>
    <xf numFmtId="43" fontId="2" fillId="0" borderId="2" xfId="2" applyFont="1" applyFill="1" applyBorder="1"/>
    <xf numFmtId="16" fontId="2" fillId="2" borderId="2" xfId="0" applyNumberFormat="1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3" fontId="3" fillId="0" borderId="6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43" fontId="2" fillId="2" borderId="8" xfId="2" applyFont="1" applyFill="1" applyBorder="1"/>
    <xf numFmtId="43" fontId="2" fillId="3" borderId="8" xfId="2" applyFont="1" applyFill="1" applyBorder="1"/>
    <xf numFmtId="43" fontId="3" fillId="0" borderId="2" xfId="2" applyFont="1" applyFill="1" applyBorder="1" applyAlignment="1">
      <alignment horizontal="center" vertical="center" wrapText="1"/>
    </xf>
    <xf numFmtId="43" fontId="3" fillId="0" borderId="2" xfId="1" applyFont="1" applyFill="1" applyBorder="1"/>
    <xf numFmtId="43" fontId="3" fillId="2" borderId="2" xfId="2" applyFont="1" applyFill="1" applyBorder="1"/>
    <xf numFmtId="43" fontId="3" fillId="3" borderId="2" xfId="2" applyFont="1" applyFill="1" applyBorder="1"/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0"/>
  <sheetViews>
    <sheetView tabSelected="1" workbookViewId="0">
      <pane ySplit="4" topLeftCell="A5" activePane="bottomLeft" state="frozen"/>
      <selection pane="bottomLeft" activeCell="G15" sqref="G15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193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63</v>
      </c>
      <c r="W4" s="28" t="s">
        <v>64</v>
      </c>
      <c r="X4" s="28" t="s">
        <v>65</v>
      </c>
      <c r="Y4" s="28" t="s">
        <v>6</v>
      </c>
      <c r="Z4" s="28" t="s">
        <v>29</v>
      </c>
      <c r="AA4" s="28" t="s">
        <v>5</v>
      </c>
      <c r="AB4" s="28" t="s">
        <v>4</v>
      </c>
      <c r="AC4" s="57" t="s">
        <v>3</v>
      </c>
      <c r="AD4" s="28" t="s">
        <v>1</v>
      </c>
      <c r="AE4" s="61" t="s">
        <v>2</v>
      </c>
      <c r="AF4" s="61" t="s">
        <v>1</v>
      </c>
      <c r="AG4" s="58" t="s">
        <v>0</v>
      </c>
    </row>
    <row r="5" spans="1:34" s="34" customFormat="1" ht="19.5" customHeight="1">
      <c r="A5" s="22">
        <v>43102</v>
      </c>
      <c r="B5" s="37"/>
      <c r="C5" s="23" t="s">
        <v>54</v>
      </c>
      <c r="D5" s="23" t="s">
        <v>55</v>
      </c>
      <c r="E5" s="23" t="s">
        <v>42</v>
      </c>
      <c r="F5" s="29">
        <v>22926</v>
      </c>
      <c r="G5" s="35" t="s">
        <v>56</v>
      </c>
      <c r="H5" s="30"/>
      <c r="I5" s="30"/>
      <c r="J5" s="30"/>
      <c r="K5" s="30">
        <v>35</v>
      </c>
      <c r="L5" s="31"/>
      <c r="M5" s="32">
        <f t="shared" ref="M5:M18" si="0">SUM(H5:J5,K5/1.12)</f>
        <v>31.249999999999996</v>
      </c>
      <c r="N5" s="32">
        <f t="shared" ref="N5:N18" si="1">K5/1.12*0.12</f>
        <v>3.7499999999999996</v>
      </c>
      <c r="O5" s="32">
        <f t="shared" ref="O5:O18" si="2">-SUM(I5:J5,K5/1.12)*L5</f>
        <v>0</v>
      </c>
      <c r="P5" s="32">
        <v>31.25</v>
      </c>
      <c r="Q5" s="32"/>
      <c r="R5" s="32"/>
      <c r="S5" s="32"/>
      <c r="T5" s="42"/>
      <c r="U5" s="42"/>
      <c r="V5" s="42"/>
      <c r="W5" s="42"/>
      <c r="X5" s="42"/>
      <c r="Y5" s="32"/>
      <c r="Z5" s="32"/>
      <c r="AA5" s="32"/>
      <c r="AB5" s="32"/>
      <c r="AC5" s="42"/>
      <c r="AD5" s="42"/>
      <c r="AE5" s="63"/>
      <c r="AF5" s="63"/>
      <c r="AG5" s="59">
        <f t="shared" ref="AG5:AG17" si="3">-SUM(N5:AF5)</f>
        <v>-35</v>
      </c>
      <c r="AH5" s="33">
        <f>SUM(H5:K5)+AG5+O5</f>
        <v>0</v>
      </c>
    </row>
    <row r="6" spans="1:34" s="34" customFormat="1" ht="19.5" customHeight="1">
      <c r="A6" s="22">
        <v>43102</v>
      </c>
      <c r="B6" s="37"/>
      <c r="C6" s="23" t="s">
        <v>40</v>
      </c>
      <c r="D6" s="23" t="s">
        <v>57</v>
      </c>
      <c r="E6" s="23" t="s">
        <v>48</v>
      </c>
      <c r="F6" s="29">
        <v>1500</v>
      </c>
      <c r="G6" s="35" t="s">
        <v>58</v>
      </c>
      <c r="H6" s="30"/>
      <c r="I6" s="30"/>
      <c r="J6" s="30"/>
      <c r="K6" s="30">
        <v>1912</v>
      </c>
      <c r="L6" s="31"/>
      <c r="M6" s="32">
        <f t="shared" si="0"/>
        <v>1707.1428571428569</v>
      </c>
      <c r="N6" s="32">
        <f t="shared" si="1"/>
        <v>204.8571428571428</v>
      </c>
      <c r="O6" s="32">
        <f t="shared" si="2"/>
        <v>0</v>
      </c>
      <c r="P6" s="32">
        <v>1707.14</v>
      </c>
      <c r="Q6" s="32"/>
      <c r="R6" s="32"/>
      <c r="S6" s="32"/>
      <c r="T6" s="42"/>
      <c r="U6" s="42"/>
      <c r="V6" s="42"/>
      <c r="W6" s="42"/>
      <c r="X6" s="42"/>
      <c r="Y6" s="43"/>
      <c r="Z6" s="32"/>
      <c r="AA6" s="32"/>
      <c r="AB6" s="32"/>
      <c r="AC6" s="42"/>
      <c r="AD6" s="42"/>
      <c r="AE6" s="63"/>
      <c r="AF6" s="63"/>
      <c r="AG6" s="59">
        <f t="shared" si="3"/>
        <v>-1911.997142857143</v>
      </c>
      <c r="AH6" s="33">
        <f>SUM(H6:K6)+AG6+O6</f>
        <v>2.8571428570103308E-3</v>
      </c>
    </row>
    <row r="7" spans="1:34" s="34" customFormat="1" ht="19.5" customHeight="1">
      <c r="A7" s="22">
        <v>43102</v>
      </c>
      <c r="B7" s="37"/>
      <c r="C7" s="23" t="s">
        <v>43</v>
      </c>
      <c r="D7" s="23"/>
      <c r="E7" s="23"/>
      <c r="F7" s="29"/>
      <c r="G7" s="35" t="s">
        <v>59</v>
      </c>
      <c r="H7" s="30">
        <v>100</v>
      </c>
      <c r="I7" s="30"/>
      <c r="J7" s="30"/>
      <c r="K7" s="30"/>
      <c r="L7" s="31"/>
      <c r="M7" s="32">
        <f t="shared" si="0"/>
        <v>100</v>
      </c>
      <c r="N7" s="32">
        <f t="shared" si="1"/>
        <v>0</v>
      </c>
      <c r="O7" s="32">
        <f t="shared" si="2"/>
        <v>0</v>
      </c>
      <c r="P7" s="32"/>
      <c r="Q7" s="32"/>
      <c r="R7" s="32"/>
      <c r="S7" s="32"/>
      <c r="T7" s="42"/>
      <c r="U7" s="42"/>
      <c r="V7" s="42"/>
      <c r="W7" s="42"/>
      <c r="X7" s="42"/>
      <c r="Y7" s="43"/>
      <c r="Z7" s="32"/>
      <c r="AA7" s="32">
        <v>100</v>
      </c>
      <c r="AB7" s="32"/>
      <c r="AC7" s="42"/>
      <c r="AD7" s="42"/>
      <c r="AE7" s="63"/>
      <c r="AF7" s="63"/>
      <c r="AG7" s="59">
        <f t="shared" si="3"/>
        <v>-100</v>
      </c>
      <c r="AH7" s="33">
        <f>SUM(H7:K7)+AG7+O7</f>
        <v>0</v>
      </c>
    </row>
    <row r="8" spans="1:34" s="34" customFormat="1" ht="19.5" customHeight="1">
      <c r="A8" s="22">
        <v>43102</v>
      </c>
      <c r="B8" s="37"/>
      <c r="C8" s="23" t="s">
        <v>46</v>
      </c>
      <c r="D8" s="23" t="s">
        <v>47</v>
      </c>
      <c r="E8" s="23" t="s">
        <v>60</v>
      </c>
      <c r="F8" s="29">
        <v>2880</v>
      </c>
      <c r="G8" s="35" t="s">
        <v>61</v>
      </c>
      <c r="H8" s="30"/>
      <c r="I8" s="30"/>
      <c r="J8" s="30">
        <v>1664.74</v>
      </c>
      <c r="K8" s="30"/>
      <c r="L8" s="31">
        <v>0.01</v>
      </c>
      <c r="M8" s="32">
        <f t="shared" si="0"/>
        <v>1664.74</v>
      </c>
      <c r="N8" s="32">
        <f t="shared" si="1"/>
        <v>0</v>
      </c>
      <c r="O8" s="32">
        <f t="shared" si="2"/>
        <v>-16.647400000000001</v>
      </c>
      <c r="P8" s="32">
        <v>1664.74</v>
      </c>
      <c r="Q8" s="32"/>
      <c r="R8" s="32"/>
      <c r="S8" s="32"/>
      <c r="T8" s="42"/>
      <c r="U8" s="42"/>
      <c r="V8" s="42"/>
      <c r="W8" s="42"/>
      <c r="X8" s="42"/>
      <c r="Y8" s="43"/>
      <c r="Z8" s="32"/>
      <c r="AA8" s="32"/>
      <c r="AB8" s="32"/>
      <c r="AC8" s="42"/>
      <c r="AD8" s="42"/>
      <c r="AE8" s="63"/>
      <c r="AF8" s="63"/>
      <c r="AG8" s="59">
        <f t="shared" si="3"/>
        <v>-1648.0925999999999</v>
      </c>
      <c r="AH8" s="33">
        <f>SUM(H8:K8)+AG8+O8</f>
        <v>6.0396132539608516E-14</v>
      </c>
    </row>
    <row r="9" spans="1:34" s="34" customFormat="1" ht="19.5" customHeight="1">
      <c r="A9" s="22">
        <v>43102</v>
      </c>
      <c r="B9" s="37"/>
      <c r="C9" s="23" t="s">
        <v>34</v>
      </c>
      <c r="D9" s="23" t="s">
        <v>35</v>
      </c>
      <c r="E9" s="23" t="s">
        <v>42</v>
      </c>
      <c r="F9" s="29">
        <v>27666</v>
      </c>
      <c r="G9" s="35" t="s">
        <v>62</v>
      </c>
      <c r="H9" s="30"/>
      <c r="I9" s="30"/>
      <c r="J9" s="30"/>
      <c r="K9" s="30">
        <v>1475.63</v>
      </c>
      <c r="L9" s="31"/>
      <c r="M9" s="32">
        <f t="shared" si="0"/>
        <v>1317.5267857142858</v>
      </c>
      <c r="N9" s="32">
        <f t="shared" si="1"/>
        <v>158.1032142857143</v>
      </c>
      <c r="O9" s="32">
        <f t="shared" si="2"/>
        <v>0</v>
      </c>
      <c r="P9" s="32">
        <v>1317.53</v>
      </c>
      <c r="Q9" s="32"/>
      <c r="R9" s="32"/>
      <c r="S9" s="32"/>
      <c r="T9" s="42"/>
      <c r="U9" s="42"/>
      <c r="V9" s="42"/>
      <c r="W9" s="42"/>
      <c r="X9" s="42"/>
      <c r="Y9" s="43"/>
      <c r="Z9" s="32"/>
      <c r="AA9" s="32"/>
      <c r="AB9" s="32"/>
      <c r="AC9" s="42"/>
      <c r="AD9" s="42"/>
      <c r="AE9" s="63"/>
      <c r="AF9" s="63"/>
      <c r="AG9" s="59">
        <f t="shared" si="3"/>
        <v>-1475.6332142857143</v>
      </c>
      <c r="AH9" s="33">
        <f>SUM(H9:K9)+AG9+O9</f>
        <v>-3.2142857141934655E-3</v>
      </c>
    </row>
    <row r="10" spans="1:34" s="34" customFormat="1" ht="19.5" customHeight="1">
      <c r="A10" s="22">
        <v>43103</v>
      </c>
      <c r="B10" s="37"/>
      <c r="C10" s="23" t="s">
        <v>53</v>
      </c>
      <c r="D10" s="23" t="s">
        <v>44</v>
      </c>
      <c r="E10" s="23" t="s">
        <v>45</v>
      </c>
      <c r="F10" s="29">
        <v>107</v>
      </c>
      <c r="G10" s="35" t="s">
        <v>66</v>
      </c>
      <c r="H10" s="30"/>
      <c r="I10" s="30"/>
      <c r="J10" s="30">
        <v>661.2</v>
      </c>
      <c r="K10" s="30"/>
      <c r="L10" s="31"/>
      <c r="M10" s="32">
        <f t="shared" si="0"/>
        <v>661.2</v>
      </c>
      <c r="N10" s="32">
        <f t="shared" si="1"/>
        <v>0</v>
      </c>
      <c r="O10" s="32">
        <f t="shared" si="2"/>
        <v>0</v>
      </c>
      <c r="P10" s="32">
        <v>661.2</v>
      </c>
      <c r="Q10" s="32"/>
      <c r="R10" s="32"/>
      <c r="S10" s="32"/>
      <c r="T10" s="42"/>
      <c r="U10" s="42"/>
      <c r="V10" s="42"/>
      <c r="W10" s="42"/>
      <c r="X10" s="42"/>
      <c r="Y10" s="43"/>
      <c r="Z10" s="32"/>
      <c r="AA10" s="32"/>
      <c r="AB10" s="32"/>
      <c r="AC10" s="42"/>
      <c r="AD10" s="42"/>
      <c r="AE10" s="63"/>
      <c r="AF10" s="63"/>
      <c r="AG10" s="59">
        <f t="shared" si="3"/>
        <v>-661.2</v>
      </c>
      <c r="AH10" s="33">
        <f>SUM(H10:K10)+AG10+O10</f>
        <v>0</v>
      </c>
    </row>
    <row r="11" spans="1:34" s="34" customFormat="1" ht="19.5" customHeight="1">
      <c r="A11" s="22">
        <v>43103</v>
      </c>
      <c r="B11" s="37"/>
      <c r="C11" s="23" t="s">
        <v>53</v>
      </c>
      <c r="D11" s="23" t="s">
        <v>44</v>
      </c>
      <c r="E11" s="23" t="s">
        <v>45</v>
      </c>
      <c r="F11" s="29">
        <v>108</v>
      </c>
      <c r="G11" s="35" t="s">
        <v>67</v>
      </c>
      <c r="H11" s="30"/>
      <c r="I11" s="30"/>
      <c r="J11" s="30">
        <v>233</v>
      </c>
      <c r="K11" s="30"/>
      <c r="L11" s="31"/>
      <c r="M11" s="32">
        <f t="shared" si="0"/>
        <v>233</v>
      </c>
      <c r="N11" s="32">
        <f t="shared" si="1"/>
        <v>0</v>
      </c>
      <c r="O11" s="32">
        <f t="shared" si="2"/>
        <v>0</v>
      </c>
      <c r="P11" s="32">
        <v>233</v>
      </c>
      <c r="Q11" s="32"/>
      <c r="R11" s="32"/>
      <c r="S11" s="32"/>
      <c r="T11" s="42"/>
      <c r="U11" s="42"/>
      <c r="V11" s="42"/>
      <c r="W11" s="42"/>
      <c r="X11" s="42"/>
      <c r="Y11" s="43"/>
      <c r="Z11" s="32"/>
      <c r="AA11" s="32"/>
      <c r="AB11" s="32"/>
      <c r="AC11" s="42"/>
      <c r="AD11" s="42"/>
      <c r="AE11" s="63"/>
      <c r="AF11" s="63"/>
      <c r="AG11" s="59">
        <f t="shared" si="3"/>
        <v>-233</v>
      </c>
      <c r="AH11" s="33">
        <f>SUM(H11:K11)+AG11+O11</f>
        <v>0</v>
      </c>
    </row>
    <row r="12" spans="1:34" s="34" customFormat="1" ht="19.5" customHeight="1">
      <c r="A12" s="22">
        <v>43103</v>
      </c>
      <c r="B12" s="37"/>
      <c r="C12" s="23" t="s">
        <v>50</v>
      </c>
      <c r="D12" s="23" t="s">
        <v>51</v>
      </c>
      <c r="E12" s="23" t="s">
        <v>52</v>
      </c>
      <c r="F12" s="29">
        <v>630010</v>
      </c>
      <c r="G12" s="35" t="s">
        <v>68</v>
      </c>
      <c r="H12" s="30"/>
      <c r="I12" s="30"/>
      <c r="J12" s="30"/>
      <c r="K12" s="30">
        <v>430</v>
      </c>
      <c r="L12" s="31"/>
      <c r="M12" s="32">
        <f t="shared" si="0"/>
        <v>383.92857142857139</v>
      </c>
      <c r="N12" s="32">
        <f t="shared" si="1"/>
        <v>46.071428571428562</v>
      </c>
      <c r="O12" s="32">
        <f t="shared" si="2"/>
        <v>0</v>
      </c>
      <c r="P12" s="32"/>
      <c r="Q12" s="32"/>
      <c r="R12" s="32"/>
      <c r="S12" s="32"/>
      <c r="T12" s="42">
        <v>383.93</v>
      </c>
      <c r="U12" s="42"/>
      <c r="V12" s="42"/>
      <c r="W12" s="42"/>
      <c r="X12" s="42"/>
      <c r="Y12" s="43"/>
      <c r="Z12" s="32"/>
      <c r="AA12" s="32"/>
      <c r="AB12" s="32"/>
      <c r="AC12" s="42"/>
      <c r="AD12" s="42"/>
      <c r="AE12" s="63"/>
      <c r="AF12" s="63"/>
      <c r="AG12" s="59">
        <f t="shared" si="3"/>
        <v>-430.00142857142856</v>
      </c>
      <c r="AH12" s="33">
        <f>SUM(H12:K12)+AG12+O12</f>
        <v>-1.4285714285620088E-3</v>
      </c>
    </row>
    <row r="13" spans="1:34" s="34" customFormat="1" ht="19.5" customHeight="1">
      <c r="A13" s="22">
        <v>43103</v>
      </c>
      <c r="B13" s="37"/>
      <c r="C13" s="23" t="s">
        <v>36</v>
      </c>
      <c r="D13" s="23" t="s">
        <v>37</v>
      </c>
      <c r="E13" s="23" t="s">
        <v>38</v>
      </c>
      <c r="F13" s="29">
        <v>57820</v>
      </c>
      <c r="G13" s="35" t="s">
        <v>69</v>
      </c>
      <c r="H13" s="30"/>
      <c r="I13" s="30"/>
      <c r="J13" s="30"/>
      <c r="K13" s="30">
        <f>2062.59+247.51</f>
        <v>2310.1000000000004</v>
      </c>
      <c r="L13" s="31">
        <v>0.01</v>
      </c>
      <c r="M13" s="32">
        <f t="shared" si="0"/>
        <v>2062.5892857142858</v>
      </c>
      <c r="N13" s="32">
        <f t="shared" si="1"/>
        <v>247.51071428571427</v>
      </c>
      <c r="O13" s="32">
        <f t="shared" si="2"/>
        <v>-20.625892857142858</v>
      </c>
      <c r="P13" s="32">
        <v>2062.59</v>
      </c>
      <c r="Q13" s="32"/>
      <c r="R13" s="32"/>
      <c r="S13" s="32"/>
      <c r="T13" s="42"/>
      <c r="U13" s="42"/>
      <c r="V13" s="42"/>
      <c r="W13" s="42"/>
      <c r="X13" s="42"/>
      <c r="Y13" s="43"/>
      <c r="Z13" s="32"/>
      <c r="AA13" s="32"/>
      <c r="AB13" s="32"/>
      <c r="AC13" s="42"/>
      <c r="AD13" s="42"/>
      <c r="AE13" s="63"/>
      <c r="AF13" s="63"/>
      <c r="AG13" s="59">
        <f t="shared" si="3"/>
        <v>-2289.4748214285714</v>
      </c>
      <c r="AH13" s="33">
        <f>SUM(H13:K13)+AG13+O13</f>
        <v>-7.1428571392573303E-4</v>
      </c>
    </row>
    <row r="14" spans="1:34" s="34" customFormat="1" ht="19.5" customHeight="1">
      <c r="A14" s="22">
        <v>43103</v>
      </c>
      <c r="B14" s="37"/>
      <c r="C14" s="23" t="s">
        <v>36</v>
      </c>
      <c r="D14" s="23" t="s">
        <v>37</v>
      </c>
      <c r="E14" s="23" t="s">
        <v>38</v>
      </c>
      <c r="F14" s="29">
        <v>57820</v>
      </c>
      <c r="G14" s="35" t="s">
        <v>70</v>
      </c>
      <c r="H14" s="30"/>
      <c r="I14" s="30"/>
      <c r="J14" s="30">
        <v>633.79999999999995</v>
      </c>
      <c r="K14" s="30"/>
      <c r="L14" s="31">
        <v>0.01</v>
      </c>
      <c r="M14" s="32">
        <f t="shared" si="0"/>
        <v>633.79999999999995</v>
      </c>
      <c r="N14" s="32">
        <f t="shared" si="1"/>
        <v>0</v>
      </c>
      <c r="O14" s="32">
        <f t="shared" si="2"/>
        <v>-6.3380000000000001</v>
      </c>
      <c r="P14" s="32">
        <v>633.79999999999995</v>
      </c>
      <c r="Q14" s="32"/>
      <c r="R14" s="32"/>
      <c r="S14" s="32"/>
      <c r="T14" s="42"/>
      <c r="U14" s="42"/>
      <c r="V14" s="42"/>
      <c r="W14" s="42"/>
      <c r="X14" s="42"/>
      <c r="Y14" s="43"/>
      <c r="Z14" s="32"/>
      <c r="AA14" s="32"/>
      <c r="AB14" s="32"/>
      <c r="AC14" s="42"/>
      <c r="AD14" s="42"/>
      <c r="AE14" s="63"/>
      <c r="AF14" s="63"/>
      <c r="AG14" s="59">
        <f t="shared" si="3"/>
        <v>-627.46199999999999</v>
      </c>
      <c r="AH14" s="33">
        <f>SUM(H14:K14)+AG14+O14</f>
        <v>-3.4638958368304884E-14</v>
      </c>
    </row>
    <row r="15" spans="1:34" s="34" customFormat="1" ht="19.5" customHeight="1">
      <c r="A15" s="22">
        <v>43103</v>
      </c>
      <c r="B15" s="37"/>
      <c r="C15" s="23" t="s">
        <v>39</v>
      </c>
      <c r="D15" s="23"/>
      <c r="E15" s="23"/>
      <c r="F15" s="29"/>
      <c r="G15" s="35" t="s">
        <v>71</v>
      </c>
      <c r="H15" s="30">
        <v>100</v>
      </c>
      <c r="I15" s="30"/>
      <c r="J15" s="30"/>
      <c r="K15" s="30"/>
      <c r="L15" s="31"/>
      <c r="M15" s="32">
        <f t="shared" si="0"/>
        <v>100</v>
      </c>
      <c r="N15" s="32">
        <f t="shared" si="1"/>
        <v>0</v>
      </c>
      <c r="O15" s="32">
        <f t="shared" si="2"/>
        <v>0</v>
      </c>
      <c r="P15" s="32"/>
      <c r="Q15" s="32"/>
      <c r="R15" s="32"/>
      <c r="S15" s="32"/>
      <c r="T15" s="42"/>
      <c r="U15" s="42"/>
      <c r="V15" s="42"/>
      <c r="W15" s="42"/>
      <c r="X15" s="42"/>
      <c r="Y15" s="43"/>
      <c r="Z15" s="32"/>
      <c r="AA15" s="32">
        <v>100</v>
      </c>
      <c r="AB15" s="32"/>
      <c r="AC15" s="42"/>
      <c r="AD15" s="42"/>
      <c r="AE15" s="63"/>
      <c r="AF15" s="63"/>
      <c r="AG15" s="59">
        <f t="shared" si="3"/>
        <v>-100</v>
      </c>
      <c r="AH15" s="33">
        <f>SUM(H15:K15)+AG15+O15</f>
        <v>0</v>
      </c>
    </row>
    <row r="16" spans="1:34" s="34" customFormat="1" ht="19.5" customHeight="1">
      <c r="A16" s="22">
        <v>43103</v>
      </c>
      <c r="B16" s="37"/>
      <c r="C16" s="23" t="s">
        <v>72</v>
      </c>
      <c r="D16" s="23" t="s">
        <v>73</v>
      </c>
      <c r="E16" s="23" t="s">
        <v>74</v>
      </c>
      <c r="F16" s="29">
        <v>31986</v>
      </c>
      <c r="G16" s="35" t="s">
        <v>75</v>
      </c>
      <c r="H16" s="30"/>
      <c r="I16" s="30"/>
      <c r="J16" s="30"/>
      <c r="K16" s="30">
        <v>1559</v>
      </c>
      <c r="L16" s="31">
        <v>0.01</v>
      </c>
      <c r="M16" s="32">
        <f t="shared" si="0"/>
        <v>1391.9642857142856</v>
      </c>
      <c r="N16" s="32">
        <f t="shared" si="1"/>
        <v>167.03571428571425</v>
      </c>
      <c r="O16" s="32">
        <f t="shared" si="2"/>
        <v>-13.919642857142856</v>
      </c>
      <c r="P16" s="32">
        <v>1391.96</v>
      </c>
      <c r="Q16" s="32"/>
      <c r="R16" s="32"/>
      <c r="S16" s="32"/>
      <c r="T16" s="42"/>
      <c r="U16" s="42"/>
      <c r="V16" s="42"/>
      <c r="W16" s="42"/>
      <c r="X16" s="42"/>
      <c r="Y16" s="43"/>
      <c r="Z16" s="32"/>
      <c r="AA16" s="32"/>
      <c r="AB16" s="32"/>
      <c r="AC16" s="42"/>
      <c r="AD16" s="42"/>
      <c r="AE16" s="63"/>
      <c r="AF16" s="63"/>
      <c r="AG16" s="59">
        <f t="shared" si="3"/>
        <v>-1545.0760714285714</v>
      </c>
      <c r="AH16" s="33">
        <f>SUM(H16:K16)+AG16+O16</f>
        <v>4.2857142857766206E-3</v>
      </c>
    </row>
    <row r="17" spans="1:34" s="34" customFormat="1" ht="19.5" customHeight="1">
      <c r="A17" s="22">
        <v>43103</v>
      </c>
      <c r="B17" s="37"/>
      <c r="C17" s="23" t="s">
        <v>34</v>
      </c>
      <c r="D17" s="23" t="s">
        <v>35</v>
      </c>
      <c r="E17" s="23" t="s">
        <v>42</v>
      </c>
      <c r="F17" s="29">
        <v>27690</v>
      </c>
      <c r="G17" s="35" t="s">
        <v>76</v>
      </c>
      <c r="H17" s="30"/>
      <c r="I17" s="30"/>
      <c r="J17" s="30"/>
      <c r="K17" s="30">
        <v>209.08</v>
      </c>
      <c r="L17" s="31"/>
      <c r="M17" s="32">
        <f t="shared" si="0"/>
        <v>186.67857142857142</v>
      </c>
      <c r="N17" s="32">
        <f t="shared" si="1"/>
        <v>22.401428571428568</v>
      </c>
      <c r="O17" s="32">
        <f t="shared" si="2"/>
        <v>0</v>
      </c>
      <c r="P17" s="32">
        <v>186.68</v>
      </c>
      <c r="Q17" s="32"/>
      <c r="R17" s="32"/>
      <c r="S17" s="32"/>
      <c r="T17" s="42"/>
      <c r="U17" s="42"/>
      <c r="V17" s="42"/>
      <c r="W17" s="42"/>
      <c r="X17" s="42"/>
      <c r="Y17" s="43"/>
      <c r="Z17" s="32"/>
      <c r="AA17" s="32"/>
      <c r="AB17" s="32"/>
      <c r="AC17" s="42"/>
      <c r="AD17" s="42"/>
      <c r="AE17" s="63"/>
      <c r="AF17" s="63"/>
      <c r="AG17" s="59">
        <f t="shared" si="3"/>
        <v>-209.08142857142857</v>
      </c>
      <c r="AH17" s="33">
        <f>SUM(H17:K17)+AG17+O17</f>
        <v>-1.4285714285620088E-3</v>
      </c>
    </row>
    <row r="18" spans="1:34" s="34" customFormat="1" ht="19.5" customHeight="1">
      <c r="A18" s="22">
        <v>43103</v>
      </c>
      <c r="B18" s="37"/>
      <c r="C18" s="44" t="s">
        <v>46</v>
      </c>
      <c r="D18" s="23" t="s">
        <v>47</v>
      </c>
      <c r="E18" s="23" t="s">
        <v>60</v>
      </c>
      <c r="F18" s="29">
        <v>2881</v>
      </c>
      <c r="G18" s="35" t="s">
        <v>77</v>
      </c>
      <c r="H18" s="30"/>
      <c r="I18" s="30"/>
      <c r="J18" s="30">
        <v>378.72</v>
      </c>
      <c r="K18" s="30"/>
      <c r="L18" s="31"/>
      <c r="M18" s="32">
        <f t="shared" si="0"/>
        <v>378.72</v>
      </c>
      <c r="N18" s="32">
        <f t="shared" si="1"/>
        <v>0</v>
      </c>
      <c r="O18" s="32">
        <f t="shared" si="2"/>
        <v>0</v>
      </c>
      <c r="P18" s="32">
        <v>378.72</v>
      </c>
      <c r="Q18" s="32"/>
      <c r="R18" s="32"/>
      <c r="S18" s="32"/>
      <c r="T18" s="42"/>
      <c r="U18" s="42"/>
      <c r="V18" s="42"/>
      <c r="W18" s="42"/>
      <c r="X18" s="42"/>
      <c r="Y18" s="43"/>
      <c r="Z18" s="32"/>
      <c r="AA18" s="32"/>
      <c r="AB18" s="32"/>
      <c r="AC18" s="42"/>
      <c r="AD18" s="42"/>
      <c r="AE18" s="63"/>
      <c r="AF18" s="63"/>
      <c r="AG18" s="59">
        <f t="shared" ref="AG18:AG29" si="4">-SUM(N18:AF18)</f>
        <v>-378.72</v>
      </c>
      <c r="AH18" s="33">
        <f>SUM(H18:K18)+AG18+O18</f>
        <v>0</v>
      </c>
    </row>
    <row r="19" spans="1:34" s="34" customFormat="1" ht="19.5" customHeight="1">
      <c r="A19" s="22">
        <v>43104</v>
      </c>
      <c r="B19" s="37"/>
      <c r="C19" s="44" t="s">
        <v>40</v>
      </c>
      <c r="D19" s="23" t="s">
        <v>78</v>
      </c>
      <c r="E19" s="23" t="s">
        <v>79</v>
      </c>
      <c r="F19" s="29">
        <v>25754</v>
      </c>
      <c r="G19" s="35" t="s">
        <v>80</v>
      </c>
      <c r="H19" s="30"/>
      <c r="I19" s="30"/>
      <c r="J19" s="30"/>
      <c r="K19" s="30">
        <v>900.08</v>
      </c>
      <c r="L19" s="31"/>
      <c r="M19" s="32">
        <f t="shared" ref="M19:M61" si="5">SUM(H19:J19,K19/1.12)</f>
        <v>803.64285714285711</v>
      </c>
      <c r="N19" s="32">
        <f t="shared" ref="N19:N61" si="6">K19/1.12*0.12</f>
        <v>96.437142857142845</v>
      </c>
      <c r="O19" s="32">
        <f t="shared" ref="O19:O61" si="7">-SUM(I19:J19,K19/1.12)*L19</f>
        <v>0</v>
      </c>
      <c r="P19" s="32">
        <v>803.64</v>
      </c>
      <c r="Q19" s="32"/>
      <c r="R19" s="32"/>
      <c r="S19" s="32"/>
      <c r="T19" s="42"/>
      <c r="U19" s="42"/>
      <c r="V19" s="42"/>
      <c r="W19" s="42"/>
      <c r="X19" s="42"/>
      <c r="Y19" s="43"/>
      <c r="Z19" s="32"/>
      <c r="AA19" s="32"/>
      <c r="AB19" s="32"/>
      <c r="AC19" s="42"/>
      <c r="AD19" s="42"/>
      <c r="AE19" s="63"/>
      <c r="AF19" s="63"/>
      <c r="AG19" s="59">
        <f t="shared" si="4"/>
        <v>-900.0771428571428</v>
      </c>
      <c r="AH19" s="33">
        <f>SUM(H19:K19)+AG19+O19</f>
        <v>2.8571428572377044E-3</v>
      </c>
    </row>
    <row r="20" spans="1:34" s="34" customFormat="1" ht="19.5" customHeight="1">
      <c r="A20" s="22">
        <v>43104</v>
      </c>
      <c r="B20" s="37"/>
      <c r="C20" s="23" t="s">
        <v>53</v>
      </c>
      <c r="D20" s="23" t="s">
        <v>44</v>
      </c>
      <c r="E20" s="23" t="s">
        <v>45</v>
      </c>
      <c r="F20" s="29">
        <v>110</v>
      </c>
      <c r="G20" s="35" t="s">
        <v>81</v>
      </c>
      <c r="H20" s="30"/>
      <c r="I20" s="30"/>
      <c r="J20" s="30">
        <v>2150</v>
      </c>
      <c r="K20" s="30"/>
      <c r="L20" s="31"/>
      <c r="M20" s="32">
        <f t="shared" si="5"/>
        <v>2150</v>
      </c>
      <c r="N20" s="32">
        <f t="shared" si="6"/>
        <v>0</v>
      </c>
      <c r="O20" s="32">
        <f t="shared" si="7"/>
        <v>0</v>
      </c>
      <c r="P20" s="32">
        <v>2150</v>
      </c>
      <c r="Q20" s="32"/>
      <c r="R20" s="32"/>
      <c r="S20" s="32"/>
      <c r="T20" s="42"/>
      <c r="U20" s="42"/>
      <c r="V20" s="42"/>
      <c r="W20" s="42"/>
      <c r="X20" s="42"/>
      <c r="Y20" s="43"/>
      <c r="Z20" s="32"/>
      <c r="AA20" s="32"/>
      <c r="AB20" s="32"/>
      <c r="AC20" s="42"/>
      <c r="AD20" s="42"/>
      <c r="AE20" s="63"/>
      <c r="AF20" s="63"/>
      <c r="AG20" s="59">
        <f t="shared" si="4"/>
        <v>-2150</v>
      </c>
      <c r="AH20" s="33">
        <f>SUM(H20:K20)+AG20+O20</f>
        <v>0</v>
      </c>
    </row>
    <row r="21" spans="1:34" s="34" customFormat="1" ht="19.5" customHeight="1">
      <c r="A21" s="22">
        <v>43104</v>
      </c>
      <c r="B21" s="37"/>
      <c r="C21" s="44" t="s">
        <v>82</v>
      </c>
      <c r="D21" s="23" t="s">
        <v>83</v>
      </c>
      <c r="E21" s="23" t="s">
        <v>48</v>
      </c>
      <c r="F21" s="29">
        <v>156588</v>
      </c>
      <c r="G21" s="35" t="s">
        <v>84</v>
      </c>
      <c r="H21" s="30"/>
      <c r="I21" s="30"/>
      <c r="J21" s="30"/>
      <c r="K21" s="30">
        <v>439.2</v>
      </c>
      <c r="L21" s="31"/>
      <c r="M21" s="32">
        <f t="shared" si="5"/>
        <v>392.14285714285711</v>
      </c>
      <c r="N21" s="32">
        <f t="shared" si="6"/>
        <v>47.05714285714285</v>
      </c>
      <c r="O21" s="32">
        <f t="shared" si="7"/>
        <v>0</v>
      </c>
      <c r="P21" s="32">
        <v>392.14</v>
      </c>
      <c r="Q21" s="32"/>
      <c r="R21" s="32"/>
      <c r="S21" s="32"/>
      <c r="T21" s="42"/>
      <c r="U21" s="42"/>
      <c r="V21" s="42"/>
      <c r="W21" s="42"/>
      <c r="X21" s="42"/>
      <c r="Y21" s="43"/>
      <c r="Z21" s="32"/>
      <c r="AA21" s="32"/>
      <c r="AB21" s="32"/>
      <c r="AC21" s="42"/>
      <c r="AD21" s="42"/>
      <c r="AE21" s="63"/>
      <c r="AF21" s="63"/>
      <c r="AG21" s="59">
        <f t="shared" si="4"/>
        <v>-439.19714285714281</v>
      </c>
      <c r="AH21" s="33">
        <f>SUM(H21:K21)+AG21+O21</f>
        <v>2.857142857180861E-3</v>
      </c>
    </row>
    <row r="22" spans="1:34" s="34" customFormat="1" ht="19.5" customHeight="1">
      <c r="A22" s="22">
        <v>43104</v>
      </c>
      <c r="B22" s="37"/>
      <c r="C22" s="23" t="s">
        <v>36</v>
      </c>
      <c r="D22" s="23" t="s">
        <v>37</v>
      </c>
      <c r="E22" s="23" t="s">
        <v>38</v>
      </c>
      <c r="F22" s="29">
        <v>78412</v>
      </c>
      <c r="G22" s="35" t="s">
        <v>85</v>
      </c>
      <c r="H22" s="30"/>
      <c r="I22" s="30"/>
      <c r="J22" s="30">
        <v>1458</v>
      </c>
      <c r="K22" s="30"/>
      <c r="L22" s="31"/>
      <c r="M22" s="32">
        <f t="shared" si="5"/>
        <v>1458</v>
      </c>
      <c r="N22" s="32">
        <f t="shared" si="6"/>
        <v>0</v>
      </c>
      <c r="O22" s="32">
        <f t="shared" si="7"/>
        <v>0</v>
      </c>
      <c r="P22" s="32">
        <v>1458</v>
      </c>
      <c r="Q22" s="32"/>
      <c r="R22" s="32"/>
      <c r="S22" s="32"/>
      <c r="T22" s="42"/>
      <c r="U22" s="42"/>
      <c r="V22" s="42"/>
      <c r="W22" s="42"/>
      <c r="X22" s="42"/>
      <c r="Y22" s="43"/>
      <c r="Z22" s="32"/>
      <c r="AA22" s="32"/>
      <c r="AB22" s="32"/>
      <c r="AC22" s="42"/>
      <c r="AD22" s="42"/>
      <c r="AE22" s="63"/>
      <c r="AF22" s="63"/>
      <c r="AG22" s="59">
        <f t="shared" si="4"/>
        <v>-1458</v>
      </c>
      <c r="AH22" s="33">
        <f>SUM(H22:K22)+AG22+O22</f>
        <v>0</v>
      </c>
    </row>
    <row r="23" spans="1:34" s="34" customFormat="1" ht="19.5" customHeight="1">
      <c r="A23" s="22">
        <v>43104</v>
      </c>
      <c r="B23" s="37"/>
      <c r="C23" s="23" t="s">
        <v>36</v>
      </c>
      <c r="D23" s="23" t="s">
        <v>37</v>
      </c>
      <c r="E23" s="23" t="s">
        <v>38</v>
      </c>
      <c r="F23" s="29">
        <v>78412</v>
      </c>
      <c r="G23" s="35" t="s">
        <v>86</v>
      </c>
      <c r="H23" s="30"/>
      <c r="I23" s="30"/>
      <c r="J23" s="30"/>
      <c r="K23" s="30">
        <f>474.02+56.88</f>
        <v>530.9</v>
      </c>
      <c r="L23" s="31"/>
      <c r="M23" s="32">
        <f t="shared" si="5"/>
        <v>474.01785714285705</v>
      </c>
      <c r="N23" s="32">
        <f t="shared" si="6"/>
        <v>56.882142857142846</v>
      </c>
      <c r="O23" s="32">
        <f t="shared" si="7"/>
        <v>0</v>
      </c>
      <c r="P23" s="32">
        <v>474.02</v>
      </c>
      <c r="Q23" s="32"/>
      <c r="R23" s="32"/>
      <c r="S23" s="32"/>
      <c r="T23" s="42"/>
      <c r="U23" s="42"/>
      <c r="V23" s="42"/>
      <c r="W23" s="42"/>
      <c r="X23" s="42"/>
      <c r="Y23" s="43"/>
      <c r="Z23" s="32"/>
      <c r="AA23" s="32"/>
      <c r="AB23" s="32"/>
      <c r="AC23" s="42"/>
      <c r="AD23" s="42"/>
      <c r="AE23" s="63"/>
      <c r="AF23" s="63"/>
      <c r="AG23" s="59">
        <f t="shared" si="4"/>
        <v>-530.90214285714285</v>
      </c>
      <c r="AH23" s="33">
        <f>SUM(H23:K23)+AG23+O23</f>
        <v>-2.1428571428714349E-3</v>
      </c>
    </row>
    <row r="24" spans="1:34" s="34" customFormat="1" ht="19.5" customHeight="1">
      <c r="A24" s="22">
        <v>43105</v>
      </c>
      <c r="B24" s="37"/>
      <c r="C24" s="23" t="s">
        <v>36</v>
      </c>
      <c r="D24" s="23" t="s">
        <v>37</v>
      </c>
      <c r="E24" s="23" t="s">
        <v>38</v>
      </c>
      <c r="F24" s="29">
        <v>90417</v>
      </c>
      <c r="G24" s="35" t="s">
        <v>87</v>
      </c>
      <c r="H24" s="30"/>
      <c r="I24" s="30"/>
      <c r="J24" s="30">
        <v>639.6</v>
      </c>
      <c r="K24" s="30"/>
      <c r="L24" s="31"/>
      <c r="M24" s="32">
        <f t="shared" si="5"/>
        <v>639.6</v>
      </c>
      <c r="N24" s="32">
        <f t="shared" si="6"/>
        <v>0</v>
      </c>
      <c r="O24" s="32">
        <f t="shared" si="7"/>
        <v>0</v>
      </c>
      <c r="P24" s="32">
        <v>639.6</v>
      </c>
      <c r="Q24" s="32"/>
      <c r="R24" s="32"/>
      <c r="S24" s="32"/>
      <c r="T24" s="42"/>
      <c r="U24" s="42"/>
      <c r="V24" s="42"/>
      <c r="W24" s="42"/>
      <c r="X24" s="42"/>
      <c r="Y24" s="43"/>
      <c r="Z24" s="32"/>
      <c r="AA24" s="32"/>
      <c r="AB24" s="32"/>
      <c r="AC24" s="42"/>
      <c r="AD24" s="42"/>
      <c r="AE24" s="63"/>
      <c r="AF24" s="63"/>
      <c r="AG24" s="59">
        <f t="shared" si="4"/>
        <v>-639.6</v>
      </c>
      <c r="AH24" s="33">
        <f>SUM(H24:K24)+AG24+O24</f>
        <v>0</v>
      </c>
    </row>
    <row r="25" spans="1:34" s="34" customFormat="1" ht="19.5" customHeight="1">
      <c r="A25" s="22">
        <v>43105</v>
      </c>
      <c r="B25" s="37"/>
      <c r="C25" s="23" t="s">
        <v>36</v>
      </c>
      <c r="D25" s="23" t="s">
        <v>37</v>
      </c>
      <c r="E25" s="23" t="s">
        <v>38</v>
      </c>
      <c r="F25" s="29">
        <v>90417</v>
      </c>
      <c r="G25" s="35" t="s">
        <v>88</v>
      </c>
      <c r="H25" s="30"/>
      <c r="I25" s="30"/>
      <c r="J25" s="30"/>
      <c r="K25" s="30">
        <v>48.9</v>
      </c>
      <c r="L25" s="31"/>
      <c r="M25" s="32">
        <f>SUM(H25:J25,K25/1.12)</f>
        <v>43.660714285714278</v>
      </c>
      <c r="N25" s="32">
        <f>K25/1.12*0.12</f>
        <v>5.239285714285713</v>
      </c>
      <c r="O25" s="32">
        <f>-SUM(I25:J25,K25/1.12)*L25</f>
        <v>0</v>
      </c>
      <c r="P25" s="32">
        <v>43.66</v>
      </c>
      <c r="Q25" s="32"/>
      <c r="R25" s="32"/>
      <c r="S25" s="32"/>
      <c r="T25" s="42"/>
      <c r="U25" s="42"/>
      <c r="V25" s="42"/>
      <c r="W25" s="42"/>
      <c r="X25" s="42"/>
      <c r="Y25" s="43"/>
      <c r="Z25" s="32"/>
      <c r="AA25" s="32"/>
      <c r="AB25" s="32"/>
      <c r="AC25" s="42"/>
      <c r="AD25" s="42"/>
      <c r="AE25" s="63"/>
      <c r="AF25" s="63"/>
      <c r="AG25" s="59">
        <f>-SUM(N25:AF25)</f>
        <v>-48.89928571428571</v>
      </c>
      <c r="AH25" s="33">
        <f>SUM(H25:K25)+AG25+O25</f>
        <v>7.1428571428810983E-4</v>
      </c>
    </row>
    <row r="26" spans="1:34" s="34" customFormat="1" ht="19.5" customHeight="1">
      <c r="A26" s="22">
        <v>43105</v>
      </c>
      <c r="B26" s="37"/>
      <c r="C26" s="23" t="s">
        <v>36</v>
      </c>
      <c r="D26" s="23" t="s">
        <v>37</v>
      </c>
      <c r="E26" s="23" t="s">
        <v>38</v>
      </c>
      <c r="F26" s="29">
        <v>90417</v>
      </c>
      <c r="G26" s="35" t="s">
        <v>89</v>
      </c>
      <c r="H26" s="30"/>
      <c r="I26" s="30"/>
      <c r="J26" s="30"/>
      <c r="K26" s="30">
        <v>40.65</v>
      </c>
      <c r="L26" s="31"/>
      <c r="M26" s="32">
        <f>SUM(H26:J26,K26/1.12)</f>
        <v>36.294642857142854</v>
      </c>
      <c r="N26" s="32">
        <f>K26/1.12*0.12</f>
        <v>4.3553571428571427</v>
      </c>
      <c r="O26" s="32">
        <f>-SUM(I26:J26,K26/1.12)*L26</f>
        <v>0</v>
      </c>
      <c r="P26" s="32"/>
      <c r="Q26" s="32"/>
      <c r="R26" s="32">
        <v>36.29</v>
      </c>
      <c r="S26" s="32"/>
      <c r="T26" s="42"/>
      <c r="U26" s="42"/>
      <c r="V26" s="42"/>
      <c r="W26" s="42"/>
      <c r="X26" s="42"/>
      <c r="Y26" s="43"/>
      <c r="Z26" s="32"/>
      <c r="AA26" s="32"/>
      <c r="AB26" s="32"/>
      <c r="AC26" s="42"/>
      <c r="AD26" s="42"/>
      <c r="AE26" s="63"/>
      <c r="AF26" s="63"/>
      <c r="AG26" s="59">
        <f>-SUM(N26:AF26)</f>
        <v>-40.645357142857144</v>
      </c>
      <c r="AH26" s="33">
        <f>SUM(H26:K26)+AG26+O26</f>
        <v>4.6428571428549503E-3</v>
      </c>
    </row>
    <row r="27" spans="1:34" s="34" customFormat="1" ht="19.5" customHeight="1">
      <c r="A27" s="22">
        <v>43105</v>
      </c>
      <c r="B27" s="37"/>
      <c r="C27" s="23" t="s">
        <v>54</v>
      </c>
      <c r="D27" s="23" t="s">
        <v>55</v>
      </c>
      <c r="E27" s="23" t="s">
        <v>42</v>
      </c>
      <c r="F27" s="29">
        <v>22950</v>
      </c>
      <c r="G27" s="35" t="s">
        <v>56</v>
      </c>
      <c r="H27" s="30"/>
      <c r="I27" s="30"/>
      <c r="J27" s="30"/>
      <c r="K27" s="30">
        <v>35</v>
      </c>
      <c r="L27" s="31"/>
      <c r="M27" s="32">
        <f>SUM(H27:J27,K27/1.12)</f>
        <v>31.249999999999996</v>
      </c>
      <c r="N27" s="32">
        <f>K27/1.12*0.12</f>
        <v>3.7499999999999996</v>
      </c>
      <c r="O27" s="32">
        <f>-SUM(I27:J27,K27/1.12)*L27</f>
        <v>0</v>
      </c>
      <c r="P27" s="32"/>
      <c r="Q27" s="32">
        <v>31.25</v>
      </c>
      <c r="R27" s="32"/>
      <c r="S27" s="32"/>
      <c r="T27" s="42"/>
      <c r="U27" s="42"/>
      <c r="V27" s="42"/>
      <c r="W27" s="42"/>
      <c r="X27" s="42"/>
      <c r="Y27" s="43"/>
      <c r="Z27" s="32"/>
      <c r="AA27" s="32"/>
      <c r="AB27" s="32"/>
      <c r="AC27" s="42"/>
      <c r="AD27" s="42"/>
      <c r="AE27" s="63"/>
      <c r="AF27" s="63"/>
      <c r="AG27" s="59">
        <f>-SUM(N27:AF27)</f>
        <v>-35</v>
      </c>
      <c r="AH27" s="33">
        <f>SUM(H27:K27)+AG27+O27</f>
        <v>0</v>
      </c>
    </row>
    <row r="28" spans="1:34" s="34" customFormat="1" ht="19.5" customHeight="1">
      <c r="A28" s="22">
        <v>43106</v>
      </c>
      <c r="B28" s="37"/>
      <c r="C28" s="44" t="s">
        <v>40</v>
      </c>
      <c r="D28" s="23" t="s">
        <v>41</v>
      </c>
      <c r="E28" s="23" t="s">
        <v>90</v>
      </c>
      <c r="F28" s="29">
        <v>2187</v>
      </c>
      <c r="G28" s="35" t="s">
        <v>49</v>
      </c>
      <c r="H28" s="30"/>
      <c r="I28" s="30"/>
      <c r="J28" s="30">
        <v>840</v>
      </c>
      <c r="K28" s="30"/>
      <c r="L28" s="31"/>
      <c r="M28" s="32">
        <f t="shared" si="5"/>
        <v>840</v>
      </c>
      <c r="N28" s="32">
        <f t="shared" si="6"/>
        <v>0</v>
      </c>
      <c r="O28" s="32">
        <f t="shared" si="7"/>
        <v>0</v>
      </c>
      <c r="P28" s="32">
        <v>840</v>
      </c>
      <c r="Q28" s="32"/>
      <c r="R28" s="32"/>
      <c r="S28" s="32"/>
      <c r="T28" s="42"/>
      <c r="U28" s="42"/>
      <c r="V28" s="42"/>
      <c r="W28" s="42"/>
      <c r="X28" s="42"/>
      <c r="Y28" s="43"/>
      <c r="Z28" s="32"/>
      <c r="AA28" s="32"/>
      <c r="AB28" s="32"/>
      <c r="AC28" s="42"/>
      <c r="AD28" s="42"/>
      <c r="AE28" s="63"/>
      <c r="AF28" s="63"/>
      <c r="AG28" s="59">
        <f t="shared" si="4"/>
        <v>-840</v>
      </c>
      <c r="AH28" s="33">
        <f>SUM(H28:K28)+AG28+O28</f>
        <v>0</v>
      </c>
    </row>
    <row r="29" spans="1:34" s="56" customFormat="1" ht="19.5" customHeight="1">
      <c r="A29" s="46">
        <v>43106</v>
      </c>
      <c r="B29" s="47"/>
      <c r="C29" s="48" t="s">
        <v>43</v>
      </c>
      <c r="D29" s="49"/>
      <c r="E29" s="49"/>
      <c r="F29" s="50"/>
      <c r="G29" s="41" t="s">
        <v>91</v>
      </c>
      <c r="H29" s="51">
        <v>100</v>
      </c>
      <c r="I29" s="51"/>
      <c r="J29" s="51"/>
      <c r="K29" s="51"/>
      <c r="L29" s="52"/>
      <c r="M29" s="53">
        <f t="shared" si="5"/>
        <v>100</v>
      </c>
      <c r="N29" s="53">
        <f t="shared" si="6"/>
        <v>0</v>
      </c>
      <c r="O29" s="53">
        <f t="shared" si="7"/>
        <v>0</v>
      </c>
      <c r="P29" s="53"/>
      <c r="Q29" s="53"/>
      <c r="R29" s="53"/>
      <c r="S29" s="53"/>
      <c r="T29" s="54"/>
      <c r="U29" s="54"/>
      <c r="V29" s="54"/>
      <c r="W29" s="54"/>
      <c r="X29" s="54"/>
      <c r="Y29" s="53"/>
      <c r="Z29" s="53"/>
      <c r="AA29" s="53">
        <v>100</v>
      </c>
      <c r="AB29" s="53"/>
      <c r="AC29" s="54"/>
      <c r="AD29" s="54"/>
      <c r="AE29" s="64"/>
      <c r="AF29" s="64"/>
      <c r="AG29" s="60">
        <f t="shared" si="4"/>
        <v>-100</v>
      </c>
      <c r="AH29" s="55">
        <f>SUM(H29:K29)+AG29+O29</f>
        <v>0</v>
      </c>
    </row>
    <row r="30" spans="1:34" s="34" customFormat="1" ht="19.5" customHeight="1">
      <c r="A30" s="22">
        <v>43108</v>
      </c>
      <c r="B30" s="37"/>
      <c r="C30" s="23" t="s">
        <v>92</v>
      </c>
      <c r="D30" s="23" t="s">
        <v>93</v>
      </c>
      <c r="E30" s="23" t="s">
        <v>94</v>
      </c>
      <c r="F30" s="29">
        <v>4448326</v>
      </c>
      <c r="G30" s="29" t="s">
        <v>95</v>
      </c>
      <c r="H30" s="30"/>
      <c r="I30" s="30"/>
      <c r="J30" s="30">
        <v>1500</v>
      </c>
      <c r="K30" s="30"/>
      <c r="L30" s="31"/>
      <c r="M30" s="32">
        <f t="shared" si="5"/>
        <v>1500</v>
      </c>
      <c r="N30" s="32">
        <f t="shared" si="6"/>
        <v>0</v>
      </c>
      <c r="O30" s="32">
        <f t="shared" si="7"/>
        <v>0</v>
      </c>
      <c r="P30" s="32"/>
      <c r="Q30" s="32"/>
      <c r="R30" s="32"/>
      <c r="S30" s="32"/>
      <c r="T30" s="42"/>
      <c r="U30" s="42"/>
      <c r="V30" s="42"/>
      <c r="W30" s="42"/>
      <c r="X30" s="42"/>
      <c r="Y30" s="32"/>
      <c r="Z30" s="32"/>
      <c r="AA30" s="32"/>
      <c r="AB30" s="32"/>
      <c r="AC30" s="42"/>
      <c r="AD30" s="42"/>
      <c r="AE30" s="63">
        <v>1500</v>
      </c>
      <c r="AF30" s="63"/>
      <c r="AG30" s="59">
        <f>-SUM(N30:AF30)</f>
        <v>-1500</v>
      </c>
      <c r="AH30" s="33">
        <f>SUM(H30:K30)+AG30+O30</f>
        <v>0</v>
      </c>
    </row>
    <row r="31" spans="1:34" s="34" customFormat="1" ht="19.5" customHeight="1">
      <c r="A31" s="22">
        <v>43108</v>
      </c>
      <c r="B31" s="37"/>
      <c r="C31" s="23" t="s">
        <v>96</v>
      </c>
      <c r="D31" s="23"/>
      <c r="E31" s="23"/>
      <c r="F31" s="29"/>
      <c r="G31" s="35" t="s">
        <v>97</v>
      </c>
      <c r="H31" s="30">
        <v>500</v>
      </c>
      <c r="I31" s="30"/>
      <c r="J31" s="30"/>
      <c r="K31" s="30"/>
      <c r="L31" s="31"/>
      <c r="M31" s="32">
        <f t="shared" si="5"/>
        <v>500</v>
      </c>
      <c r="N31" s="32">
        <f t="shared" si="6"/>
        <v>0</v>
      </c>
      <c r="O31" s="32">
        <f t="shared" si="7"/>
        <v>0</v>
      </c>
      <c r="P31" s="32"/>
      <c r="Q31" s="32"/>
      <c r="R31" s="32"/>
      <c r="S31" s="32"/>
      <c r="T31" s="42"/>
      <c r="U31" s="42"/>
      <c r="V31" s="42"/>
      <c r="W31" s="42"/>
      <c r="X31" s="42"/>
      <c r="Y31" s="43"/>
      <c r="Z31" s="32"/>
      <c r="AA31" s="32"/>
      <c r="AB31" s="32"/>
      <c r="AC31" s="42"/>
      <c r="AD31" s="42"/>
      <c r="AE31" s="63"/>
      <c r="AF31" s="63">
        <v>500</v>
      </c>
      <c r="AG31" s="59">
        <f>-SUM(N31:AF31)</f>
        <v>-500</v>
      </c>
      <c r="AH31" s="33">
        <f>SUM(H31:K31)+AG31+O31</f>
        <v>0</v>
      </c>
    </row>
    <row r="32" spans="1:34" s="34" customFormat="1" ht="19.5" customHeight="1">
      <c r="A32" s="22">
        <v>43108</v>
      </c>
      <c r="B32" s="37"/>
      <c r="C32" s="23" t="s">
        <v>34</v>
      </c>
      <c r="D32" s="23" t="s">
        <v>35</v>
      </c>
      <c r="E32" s="23" t="s">
        <v>42</v>
      </c>
      <c r="F32" s="29">
        <v>27724</v>
      </c>
      <c r="G32" s="35" t="s">
        <v>98</v>
      </c>
      <c r="H32" s="30"/>
      <c r="I32" s="30"/>
      <c r="J32" s="30"/>
      <c r="K32" s="30">
        <v>354.4</v>
      </c>
      <c r="L32" s="31"/>
      <c r="M32" s="32">
        <f t="shared" si="5"/>
        <v>316.42857142857139</v>
      </c>
      <c r="N32" s="32">
        <f t="shared" si="6"/>
        <v>37.971428571428568</v>
      </c>
      <c r="O32" s="32">
        <f t="shared" si="7"/>
        <v>0</v>
      </c>
      <c r="P32" s="32"/>
      <c r="Q32" s="32">
        <v>316.43</v>
      </c>
      <c r="R32" s="32"/>
      <c r="S32" s="32"/>
      <c r="T32" s="42"/>
      <c r="U32" s="42"/>
      <c r="V32" s="42"/>
      <c r="W32" s="42"/>
      <c r="X32" s="42"/>
      <c r="Y32" s="43"/>
      <c r="Z32" s="32"/>
      <c r="AA32" s="32"/>
      <c r="AB32" s="32"/>
      <c r="AC32" s="42"/>
      <c r="AD32" s="42"/>
      <c r="AE32" s="63"/>
      <c r="AF32" s="63"/>
      <c r="AG32" s="59">
        <f>-SUM(N32:AF32)</f>
        <v>-354.4014285714286</v>
      </c>
      <c r="AH32" s="33">
        <f>SUM(H32:K32)+AG32+O32</f>
        <v>-1.4285714286188522E-3</v>
      </c>
    </row>
    <row r="33" spans="1:34" s="34" customFormat="1" ht="19.5" customHeight="1">
      <c r="A33" s="22">
        <v>43108</v>
      </c>
      <c r="B33" s="37"/>
      <c r="C33" s="23" t="s">
        <v>34</v>
      </c>
      <c r="D33" s="23" t="s">
        <v>35</v>
      </c>
      <c r="E33" s="23" t="s">
        <v>42</v>
      </c>
      <c r="F33" s="29">
        <v>27725</v>
      </c>
      <c r="G33" s="35" t="s">
        <v>99</v>
      </c>
      <c r="H33" s="30"/>
      <c r="I33" s="30"/>
      <c r="J33" s="30"/>
      <c r="K33" s="30">
        <v>228.47</v>
      </c>
      <c r="L33" s="31"/>
      <c r="M33" s="32">
        <f t="shared" si="5"/>
        <v>203.99107142857142</v>
      </c>
      <c r="N33" s="32">
        <f t="shared" si="6"/>
        <v>24.478928571428568</v>
      </c>
      <c r="O33" s="32">
        <f t="shared" si="7"/>
        <v>0</v>
      </c>
      <c r="P33" s="32">
        <v>203.99</v>
      </c>
      <c r="Q33" s="32"/>
      <c r="R33" s="32"/>
      <c r="S33" s="32"/>
      <c r="T33" s="42"/>
      <c r="U33" s="42"/>
      <c r="V33" s="42"/>
      <c r="W33" s="42"/>
      <c r="X33" s="42"/>
      <c r="Y33" s="43"/>
      <c r="Z33" s="32"/>
      <c r="AA33" s="32"/>
      <c r="AB33" s="32"/>
      <c r="AC33" s="42"/>
      <c r="AD33" s="42"/>
      <c r="AE33" s="63"/>
      <c r="AF33" s="63"/>
      <c r="AG33" s="59">
        <f>-SUM(N33:AF33)</f>
        <v>-228.46892857142859</v>
      </c>
      <c r="AH33" s="33">
        <f>SUM(H33:K33)+AG33+O33</f>
        <v>1.0714285714072957E-3</v>
      </c>
    </row>
    <row r="34" spans="1:34" s="34" customFormat="1" ht="19.5" customHeight="1">
      <c r="A34" s="22">
        <v>43109</v>
      </c>
      <c r="B34" s="37"/>
      <c r="C34" s="23" t="s">
        <v>100</v>
      </c>
      <c r="D34" s="23"/>
      <c r="E34" s="23"/>
      <c r="F34" s="29"/>
      <c r="G34" s="35" t="s">
        <v>101</v>
      </c>
      <c r="H34" s="30">
        <v>800</v>
      </c>
      <c r="I34" s="30"/>
      <c r="J34" s="30"/>
      <c r="K34" s="30"/>
      <c r="L34" s="31"/>
      <c r="M34" s="32">
        <f t="shared" si="5"/>
        <v>800</v>
      </c>
      <c r="N34" s="32">
        <f t="shared" si="6"/>
        <v>0</v>
      </c>
      <c r="O34" s="32">
        <f t="shared" si="7"/>
        <v>0</v>
      </c>
      <c r="P34" s="32"/>
      <c r="Q34" s="32"/>
      <c r="R34" s="32"/>
      <c r="S34" s="32"/>
      <c r="T34" s="42"/>
      <c r="U34" s="42"/>
      <c r="V34" s="42"/>
      <c r="W34" s="42"/>
      <c r="X34" s="42"/>
      <c r="Y34" s="43"/>
      <c r="Z34" s="32"/>
      <c r="AA34" s="32"/>
      <c r="AB34" s="32"/>
      <c r="AC34" s="42"/>
      <c r="AD34" s="42"/>
      <c r="AE34" s="63">
        <v>800</v>
      </c>
      <c r="AF34" s="63"/>
      <c r="AG34" s="59">
        <f>-SUM(N34:AF34)</f>
        <v>-800</v>
      </c>
      <c r="AH34" s="33">
        <f>SUM(H34:K34)+AG34+O34</f>
        <v>0</v>
      </c>
    </row>
    <row r="35" spans="1:34" s="34" customFormat="1" ht="19.5" customHeight="1">
      <c r="A35" s="22">
        <v>43109</v>
      </c>
      <c r="B35" s="37"/>
      <c r="C35" s="23" t="s">
        <v>34</v>
      </c>
      <c r="D35" s="23" t="s">
        <v>35</v>
      </c>
      <c r="E35" s="23" t="s">
        <v>42</v>
      </c>
      <c r="F35" s="29">
        <v>26635</v>
      </c>
      <c r="G35" s="35" t="s">
        <v>102</v>
      </c>
      <c r="H35" s="30"/>
      <c r="I35" s="30"/>
      <c r="J35" s="30"/>
      <c r="K35" s="30">
        <v>272</v>
      </c>
      <c r="L35" s="31"/>
      <c r="M35" s="32">
        <f t="shared" si="5"/>
        <v>242.85714285714283</v>
      </c>
      <c r="N35" s="32">
        <f t="shared" si="6"/>
        <v>29.142857142857139</v>
      </c>
      <c r="O35" s="32">
        <f t="shared" si="7"/>
        <v>0</v>
      </c>
      <c r="P35" s="32"/>
      <c r="Q35" s="32">
        <v>242.86</v>
      </c>
      <c r="R35" s="32"/>
      <c r="S35" s="32"/>
      <c r="T35" s="42"/>
      <c r="U35" s="42"/>
      <c r="V35" s="42"/>
      <c r="W35" s="42"/>
      <c r="X35" s="42"/>
      <c r="Y35" s="43"/>
      <c r="Z35" s="32"/>
      <c r="AA35" s="32"/>
      <c r="AB35" s="32"/>
      <c r="AC35" s="42"/>
      <c r="AD35" s="42"/>
      <c r="AE35" s="63"/>
      <c r="AF35" s="63"/>
      <c r="AG35" s="59">
        <f>-SUM(N35:AF35)</f>
        <v>-272.00285714285712</v>
      </c>
      <c r="AH35" s="33">
        <f>SUM(H35:K35)+AG35+O35</f>
        <v>-2.8571428571240176E-3</v>
      </c>
    </row>
    <row r="36" spans="1:34" s="34" customFormat="1" ht="19.5" customHeight="1">
      <c r="A36" s="22">
        <v>43109</v>
      </c>
      <c r="B36" s="37"/>
      <c r="C36" s="23" t="s">
        <v>39</v>
      </c>
      <c r="D36" s="23"/>
      <c r="E36" s="23"/>
      <c r="F36" s="29"/>
      <c r="G36" s="35" t="s">
        <v>103</v>
      </c>
      <c r="H36" s="30">
        <v>40</v>
      </c>
      <c r="I36" s="30"/>
      <c r="J36" s="30"/>
      <c r="K36" s="30"/>
      <c r="L36" s="31"/>
      <c r="M36" s="32">
        <f t="shared" si="5"/>
        <v>40</v>
      </c>
      <c r="N36" s="32">
        <f t="shared" si="6"/>
        <v>0</v>
      </c>
      <c r="O36" s="32">
        <f t="shared" si="7"/>
        <v>0</v>
      </c>
      <c r="P36" s="32"/>
      <c r="Q36" s="32"/>
      <c r="R36" s="32"/>
      <c r="S36" s="32"/>
      <c r="T36" s="42"/>
      <c r="U36" s="42"/>
      <c r="V36" s="42"/>
      <c r="W36" s="42"/>
      <c r="X36" s="42"/>
      <c r="Y36" s="43"/>
      <c r="Z36" s="32"/>
      <c r="AA36" s="32">
        <v>40</v>
      </c>
      <c r="AB36" s="32"/>
      <c r="AC36" s="42"/>
      <c r="AD36" s="42"/>
      <c r="AE36" s="63"/>
      <c r="AF36" s="63"/>
      <c r="AG36" s="59">
        <f>-SUM(N36:AF36)</f>
        <v>-40</v>
      </c>
      <c r="AH36" s="33">
        <f>SUM(H36:K36)+AG36+O36</f>
        <v>0</v>
      </c>
    </row>
    <row r="37" spans="1:34" s="34" customFormat="1" ht="19.5" customHeight="1">
      <c r="A37" s="22">
        <v>43109</v>
      </c>
      <c r="B37" s="37"/>
      <c r="C37" s="23" t="s">
        <v>104</v>
      </c>
      <c r="D37" s="23" t="s">
        <v>105</v>
      </c>
      <c r="E37" s="23" t="s">
        <v>106</v>
      </c>
      <c r="F37" s="29">
        <v>84726</v>
      </c>
      <c r="G37" s="35" t="s">
        <v>107</v>
      </c>
      <c r="H37" s="30"/>
      <c r="I37" s="30"/>
      <c r="J37" s="30"/>
      <c r="K37" s="30">
        <v>627.36</v>
      </c>
      <c r="L37" s="31">
        <v>0.01</v>
      </c>
      <c r="M37" s="32">
        <f t="shared" si="5"/>
        <v>560.14285714285711</v>
      </c>
      <c r="N37" s="32">
        <f t="shared" si="6"/>
        <v>67.217142857142846</v>
      </c>
      <c r="O37" s="32">
        <f t="shared" si="7"/>
        <v>-5.6014285714285714</v>
      </c>
      <c r="P37" s="32">
        <v>560.14</v>
      </c>
      <c r="Q37" s="32"/>
      <c r="R37" s="32"/>
      <c r="S37" s="32"/>
      <c r="T37" s="42"/>
      <c r="U37" s="42"/>
      <c r="V37" s="42"/>
      <c r="W37" s="42"/>
      <c r="X37" s="42"/>
      <c r="Y37" s="43"/>
      <c r="Z37" s="32"/>
      <c r="AA37" s="32"/>
      <c r="AB37" s="32"/>
      <c r="AC37" s="42"/>
      <c r="AD37" s="42"/>
      <c r="AE37" s="63"/>
      <c r="AF37" s="63"/>
      <c r="AG37" s="59">
        <f>-SUM(N37:AF37)</f>
        <v>-621.75571428571425</v>
      </c>
      <c r="AH37" s="33">
        <f>SUM(H37:K37)+AG37+O37</f>
        <v>2.8571428571941837E-3</v>
      </c>
    </row>
    <row r="38" spans="1:34" s="34" customFormat="1" ht="19.5" customHeight="1">
      <c r="A38" s="22">
        <v>43110</v>
      </c>
      <c r="B38" s="37"/>
      <c r="C38" s="23" t="s">
        <v>34</v>
      </c>
      <c r="D38" s="23" t="s">
        <v>35</v>
      </c>
      <c r="E38" s="23" t="s">
        <v>42</v>
      </c>
      <c r="F38" s="29">
        <v>27368</v>
      </c>
      <c r="G38" s="35" t="s">
        <v>108</v>
      </c>
      <c r="H38" s="30"/>
      <c r="I38" s="30"/>
      <c r="J38" s="30"/>
      <c r="K38" s="30">
        <v>119</v>
      </c>
      <c r="L38" s="31"/>
      <c r="M38" s="32">
        <f t="shared" si="5"/>
        <v>106.24999999999999</v>
      </c>
      <c r="N38" s="32">
        <f t="shared" si="6"/>
        <v>12.749999999999998</v>
      </c>
      <c r="O38" s="32">
        <f t="shared" si="7"/>
        <v>0</v>
      </c>
      <c r="P38" s="32">
        <v>106.25</v>
      </c>
      <c r="Q38" s="32"/>
      <c r="R38" s="32"/>
      <c r="S38" s="32"/>
      <c r="T38" s="42"/>
      <c r="U38" s="42"/>
      <c r="V38" s="42"/>
      <c r="W38" s="42"/>
      <c r="X38" s="42"/>
      <c r="Y38" s="43"/>
      <c r="Z38" s="32"/>
      <c r="AA38" s="32"/>
      <c r="AB38" s="32"/>
      <c r="AC38" s="42"/>
      <c r="AD38" s="42"/>
      <c r="AE38" s="63"/>
      <c r="AF38" s="63"/>
      <c r="AG38" s="59">
        <f>-SUM(N38:AF38)</f>
        <v>-119</v>
      </c>
      <c r="AH38" s="33">
        <f>SUM(H38:K38)+AG38+O38</f>
        <v>0</v>
      </c>
    </row>
    <row r="39" spans="1:34" s="34" customFormat="1" ht="19.5" customHeight="1">
      <c r="A39" s="22">
        <v>43110</v>
      </c>
      <c r="B39" s="37"/>
      <c r="C39" s="23" t="s">
        <v>36</v>
      </c>
      <c r="D39" s="23" t="s">
        <v>37</v>
      </c>
      <c r="E39" s="23" t="s">
        <v>38</v>
      </c>
      <c r="F39" s="29">
        <v>89069</v>
      </c>
      <c r="G39" s="35" t="s">
        <v>109</v>
      </c>
      <c r="H39" s="30"/>
      <c r="I39" s="30"/>
      <c r="J39" s="30">
        <v>1467.75</v>
      </c>
      <c r="K39" s="30"/>
      <c r="L39" s="31"/>
      <c r="M39" s="32">
        <f t="shared" si="5"/>
        <v>1467.75</v>
      </c>
      <c r="N39" s="32">
        <f t="shared" si="6"/>
        <v>0</v>
      </c>
      <c r="O39" s="32">
        <f t="shared" si="7"/>
        <v>0</v>
      </c>
      <c r="P39" s="32">
        <v>1467.75</v>
      </c>
      <c r="Q39" s="32"/>
      <c r="R39" s="32"/>
      <c r="S39" s="32"/>
      <c r="T39" s="42"/>
      <c r="U39" s="42"/>
      <c r="V39" s="42"/>
      <c r="W39" s="42"/>
      <c r="X39" s="42"/>
      <c r="Y39" s="43"/>
      <c r="Z39" s="32"/>
      <c r="AA39" s="32"/>
      <c r="AB39" s="32"/>
      <c r="AC39" s="42"/>
      <c r="AD39" s="42"/>
      <c r="AE39" s="63"/>
      <c r="AF39" s="63"/>
      <c r="AG39" s="59">
        <f>-SUM(N39:AF39)</f>
        <v>-1467.75</v>
      </c>
      <c r="AH39" s="33">
        <f>SUM(H39:K39)+AG39+O39</f>
        <v>0</v>
      </c>
    </row>
    <row r="40" spans="1:34" s="34" customFormat="1" ht="19.5" customHeight="1">
      <c r="A40" s="22">
        <v>43110</v>
      </c>
      <c r="B40" s="37"/>
      <c r="C40" s="23" t="s">
        <v>36</v>
      </c>
      <c r="D40" s="23" t="s">
        <v>37</v>
      </c>
      <c r="E40" s="23" t="s">
        <v>38</v>
      </c>
      <c r="F40" s="29">
        <v>89069</v>
      </c>
      <c r="G40" s="35" t="s">
        <v>110</v>
      </c>
      <c r="H40" s="30"/>
      <c r="I40" s="30"/>
      <c r="J40" s="30"/>
      <c r="K40" s="30">
        <f>1346.92+161.63</f>
        <v>1508.5500000000002</v>
      </c>
      <c r="L40" s="31"/>
      <c r="M40" s="32">
        <f t="shared" si="5"/>
        <v>1346.9196428571429</v>
      </c>
      <c r="N40" s="32">
        <f t="shared" si="6"/>
        <v>161.63035714285715</v>
      </c>
      <c r="O40" s="32">
        <f t="shared" si="7"/>
        <v>0</v>
      </c>
      <c r="P40" s="32">
        <v>1346.92</v>
      </c>
      <c r="Q40" s="32"/>
      <c r="R40" s="32"/>
      <c r="S40" s="32"/>
      <c r="T40" s="42"/>
      <c r="U40" s="42"/>
      <c r="V40" s="42"/>
      <c r="W40" s="42"/>
      <c r="X40" s="42"/>
      <c r="Y40" s="43"/>
      <c r="Z40" s="32"/>
      <c r="AA40" s="32"/>
      <c r="AB40" s="32"/>
      <c r="AC40" s="42"/>
      <c r="AD40" s="42"/>
      <c r="AE40" s="63"/>
      <c r="AF40" s="63"/>
      <c r="AG40" s="59">
        <f>-SUM(N40:AF40)</f>
        <v>-1508.5503571428571</v>
      </c>
      <c r="AH40" s="33">
        <f>SUM(H40:K40)+AG40+O40</f>
        <v>-3.5714285695576109E-4</v>
      </c>
    </row>
    <row r="41" spans="1:34" s="34" customFormat="1" ht="19.5" customHeight="1">
      <c r="A41" s="22">
        <v>43111</v>
      </c>
      <c r="B41" s="37"/>
      <c r="C41" s="23" t="s">
        <v>111</v>
      </c>
      <c r="D41" s="23" t="s">
        <v>44</v>
      </c>
      <c r="E41" s="23" t="s">
        <v>45</v>
      </c>
      <c r="F41" s="29">
        <v>112</v>
      </c>
      <c r="G41" s="35" t="s">
        <v>112</v>
      </c>
      <c r="H41" s="30"/>
      <c r="I41" s="30"/>
      <c r="J41" s="30">
        <v>1100</v>
      </c>
      <c r="K41" s="30"/>
      <c r="L41" s="31">
        <v>0.01</v>
      </c>
      <c r="M41" s="32">
        <f t="shared" si="5"/>
        <v>1100</v>
      </c>
      <c r="N41" s="32">
        <f t="shared" si="6"/>
        <v>0</v>
      </c>
      <c r="O41" s="32">
        <f t="shared" si="7"/>
        <v>-11</v>
      </c>
      <c r="P41" s="32">
        <v>1100</v>
      </c>
      <c r="Q41" s="32"/>
      <c r="R41" s="32"/>
      <c r="S41" s="32"/>
      <c r="T41" s="42"/>
      <c r="U41" s="42"/>
      <c r="V41" s="42"/>
      <c r="W41" s="42"/>
      <c r="X41" s="42"/>
      <c r="Y41" s="43"/>
      <c r="Z41" s="32"/>
      <c r="AA41" s="32"/>
      <c r="AB41" s="32"/>
      <c r="AC41" s="42"/>
      <c r="AD41" s="42"/>
      <c r="AE41" s="63"/>
      <c r="AF41" s="63"/>
      <c r="AG41" s="59">
        <f>-SUM(N41:AF41)</f>
        <v>-1089</v>
      </c>
      <c r="AH41" s="33">
        <f>SUM(H41:K41)+AG41+O41</f>
        <v>0</v>
      </c>
    </row>
    <row r="42" spans="1:34" s="34" customFormat="1" ht="19.5" customHeight="1">
      <c r="A42" s="22">
        <v>43111</v>
      </c>
      <c r="B42" s="37"/>
      <c r="C42" s="23" t="s">
        <v>34</v>
      </c>
      <c r="D42" s="23" t="s">
        <v>35</v>
      </c>
      <c r="E42" s="23" t="s">
        <v>42</v>
      </c>
      <c r="F42" s="29">
        <v>210341</v>
      </c>
      <c r="G42" s="35" t="s">
        <v>113</v>
      </c>
      <c r="H42" s="30"/>
      <c r="I42" s="30"/>
      <c r="J42" s="30">
        <v>2723.04</v>
      </c>
      <c r="K42" s="30"/>
      <c r="L42" s="31"/>
      <c r="M42" s="32">
        <f t="shared" si="5"/>
        <v>2723.04</v>
      </c>
      <c r="N42" s="32">
        <f t="shared" si="6"/>
        <v>0</v>
      </c>
      <c r="O42" s="32">
        <f t="shared" si="7"/>
        <v>0</v>
      </c>
      <c r="P42" s="32">
        <v>2723.04</v>
      </c>
      <c r="Q42" s="32"/>
      <c r="R42" s="32"/>
      <c r="S42" s="32"/>
      <c r="T42" s="42"/>
      <c r="U42" s="42"/>
      <c r="V42" s="42"/>
      <c r="W42" s="42"/>
      <c r="X42" s="42"/>
      <c r="Y42" s="43"/>
      <c r="Z42" s="32"/>
      <c r="AA42" s="32"/>
      <c r="AB42" s="32"/>
      <c r="AC42" s="42"/>
      <c r="AD42" s="42"/>
      <c r="AE42" s="63"/>
      <c r="AF42" s="63"/>
      <c r="AG42" s="59">
        <f>-SUM(N42:AF42)</f>
        <v>-2723.04</v>
      </c>
      <c r="AH42" s="33">
        <f>SUM(H42:K42)+AG42+O42</f>
        <v>0</v>
      </c>
    </row>
    <row r="43" spans="1:34" s="34" customFormat="1" ht="19.5" customHeight="1">
      <c r="A43" s="22">
        <v>43111</v>
      </c>
      <c r="B43" s="37"/>
      <c r="C43" s="23" t="s">
        <v>34</v>
      </c>
      <c r="D43" s="23" t="s">
        <v>35</v>
      </c>
      <c r="E43" s="23" t="s">
        <v>42</v>
      </c>
      <c r="F43" s="29">
        <v>210341</v>
      </c>
      <c r="G43" s="35" t="s">
        <v>114</v>
      </c>
      <c r="H43" s="30"/>
      <c r="I43" s="30"/>
      <c r="J43" s="30"/>
      <c r="K43" s="30">
        <v>413.25</v>
      </c>
      <c r="L43" s="31"/>
      <c r="M43" s="32">
        <f t="shared" si="5"/>
        <v>368.97321428571428</v>
      </c>
      <c r="N43" s="32">
        <f t="shared" si="6"/>
        <v>44.276785714285708</v>
      </c>
      <c r="O43" s="32">
        <f t="shared" si="7"/>
        <v>0</v>
      </c>
      <c r="P43" s="32">
        <v>368.97</v>
      </c>
      <c r="Q43" s="32"/>
      <c r="R43" s="32"/>
      <c r="S43" s="32"/>
      <c r="T43" s="42"/>
      <c r="U43" s="42"/>
      <c r="V43" s="42"/>
      <c r="W43" s="42"/>
      <c r="X43" s="42"/>
      <c r="Y43" s="43"/>
      <c r="Z43" s="32"/>
      <c r="AA43" s="32"/>
      <c r="AB43" s="32"/>
      <c r="AC43" s="42"/>
      <c r="AD43" s="42"/>
      <c r="AE43" s="63"/>
      <c r="AF43" s="63"/>
      <c r="AG43" s="59">
        <f>-SUM(N43:AF43)</f>
        <v>-413.24678571428575</v>
      </c>
      <c r="AH43" s="33">
        <f>SUM(H43:K43)+AG43+O43</f>
        <v>3.214285714250309E-3</v>
      </c>
    </row>
    <row r="44" spans="1:34" s="34" customFormat="1" ht="19.5" customHeight="1">
      <c r="A44" s="22">
        <v>43111</v>
      </c>
      <c r="B44" s="37"/>
      <c r="C44" s="23" t="s">
        <v>34</v>
      </c>
      <c r="D44" s="23" t="s">
        <v>35</v>
      </c>
      <c r="E44" s="23" t="s">
        <v>42</v>
      </c>
      <c r="F44" s="29">
        <v>210341</v>
      </c>
      <c r="G44" s="35" t="s">
        <v>115</v>
      </c>
      <c r="H44" s="30"/>
      <c r="I44" s="30"/>
      <c r="J44" s="30"/>
      <c r="K44" s="30">
        <v>167.25</v>
      </c>
      <c r="L44" s="31"/>
      <c r="M44" s="32">
        <f t="shared" si="5"/>
        <v>149.33035714285714</v>
      </c>
      <c r="N44" s="32">
        <f t="shared" si="6"/>
        <v>17.919642857142858</v>
      </c>
      <c r="O44" s="32">
        <f t="shared" si="7"/>
        <v>0</v>
      </c>
      <c r="P44" s="32"/>
      <c r="Q44" s="32"/>
      <c r="R44" s="32">
        <v>149.33000000000001</v>
      </c>
      <c r="S44" s="32"/>
      <c r="T44" s="42"/>
      <c r="U44" s="42"/>
      <c r="V44" s="42"/>
      <c r="W44" s="42"/>
      <c r="X44" s="42"/>
      <c r="Y44" s="43"/>
      <c r="Z44" s="32"/>
      <c r="AA44" s="32"/>
      <c r="AB44" s="32"/>
      <c r="AC44" s="42"/>
      <c r="AD44" s="42"/>
      <c r="AE44" s="63"/>
      <c r="AF44" s="63"/>
      <c r="AG44" s="59">
        <f>-SUM(N44:AF44)</f>
        <v>-167.24964285714287</v>
      </c>
      <c r="AH44" s="33">
        <f>SUM(H44:K44)+AG44+O44</f>
        <v>3.5714285712629135E-4</v>
      </c>
    </row>
    <row r="45" spans="1:34" s="34" customFormat="1" ht="19.5" customHeight="1">
      <c r="A45" s="22">
        <v>43111</v>
      </c>
      <c r="B45" s="37"/>
      <c r="C45" s="23" t="s">
        <v>116</v>
      </c>
      <c r="D45" s="23" t="s">
        <v>55</v>
      </c>
      <c r="E45" s="23" t="s">
        <v>42</v>
      </c>
      <c r="F45" s="29">
        <v>22967</v>
      </c>
      <c r="G45" s="35" t="s">
        <v>56</v>
      </c>
      <c r="H45" s="30"/>
      <c r="I45" s="30"/>
      <c r="J45" s="30"/>
      <c r="K45" s="30">
        <v>35</v>
      </c>
      <c r="L45" s="31"/>
      <c r="M45" s="32">
        <f>SUM(H45:J45,K45/1.12)</f>
        <v>31.249999999999996</v>
      </c>
      <c r="N45" s="32">
        <f>K45/1.12*0.12</f>
        <v>3.7499999999999996</v>
      </c>
      <c r="O45" s="32">
        <f>-SUM(I45:J45,K45/1.12)*L45</f>
        <v>0</v>
      </c>
      <c r="P45" s="32"/>
      <c r="Q45" s="32">
        <v>31.25</v>
      </c>
      <c r="R45" s="32"/>
      <c r="S45" s="32"/>
      <c r="T45" s="42"/>
      <c r="U45" s="42"/>
      <c r="V45" s="42"/>
      <c r="W45" s="42"/>
      <c r="X45" s="42"/>
      <c r="Y45" s="43"/>
      <c r="Z45" s="32"/>
      <c r="AA45" s="32"/>
      <c r="AB45" s="32"/>
      <c r="AC45" s="42"/>
      <c r="AD45" s="42"/>
      <c r="AE45" s="63"/>
      <c r="AF45" s="63"/>
      <c r="AG45" s="59">
        <f>-SUM(N45:AF45)</f>
        <v>-35</v>
      </c>
      <c r="AH45" s="33">
        <f>SUM(H45:K45)+AG45+O45</f>
        <v>0</v>
      </c>
    </row>
    <row r="46" spans="1:34" s="34" customFormat="1" ht="19.5" customHeight="1">
      <c r="A46" s="22">
        <v>43111</v>
      </c>
      <c r="B46" s="37"/>
      <c r="C46" s="23" t="s">
        <v>43</v>
      </c>
      <c r="D46" s="23"/>
      <c r="E46" s="23"/>
      <c r="F46" s="29"/>
      <c r="G46" s="35" t="s">
        <v>117</v>
      </c>
      <c r="H46" s="30">
        <v>50</v>
      </c>
      <c r="I46" s="30"/>
      <c r="J46" s="30"/>
      <c r="K46" s="30"/>
      <c r="L46" s="31"/>
      <c r="M46" s="32">
        <f t="shared" si="5"/>
        <v>50</v>
      </c>
      <c r="N46" s="32">
        <f t="shared" si="6"/>
        <v>0</v>
      </c>
      <c r="O46" s="32">
        <f t="shared" si="7"/>
        <v>0</v>
      </c>
      <c r="P46" s="32"/>
      <c r="Q46" s="32"/>
      <c r="R46" s="32"/>
      <c r="S46" s="32"/>
      <c r="T46" s="42"/>
      <c r="U46" s="42"/>
      <c r="V46" s="42"/>
      <c r="W46" s="42"/>
      <c r="X46" s="42"/>
      <c r="Y46" s="43"/>
      <c r="Z46" s="32"/>
      <c r="AA46" s="32">
        <v>50</v>
      </c>
      <c r="AB46" s="32"/>
      <c r="AC46" s="42"/>
      <c r="AD46" s="42"/>
      <c r="AE46" s="63"/>
      <c r="AF46" s="63"/>
      <c r="AG46" s="59">
        <f>-SUM(N46:AF46)</f>
        <v>-50</v>
      </c>
      <c r="AH46" s="33">
        <f>SUM(H46:K46)+AG46+O46</f>
        <v>0</v>
      </c>
    </row>
    <row r="47" spans="1:34" s="56" customFormat="1" ht="19.5" customHeight="1">
      <c r="A47" s="46">
        <v>43112</v>
      </c>
      <c r="B47" s="47"/>
      <c r="C47" s="48" t="s">
        <v>118</v>
      </c>
      <c r="D47" s="49" t="s">
        <v>119</v>
      </c>
      <c r="E47" s="49" t="s">
        <v>120</v>
      </c>
      <c r="F47" s="50">
        <v>5019</v>
      </c>
      <c r="G47" s="41" t="s">
        <v>121</v>
      </c>
      <c r="H47" s="51"/>
      <c r="I47" s="51"/>
      <c r="J47" s="51"/>
      <c r="K47" s="51">
        <v>1250</v>
      </c>
      <c r="L47" s="52">
        <v>0.02</v>
      </c>
      <c r="M47" s="53">
        <f t="shared" si="5"/>
        <v>1116.0714285714284</v>
      </c>
      <c r="N47" s="53">
        <f t="shared" si="6"/>
        <v>133.92857142857142</v>
      </c>
      <c r="O47" s="53">
        <f t="shared" si="7"/>
        <v>-22.321428571428569</v>
      </c>
      <c r="P47" s="53"/>
      <c r="Q47" s="53"/>
      <c r="R47" s="53"/>
      <c r="S47" s="53"/>
      <c r="T47" s="54"/>
      <c r="U47" s="54"/>
      <c r="V47" s="54"/>
      <c r="W47" s="54"/>
      <c r="X47" s="54"/>
      <c r="Y47" s="53">
        <v>1116.07</v>
      </c>
      <c r="Z47" s="53"/>
      <c r="AA47" s="53"/>
      <c r="AB47" s="53"/>
      <c r="AC47" s="54"/>
      <c r="AD47" s="54"/>
      <c r="AE47" s="64"/>
      <c r="AF47" s="64"/>
      <c r="AG47" s="60">
        <f>-SUM(N47:AF47)</f>
        <v>-1227.6771428571428</v>
      </c>
      <c r="AH47" s="55">
        <f>SUM(H47:K47)+AG47+O47</f>
        <v>1.4285714286046414E-3</v>
      </c>
    </row>
    <row r="48" spans="1:34" s="34" customFormat="1" ht="19.5" customHeight="1">
      <c r="A48" s="22">
        <v>43112</v>
      </c>
      <c r="B48" s="37"/>
      <c r="C48" s="23" t="s">
        <v>34</v>
      </c>
      <c r="D48" s="23" t="s">
        <v>35</v>
      </c>
      <c r="E48" s="23" t="s">
        <v>42</v>
      </c>
      <c r="F48" s="29">
        <v>26943</v>
      </c>
      <c r="G48" s="29" t="s">
        <v>122</v>
      </c>
      <c r="H48" s="30"/>
      <c r="I48" s="30"/>
      <c r="J48" s="30"/>
      <c r="K48" s="30">
        <v>299.68</v>
      </c>
      <c r="L48" s="31"/>
      <c r="M48" s="32">
        <f t="shared" si="5"/>
        <v>267.57142857142856</v>
      </c>
      <c r="N48" s="32">
        <f t="shared" si="6"/>
        <v>32.108571428571423</v>
      </c>
      <c r="O48" s="32">
        <f t="shared" si="7"/>
        <v>0</v>
      </c>
      <c r="P48" s="32">
        <v>267.57</v>
      </c>
      <c r="Q48" s="32"/>
      <c r="R48" s="32"/>
      <c r="S48" s="32"/>
      <c r="T48" s="42"/>
      <c r="U48" s="42"/>
      <c r="V48" s="42"/>
      <c r="W48" s="42"/>
      <c r="X48" s="42"/>
      <c r="Y48" s="32"/>
      <c r="Z48" s="32"/>
      <c r="AA48" s="32"/>
      <c r="AB48" s="32"/>
      <c r="AC48" s="42"/>
      <c r="AD48" s="42"/>
      <c r="AE48" s="63"/>
      <c r="AF48" s="63"/>
      <c r="AG48" s="59">
        <f>-SUM(N48:AF48)</f>
        <v>-299.67857142857144</v>
      </c>
      <c r="AH48" s="33">
        <f>SUM(H48:K48)+AG48+O48</f>
        <v>1.4285714285620088E-3</v>
      </c>
    </row>
    <row r="49" spans="1:34" s="34" customFormat="1" ht="19.5" customHeight="1">
      <c r="A49" s="22">
        <v>43112</v>
      </c>
      <c r="B49" s="37"/>
      <c r="C49" s="23" t="s">
        <v>123</v>
      </c>
      <c r="D49" s="23" t="s">
        <v>124</v>
      </c>
      <c r="E49" s="23" t="s">
        <v>125</v>
      </c>
      <c r="F49" s="29">
        <v>141950</v>
      </c>
      <c r="G49" s="35" t="s">
        <v>126</v>
      </c>
      <c r="H49" s="30"/>
      <c r="I49" s="30"/>
      <c r="J49" s="30"/>
      <c r="K49" s="30">
        <v>580</v>
      </c>
      <c r="L49" s="31"/>
      <c r="M49" s="32">
        <f t="shared" si="5"/>
        <v>517.85714285714278</v>
      </c>
      <c r="N49" s="32">
        <f t="shared" si="6"/>
        <v>62.142857142857132</v>
      </c>
      <c r="O49" s="32">
        <f t="shared" si="7"/>
        <v>0</v>
      </c>
      <c r="P49" s="32"/>
      <c r="Q49" s="32"/>
      <c r="R49" s="32"/>
      <c r="S49" s="32">
        <v>517.86</v>
      </c>
      <c r="T49" s="42"/>
      <c r="U49" s="42"/>
      <c r="V49" s="42"/>
      <c r="W49" s="42"/>
      <c r="X49" s="42"/>
      <c r="Y49" s="43"/>
      <c r="Z49" s="32"/>
      <c r="AA49" s="32"/>
      <c r="AB49" s="32"/>
      <c r="AC49" s="42"/>
      <c r="AD49" s="42"/>
      <c r="AE49" s="63"/>
      <c r="AF49" s="63"/>
      <c r="AG49" s="59">
        <f>-SUM(N49:AF49)</f>
        <v>-580.00285714285712</v>
      </c>
      <c r="AH49" s="33">
        <f>SUM(H49:K49)+AG49+O49</f>
        <v>-2.8571428571240176E-3</v>
      </c>
    </row>
    <row r="50" spans="1:34" s="34" customFormat="1" ht="19.5" customHeight="1">
      <c r="A50" s="22">
        <v>43112</v>
      </c>
      <c r="B50" s="37"/>
      <c r="C50" s="23" t="s">
        <v>127</v>
      </c>
      <c r="D50" s="23" t="s">
        <v>55</v>
      </c>
      <c r="E50" s="23" t="s">
        <v>42</v>
      </c>
      <c r="F50" s="29">
        <v>22978</v>
      </c>
      <c r="G50" s="35" t="s">
        <v>128</v>
      </c>
      <c r="H50" s="30"/>
      <c r="I50" s="30"/>
      <c r="J50" s="30"/>
      <c r="K50" s="30">
        <v>70</v>
      </c>
      <c r="L50" s="31"/>
      <c r="M50" s="32">
        <f t="shared" si="5"/>
        <v>62.499999999999993</v>
      </c>
      <c r="N50" s="32">
        <f t="shared" si="6"/>
        <v>7.4999999999999991</v>
      </c>
      <c r="O50" s="32">
        <f t="shared" si="7"/>
        <v>0</v>
      </c>
      <c r="P50" s="32"/>
      <c r="Q50" s="32">
        <v>62.5</v>
      </c>
      <c r="R50" s="32"/>
      <c r="S50" s="32"/>
      <c r="T50" s="42"/>
      <c r="U50" s="42"/>
      <c r="V50" s="42"/>
      <c r="W50" s="42"/>
      <c r="X50" s="42"/>
      <c r="Y50" s="43"/>
      <c r="Z50" s="32"/>
      <c r="AA50" s="32"/>
      <c r="AB50" s="32"/>
      <c r="AC50" s="42"/>
      <c r="AD50" s="42"/>
      <c r="AE50" s="63"/>
      <c r="AF50" s="63"/>
      <c r="AG50" s="59">
        <f>-SUM(N50:AF50)</f>
        <v>-70</v>
      </c>
      <c r="AH50" s="33">
        <f>SUM(H50:K50)+AG50+O50</f>
        <v>0</v>
      </c>
    </row>
    <row r="51" spans="1:34" s="34" customFormat="1" ht="19.5" customHeight="1">
      <c r="A51" s="22">
        <v>43115</v>
      </c>
      <c r="B51" s="37"/>
      <c r="C51" s="23" t="s">
        <v>36</v>
      </c>
      <c r="D51" s="23" t="s">
        <v>37</v>
      </c>
      <c r="E51" s="23" t="s">
        <v>38</v>
      </c>
      <c r="F51" s="29">
        <v>59396</v>
      </c>
      <c r="G51" s="35" t="s">
        <v>129</v>
      </c>
      <c r="H51" s="30"/>
      <c r="I51" s="30"/>
      <c r="J51" s="30">
        <v>74.400000000000006</v>
      </c>
      <c r="K51" s="30"/>
      <c r="L51" s="31">
        <v>0.01</v>
      </c>
      <c r="M51" s="32">
        <f t="shared" si="5"/>
        <v>74.400000000000006</v>
      </c>
      <c r="N51" s="32">
        <f t="shared" si="6"/>
        <v>0</v>
      </c>
      <c r="O51" s="32">
        <f t="shared" si="7"/>
        <v>-0.74400000000000011</v>
      </c>
      <c r="P51" s="32">
        <v>74.400000000000006</v>
      </c>
      <c r="Q51" s="32"/>
      <c r="R51" s="32"/>
      <c r="S51" s="32"/>
      <c r="T51" s="42"/>
      <c r="U51" s="42"/>
      <c r="V51" s="42"/>
      <c r="W51" s="42"/>
      <c r="X51" s="42"/>
      <c r="Y51" s="43"/>
      <c r="Z51" s="32"/>
      <c r="AA51" s="32"/>
      <c r="AB51" s="32"/>
      <c r="AC51" s="42"/>
      <c r="AD51" s="42"/>
      <c r="AE51" s="63"/>
      <c r="AF51" s="63"/>
      <c r="AG51" s="59">
        <f>-SUM(N51:AF51)</f>
        <v>-73.656000000000006</v>
      </c>
      <c r="AH51" s="33">
        <f>SUM(H51:K51)+AG51+O51</f>
        <v>0</v>
      </c>
    </row>
    <row r="52" spans="1:34" s="34" customFormat="1" ht="19.5" customHeight="1">
      <c r="A52" s="22">
        <v>43115</v>
      </c>
      <c r="B52" s="37"/>
      <c r="C52" s="23" t="s">
        <v>36</v>
      </c>
      <c r="D52" s="23" t="s">
        <v>37</v>
      </c>
      <c r="E52" s="23" t="s">
        <v>38</v>
      </c>
      <c r="F52" s="29">
        <v>59396</v>
      </c>
      <c r="G52" s="35" t="s">
        <v>130</v>
      </c>
      <c r="H52" s="30"/>
      <c r="I52" s="30"/>
      <c r="J52" s="30"/>
      <c r="K52" s="30">
        <v>937</v>
      </c>
      <c r="L52" s="31">
        <v>0.01</v>
      </c>
      <c r="M52" s="32">
        <f t="shared" si="5"/>
        <v>836.60714285714278</v>
      </c>
      <c r="N52" s="32">
        <f t="shared" si="6"/>
        <v>100.39285714285712</v>
      </c>
      <c r="O52" s="32">
        <f t="shared" si="7"/>
        <v>-8.366071428571427</v>
      </c>
      <c r="P52" s="32">
        <v>836.61</v>
      </c>
      <c r="Q52" s="32"/>
      <c r="R52" s="32"/>
      <c r="S52" s="32"/>
      <c r="T52" s="42"/>
      <c r="U52" s="42"/>
      <c r="V52" s="42"/>
      <c r="W52" s="42"/>
      <c r="X52" s="42"/>
      <c r="Y52" s="43"/>
      <c r="Z52" s="32"/>
      <c r="AA52" s="32"/>
      <c r="AB52" s="32"/>
      <c r="AC52" s="42"/>
      <c r="AD52" s="42"/>
      <c r="AE52" s="63"/>
      <c r="AF52" s="63"/>
      <c r="AG52" s="59">
        <f>-SUM(N52:AF52)</f>
        <v>-928.63678571428568</v>
      </c>
      <c r="AH52" s="33">
        <f>SUM(H52:K52)+AG52+O52</f>
        <v>-2.857142857106254E-3</v>
      </c>
    </row>
    <row r="53" spans="1:34" s="34" customFormat="1" ht="19.5" customHeight="1">
      <c r="A53" s="22">
        <v>43115</v>
      </c>
      <c r="B53" s="37"/>
      <c r="C53" s="23" t="s">
        <v>36</v>
      </c>
      <c r="D53" s="23" t="s">
        <v>37</v>
      </c>
      <c r="E53" s="23" t="s">
        <v>38</v>
      </c>
      <c r="F53" s="29">
        <v>59396</v>
      </c>
      <c r="G53" s="35" t="s">
        <v>131</v>
      </c>
      <c r="H53" s="30"/>
      <c r="I53" s="30"/>
      <c r="J53" s="30"/>
      <c r="K53" s="30">
        <v>99</v>
      </c>
      <c r="L53" s="31">
        <v>0.01</v>
      </c>
      <c r="M53" s="32">
        <f t="shared" si="5"/>
        <v>88.392857142857139</v>
      </c>
      <c r="N53" s="32">
        <f t="shared" si="6"/>
        <v>10.607142857142856</v>
      </c>
      <c r="O53" s="32">
        <f t="shared" si="7"/>
        <v>-0.8839285714285714</v>
      </c>
      <c r="P53" s="32"/>
      <c r="Q53" s="32"/>
      <c r="R53" s="32">
        <v>88.39</v>
      </c>
      <c r="S53" s="32"/>
      <c r="T53" s="42"/>
      <c r="U53" s="42"/>
      <c r="V53" s="42"/>
      <c r="W53" s="42"/>
      <c r="X53" s="42"/>
      <c r="Y53" s="43"/>
      <c r="Z53" s="32"/>
      <c r="AA53" s="32"/>
      <c r="AB53" s="32"/>
      <c r="AC53" s="42"/>
      <c r="AD53" s="42"/>
      <c r="AE53" s="63"/>
      <c r="AF53" s="63"/>
      <c r="AG53" s="59">
        <f>-SUM(N53:AF53)</f>
        <v>-98.113214285714292</v>
      </c>
      <c r="AH53" s="33">
        <f>SUM(H53:K53)+AG53+O53</f>
        <v>2.8571428571362301E-3</v>
      </c>
    </row>
    <row r="54" spans="1:34" s="34" customFormat="1" ht="19.5" customHeight="1">
      <c r="A54" s="22">
        <v>43116</v>
      </c>
      <c r="B54" s="37"/>
      <c r="C54" s="23" t="s">
        <v>40</v>
      </c>
      <c r="D54" s="23" t="s">
        <v>41</v>
      </c>
      <c r="E54" s="23" t="s">
        <v>48</v>
      </c>
      <c r="F54" s="29">
        <v>2232</v>
      </c>
      <c r="G54" s="35" t="s">
        <v>132</v>
      </c>
      <c r="H54" s="30"/>
      <c r="I54" s="30"/>
      <c r="J54" s="30">
        <v>2435</v>
      </c>
      <c r="K54" s="30"/>
      <c r="L54" s="31"/>
      <c r="M54" s="32">
        <f t="shared" si="5"/>
        <v>2435</v>
      </c>
      <c r="N54" s="32">
        <f t="shared" si="6"/>
        <v>0</v>
      </c>
      <c r="O54" s="32">
        <f t="shared" si="7"/>
        <v>0</v>
      </c>
      <c r="P54" s="32">
        <v>2435</v>
      </c>
      <c r="Q54" s="32"/>
      <c r="R54" s="32"/>
      <c r="S54" s="32"/>
      <c r="T54" s="42"/>
      <c r="U54" s="42"/>
      <c r="V54" s="42"/>
      <c r="W54" s="42"/>
      <c r="X54" s="42"/>
      <c r="Y54" s="43"/>
      <c r="Z54" s="32"/>
      <c r="AA54" s="32"/>
      <c r="AB54" s="32"/>
      <c r="AC54" s="42"/>
      <c r="AD54" s="42"/>
      <c r="AE54" s="63"/>
      <c r="AF54" s="63"/>
      <c r="AG54" s="59">
        <f>-SUM(N54:AF54)</f>
        <v>-2435</v>
      </c>
      <c r="AH54" s="33">
        <f>SUM(H54:K54)+AG54+O54</f>
        <v>0</v>
      </c>
    </row>
    <row r="55" spans="1:34" s="34" customFormat="1" ht="19.5" customHeight="1">
      <c r="A55" s="22">
        <v>43116</v>
      </c>
      <c r="B55" s="37"/>
      <c r="C55" s="23" t="s">
        <v>133</v>
      </c>
      <c r="D55" s="23" t="s">
        <v>134</v>
      </c>
      <c r="E55" s="23" t="s">
        <v>120</v>
      </c>
      <c r="F55" s="29">
        <v>4604</v>
      </c>
      <c r="G55" s="35" t="s">
        <v>135</v>
      </c>
      <c r="H55" s="30"/>
      <c r="I55" s="30"/>
      <c r="J55" s="30"/>
      <c r="K55" s="30">
        <v>1400</v>
      </c>
      <c r="L55" s="31"/>
      <c r="M55" s="32">
        <f t="shared" si="5"/>
        <v>1249.9999999999998</v>
      </c>
      <c r="N55" s="32">
        <f t="shared" si="6"/>
        <v>149.99999999999997</v>
      </c>
      <c r="O55" s="32">
        <f t="shared" si="7"/>
        <v>0</v>
      </c>
      <c r="P55" s="32"/>
      <c r="Q55" s="32"/>
      <c r="R55" s="32"/>
      <c r="S55" s="32"/>
      <c r="T55" s="42"/>
      <c r="U55" s="42"/>
      <c r="V55" s="42"/>
      <c r="W55" s="42"/>
      <c r="X55" s="42"/>
      <c r="Y55" s="43">
        <v>1250</v>
      </c>
      <c r="Z55" s="32"/>
      <c r="AA55" s="32"/>
      <c r="AB55" s="32"/>
      <c r="AC55" s="42"/>
      <c r="AD55" s="42"/>
      <c r="AE55" s="63"/>
      <c r="AF55" s="63"/>
      <c r="AG55" s="59">
        <f>-SUM(N55:AF55)</f>
        <v>-1400</v>
      </c>
      <c r="AH55" s="33">
        <f>SUM(H55:K55)+AG55+O55</f>
        <v>0</v>
      </c>
    </row>
    <row r="56" spans="1:34" s="34" customFormat="1" ht="19.5" customHeight="1">
      <c r="A56" s="22">
        <v>43106</v>
      </c>
      <c r="B56" s="37"/>
      <c r="C56" s="23" t="s">
        <v>39</v>
      </c>
      <c r="D56" s="23"/>
      <c r="E56" s="23"/>
      <c r="F56" s="29"/>
      <c r="G56" s="35" t="s">
        <v>136</v>
      </c>
      <c r="H56" s="30">
        <v>100</v>
      </c>
      <c r="I56" s="30"/>
      <c r="J56" s="30"/>
      <c r="K56" s="30"/>
      <c r="L56" s="31"/>
      <c r="M56" s="32">
        <f t="shared" si="5"/>
        <v>100</v>
      </c>
      <c r="N56" s="32">
        <f t="shared" si="6"/>
        <v>0</v>
      </c>
      <c r="O56" s="32">
        <f t="shared" si="7"/>
        <v>0</v>
      </c>
      <c r="P56" s="32"/>
      <c r="Q56" s="32"/>
      <c r="R56" s="32"/>
      <c r="S56" s="32"/>
      <c r="T56" s="42"/>
      <c r="U56" s="42"/>
      <c r="V56" s="42"/>
      <c r="W56" s="42"/>
      <c r="X56" s="42"/>
      <c r="Y56" s="43"/>
      <c r="Z56" s="32"/>
      <c r="AA56" s="32">
        <v>100</v>
      </c>
      <c r="AB56" s="32"/>
      <c r="AC56" s="42"/>
      <c r="AD56" s="42"/>
      <c r="AE56" s="63"/>
      <c r="AF56" s="63"/>
      <c r="AG56" s="59">
        <f>-SUM(N56:AF56)</f>
        <v>-100</v>
      </c>
      <c r="AH56" s="33">
        <f>SUM(H56:K56)+AG56+O56</f>
        <v>0</v>
      </c>
    </row>
    <row r="57" spans="1:34" s="34" customFormat="1" ht="19.5" customHeight="1">
      <c r="A57" s="22">
        <v>43107</v>
      </c>
      <c r="B57" s="37"/>
      <c r="C57" s="23" t="s">
        <v>50</v>
      </c>
      <c r="D57" s="23" t="s">
        <v>137</v>
      </c>
      <c r="E57" s="23" t="s">
        <v>120</v>
      </c>
      <c r="F57" s="29">
        <v>652765</v>
      </c>
      <c r="G57" s="35" t="s">
        <v>138</v>
      </c>
      <c r="H57" s="30"/>
      <c r="I57" s="30"/>
      <c r="J57" s="30"/>
      <c r="K57" s="30">
        <v>48</v>
      </c>
      <c r="L57" s="31"/>
      <c r="M57" s="32">
        <f t="shared" si="5"/>
        <v>42.857142857142854</v>
      </c>
      <c r="N57" s="32">
        <f t="shared" si="6"/>
        <v>5.1428571428571423</v>
      </c>
      <c r="O57" s="32">
        <f t="shared" si="7"/>
        <v>0</v>
      </c>
      <c r="P57" s="32"/>
      <c r="Q57" s="32"/>
      <c r="R57" s="32"/>
      <c r="S57" s="32"/>
      <c r="T57" s="42">
        <v>42.86</v>
      </c>
      <c r="U57" s="42"/>
      <c r="V57" s="42"/>
      <c r="W57" s="42"/>
      <c r="X57" s="42"/>
      <c r="Y57" s="43"/>
      <c r="Z57" s="32"/>
      <c r="AA57" s="32"/>
      <c r="AB57" s="32"/>
      <c r="AC57" s="42"/>
      <c r="AD57" s="42"/>
      <c r="AE57" s="63"/>
      <c r="AF57" s="63"/>
      <c r="AG57" s="59">
        <f>-SUM(N57:AF57)</f>
        <v>-48.002857142857138</v>
      </c>
      <c r="AH57" s="33">
        <f>SUM(H57:K57)+AG57+O57</f>
        <v>-2.8571428571382285E-3</v>
      </c>
    </row>
    <row r="58" spans="1:34" s="34" customFormat="1" ht="19.5" customHeight="1">
      <c r="A58" s="22">
        <v>43118</v>
      </c>
      <c r="B58" s="37"/>
      <c r="C58" s="23" t="s">
        <v>36</v>
      </c>
      <c r="D58" s="23" t="s">
        <v>37</v>
      </c>
      <c r="E58" s="23" t="s">
        <v>38</v>
      </c>
      <c r="F58" s="29">
        <v>61992</v>
      </c>
      <c r="G58" s="35" t="s">
        <v>139</v>
      </c>
      <c r="H58" s="30"/>
      <c r="I58" s="30"/>
      <c r="J58" s="30">
        <v>875.25</v>
      </c>
      <c r="K58" s="30"/>
      <c r="L58" s="31">
        <v>0.01</v>
      </c>
      <c r="M58" s="32">
        <f t="shared" si="5"/>
        <v>875.25</v>
      </c>
      <c r="N58" s="32">
        <f t="shared" si="6"/>
        <v>0</v>
      </c>
      <c r="O58" s="32">
        <f t="shared" si="7"/>
        <v>-8.7524999999999995</v>
      </c>
      <c r="P58" s="32">
        <v>875.25</v>
      </c>
      <c r="Q58" s="32"/>
      <c r="R58" s="32"/>
      <c r="S58" s="32"/>
      <c r="T58" s="42"/>
      <c r="U58" s="42"/>
      <c r="V58" s="42"/>
      <c r="W58" s="42"/>
      <c r="X58" s="42"/>
      <c r="Y58" s="43"/>
      <c r="Z58" s="32"/>
      <c r="AA58" s="32"/>
      <c r="AB58" s="32"/>
      <c r="AC58" s="42"/>
      <c r="AD58" s="42"/>
      <c r="AE58" s="63"/>
      <c r="AF58" s="63"/>
      <c r="AG58" s="59">
        <f>-SUM(N58:AF58)</f>
        <v>-866.49749999999995</v>
      </c>
      <c r="AH58" s="33">
        <f>SUM(H58:K58)+AG58+O58</f>
        <v>5.5067062021407764E-14</v>
      </c>
    </row>
    <row r="59" spans="1:34" s="34" customFormat="1" ht="19.5" customHeight="1">
      <c r="A59" s="22">
        <v>43118</v>
      </c>
      <c r="B59" s="37"/>
      <c r="C59" s="23" t="s">
        <v>36</v>
      </c>
      <c r="D59" s="23" t="s">
        <v>37</v>
      </c>
      <c r="E59" s="23" t="s">
        <v>38</v>
      </c>
      <c r="F59" s="29">
        <v>61992</v>
      </c>
      <c r="G59" s="35" t="s">
        <v>140</v>
      </c>
      <c r="H59" s="30"/>
      <c r="I59" s="30"/>
      <c r="J59" s="30"/>
      <c r="K59" s="30">
        <v>1529.2</v>
      </c>
      <c r="L59" s="31">
        <v>0.01</v>
      </c>
      <c r="M59" s="32">
        <f t="shared" si="5"/>
        <v>1365.3571428571427</v>
      </c>
      <c r="N59" s="32">
        <f t="shared" si="6"/>
        <v>163.84285714285713</v>
      </c>
      <c r="O59" s="32">
        <f t="shared" si="7"/>
        <v>-13.653571428571427</v>
      </c>
      <c r="P59" s="32">
        <v>1365.36</v>
      </c>
      <c r="Q59" s="32"/>
      <c r="R59" s="32"/>
      <c r="S59" s="32"/>
      <c r="T59" s="42"/>
      <c r="U59" s="42"/>
      <c r="V59" s="42"/>
      <c r="W59" s="42"/>
      <c r="X59" s="42"/>
      <c r="Y59" s="43"/>
      <c r="Z59" s="32"/>
      <c r="AA59" s="32"/>
      <c r="AB59" s="32"/>
      <c r="AC59" s="42"/>
      <c r="AD59" s="42"/>
      <c r="AE59" s="63"/>
      <c r="AF59" s="63"/>
      <c r="AG59" s="59">
        <f>-SUM(N59:AF59)</f>
        <v>-1515.5492857142856</v>
      </c>
      <c r="AH59" s="33">
        <f>SUM(H59:K59)+AG59+O59</f>
        <v>-2.8571428569694746E-3</v>
      </c>
    </row>
    <row r="60" spans="1:34" s="34" customFormat="1" ht="19.5" customHeight="1">
      <c r="A60" s="22">
        <v>43118</v>
      </c>
      <c r="B60" s="37"/>
      <c r="C60" s="23" t="s">
        <v>141</v>
      </c>
      <c r="D60" s="23" t="s">
        <v>142</v>
      </c>
      <c r="E60" s="23" t="s">
        <v>143</v>
      </c>
      <c r="F60" s="29">
        <v>44602</v>
      </c>
      <c r="G60" s="35" t="s">
        <v>144</v>
      </c>
      <c r="H60" s="30"/>
      <c r="I60" s="30"/>
      <c r="J60" s="30"/>
      <c r="K60" s="30">
        <v>680</v>
      </c>
      <c r="L60" s="31"/>
      <c r="M60" s="32">
        <f t="shared" si="5"/>
        <v>607.14285714285711</v>
      </c>
      <c r="N60" s="32">
        <f t="shared" si="6"/>
        <v>72.857142857142847</v>
      </c>
      <c r="O60" s="32">
        <f t="shared" si="7"/>
        <v>0</v>
      </c>
      <c r="P60" s="32"/>
      <c r="Q60" s="32"/>
      <c r="R60" s="32"/>
      <c r="S60" s="32"/>
      <c r="T60" s="42"/>
      <c r="U60" s="42"/>
      <c r="V60" s="42"/>
      <c r="W60" s="42"/>
      <c r="X60" s="42"/>
      <c r="Y60" s="43">
        <v>607.14</v>
      </c>
      <c r="Z60" s="32"/>
      <c r="AA60" s="32"/>
      <c r="AB60" s="32"/>
      <c r="AC60" s="42"/>
      <c r="AD60" s="42"/>
      <c r="AE60" s="63"/>
      <c r="AF60" s="63"/>
      <c r="AG60" s="59">
        <f>-SUM(N60:AF60)</f>
        <v>-679.99714285714288</v>
      </c>
      <c r="AH60" s="33">
        <f>SUM(H60:K60)+AG60+O60</f>
        <v>2.8571428571240176E-3</v>
      </c>
    </row>
    <row r="61" spans="1:34" s="34" customFormat="1" ht="19.5" customHeight="1">
      <c r="A61" s="22">
        <v>43118</v>
      </c>
      <c r="B61" s="37"/>
      <c r="C61" s="23" t="s">
        <v>96</v>
      </c>
      <c r="D61" s="23"/>
      <c r="E61" s="23"/>
      <c r="F61" s="29"/>
      <c r="G61" s="35" t="s">
        <v>145</v>
      </c>
      <c r="H61" s="30">
        <v>68</v>
      </c>
      <c r="I61" s="30"/>
      <c r="J61" s="30"/>
      <c r="K61" s="30"/>
      <c r="L61" s="31"/>
      <c r="M61" s="32">
        <f t="shared" si="5"/>
        <v>68</v>
      </c>
      <c r="N61" s="32">
        <f t="shared" si="6"/>
        <v>0</v>
      </c>
      <c r="O61" s="32">
        <f t="shared" si="7"/>
        <v>0</v>
      </c>
      <c r="P61" s="32"/>
      <c r="Q61" s="32"/>
      <c r="R61" s="32"/>
      <c r="S61" s="32"/>
      <c r="T61" s="42"/>
      <c r="U61" s="42"/>
      <c r="V61" s="42"/>
      <c r="W61" s="42"/>
      <c r="X61" s="42"/>
      <c r="Y61" s="43"/>
      <c r="Z61" s="32"/>
      <c r="AA61" s="32">
        <v>68</v>
      </c>
      <c r="AB61" s="32"/>
      <c r="AC61" s="42"/>
      <c r="AD61" s="42"/>
      <c r="AE61" s="63"/>
      <c r="AF61" s="63"/>
      <c r="AG61" s="59">
        <f>-SUM(N61:AF61)</f>
        <v>-68</v>
      </c>
      <c r="AH61" s="33">
        <f>SUM(H61:K61)+AG61+O61</f>
        <v>0</v>
      </c>
    </row>
    <row r="62" spans="1:34" s="34" customFormat="1" ht="19.5" customHeight="1">
      <c r="A62" s="22">
        <v>43118</v>
      </c>
      <c r="B62" s="37"/>
      <c r="C62" s="23" t="s">
        <v>104</v>
      </c>
      <c r="D62" s="23" t="s">
        <v>105</v>
      </c>
      <c r="E62" s="23" t="s">
        <v>146</v>
      </c>
      <c r="F62" s="29">
        <v>85314</v>
      </c>
      <c r="G62" s="35" t="s">
        <v>147</v>
      </c>
      <c r="H62" s="30"/>
      <c r="I62" s="30"/>
      <c r="J62" s="30"/>
      <c r="K62" s="30">
        <v>1896.05</v>
      </c>
      <c r="L62" s="31">
        <v>0.01</v>
      </c>
      <c r="M62" s="32">
        <f>SUM(H62:J62,K62/1.12)</f>
        <v>1692.9017857142856</v>
      </c>
      <c r="N62" s="32">
        <f>K62/1.12*0.12</f>
        <v>203.14821428571426</v>
      </c>
      <c r="O62" s="32">
        <f>-SUM(I62:J62,K62/1.12)*L62</f>
        <v>-16.929017857142856</v>
      </c>
      <c r="P62" s="32">
        <v>1692.9</v>
      </c>
      <c r="Q62" s="32"/>
      <c r="R62" s="32"/>
      <c r="S62" s="32"/>
      <c r="T62" s="42"/>
      <c r="U62" s="42"/>
      <c r="V62" s="42"/>
      <c r="W62" s="42"/>
      <c r="X62" s="42"/>
      <c r="Y62" s="43"/>
      <c r="Z62" s="32"/>
      <c r="AA62" s="32"/>
      <c r="AB62" s="32"/>
      <c r="AC62" s="42"/>
      <c r="AD62" s="42"/>
      <c r="AE62" s="63"/>
      <c r="AF62" s="63"/>
      <c r="AG62" s="59">
        <f>-SUM(N62:AF62)</f>
        <v>-1879.1191964285715</v>
      </c>
      <c r="AH62" s="33">
        <f>SUM(H62:K62)+AG62+O62</f>
        <v>1.7857142855852715E-3</v>
      </c>
    </row>
    <row r="63" spans="1:34" s="34" customFormat="1" ht="19.5" customHeight="1">
      <c r="A63" s="22">
        <v>43118</v>
      </c>
      <c r="B63" s="37"/>
      <c r="C63" s="23" t="s">
        <v>39</v>
      </c>
      <c r="D63" s="23"/>
      <c r="E63" s="23"/>
      <c r="F63" s="29"/>
      <c r="G63" s="35" t="s">
        <v>103</v>
      </c>
      <c r="H63" s="30">
        <v>40</v>
      </c>
      <c r="I63" s="30"/>
      <c r="J63" s="30"/>
      <c r="K63" s="30"/>
      <c r="L63" s="31"/>
      <c r="M63" s="32">
        <f>SUM(H63:J63,K63/1.12)</f>
        <v>40</v>
      </c>
      <c r="N63" s="32">
        <f>K63/1.12*0.12</f>
        <v>0</v>
      </c>
      <c r="O63" s="32">
        <f>-SUM(I63:J63,K63/1.12)*L63</f>
        <v>0</v>
      </c>
      <c r="P63" s="32"/>
      <c r="Q63" s="32"/>
      <c r="R63" s="32"/>
      <c r="S63" s="32"/>
      <c r="T63" s="42"/>
      <c r="U63" s="42"/>
      <c r="V63" s="42"/>
      <c r="W63" s="42"/>
      <c r="X63" s="42"/>
      <c r="Y63" s="43"/>
      <c r="Z63" s="32"/>
      <c r="AA63" s="32">
        <v>40</v>
      </c>
      <c r="AB63" s="32"/>
      <c r="AC63" s="42"/>
      <c r="AD63" s="42"/>
      <c r="AE63" s="63"/>
      <c r="AF63" s="63"/>
      <c r="AG63" s="59">
        <f>-SUM(N63:AF63)</f>
        <v>-40</v>
      </c>
      <c r="AH63" s="33">
        <f>SUM(H63:K63)+AG63+O63</f>
        <v>0</v>
      </c>
    </row>
    <row r="64" spans="1:34" s="34" customFormat="1" ht="19.5" customHeight="1">
      <c r="A64" s="22">
        <v>43118</v>
      </c>
      <c r="B64" s="37"/>
      <c r="C64" s="23" t="s">
        <v>34</v>
      </c>
      <c r="D64" s="23" t="s">
        <v>35</v>
      </c>
      <c r="E64" s="23" t="s">
        <v>42</v>
      </c>
      <c r="F64" s="29">
        <v>29505</v>
      </c>
      <c r="G64" s="35" t="s">
        <v>148</v>
      </c>
      <c r="H64" s="30"/>
      <c r="I64" s="30"/>
      <c r="J64" s="30"/>
      <c r="K64" s="30">
        <v>170</v>
      </c>
      <c r="L64" s="31"/>
      <c r="M64" s="32">
        <f>SUM(H64:J64,K64/1.12)</f>
        <v>151.78571428571428</v>
      </c>
      <c r="N64" s="32">
        <f>K64/1.12*0.12</f>
        <v>18.214285714285712</v>
      </c>
      <c r="O64" s="32">
        <f>-SUM(I64:J64,K64/1.12)*L64</f>
        <v>0</v>
      </c>
      <c r="P64" s="32">
        <v>151.79</v>
      </c>
      <c r="Q64" s="32"/>
      <c r="R64" s="32"/>
      <c r="S64" s="32"/>
      <c r="T64" s="42"/>
      <c r="U64" s="42"/>
      <c r="V64" s="42"/>
      <c r="W64" s="42"/>
      <c r="X64" s="42"/>
      <c r="Y64" s="43"/>
      <c r="Z64" s="32"/>
      <c r="AA64" s="32"/>
      <c r="AB64" s="32"/>
      <c r="AC64" s="42"/>
      <c r="AD64" s="42"/>
      <c r="AE64" s="63"/>
      <c r="AF64" s="63"/>
      <c r="AG64" s="59">
        <f>-SUM(N64:AF64)</f>
        <v>-170.00428571428571</v>
      </c>
      <c r="AH64" s="33">
        <f>SUM(H64:K64)+AG64+O64</f>
        <v>-4.2857142857144481E-3</v>
      </c>
    </row>
    <row r="65" spans="1:34" s="56" customFormat="1" ht="19.5" customHeight="1">
      <c r="A65" s="46">
        <v>43120</v>
      </c>
      <c r="B65" s="47"/>
      <c r="C65" s="49" t="s">
        <v>34</v>
      </c>
      <c r="D65" s="49" t="s">
        <v>35</v>
      </c>
      <c r="E65" s="49" t="s">
        <v>42</v>
      </c>
      <c r="F65" s="50">
        <v>29529</v>
      </c>
      <c r="G65" s="41" t="s">
        <v>149</v>
      </c>
      <c r="H65" s="51"/>
      <c r="I65" s="51"/>
      <c r="J65" s="51"/>
      <c r="K65" s="51">
        <v>187.9</v>
      </c>
      <c r="L65" s="52"/>
      <c r="M65" s="53">
        <f>SUM(H65:J65,K65/1.12)</f>
        <v>167.76785714285714</v>
      </c>
      <c r="N65" s="53">
        <f>K65/1.12*0.12</f>
        <v>20.132142857142856</v>
      </c>
      <c r="O65" s="53">
        <f>-SUM(I65:J65,K65/1.12)*L65</f>
        <v>0</v>
      </c>
      <c r="P65" s="53">
        <v>167.77</v>
      </c>
      <c r="Q65" s="53"/>
      <c r="R65" s="53"/>
      <c r="S65" s="53"/>
      <c r="T65" s="54"/>
      <c r="U65" s="54"/>
      <c r="V65" s="54"/>
      <c r="W65" s="54"/>
      <c r="X65" s="54"/>
      <c r="Y65" s="53"/>
      <c r="Z65" s="53"/>
      <c r="AA65" s="53"/>
      <c r="AB65" s="53"/>
      <c r="AC65" s="54"/>
      <c r="AD65" s="54"/>
      <c r="AE65" s="64"/>
      <c r="AF65" s="64"/>
      <c r="AG65" s="60">
        <f>-SUM(N65:AF65)</f>
        <v>-187.90214285714288</v>
      </c>
      <c r="AH65" s="55">
        <f>SUM(H65:K65)+AG65+O65</f>
        <v>-2.1428571428714349E-3</v>
      </c>
    </row>
    <row r="66" spans="1:34" s="34" customFormat="1" ht="19.5" customHeight="1">
      <c r="A66" s="22">
        <v>43123</v>
      </c>
      <c r="B66" s="37"/>
      <c r="C66" s="23" t="s">
        <v>150</v>
      </c>
      <c r="D66" s="23" t="s">
        <v>151</v>
      </c>
      <c r="E66" s="23" t="s">
        <v>152</v>
      </c>
      <c r="F66" s="29">
        <v>7591</v>
      </c>
      <c r="G66" s="29" t="s">
        <v>153</v>
      </c>
      <c r="H66" s="30"/>
      <c r="I66" s="30"/>
      <c r="J66" s="30">
        <v>114</v>
      </c>
      <c r="K66" s="30"/>
      <c r="L66" s="31"/>
      <c r="M66" s="32">
        <f t="shared" ref="M66:M93" si="8">SUM(H66:J66,K66/1.12)</f>
        <v>114</v>
      </c>
      <c r="N66" s="32">
        <f t="shared" ref="N66:N93" si="9">K66/1.12*0.12</f>
        <v>0</v>
      </c>
      <c r="O66" s="32">
        <f t="shared" ref="O66:O93" si="10">-SUM(I66:J66,K66/1.12)*L66</f>
        <v>0</v>
      </c>
      <c r="P66" s="32"/>
      <c r="Q66" s="32"/>
      <c r="R66" s="32"/>
      <c r="S66" s="32">
        <v>114</v>
      </c>
      <c r="T66" s="42"/>
      <c r="U66" s="42"/>
      <c r="V66" s="42"/>
      <c r="W66" s="42"/>
      <c r="X66" s="42"/>
      <c r="Y66" s="32"/>
      <c r="Z66" s="32"/>
      <c r="AA66" s="32"/>
      <c r="AB66" s="32"/>
      <c r="AC66" s="42"/>
      <c r="AD66" s="42"/>
      <c r="AE66" s="63"/>
      <c r="AF66" s="63"/>
      <c r="AG66" s="59">
        <f>-SUM(N66:AF66)</f>
        <v>-114</v>
      </c>
      <c r="AH66" s="33">
        <f>SUM(H66:K66)+AG66+O66</f>
        <v>0</v>
      </c>
    </row>
    <row r="67" spans="1:34" s="34" customFormat="1" ht="19.5" customHeight="1">
      <c r="A67" s="22">
        <v>43123</v>
      </c>
      <c r="B67" s="37"/>
      <c r="C67" s="23" t="s">
        <v>154</v>
      </c>
      <c r="D67" s="23" t="s">
        <v>155</v>
      </c>
      <c r="E67" s="23" t="s">
        <v>156</v>
      </c>
      <c r="F67" s="29">
        <v>105543</v>
      </c>
      <c r="G67" s="35" t="s">
        <v>157</v>
      </c>
      <c r="H67" s="30"/>
      <c r="I67" s="30"/>
      <c r="J67" s="30">
        <v>930</v>
      </c>
      <c r="K67" s="30"/>
      <c r="L67" s="31"/>
      <c r="M67" s="32">
        <f t="shared" si="8"/>
        <v>930</v>
      </c>
      <c r="N67" s="32">
        <f t="shared" si="9"/>
        <v>0</v>
      </c>
      <c r="O67" s="32">
        <f t="shared" si="10"/>
        <v>0</v>
      </c>
      <c r="P67" s="32"/>
      <c r="Q67" s="32"/>
      <c r="R67" s="32"/>
      <c r="S67" s="32">
        <v>930</v>
      </c>
      <c r="T67" s="42"/>
      <c r="U67" s="42"/>
      <c r="V67" s="42"/>
      <c r="W67" s="42"/>
      <c r="X67" s="42"/>
      <c r="Y67" s="43"/>
      <c r="Z67" s="32"/>
      <c r="AA67" s="32"/>
      <c r="AB67" s="32"/>
      <c r="AC67" s="42"/>
      <c r="AD67" s="42"/>
      <c r="AE67" s="63"/>
      <c r="AF67" s="63"/>
      <c r="AG67" s="59">
        <f>-SUM(N67:AF67)</f>
        <v>-930</v>
      </c>
      <c r="AH67" s="33">
        <f>SUM(H67:K67)+AG67+O67</f>
        <v>0</v>
      </c>
    </row>
    <row r="68" spans="1:34" s="34" customFormat="1" ht="19.5" customHeight="1">
      <c r="A68" s="22">
        <v>43123</v>
      </c>
      <c r="B68" s="37"/>
      <c r="C68" s="23" t="s">
        <v>154</v>
      </c>
      <c r="D68" s="23" t="s">
        <v>155</v>
      </c>
      <c r="E68" s="23" t="s">
        <v>156</v>
      </c>
      <c r="F68" s="29">
        <v>105543</v>
      </c>
      <c r="G68" s="35" t="s">
        <v>158</v>
      </c>
      <c r="H68" s="30"/>
      <c r="I68" s="30"/>
      <c r="J68" s="30">
        <v>34</v>
      </c>
      <c r="K68" s="30"/>
      <c r="L68" s="31"/>
      <c r="M68" s="32">
        <f t="shared" si="8"/>
        <v>34</v>
      </c>
      <c r="N68" s="32">
        <f t="shared" si="9"/>
        <v>0</v>
      </c>
      <c r="O68" s="32">
        <f t="shared" si="10"/>
        <v>0</v>
      </c>
      <c r="P68" s="32"/>
      <c r="Q68" s="32"/>
      <c r="R68" s="32"/>
      <c r="S68" s="32"/>
      <c r="T68" s="42"/>
      <c r="U68" s="42"/>
      <c r="V68" s="42">
        <v>34</v>
      </c>
      <c r="W68" s="42"/>
      <c r="X68" s="42"/>
      <c r="Y68" s="43"/>
      <c r="Z68" s="32"/>
      <c r="AA68" s="32"/>
      <c r="AB68" s="32"/>
      <c r="AC68" s="42"/>
      <c r="AD68" s="42"/>
      <c r="AE68" s="63"/>
      <c r="AF68" s="63"/>
      <c r="AG68" s="59">
        <f>-SUM(N68:AF68)</f>
        <v>-34</v>
      </c>
      <c r="AH68" s="33">
        <f>SUM(H68:K68)+AG68+O68</f>
        <v>0</v>
      </c>
    </row>
    <row r="69" spans="1:34" s="34" customFormat="1" ht="19.5" customHeight="1">
      <c r="A69" s="22">
        <v>43123</v>
      </c>
      <c r="B69" s="37"/>
      <c r="C69" s="23" t="s">
        <v>154</v>
      </c>
      <c r="D69" s="23" t="s">
        <v>155</v>
      </c>
      <c r="E69" s="23" t="s">
        <v>156</v>
      </c>
      <c r="F69" s="29">
        <v>105543</v>
      </c>
      <c r="G69" s="35" t="s">
        <v>159</v>
      </c>
      <c r="H69" s="30"/>
      <c r="I69" s="30"/>
      <c r="J69" s="30"/>
      <c r="K69" s="30">
        <v>480</v>
      </c>
      <c r="L69" s="31"/>
      <c r="M69" s="32">
        <f t="shared" si="8"/>
        <v>428.57142857142856</v>
      </c>
      <c r="N69" s="32">
        <f t="shared" si="9"/>
        <v>51.428571428571423</v>
      </c>
      <c r="O69" s="32">
        <f t="shared" si="10"/>
        <v>0</v>
      </c>
      <c r="P69" s="32">
        <v>428.57</v>
      </c>
      <c r="Q69" s="32"/>
      <c r="R69" s="32"/>
      <c r="S69" s="32"/>
      <c r="T69" s="42"/>
      <c r="U69" s="42"/>
      <c r="V69" s="42" t="s">
        <v>160</v>
      </c>
      <c r="W69" s="42"/>
      <c r="X69" s="42"/>
      <c r="Y69" s="43"/>
      <c r="Z69" s="32"/>
      <c r="AA69" s="32"/>
      <c r="AB69" s="32"/>
      <c r="AC69" s="42"/>
      <c r="AD69" s="42"/>
      <c r="AE69" s="63"/>
      <c r="AF69" s="63"/>
      <c r="AG69" s="59">
        <f>-SUM(N69:AF69)</f>
        <v>-479.99857142857144</v>
      </c>
      <c r="AH69" s="33">
        <f>SUM(H69:K69)+AG69+O69</f>
        <v>1.4285714285620088E-3</v>
      </c>
    </row>
    <row r="70" spans="1:34" s="34" customFormat="1" ht="19.5" customHeight="1">
      <c r="A70" s="22">
        <v>43123</v>
      </c>
      <c r="B70" s="37"/>
      <c r="C70" s="23" t="s">
        <v>96</v>
      </c>
      <c r="D70" s="23"/>
      <c r="E70" s="23"/>
      <c r="F70" s="29"/>
      <c r="G70" s="35" t="s">
        <v>161</v>
      </c>
      <c r="H70" s="30">
        <v>105</v>
      </c>
      <c r="I70" s="30"/>
      <c r="J70" s="30"/>
      <c r="K70" s="30"/>
      <c r="L70" s="31"/>
      <c r="M70" s="32">
        <f t="shared" si="8"/>
        <v>105</v>
      </c>
      <c r="N70" s="32">
        <f t="shared" si="9"/>
        <v>0</v>
      </c>
      <c r="O70" s="32">
        <f t="shared" si="10"/>
        <v>0</v>
      </c>
      <c r="P70" s="32"/>
      <c r="Q70" s="32"/>
      <c r="R70" s="32"/>
      <c r="S70" s="32"/>
      <c r="T70" s="42"/>
      <c r="U70" s="42"/>
      <c r="V70" s="42"/>
      <c r="W70" s="42"/>
      <c r="X70" s="42"/>
      <c r="Y70" s="43"/>
      <c r="Z70" s="32"/>
      <c r="AA70" s="32">
        <v>105</v>
      </c>
      <c r="AB70" s="32"/>
      <c r="AC70" s="42"/>
      <c r="AD70" s="42"/>
      <c r="AE70" s="63"/>
      <c r="AF70" s="63"/>
      <c r="AG70" s="59">
        <f>-SUM(N70:AF70)</f>
        <v>-105</v>
      </c>
      <c r="AH70" s="33">
        <f>SUM(H70:K70)+AG70+O70</f>
        <v>0</v>
      </c>
    </row>
    <row r="71" spans="1:34" s="34" customFormat="1" ht="19.5" customHeight="1">
      <c r="A71" s="22">
        <v>43123</v>
      </c>
      <c r="B71" s="37"/>
      <c r="C71" s="23" t="s">
        <v>162</v>
      </c>
      <c r="D71" s="23" t="s">
        <v>44</v>
      </c>
      <c r="E71" s="23" t="s">
        <v>45</v>
      </c>
      <c r="F71" s="29">
        <v>121</v>
      </c>
      <c r="G71" s="23" t="s">
        <v>163</v>
      </c>
      <c r="H71" s="30"/>
      <c r="I71" s="30"/>
      <c r="J71" s="30">
        <v>2411.92</v>
      </c>
      <c r="K71" s="30"/>
      <c r="L71" s="31">
        <v>0.01</v>
      </c>
      <c r="M71" s="32">
        <f t="shared" si="8"/>
        <v>2411.92</v>
      </c>
      <c r="N71" s="32">
        <f t="shared" si="9"/>
        <v>0</v>
      </c>
      <c r="O71" s="32">
        <f t="shared" si="10"/>
        <v>-24.119200000000003</v>
      </c>
      <c r="P71" s="32">
        <v>2411.92</v>
      </c>
      <c r="Q71" s="32"/>
      <c r="R71" s="32"/>
      <c r="S71" s="32"/>
      <c r="T71" s="42"/>
      <c r="U71" s="42"/>
      <c r="V71" s="42"/>
      <c r="W71" s="42"/>
      <c r="X71" s="42"/>
      <c r="Y71" s="43"/>
      <c r="Z71" s="32"/>
      <c r="AA71" s="32"/>
      <c r="AB71" s="32"/>
      <c r="AC71" s="42"/>
      <c r="AD71" s="42"/>
      <c r="AE71" s="63"/>
      <c r="AF71" s="63"/>
      <c r="AG71" s="59">
        <f>-SUM(N71:AF71)</f>
        <v>-2387.8008</v>
      </c>
      <c r="AH71" s="33">
        <f>SUM(H71:K71)+AG71+O71</f>
        <v>8.8817841970012523E-14</v>
      </c>
    </row>
    <row r="72" spans="1:34" s="34" customFormat="1" ht="19.5" customHeight="1">
      <c r="A72" s="22">
        <v>43123</v>
      </c>
      <c r="B72" s="37"/>
      <c r="C72" s="23" t="s">
        <v>50</v>
      </c>
      <c r="D72" s="23" t="s">
        <v>137</v>
      </c>
      <c r="E72" s="23" t="s">
        <v>120</v>
      </c>
      <c r="F72" s="29">
        <v>624221</v>
      </c>
      <c r="G72" s="35" t="s">
        <v>164</v>
      </c>
      <c r="H72" s="30"/>
      <c r="I72" s="30"/>
      <c r="J72" s="30"/>
      <c r="K72" s="30">
        <v>230</v>
      </c>
      <c r="L72" s="31"/>
      <c r="M72" s="32">
        <f t="shared" si="8"/>
        <v>205.35714285714283</v>
      </c>
      <c r="N72" s="32">
        <f t="shared" si="9"/>
        <v>24.642857142857139</v>
      </c>
      <c r="O72" s="32">
        <f t="shared" si="10"/>
        <v>0</v>
      </c>
      <c r="P72" s="32"/>
      <c r="Q72" s="32"/>
      <c r="R72" s="32"/>
      <c r="S72" s="32"/>
      <c r="T72" s="42">
        <v>205.36</v>
      </c>
      <c r="U72" s="42"/>
      <c r="V72" s="42"/>
      <c r="W72" s="42"/>
      <c r="X72" s="42"/>
      <c r="Y72" s="43"/>
      <c r="Z72" s="32"/>
      <c r="AA72" s="32"/>
      <c r="AB72" s="32"/>
      <c r="AC72" s="42"/>
      <c r="AD72" s="42"/>
      <c r="AE72" s="63"/>
      <c r="AF72" s="63"/>
      <c r="AG72" s="59">
        <f>-SUM(N72:AF72)</f>
        <v>-230.00285714285715</v>
      </c>
      <c r="AH72" s="33">
        <f>SUM(H72:K72)+AG72+O72</f>
        <v>-2.8571428571524393E-3</v>
      </c>
    </row>
    <row r="73" spans="1:34" s="34" customFormat="1" ht="19.5" customHeight="1">
      <c r="A73" s="22">
        <v>43123</v>
      </c>
      <c r="B73" s="37"/>
      <c r="C73" s="23" t="s">
        <v>36</v>
      </c>
      <c r="D73" s="23" t="s">
        <v>37</v>
      </c>
      <c r="E73" s="23" t="s">
        <v>38</v>
      </c>
      <c r="F73" s="29">
        <v>91488</v>
      </c>
      <c r="G73" s="35" t="s">
        <v>165</v>
      </c>
      <c r="H73" s="30"/>
      <c r="I73" s="30"/>
      <c r="J73" s="30">
        <v>1309.7</v>
      </c>
      <c r="K73" s="30"/>
      <c r="L73" s="31">
        <v>0.01</v>
      </c>
      <c r="M73" s="32">
        <f t="shared" si="8"/>
        <v>1309.7</v>
      </c>
      <c r="N73" s="32">
        <f t="shared" si="9"/>
        <v>0</v>
      </c>
      <c r="O73" s="32">
        <f t="shared" si="10"/>
        <v>-13.097000000000001</v>
      </c>
      <c r="P73" s="32">
        <v>1309.7</v>
      </c>
      <c r="Q73" s="32"/>
      <c r="R73" s="32"/>
      <c r="S73" s="32"/>
      <c r="T73" s="42"/>
      <c r="U73" s="42"/>
      <c r="V73" s="42"/>
      <c r="W73" s="42"/>
      <c r="X73" s="42"/>
      <c r="Y73" s="43"/>
      <c r="Z73" s="32"/>
      <c r="AA73" s="32"/>
      <c r="AB73" s="32"/>
      <c r="AC73" s="42"/>
      <c r="AD73" s="42"/>
      <c r="AE73" s="63"/>
      <c r="AF73" s="63"/>
      <c r="AG73" s="59">
        <f>-SUM(N73:AF73)</f>
        <v>-1296.6030000000001</v>
      </c>
      <c r="AH73" s="33">
        <f>SUM(H73:K73)+AG73+O73</f>
        <v>-2.1316282072803006E-14</v>
      </c>
    </row>
    <row r="74" spans="1:34" s="34" customFormat="1" ht="19.5" customHeight="1">
      <c r="A74" s="22">
        <v>43123</v>
      </c>
      <c r="B74" s="37"/>
      <c r="C74" s="23" t="s">
        <v>36</v>
      </c>
      <c r="D74" s="23" t="s">
        <v>37</v>
      </c>
      <c r="E74" s="23" t="s">
        <v>38</v>
      </c>
      <c r="F74" s="29">
        <v>91488</v>
      </c>
      <c r="G74" s="35" t="s">
        <v>166</v>
      </c>
      <c r="H74" s="30"/>
      <c r="I74" s="30"/>
      <c r="J74" s="30"/>
      <c r="K74" s="30">
        <f>2113.75+253.65</f>
        <v>2367.4</v>
      </c>
      <c r="L74" s="31">
        <v>0.01</v>
      </c>
      <c r="M74" s="32">
        <f t="shared" si="8"/>
        <v>2113.75</v>
      </c>
      <c r="N74" s="32">
        <f t="shared" si="9"/>
        <v>253.64999999999998</v>
      </c>
      <c r="O74" s="32">
        <f t="shared" si="10"/>
        <v>-21.137499999999999</v>
      </c>
      <c r="P74" s="32">
        <v>2113.75</v>
      </c>
      <c r="Q74" s="32"/>
      <c r="R74" s="32"/>
      <c r="S74" s="32"/>
      <c r="T74" s="42"/>
      <c r="U74" s="42"/>
      <c r="V74" s="42"/>
      <c r="W74" s="42"/>
      <c r="X74" s="42"/>
      <c r="Y74" s="43"/>
      <c r="Z74" s="32"/>
      <c r="AA74" s="32"/>
      <c r="AB74" s="32"/>
      <c r="AC74" s="42"/>
      <c r="AD74" s="42"/>
      <c r="AE74" s="63"/>
      <c r="AF74" s="63"/>
      <c r="AG74" s="59">
        <f>-SUM(N74:AF74)</f>
        <v>-2346.2624999999998</v>
      </c>
      <c r="AH74" s="33">
        <f>SUM(H74:K74)+AG74+O74</f>
        <v>2.7355895326763857E-13</v>
      </c>
    </row>
    <row r="75" spans="1:34" s="34" customFormat="1" ht="19.5" customHeight="1">
      <c r="A75" s="22">
        <v>43124</v>
      </c>
      <c r="B75" s="37"/>
      <c r="C75" s="23" t="s">
        <v>167</v>
      </c>
      <c r="D75" s="23" t="s">
        <v>168</v>
      </c>
      <c r="E75" s="23" t="s">
        <v>125</v>
      </c>
      <c r="F75" s="29">
        <v>55227</v>
      </c>
      <c r="G75" s="35" t="s">
        <v>169</v>
      </c>
      <c r="H75" s="30"/>
      <c r="I75" s="30"/>
      <c r="J75" s="30"/>
      <c r="K75" s="30">
        <v>824</v>
      </c>
      <c r="L75" s="31"/>
      <c r="M75" s="32">
        <f t="shared" si="8"/>
        <v>735.71428571428567</v>
      </c>
      <c r="N75" s="32">
        <f t="shared" si="9"/>
        <v>88.285714285714278</v>
      </c>
      <c r="O75" s="32">
        <f t="shared" si="10"/>
        <v>0</v>
      </c>
      <c r="P75" s="32"/>
      <c r="Q75" s="32"/>
      <c r="R75" s="32"/>
      <c r="S75" s="32">
        <v>735.71</v>
      </c>
      <c r="T75" s="42"/>
      <c r="U75" s="42"/>
      <c r="V75" s="42"/>
      <c r="W75" s="42"/>
      <c r="X75" s="42"/>
      <c r="Y75" s="43"/>
      <c r="Z75" s="32"/>
      <c r="AA75" s="32"/>
      <c r="AB75" s="32"/>
      <c r="AC75" s="42"/>
      <c r="AD75" s="42"/>
      <c r="AE75" s="63"/>
      <c r="AF75" s="63"/>
      <c r="AG75" s="59">
        <f>-SUM(N75:AF75)</f>
        <v>-823.99571428571426</v>
      </c>
      <c r="AH75" s="33">
        <f>SUM(H75:K75)+AG75+O75</f>
        <v>4.2857142857428698E-3</v>
      </c>
    </row>
    <row r="76" spans="1:34" s="34" customFormat="1" ht="19.5" customHeight="1">
      <c r="A76" s="22">
        <v>43124</v>
      </c>
      <c r="B76" s="37"/>
      <c r="C76" s="23" t="s">
        <v>39</v>
      </c>
      <c r="D76" s="23"/>
      <c r="E76" s="23"/>
      <c r="F76" s="29"/>
      <c r="G76" s="35" t="s">
        <v>170</v>
      </c>
      <c r="H76" s="30">
        <v>40</v>
      </c>
      <c r="I76" s="30"/>
      <c r="J76" s="30"/>
      <c r="K76" s="30"/>
      <c r="L76" s="31"/>
      <c r="M76" s="32">
        <f t="shared" si="8"/>
        <v>40</v>
      </c>
      <c r="N76" s="32">
        <f t="shared" si="9"/>
        <v>0</v>
      </c>
      <c r="O76" s="32">
        <f t="shared" si="10"/>
        <v>0</v>
      </c>
      <c r="P76" s="32"/>
      <c r="Q76" s="32"/>
      <c r="R76" s="32"/>
      <c r="S76" s="32"/>
      <c r="T76" s="42"/>
      <c r="U76" s="42"/>
      <c r="V76" s="42"/>
      <c r="W76" s="42"/>
      <c r="X76" s="42"/>
      <c r="Y76" s="43"/>
      <c r="Z76" s="32"/>
      <c r="AA76" s="32">
        <v>40</v>
      </c>
      <c r="AB76" s="32"/>
      <c r="AC76" s="42"/>
      <c r="AD76" s="42"/>
      <c r="AE76" s="63"/>
      <c r="AF76" s="63"/>
      <c r="AG76" s="59">
        <f>-SUM(N76:AF76)</f>
        <v>-40</v>
      </c>
      <c r="AH76" s="33">
        <f>SUM(H76:K76)+AG76+O76</f>
        <v>0</v>
      </c>
    </row>
    <row r="77" spans="1:34" s="34" customFormat="1" ht="19.5" customHeight="1">
      <c r="A77" s="22">
        <v>43125</v>
      </c>
      <c r="B77" s="37"/>
      <c r="C77" s="23" t="s">
        <v>34</v>
      </c>
      <c r="D77" s="23" t="s">
        <v>35</v>
      </c>
      <c r="E77" s="23" t="s">
        <v>42</v>
      </c>
      <c r="F77" s="29">
        <v>29579</v>
      </c>
      <c r="G77" s="35" t="s">
        <v>171</v>
      </c>
      <c r="H77" s="30"/>
      <c r="I77" s="30"/>
      <c r="J77" s="30"/>
      <c r="K77" s="30">
        <v>355.5</v>
      </c>
      <c r="L77" s="31"/>
      <c r="M77" s="32">
        <f t="shared" si="8"/>
        <v>317.41071428571428</v>
      </c>
      <c r="N77" s="32">
        <f t="shared" si="9"/>
        <v>38.089285714285715</v>
      </c>
      <c r="O77" s="32">
        <f t="shared" si="10"/>
        <v>0</v>
      </c>
      <c r="P77" s="32">
        <v>317.41000000000003</v>
      </c>
      <c r="Q77" s="32"/>
      <c r="R77" s="32"/>
      <c r="S77" s="32"/>
      <c r="T77" s="42"/>
      <c r="U77" s="42"/>
      <c r="V77" s="42"/>
      <c r="W77" s="42"/>
      <c r="X77" s="42"/>
      <c r="Y77" s="43"/>
      <c r="Z77" s="32"/>
      <c r="AA77" s="32"/>
      <c r="AB77" s="32"/>
      <c r="AC77" s="42"/>
      <c r="AD77" s="42"/>
      <c r="AE77" s="63"/>
      <c r="AF77" s="63"/>
      <c r="AG77" s="59">
        <f>-SUM(N77:AF77)</f>
        <v>-355.49928571428575</v>
      </c>
      <c r="AH77" s="33">
        <f>SUM(H77:K77)+AG77+O77</f>
        <v>7.1428571425258269E-4</v>
      </c>
    </row>
    <row r="78" spans="1:34" s="34" customFormat="1" ht="19.5" customHeight="1">
      <c r="A78" s="22">
        <v>43125</v>
      </c>
      <c r="B78" s="37"/>
      <c r="C78" s="23" t="s">
        <v>40</v>
      </c>
      <c r="D78" s="23" t="s">
        <v>41</v>
      </c>
      <c r="E78" s="23" t="s">
        <v>48</v>
      </c>
      <c r="F78" s="29">
        <v>2256</v>
      </c>
      <c r="G78" s="35" t="s">
        <v>172</v>
      </c>
      <c r="H78" s="30"/>
      <c r="I78" s="30"/>
      <c r="J78" s="30">
        <v>1020</v>
      </c>
      <c r="K78" s="30"/>
      <c r="L78" s="31"/>
      <c r="M78" s="32">
        <f t="shared" si="8"/>
        <v>1020</v>
      </c>
      <c r="N78" s="32">
        <f t="shared" si="9"/>
        <v>0</v>
      </c>
      <c r="O78" s="32">
        <f t="shared" si="10"/>
        <v>0</v>
      </c>
      <c r="P78" s="32">
        <v>1020</v>
      </c>
      <c r="Q78" s="32"/>
      <c r="R78" s="32"/>
      <c r="S78" s="32"/>
      <c r="T78" s="42"/>
      <c r="U78" s="42"/>
      <c r="V78" s="42"/>
      <c r="W78" s="42"/>
      <c r="X78" s="42"/>
      <c r="Y78" s="43"/>
      <c r="Z78" s="32"/>
      <c r="AA78" s="32"/>
      <c r="AB78" s="32"/>
      <c r="AC78" s="42"/>
      <c r="AD78" s="42"/>
      <c r="AE78" s="63"/>
      <c r="AF78" s="63"/>
      <c r="AG78" s="59">
        <f>-SUM(N78:AF78)</f>
        <v>-1020</v>
      </c>
      <c r="AH78" s="33">
        <f>SUM(H78:K78)+AG78+O78</f>
        <v>0</v>
      </c>
    </row>
    <row r="79" spans="1:34" s="56" customFormat="1" ht="19.5" customHeight="1">
      <c r="A79" s="46">
        <v>43125</v>
      </c>
      <c r="B79" s="47"/>
      <c r="C79" s="49" t="s">
        <v>43</v>
      </c>
      <c r="D79" s="49"/>
      <c r="E79" s="49"/>
      <c r="F79" s="50"/>
      <c r="G79" s="41" t="s">
        <v>173</v>
      </c>
      <c r="H79" s="51">
        <v>100</v>
      </c>
      <c r="I79" s="51"/>
      <c r="J79" s="51"/>
      <c r="K79" s="51"/>
      <c r="L79" s="52"/>
      <c r="M79" s="53">
        <f t="shared" si="8"/>
        <v>100</v>
      </c>
      <c r="N79" s="53">
        <f t="shared" si="9"/>
        <v>0</v>
      </c>
      <c r="O79" s="53">
        <f t="shared" si="10"/>
        <v>0</v>
      </c>
      <c r="P79" s="53"/>
      <c r="Q79" s="53"/>
      <c r="R79" s="53"/>
      <c r="S79" s="53"/>
      <c r="T79" s="54"/>
      <c r="U79" s="54"/>
      <c r="V79" s="54"/>
      <c r="W79" s="54"/>
      <c r="X79" s="54"/>
      <c r="Y79" s="53"/>
      <c r="Z79" s="53"/>
      <c r="AA79" s="53">
        <v>100</v>
      </c>
      <c r="AB79" s="53"/>
      <c r="AC79" s="54"/>
      <c r="AD79" s="54"/>
      <c r="AE79" s="64"/>
      <c r="AF79" s="64"/>
      <c r="AG79" s="60">
        <f>-SUM(N79:AF79)</f>
        <v>-100</v>
      </c>
      <c r="AH79" s="55">
        <f>SUM(H79:K79)+AG79+O79</f>
        <v>0</v>
      </c>
    </row>
    <row r="80" spans="1:34" s="34" customFormat="1" ht="19.5" customHeight="1">
      <c r="A80" s="22">
        <v>43123</v>
      </c>
      <c r="B80" s="37"/>
      <c r="C80" s="23" t="s">
        <v>174</v>
      </c>
      <c r="D80" s="23" t="s">
        <v>35</v>
      </c>
      <c r="E80" s="23" t="s">
        <v>175</v>
      </c>
      <c r="F80" s="29">
        <v>122336</v>
      </c>
      <c r="G80" s="29" t="s">
        <v>176</v>
      </c>
      <c r="H80" s="30"/>
      <c r="I80" s="30"/>
      <c r="J80" s="30"/>
      <c r="K80" s="30">
        <v>235</v>
      </c>
      <c r="L80" s="31"/>
      <c r="M80" s="32">
        <f t="shared" si="8"/>
        <v>209.82142857142856</v>
      </c>
      <c r="N80" s="32">
        <f t="shared" si="9"/>
        <v>25.178571428571427</v>
      </c>
      <c r="O80" s="32">
        <f t="shared" si="10"/>
        <v>0</v>
      </c>
      <c r="P80" s="32"/>
      <c r="Q80" s="32"/>
      <c r="R80" s="32"/>
      <c r="S80" s="32"/>
      <c r="T80" s="42"/>
      <c r="U80" s="42"/>
      <c r="V80" s="42"/>
      <c r="W80" s="42"/>
      <c r="X80" s="42"/>
      <c r="Y80" s="32">
        <v>209.82</v>
      </c>
      <c r="Z80" s="32"/>
      <c r="AA80" s="32"/>
      <c r="AB80" s="32"/>
      <c r="AC80" s="42"/>
      <c r="AD80" s="42"/>
      <c r="AE80" s="63"/>
      <c r="AF80" s="63"/>
      <c r="AG80" s="59">
        <f>-SUM(N80:AF80)</f>
        <v>-234.99857142857141</v>
      </c>
      <c r="AH80" s="33">
        <f>SUM(H80:K80)+AG80+O80</f>
        <v>1.4285714285904305E-3</v>
      </c>
    </row>
    <row r="81" spans="1:34" s="34" customFormat="1" ht="19.5" customHeight="1">
      <c r="A81" s="22">
        <v>43126</v>
      </c>
      <c r="B81" s="37"/>
      <c r="C81" s="23" t="s">
        <v>34</v>
      </c>
      <c r="D81" s="23" t="s">
        <v>35</v>
      </c>
      <c r="E81" s="23" t="s">
        <v>42</v>
      </c>
      <c r="F81" s="29">
        <v>29594</v>
      </c>
      <c r="G81" s="29" t="s">
        <v>177</v>
      </c>
      <c r="H81" s="30"/>
      <c r="I81" s="30"/>
      <c r="J81" s="30">
        <v>200.94</v>
      </c>
      <c r="K81" s="30"/>
      <c r="L81" s="31"/>
      <c r="M81" s="32">
        <f t="shared" si="8"/>
        <v>200.94</v>
      </c>
      <c r="N81" s="32">
        <f t="shared" si="9"/>
        <v>0</v>
      </c>
      <c r="O81" s="32">
        <f t="shared" si="10"/>
        <v>0</v>
      </c>
      <c r="P81" s="32">
        <v>200.94</v>
      </c>
      <c r="Q81" s="32"/>
      <c r="R81" s="32"/>
      <c r="S81" s="32"/>
      <c r="T81" s="42"/>
      <c r="U81" s="42"/>
      <c r="V81" s="42"/>
      <c r="W81" s="42"/>
      <c r="X81" s="42"/>
      <c r="Y81" s="32"/>
      <c r="Z81" s="32"/>
      <c r="AA81" s="32"/>
      <c r="AB81" s="32"/>
      <c r="AC81" s="42"/>
      <c r="AD81" s="42"/>
      <c r="AE81" s="63"/>
      <c r="AF81" s="63"/>
      <c r="AG81" s="59">
        <f>-SUM(N81:AF81)</f>
        <v>-200.94</v>
      </c>
      <c r="AH81" s="33">
        <f>SUM(H81:K81)+AG81+O81</f>
        <v>0</v>
      </c>
    </row>
    <row r="82" spans="1:34" s="34" customFormat="1" ht="19.5" customHeight="1">
      <c r="A82" s="22">
        <v>43127</v>
      </c>
      <c r="B82" s="37"/>
      <c r="C82" s="23" t="s">
        <v>50</v>
      </c>
      <c r="D82" s="23" t="s">
        <v>137</v>
      </c>
      <c r="E82" s="23" t="s">
        <v>120</v>
      </c>
      <c r="F82" s="29">
        <v>624847</v>
      </c>
      <c r="G82" s="35" t="s">
        <v>178</v>
      </c>
      <c r="H82" s="30"/>
      <c r="I82" s="30"/>
      <c r="J82" s="30"/>
      <c r="K82" s="30">
        <v>3.5</v>
      </c>
      <c r="L82" s="31"/>
      <c r="M82" s="32">
        <f t="shared" si="8"/>
        <v>3.1249999999999996</v>
      </c>
      <c r="N82" s="32">
        <f t="shared" si="9"/>
        <v>0.37499999999999994</v>
      </c>
      <c r="O82" s="32">
        <f t="shared" si="10"/>
        <v>0</v>
      </c>
      <c r="P82" s="32"/>
      <c r="Q82" s="32"/>
      <c r="R82" s="32"/>
      <c r="S82" s="32"/>
      <c r="T82" s="42"/>
      <c r="U82" s="42"/>
      <c r="V82" s="42"/>
      <c r="W82" s="42"/>
      <c r="X82" s="42"/>
      <c r="Y82" s="43"/>
      <c r="Z82" s="32">
        <v>3.13</v>
      </c>
      <c r="AA82" s="32"/>
      <c r="AB82" s="32"/>
      <c r="AC82" s="42"/>
      <c r="AD82" s="42"/>
      <c r="AE82" s="63"/>
      <c r="AF82" s="63"/>
      <c r="AG82" s="59">
        <f>-SUM(N82:AF82)</f>
        <v>-3.5049999999999999</v>
      </c>
      <c r="AH82" s="33">
        <f>SUM(H82:K82)+AG82+O82</f>
        <v>-4.9999999999998934E-3</v>
      </c>
    </row>
    <row r="83" spans="1:34" s="34" customFormat="1" ht="19.5" customHeight="1">
      <c r="A83" s="22">
        <v>43127</v>
      </c>
      <c r="B83" s="37"/>
      <c r="C83" s="23" t="s">
        <v>34</v>
      </c>
      <c r="D83" s="23" t="s">
        <v>35</v>
      </c>
      <c r="E83" s="23" t="s">
        <v>42</v>
      </c>
      <c r="F83" s="29">
        <v>29607</v>
      </c>
      <c r="G83" s="35" t="s">
        <v>179</v>
      </c>
      <c r="H83" s="30"/>
      <c r="I83" s="30"/>
      <c r="J83" s="30"/>
      <c r="K83" s="30">
        <v>228.25</v>
      </c>
      <c r="L83" s="31"/>
      <c r="M83" s="32">
        <f t="shared" si="8"/>
        <v>203.79464285714283</v>
      </c>
      <c r="N83" s="32">
        <f t="shared" si="9"/>
        <v>24.455357142857139</v>
      </c>
      <c r="O83" s="32">
        <f t="shared" si="10"/>
        <v>0</v>
      </c>
      <c r="P83" s="32">
        <v>203.79</v>
      </c>
      <c r="Q83" s="32"/>
      <c r="R83" s="32"/>
      <c r="S83" s="32"/>
      <c r="T83" s="42"/>
      <c r="U83" s="42"/>
      <c r="V83" s="42"/>
      <c r="W83" s="42"/>
      <c r="X83" s="42"/>
      <c r="Y83" s="43"/>
      <c r="Z83" s="32"/>
      <c r="AA83" s="32"/>
      <c r="AB83" s="32"/>
      <c r="AC83" s="42"/>
      <c r="AD83" s="42"/>
      <c r="AE83" s="63"/>
      <c r="AF83" s="63"/>
      <c r="AG83" s="59">
        <f>-SUM(N83:AF83)</f>
        <v>-228.24535714285713</v>
      </c>
      <c r="AH83" s="33">
        <f>SUM(H83:K83)+AG83+O83</f>
        <v>4.6428571428691612E-3</v>
      </c>
    </row>
    <row r="84" spans="1:34" s="34" customFormat="1" ht="19.5" customHeight="1">
      <c r="A84" s="22">
        <v>43127</v>
      </c>
      <c r="B84" s="37"/>
      <c r="C84" s="23" t="s">
        <v>180</v>
      </c>
      <c r="D84" s="23" t="s">
        <v>73</v>
      </c>
      <c r="E84" s="23" t="s">
        <v>74</v>
      </c>
      <c r="F84" s="29">
        <v>5606</v>
      </c>
      <c r="G84" s="35" t="s">
        <v>181</v>
      </c>
      <c r="H84" s="30"/>
      <c r="I84" s="30"/>
      <c r="J84" s="30"/>
      <c r="K84" s="30">
        <v>2283.25</v>
      </c>
      <c r="L84" s="31">
        <v>0.01</v>
      </c>
      <c r="M84" s="32">
        <f t="shared" si="8"/>
        <v>2038.6160714285713</v>
      </c>
      <c r="N84" s="32">
        <f t="shared" si="9"/>
        <v>244.63392857142856</v>
      </c>
      <c r="O84" s="32">
        <f t="shared" si="10"/>
        <v>-20.386160714285715</v>
      </c>
      <c r="P84" s="32">
        <v>2038.62</v>
      </c>
      <c r="Q84" s="32"/>
      <c r="R84" s="32"/>
      <c r="S84" s="32"/>
      <c r="T84" s="42"/>
      <c r="U84" s="42"/>
      <c r="V84" s="42"/>
      <c r="W84" s="42"/>
      <c r="X84" s="42"/>
      <c r="Y84" s="43"/>
      <c r="Z84" s="32"/>
      <c r="AA84" s="32"/>
      <c r="AB84" s="32"/>
      <c r="AC84" s="42"/>
      <c r="AD84" s="42"/>
      <c r="AE84" s="63"/>
      <c r="AF84" s="63"/>
      <c r="AG84" s="59">
        <f>-SUM(N84:AF84)</f>
        <v>-2262.8677678571426</v>
      </c>
      <c r="AH84" s="33">
        <f>SUM(H84:K84)+AG84+O84</f>
        <v>-3.9285714282684125E-3</v>
      </c>
    </row>
    <row r="85" spans="1:34" s="34" customFormat="1" ht="19.5" customHeight="1">
      <c r="A85" s="22">
        <v>43127</v>
      </c>
      <c r="B85" s="37"/>
      <c r="C85" s="23" t="s">
        <v>39</v>
      </c>
      <c r="D85" s="23"/>
      <c r="E85" s="23"/>
      <c r="F85" s="29"/>
      <c r="G85" s="35" t="s">
        <v>182</v>
      </c>
      <c r="H85" s="30">
        <v>120</v>
      </c>
      <c r="I85" s="30"/>
      <c r="J85" s="30"/>
      <c r="K85" s="30"/>
      <c r="L85" s="31"/>
      <c r="M85" s="32">
        <f t="shared" si="8"/>
        <v>120</v>
      </c>
      <c r="N85" s="32">
        <f t="shared" si="9"/>
        <v>0</v>
      </c>
      <c r="O85" s="32">
        <f t="shared" si="10"/>
        <v>0</v>
      </c>
      <c r="P85" s="32"/>
      <c r="Q85" s="32"/>
      <c r="R85" s="32"/>
      <c r="S85" s="32"/>
      <c r="T85" s="42"/>
      <c r="U85" s="42"/>
      <c r="V85" s="42"/>
      <c r="W85" s="42"/>
      <c r="X85" s="42"/>
      <c r="Y85" s="43"/>
      <c r="Z85" s="32"/>
      <c r="AA85" s="32">
        <v>120</v>
      </c>
      <c r="AB85" s="32"/>
      <c r="AC85" s="42"/>
      <c r="AD85" s="42"/>
      <c r="AE85" s="63"/>
      <c r="AF85" s="63"/>
      <c r="AG85" s="59">
        <f>-SUM(N85:AF85)</f>
        <v>-120</v>
      </c>
      <c r="AH85" s="33">
        <f>SUM(H85:K85)+AG85+O85</f>
        <v>0</v>
      </c>
    </row>
    <row r="86" spans="1:34" s="34" customFormat="1" ht="19.5" customHeight="1">
      <c r="A86" s="22">
        <v>43130</v>
      </c>
      <c r="B86" s="37"/>
      <c r="C86" s="23" t="s">
        <v>183</v>
      </c>
      <c r="D86" s="23" t="s">
        <v>184</v>
      </c>
      <c r="E86" s="23" t="s">
        <v>38</v>
      </c>
      <c r="F86" s="29">
        <v>156708</v>
      </c>
      <c r="G86" s="35" t="s">
        <v>185</v>
      </c>
      <c r="H86" s="30"/>
      <c r="I86" s="30"/>
      <c r="J86" s="30"/>
      <c r="K86" s="30">
        <v>240</v>
      </c>
      <c r="L86" s="31"/>
      <c r="M86" s="32">
        <f t="shared" si="8"/>
        <v>214.28571428571428</v>
      </c>
      <c r="N86" s="32">
        <f t="shared" si="9"/>
        <v>25.714285714285712</v>
      </c>
      <c r="O86" s="32">
        <f t="shared" si="10"/>
        <v>0</v>
      </c>
      <c r="P86" s="32"/>
      <c r="Q86" s="32"/>
      <c r="R86" s="32"/>
      <c r="S86" s="32"/>
      <c r="T86" s="42"/>
      <c r="U86" s="42"/>
      <c r="V86" s="42"/>
      <c r="W86" s="42"/>
      <c r="X86" s="42"/>
      <c r="Y86" s="43"/>
      <c r="Z86" s="32">
        <v>214.29</v>
      </c>
      <c r="AA86" s="32"/>
      <c r="AB86" s="32"/>
      <c r="AC86" s="42"/>
      <c r="AD86" s="42"/>
      <c r="AE86" s="63"/>
      <c r="AF86" s="63"/>
      <c r="AG86" s="59">
        <f>-SUM(N86:AF86)</f>
        <v>-240.00428571428571</v>
      </c>
      <c r="AH86" s="33">
        <f>SUM(H86:K86)+AG86+O86</f>
        <v>-4.2857142857144481E-3</v>
      </c>
    </row>
    <row r="87" spans="1:34" s="34" customFormat="1" ht="19.5" customHeight="1">
      <c r="A87" s="22">
        <v>43130</v>
      </c>
      <c r="B87" s="37"/>
      <c r="C87" s="23" t="s">
        <v>36</v>
      </c>
      <c r="D87" s="23" t="s">
        <v>37</v>
      </c>
      <c r="E87" s="23" t="s">
        <v>38</v>
      </c>
      <c r="F87" s="29">
        <v>69715</v>
      </c>
      <c r="G87" s="23" t="s">
        <v>186</v>
      </c>
      <c r="H87" s="30"/>
      <c r="I87" s="30"/>
      <c r="J87" s="30">
        <v>190.55</v>
      </c>
      <c r="K87" s="30"/>
      <c r="L87" s="31"/>
      <c r="M87" s="32">
        <f t="shared" si="8"/>
        <v>190.55</v>
      </c>
      <c r="N87" s="32">
        <f t="shared" si="9"/>
        <v>0</v>
      </c>
      <c r="O87" s="32">
        <f t="shared" si="10"/>
        <v>0</v>
      </c>
      <c r="P87" s="32">
        <v>190.55</v>
      </c>
      <c r="Q87" s="32"/>
      <c r="R87" s="32"/>
      <c r="S87" s="32"/>
      <c r="T87" s="42"/>
      <c r="U87" s="42"/>
      <c r="V87" s="42"/>
      <c r="W87" s="42"/>
      <c r="X87" s="42"/>
      <c r="Y87" s="43"/>
      <c r="Z87" s="32"/>
      <c r="AA87" s="32"/>
      <c r="AB87" s="32"/>
      <c r="AC87" s="42"/>
      <c r="AD87" s="42"/>
      <c r="AE87" s="63"/>
      <c r="AF87" s="63"/>
      <c r="AG87" s="59">
        <f>-SUM(N87:AF87)</f>
        <v>-190.55</v>
      </c>
      <c r="AH87" s="33">
        <f>SUM(H87:K87)+AG87+O87</f>
        <v>0</v>
      </c>
    </row>
    <row r="88" spans="1:34" s="34" customFormat="1" ht="19.5" customHeight="1">
      <c r="A88" s="22">
        <v>43130</v>
      </c>
      <c r="B88" s="37"/>
      <c r="C88" s="23" t="s">
        <v>36</v>
      </c>
      <c r="D88" s="23" t="s">
        <v>37</v>
      </c>
      <c r="E88" s="23" t="s">
        <v>38</v>
      </c>
      <c r="F88" s="29">
        <v>69715</v>
      </c>
      <c r="G88" s="35" t="s">
        <v>115</v>
      </c>
      <c r="H88" s="30"/>
      <c r="I88" s="30"/>
      <c r="J88" s="30"/>
      <c r="K88" s="30">
        <v>206.25</v>
      </c>
      <c r="L88" s="31"/>
      <c r="M88" s="32">
        <f t="shared" si="8"/>
        <v>184.15178571428569</v>
      </c>
      <c r="N88" s="32">
        <f t="shared" si="9"/>
        <v>22.098214285714281</v>
      </c>
      <c r="O88" s="32">
        <f t="shared" si="10"/>
        <v>0</v>
      </c>
      <c r="P88" s="32"/>
      <c r="Q88" s="32"/>
      <c r="R88" s="32">
        <v>184.15</v>
      </c>
      <c r="S88" s="32"/>
      <c r="T88" s="42"/>
      <c r="U88" s="42"/>
      <c r="V88" s="42"/>
      <c r="W88" s="42"/>
      <c r="X88" s="42"/>
      <c r="Y88" s="43"/>
      <c r="Z88" s="32"/>
      <c r="AA88" s="32"/>
      <c r="AB88" s="32"/>
      <c r="AC88" s="42"/>
      <c r="AD88" s="42"/>
      <c r="AE88" s="63"/>
      <c r="AF88" s="63"/>
      <c r="AG88" s="59">
        <f>-SUM(N88:AF88)</f>
        <v>-206.24821428571428</v>
      </c>
      <c r="AH88" s="33">
        <f>SUM(H88:K88)+AG88+O88</f>
        <v>1.7857142857167219E-3</v>
      </c>
    </row>
    <row r="89" spans="1:34" s="34" customFormat="1" ht="19.5" customHeight="1">
      <c r="A89" s="22">
        <v>43130</v>
      </c>
      <c r="B89" s="37"/>
      <c r="C89" s="23" t="s">
        <v>36</v>
      </c>
      <c r="D89" s="23" t="s">
        <v>37</v>
      </c>
      <c r="E89" s="23" t="s">
        <v>38</v>
      </c>
      <c r="F89" s="29">
        <v>69715</v>
      </c>
      <c r="G89" s="35" t="s">
        <v>187</v>
      </c>
      <c r="H89" s="30"/>
      <c r="I89" s="30"/>
      <c r="J89" s="30"/>
      <c r="K89" s="30">
        <v>35</v>
      </c>
      <c r="L89" s="31"/>
      <c r="M89" s="32">
        <f t="shared" si="8"/>
        <v>31.249999999999996</v>
      </c>
      <c r="N89" s="32">
        <f t="shared" si="9"/>
        <v>3.7499999999999996</v>
      </c>
      <c r="O89" s="32">
        <f t="shared" si="10"/>
        <v>0</v>
      </c>
      <c r="P89" s="32">
        <v>31.25</v>
      </c>
      <c r="Q89" s="32"/>
      <c r="R89" s="32"/>
      <c r="S89" s="32"/>
      <c r="T89" s="42"/>
      <c r="U89" s="42"/>
      <c r="V89" s="42"/>
      <c r="W89" s="42"/>
      <c r="X89" s="42"/>
      <c r="Y89" s="43"/>
      <c r="Z89" s="32"/>
      <c r="AA89" s="32"/>
      <c r="AB89" s="32"/>
      <c r="AC89" s="42"/>
      <c r="AD89" s="42"/>
      <c r="AE89" s="63"/>
      <c r="AF89" s="63"/>
      <c r="AG89" s="59">
        <f t="shared" ref="AG89:AG90" si="11">-SUM(N89:AF89)</f>
        <v>-35</v>
      </c>
      <c r="AH89" s="33">
        <f>SUM(H89:K89)+AG89+O89</f>
        <v>0</v>
      </c>
    </row>
    <row r="90" spans="1:34" s="34" customFormat="1" ht="19.5" customHeight="1">
      <c r="A90" s="22">
        <v>43130</v>
      </c>
      <c r="B90" s="37"/>
      <c r="C90" s="23" t="s">
        <v>188</v>
      </c>
      <c r="D90" s="23"/>
      <c r="E90" s="23"/>
      <c r="F90" s="29"/>
      <c r="G90" s="35" t="s">
        <v>189</v>
      </c>
      <c r="H90" s="30">
        <v>500</v>
      </c>
      <c r="I90" s="30"/>
      <c r="J90" s="30"/>
      <c r="K90" s="30"/>
      <c r="L90" s="31"/>
      <c r="M90" s="32">
        <f t="shared" si="8"/>
        <v>500</v>
      </c>
      <c r="N90" s="32">
        <f t="shared" si="9"/>
        <v>0</v>
      </c>
      <c r="O90" s="32">
        <f t="shared" si="10"/>
        <v>0</v>
      </c>
      <c r="P90" s="32"/>
      <c r="Q90" s="32"/>
      <c r="R90" s="32"/>
      <c r="S90" s="32"/>
      <c r="T90" s="42"/>
      <c r="U90" s="42"/>
      <c r="V90" s="42"/>
      <c r="W90" s="42"/>
      <c r="X90" s="42"/>
      <c r="Y90" s="43"/>
      <c r="Z90" s="32"/>
      <c r="AA90" s="32"/>
      <c r="AB90" s="32"/>
      <c r="AC90" s="42"/>
      <c r="AD90" s="42">
        <v>500</v>
      </c>
      <c r="AE90" s="63"/>
      <c r="AF90" s="63"/>
      <c r="AG90" s="59">
        <f t="shared" si="11"/>
        <v>-500</v>
      </c>
      <c r="AH90" s="33">
        <f>SUM(H90:K90)+AG90+O90</f>
        <v>0</v>
      </c>
    </row>
    <row r="91" spans="1:34" s="34" customFormat="1" ht="19.5" customHeight="1">
      <c r="A91" s="22">
        <v>43130</v>
      </c>
      <c r="B91" s="37"/>
      <c r="C91" s="23" t="s">
        <v>96</v>
      </c>
      <c r="D91" s="23"/>
      <c r="E91" s="23"/>
      <c r="F91" s="29"/>
      <c r="G91" s="35" t="s">
        <v>190</v>
      </c>
      <c r="H91" s="30">
        <v>114</v>
      </c>
      <c r="I91" s="30"/>
      <c r="J91" s="30"/>
      <c r="K91" s="30"/>
      <c r="L91" s="31"/>
      <c r="M91" s="32">
        <f t="shared" si="8"/>
        <v>114</v>
      </c>
      <c r="N91" s="32">
        <f t="shared" si="9"/>
        <v>0</v>
      </c>
      <c r="O91" s="32">
        <f t="shared" si="10"/>
        <v>0</v>
      </c>
      <c r="P91" s="32"/>
      <c r="Q91" s="32"/>
      <c r="R91" s="32"/>
      <c r="S91" s="32"/>
      <c r="T91" s="42"/>
      <c r="U91" s="42"/>
      <c r="V91" s="42"/>
      <c r="W91" s="42"/>
      <c r="X91" s="42"/>
      <c r="Y91" s="43"/>
      <c r="Z91" s="32">
        <v>114</v>
      </c>
      <c r="AA91" s="32"/>
      <c r="AB91" s="32"/>
      <c r="AC91" s="42"/>
      <c r="AD91" s="42"/>
      <c r="AE91" s="63"/>
      <c r="AF91" s="63"/>
      <c r="AG91" s="59">
        <f>-SUM(N91:AF91)</f>
        <v>-114</v>
      </c>
      <c r="AH91" s="33">
        <f>SUM(H91:K91)+AG91+O91</f>
        <v>0</v>
      </c>
    </row>
    <row r="92" spans="1:34" s="34" customFormat="1" ht="19.5" customHeight="1">
      <c r="A92" s="22">
        <v>43131</v>
      </c>
      <c r="B92" s="37"/>
      <c r="C92" s="23" t="s">
        <v>36</v>
      </c>
      <c r="D92" s="23" t="s">
        <v>37</v>
      </c>
      <c r="E92" s="23" t="s">
        <v>38</v>
      </c>
      <c r="F92" s="29">
        <v>68691</v>
      </c>
      <c r="G92" s="35" t="s">
        <v>191</v>
      </c>
      <c r="H92" s="30"/>
      <c r="I92" s="30"/>
      <c r="J92" s="30">
        <v>968.3</v>
      </c>
      <c r="K92" s="30"/>
      <c r="L92" s="31"/>
      <c r="M92" s="32">
        <f t="shared" si="8"/>
        <v>968.3</v>
      </c>
      <c r="N92" s="32">
        <f t="shared" si="9"/>
        <v>0</v>
      </c>
      <c r="O92" s="32">
        <f t="shared" si="10"/>
        <v>0</v>
      </c>
      <c r="P92" s="32">
        <v>968.3</v>
      </c>
      <c r="Q92" s="32"/>
      <c r="R92" s="32"/>
      <c r="S92" s="32"/>
      <c r="T92" s="42"/>
      <c r="U92" s="42"/>
      <c r="V92" s="42"/>
      <c r="W92" s="42"/>
      <c r="X92" s="42"/>
      <c r="Y92" s="43"/>
      <c r="Z92" s="32"/>
      <c r="AA92" s="32"/>
      <c r="AB92" s="32"/>
      <c r="AC92" s="42"/>
      <c r="AD92" s="42"/>
      <c r="AE92" s="63"/>
      <c r="AF92" s="63"/>
      <c r="AG92" s="59">
        <f>-SUM(N92:AF92)</f>
        <v>-968.3</v>
      </c>
      <c r="AH92" s="33">
        <f>SUM(H92:K92)+AG92+O92</f>
        <v>0</v>
      </c>
    </row>
    <row r="93" spans="1:34" s="34" customFormat="1" ht="19.5" customHeight="1">
      <c r="A93" s="22">
        <v>43131</v>
      </c>
      <c r="B93" s="37"/>
      <c r="C93" s="23" t="s">
        <v>36</v>
      </c>
      <c r="D93" s="23" t="s">
        <v>37</v>
      </c>
      <c r="E93" s="23" t="s">
        <v>38</v>
      </c>
      <c r="F93" s="29">
        <v>68691</v>
      </c>
      <c r="G93" s="35" t="s">
        <v>192</v>
      </c>
      <c r="H93" s="30"/>
      <c r="I93" s="30"/>
      <c r="J93" s="30"/>
      <c r="K93" s="30">
        <f>747.9+89.75</f>
        <v>837.65</v>
      </c>
      <c r="L93" s="31"/>
      <c r="M93" s="32">
        <f t="shared" si="8"/>
        <v>747.90178571428567</v>
      </c>
      <c r="N93" s="32">
        <f t="shared" si="9"/>
        <v>89.748214285714283</v>
      </c>
      <c r="O93" s="32">
        <f t="shared" si="10"/>
        <v>0</v>
      </c>
      <c r="P93" s="32">
        <v>747.9</v>
      </c>
      <c r="Q93" s="32"/>
      <c r="R93" s="32"/>
      <c r="S93" s="32"/>
      <c r="T93" s="42"/>
      <c r="U93" s="42"/>
      <c r="V93" s="42"/>
      <c r="W93" s="42"/>
      <c r="X93" s="42"/>
      <c r="Y93" s="43"/>
      <c r="Z93" s="32"/>
      <c r="AA93" s="32"/>
      <c r="AB93" s="32"/>
      <c r="AC93" s="42"/>
      <c r="AD93" s="42"/>
      <c r="AE93" s="63"/>
      <c r="AF93" s="63"/>
      <c r="AG93" s="59">
        <f>-SUM(N93:AF93)</f>
        <v>-837.64821428571429</v>
      </c>
      <c r="AH93" s="33">
        <f>SUM(H93:K93)+AG93+O93</f>
        <v>1.7857142856883002E-3</v>
      </c>
    </row>
    <row r="94" spans="1:34" s="34" customFormat="1" ht="19.5" customHeight="1">
      <c r="A94" s="22"/>
      <c r="B94" s="37"/>
      <c r="C94" s="38"/>
      <c r="D94" s="38"/>
      <c r="E94" s="38"/>
      <c r="F94" s="29"/>
      <c r="G94" s="35"/>
      <c r="H94" s="30"/>
      <c r="I94" s="30"/>
      <c r="J94" s="30"/>
      <c r="K94" s="30"/>
      <c r="L94" s="31"/>
      <c r="M94" s="32">
        <f>SUM(H94:J94,K94/1.12)</f>
        <v>0</v>
      </c>
      <c r="N94" s="32">
        <f>K94/1.12*0.12</f>
        <v>0</v>
      </c>
      <c r="O94" s="32">
        <f>-SUM(I94:J94,K94/1.12)*L94</f>
        <v>0</v>
      </c>
      <c r="P94" s="32"/>
      <c r="Q94" s="32"/>
      <c r="R94" s="32"/>
      <c r="S94" s="32"/>
      <c r="T94" s="42"/>
      <c r="U94" s="42"/>
      <c r="V94" s="42"/>
      <c r="W94" s="42"/>
      <c r="X94" s="42"/>
      <c r="Y94" s="43"/>
      <c r="Z94" s="32"/>
      <c r="AA94" s="32"/>
      <c r="AB94" s="32"/>
      <c r="AC94" s="42"/>
      <c r="AD94" s="42"/>
      <c r="AE94" s="63"/>
      <c r="AF94" s="63"/>
      <c r="AG94" s="59">
        <f>-SUM(N94:AF94)</f>
        <v>0</v>
      </c>
      <c r="AH94" s="33">
        <f>SUM(H94:K94)+AG94+O94</f>
        <v>0</v>
      </c>
    </row>
    <row r="95" spans="1:34" s="10" customFormat="1" ht="12" customHeight="1" thickBot="1">
      <c r="A95" s="16"/>
      <c r="B95" s="15"/>
      <c r="C95" s="12"/>
      <c r="D95" s="14"/>
      <c r="E95" s="14"/>
      <c r="F95" s="13"/>
      <c r="G95" s="12"/>
      <c r="H95" s="11">
        <f>SUM(H5:H94)</f>
        <v>2877</v>
      </c>
      <c r="I95" s="11">
        <f>SUM(I5:I94)</f>
        <v>0</v>
      </c>
      <c r="J95" s="11">
        <f>SUM(J5:J94)</f>
        <v>26013.909999999996</v>
      </c>
      <c r="K95" s="11">
        <f>SUM(K5:K94)</f>
        <v>31123.450000000004</v>
      </c>
      <c r="L95" s="11">
        <f>SUM(L5:L94)</f>
        <v>0.18000000000000002</v>
      </c>
      <c r="M95" s="11">
        <f>SUM(M5:M94)</f>
        <v>56679.704642857141</v>
      </c>
      <c r="N95" s="11">
        <f>SUM(N5:N94)</f>
        <v>3334.6553571428567</v>
      </c>
      <c r="O95" s="11">
        <f>SUM(O5:O94)</f>
        <v>-224.52274285714287</v>
      </c>
      <c r="P95" s="11">
        <f>SUM(P5:P94)</f>
        <v>44796.080000000016</v>
      </c>
      <c r="Q95" s="11">
        <f>SUM(Q5:Q94)</f>
        <v>684.29</v>
      </c>
      <c r="R95" s="11">
        <f>SUM(R5:R94)</f>
        <v>458.15999999999997</v>
      </c>
      <c r="S95" s="11">
        <f>SUM(S5:S94)</f>
        <v>2297.5700000000002</v>
      </c>
      <c r="T95" s="11">
        <f>SUM(T5:T94)</f>
        <v>632.15000000000009</v>
      </c>
      <c r="U95" s="11">
        <f>SUM(U5:U94)</f>
        <v>0</v>
      </c>
      <c r="V95" s="11">
        <f>SUM(V5:V94)</f>
        <v>34</v>
      </c>
      <c r="W95" s="11">
        <f>SUM(W5:W94)</f>
        <v>0</v>
      </c>
      <c r="X95" s="11">
        <f>SUM(X5:X94)</f>
        <v>0</v>
      </c>
      <c r="Y95" s="11">
        <f>SUM(Y5:Y94)</f>
        <v>3183.0299999999997</v>
      </c>
      <c r="Z95" s="11">
        <f>SUM(Z5:Z94)</f>
        <v>331.41999999999996</v>
      </c>
      <c r="AA95" s="11">
        <f>SUM(AA5:AA94)</f>
        <v>963</v>
      </c>
      <c r="AB95" s="11">
        <f>SUM(AB5:AB94)</f>
        <v>0</v>
      </c>
      <c r="AC95" s="11">
        <f>SUM(AC5:AC94)</f>
        <v>0</v>
      </c>
      <c r="AD95" s="11">
        <f>SUM(AD5:AD94)</f>
        <v>500</v>
      </c>
      <c r="AE95" s="11">
        <f>SUM(AE5:AE94)</f>
        <v>2300</v>
      </c>
      <c r="AF95" s="62">
        <f>SUM(AF5:AF94)</f>
        <v>500</v>
      </c>
      <c r="AG95" s="11">
        <f>SUM(AG5:AG94)</f>
        <v>-59789.832614285704</v>
      </c>
      <c r="AH95" s="11">
        <f>SUM(AH5:AH94)</f>
        <v>4.6428571443104527E-3</v>
      </c>
    </row>
    <row r="96" spans="1:34" ht="12" customHeight="1" thickTop="1"/>
    <row r="97" spans="1:33" ht="12" customHeight="1">
      <c r="K97" s="40">
        <f>+K95+J95+H95</f>
        <v>60014.36</v>
      </c>
      <c r="L97" s="9"/>
      <c r="M97" s="8"/>
      <c r="AG97" s="39">
        <f>+AG95</f>
        <v>-59789.832614285704</v>
      </c>
    </row>
    <row r="98" spans="1:33" ht="12" customHeight="1">
      <c r="K98" s="8"/>
      <c r="L98" s="9"/>
      <c r="M98" s="8"/>
    </row>
    <row r="99" spans="1:33" ht="12" customHeight="1">
      <c r="C99" s="36" t="s">
        <v>33</v>
      </c>
      <c r="G99" s="10"/>
      <c r="K99" s="45"/>
      <c r="L99" s="45"/>
      <c r="M99" s="45"/>
    </row>
    <row r="100" spans="1:33" ht="12" customHeight="1">
      <c r="K100" s="8"/>
      <c r="L100" s="9"/>
      <c r="M100" s="8"/>
    </row>
    <row r="101" spans="1:33" ht="12" customHeight="1">
      <c r="K101" s="8"/>
      <c r="L101" s="9"/>
      <c r="M101" s="8"/>
    </row>
    <row r="102" spans="1:33" ht="12" customHeight="1">
      <c r="A102" s="1"/>
      <c r="B102" s="1"/>
      <c r="D102" s="1"/>
      <c r="E102" s="1"/>
      <c r="F102" s="1"/>
      <c r="H102" s="1"/>
      <c r="I102" s="1"/>
      <c r="J102" s="1"/>
      <c r="K102" s="8"/>
      <c r="L102" s="9"/>
      <c r="M102" s="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</row>
    <row r="103" spans="1:33" ht="12" customHeight="1"/>
    <row r="104" spans="1:33" ht="12" customHeight="1"/>
    <row r="105" spans="1:33" ht="12" customHeight="1"/>
    <row r="106" spans="1:33" ht="12" customHeight="1"/>
    <row r="107" spans="1:33" ht="12" customHeight="1"/>
    <row r="108" spans="1:33" ht="12" customHeight="1"/>
    <row r="109" spans="1:33" ht="12" customHeight="1">
      <c r="Q109" s="2">
        <v>0</v>
      </c>
    </row>
    <row r="110" spans="1:33" ht="12" customHeight="1">
      <c r="A110" s="1"/>
      <c r="B110" s="1"/>
      <c r="D110" s="1"/>
      <c r="E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Z110" s="1"/>
      <c r="AA110" s="1"/>
      <c r="AB110" s="1"/>
      <c r="AC110" s="1"/>
      <c r="AD110" s="1"/>
      <c r="AE110" s="1"/>
      <c r="AF110" s="1"/>
      <c r="AG110" s="1"/>
    </row>
  </sheetData>
  <mergeCells count="1">
    <mergeCell ref="K99:M99"/>
  </mergeCells>
  <pageMargins left="0.7" right="0.7" top="0.75" bottom="0.75" header="0.3" footer="0.3"/>
  <pageSetup paperSize="5" scale="8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2018-01-06T05:15:02Z</cp:lastPrinted>
  <dcterms:created xsi:type="dcterms:W3CDTF">2014-11-05T03:52:28Z</dcterms:created>
  <dcterms:modified xsi:type="dcterms:W3CDTF">2018-02-03T04:19:51Z</dcterms:modified>
</cp:coreProperties>
</file>