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46" r:id="rId1"/>
    <sheet name="Palengke" sheetId="47" r:id="rId2"/>
  </sheets>
  <externalReferences>
    <externalReference r:id="rId3"/>
    <externalReference r:id="rId4"/>
    <externalReference r:id="rId5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P79" i="46"/>
  <c r="K70"/>
  <c r="N70" s="1"/>
  <c r="O74"/>
  <c r="N74"/>
  <c r="AG74" s="1"/>
  <c r="AH74" s="1"/>
  <c r="M74"/>
  <c r="O73"/>
  <c r="AG73" s="1"/>
  <c r="AH73" s="1"/>
  <c r="N73"/>
  <c r="M73"/>
  <c r="O72"/>
  <c r="N72"/>
  <c r="AG72" s="1"/>
  <c r="AH72" s="1"/>
  <c r="M72"/>
  <c r="N71"/>
  <c r="M71"/>
  <c r="O70"/>
  <c r="M70"/>
  <c r="O69"/>
  <c r="N69"/>
  <c r="AG69" s="1"/>
  <c r="AH69" s="1"/>
  <c r="M69"/>
  <c r="O68"/>
  <c r="N68"/>
  <c r="M68"/>
  <c r="O67"/>
  <c r="N67"/>
  <c r="AG67" s="1"/>
  <c r="AH67" s="1"/>
  <c r="M67"/>
  <c r="O66"/>
  <c r="N66"/>
  <c r="M66"/>
  <c r="O65"/>
  <c r="N65"/>
  <c r="AG65" s="1"/>
  <c r="AH65" s="1"/>
  <c r="M65"/>
  <c r="O64"/>
  <c r="N64"/>
  <c r="M64"/>
  <c r="O63"/>
  <c r="N63"/>
  <c r="AG63" s="1"/>
  <c r="AH63" s="1"/>
  <c r="M63"/>
  <c r="O62"/>
  <c r="N62"/>
  <c r="M62"/>
  <c r="N61"/>
  <c r="AG61" s="1"/>
  <c r="AH61" s="1"/>
  <c r="M61"/>
  <c r="M60"/>
  <c r="K60"/>
  <c r="N60" s="1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AG51" l="1"/>
  <c r="AH51" s="1"/>
  <c r="AG53"/>
  <c r="AH53" s="1"/>
  <c r="AG55"/>
  <c r="AH55" s="1"/>
  <c r="AG57"/>
  <c r="AH57" s="1"/>
  <c r="AG59"/>
  <c r="AH59" s="1"/>
  <c r="AG60"/>
  <c r="AH60" s="1"/>
  <c r="O60"/>
  <c r="AG62"/>
  <c r="AH62" s="1"/>
  <c r="AG64"/>
  <c r="AH64" s="1"/>
  <c r="AG66"/>
  <c r="AH66" s="1"/>
  <c r="AG68"/>
  <c r="AH68" s="1"/>
  <c r="O14" i="47"/>
  <c r="N14"/>
  <c r="M14"/>
  <c r="O13"/>
  <c r="N13"/>
  <c r="AG13" s="1"/>
  <c r="AH13" s="1"/>
  <c r="M13"/>
  <c r="O12"/>
  <c r="N12"/>
  <c r="M12"/>
  <c r="O11"/>
  <c r="N11"/>
  <c r="AG11" s="1"/>
  <c r="AH11" s="1"/>
  <c r="M11"/>
  <c r="AG12" l="1"/>
  <c r="AH12" s="1"/>
  <c r="AG14"/>
  <c r="AH14" s="1"/>
  <c r="O10" l="1"/>
  <c r="N10"/>
  <c r="M10"/>
  <c r="O9"/>
  <c r="N9"/>
  <c r="M9"/>
  <c r="O8"/>
  <c r="N8"/>
  <c r="M8"/>
  <c r="O7"/>
  <c r="N7"/>
  <c r="M7"/>
  <c r="O49" i="46"/>
  <c r="N49"/>
  <c r="AG49" s="1"/>
  <c r="AH49" s="1"/>
  <c r="M49"/>
  <c r="O48"/>
  <c r="N48"/>
  <c r="M48"/>
  <c r="O47"/>
  <c r="N47"/>
  <c r="AG47" s="1"/>
  <c r="AH47" s="1"/>
  <c r="M47"/>
  <c r="O46"/>
  <c r="N46"/>
  <c r="M46"/>
  <c r="O45"/>
  <c r="N45"/>
  <c r="AG45" s="1"/>
  <c r="AH45" s="1"/>
  <c r="M45"/>
  <c r="O44"/>
  <c r="N44"/>
  <c r="M44"/>
  <c r="K43"/>
  <c r="N43" s="1"/>
  <c r="O42"/>
  <c r="N42"/>
  <c r="M42"/>
  <c r="O41"/>
  <c r="N41"/>
  <c r="AG41" s="1"/>
  <c r="AH41" s="1"/>
  <c r="M41"/>
  <c r="O40"/>
  <c r="N40"/>
  <c r="M40"/>
  <c r="O39"/>
  <c r="N39"/>
  <c r="AG39" s="1"/>
  <c r="AH39" s="1"/>
  <c r="M39"/>
  <c r="O38"/>
  <c r="N38"/>
  <c r="M38"/>
  <c r="O37"/>
  <c r="N37"/>
  <c r="AG37" s="1"/>
  <c r="AH37" s="1"/>
  <c r="M37"/>
  <c r="O36"/>
  <c r="N36"/>
  <c r="M36"/>
  <c r="O35"/>
  <c r="N35"/>
  <c r="AG35" s="1"/>
  <c r="AH35" s="1"/>
  <c r="M35"/>
  <c r="K34"/>
  <c r="N34" s="1"/>
  <c r="O33"/>
  <c r="N33"/>
  <c r="AG33" s="1"/>
  <c r="AH33" s="1"/>
  <c r="M33"/>
  <c r="O32"/>
  <c r="N32"/>
  <c r="M32"/>
  <c r="O31"/>
  <c r="N31"/>
  <c r="AG31" s="1"/>
  <c r="AH31" s="1"/>
  <c r="M31"/>
  <c r="O30"/>
  <c r="N30"/>
  <c r="M30"/>
  <c r="O29"/>
  <c r="N29"/>
  <c r="AG29" s="1"/>
  <c r="AH29" s="1"/>
  <c r="M29"/>
  <c r="O28"/>
  <c r="N28"/>
  <c r="M28"/>
  <c r="O27"/>
  <c r="N27"/>
  <c r="AG27" s="1"/>
  <c r="AH27" s="1"/>
  <c r="M27"/>
  <c r="O26"/>
  <c r="N26"/>
  <c r="M26"/>
  <c r="O25"/>
  <c r="N25"/>
  <c r="AG25" s="1"/>
  <c r="AH25" s="1"/>
  <c r="M25"/>
  <c r="K24"/>
  <c r="N24" s="1"/>
  <c r="O23"/>
  <c r="N23"/>
  <c r="AG23" s="1"/>
  <c r="AH23" s="1"/>
  <c r="M23"/>
  <c r="M15" i="47"/>
  <c r="N15"/>
  <c r="O15"/>
  <c r="M16"/>
  <c r="N16"/>
  <c r="O16"/>
  <c r="H17"/>
  <c r="I17"/>
  <c r="J17"/>
  <c r="K17"/>
  <c r="L17"/>
  <c r="P17"/>
  <c r="Q17"/>
  <c r="R17"/>
  <c r="S17"/>
  <c r="T17"/>
  <c r="U17"/>
  <c r="V17"/>
  <c r="W17"/>
  <c r="X17"/>
  <c r="Y17"/>
  <c r="Z17"/>
  <c r="AA17"/>
  <c r="AB17"/>
  <c r="AC17"/>
  <c r="AD17"/>
  <c r="AE17"/>
  <c r="AF17"/>
  <c r="M24" i="46" l="1"/>
  <c r="O24"/>
  <c r="AG24" s="1"/>
  <c r="AH24" s="1"/>
  <c r="AG15" i="47"/>
  <c r="AH15" s="1"/>
  <c r="AG8"/>
  <c r="AH8" s="1"/>
  <c r="AG10"/>
  <c r="AH10" s="1"/>
  <c r="AG26" i="46"/>
  <c r="AH26" s="1"/>
  <c r="AG28"/>
  <c r="AH28" s="1"/>
  <c r="AG30"/>
  <c r="AH30" s="1"/>
  <c r="AG32"/>
  <c r="AH32" s="1"/>
  <c r="AG36"/>
  <c r="AH36" s="1"/>
  <c r="AG38"/>
  <c r="AH38" s="1"/>
  <c r="AG40"/>
  <c r="AH40" s="1"/>
  <c r="AG42"/>
  <c r="AH42" s="1"/>
  <c r="AG44"/>
  <c r="AH44" s="1"/>
  <c r="AG46"/>
  <c r="AH46" s="1"/>
  <c r="AG48"/>
  <c r="AH48" s="1"/>
  <c r="K19" i="47"/>
  <c r="AG16"/>
  <c r="AH16" s="1"/>
  <c r="AG7"/>
  <c r="AH7" s="1"/>
  <c r="AG9"/>
  <c r="AH9" s="1"/>
  <c r="M34" i="46"/>
  <c r="O34"/>
  <c r="AG34" s="1"/>
  <c r="AH34" s="1"/>
  <c r="M43"/>
  <c r="O43"/>
  <c r="AG43" s="1"/>
  <c r="AH43" s="1"/>
  <c r="O6" i="47" l="1"/>
  <c r="N6"/>
  <c r="M6"/>
  <c r="O5"/>
  <c r="N5"/>
  <c r="M5"/>
  <c r="O22" i="46"/>
  <c r="N22"/>
  <c r="AG22" s="1"/>
  <c r="AH22" s="1"/>
  <c r="M22"/>
  <c r="O21"/>
  <c r="N21"/>
  <c r="M21"/>
  <c r="O20"/>
  <c r="N20"/>
  <c r="AG20" s="1"/>
  <c r="AH20" s="1"/>
  <c r="M20"/>
  <c r="O19"/>
  <c r="N19"/>
  <c r="M19"/>
  <c r="O18"/>
  <c r="N18"/>
  <c r="AG18" s="1"/>
  <c r="AH18" s="1"/>
  <c r="M18"/>
  <c r="O17"/>
  <c r="N17"/>
  <c r="M17"/>
  <c r="O16"/>
  <c r="N16"/>
  <c r="AG16" s="1"/>
  <c r="AH16" s="1"/>
  <c r="M16"/>
  <c r="O15"/>
  <c r="N15"/>
  <c r="M15"/>
  <c r="O14"/>
  <c r="N14"/>
  <c r="AG14" s="1"/>
  <c r="AH14" s="1"/>
  <c r="M14"/>
  <c r="O13"/>
  <c r="N13"/>
  <c r="M13"/>
  <c r="O12"/>
  <c r="N12"/>
  <c r="AG12" s="1"/>
  <c r="AH12" s="1"/>
  <c r="M12"/>
  <c r="O11"/>
  <c r="N11"/>
  <c r="M11"/>
  <c r="O10"/>
  <c r="N10"/>
  <c r="AG10" s="1"/>
  <c r="AH10" s="1"/>
  <c r="M10"/>
  <c r="O9"/>
  <c r="N9"/>
  <c r="M9"/>
  <c r="O8"/>
  <c r="N8"/>
  <c r="AG8" s="1"/>
  <c r="AH8" s="1"/>
  <c r="M8"/>
  <c r="O7"/>
  <c r="N7"/>
  <c r="M7"/>
  <c r="O6"/>
  <c r="N6"/>
  <c r="AG6" s="1"/>
  <c r="AH6" s="1"/>
  <c r="M6"/>
  <c r="O5"/>
  <c r="N5"/>
  <c r="M5"/>
  <c r="AG5" l="1"/>
  <c r="AH5" s="1"/>
  <c r="AG7"/>
  <c r="AH7" s="1"/>
  <c r="AG9"/>
  <c r="AH9" s="1"/>
  <c r="AG11"/>
  <c r="AH11" s="1"/>
  <c r="AG13"/>
  <c r="AH13" s="1"/>
  <c r="AG15"/>
  <c r="AH15" s="1"/>
  <c r="AG17"/>
  <c r="AH17" s="1"/>
  <c r="AG19"/>
  <c r="AH19" s="1"/>
  <c r="AG21"/>
  <c r="AH21" s="1"/>
  <c r="AG6" i="47"/>
  <c r="AH6" s="1"/>
  <c r="N17"/>
  <c r="AG5"/>
  <c r="AH5" s="1"/>
  <c r="AH17" s="1"/>
  <c r="M17"/>
  <c r="O17"/>
  <c r="AG17" l="1"/>
  <c r="AG19" s="1"/>
  <c r="AG71" i="46"/>
  <c r="AH71" s="1"/>
  <c r="AG70" l="1"/>
  <c r="AH70" s="1"/>
  <c r="O75" l="1"/>
  <c r="N75"/>
  <c r="M75"/>
  <c r="M76"/>
  <c r="N76"/>
  <c r="O76"/>
  <c r="AG76" s="1"/>
  <c r="AH76" s="1"/>
  <c r="H77"/>
  <c r="I77"/>
  <c r="J77"/>
  <c r="L77"/>
  <c r="P77"/>
  <c r="Q77"/>
  <c r="R77"/>
  <c r="S77"/>
  <c r="T77"/>
  <c r="U77"/>
  <c r="V77"/>
  <c r="W77"/>
  <c r="X77"/>
  <c r="Y77"/>
  <c r="Z77"/>
  <c r="AA77"/>
  <c r="AB77"/>
  <c r="AC77"/>
  <c r="AD77"/>
  <c r="AE77"/>
  <c r="AF77"/>
  <c r="AG75" l="1"/>
  <c r="AH75" s="1"/>
  <c r="K77"/>
  <c r="K79" s="1"/>
  <c r="N77"/>
  <c r="O77"/>
  <c r="M77"/>
  <c r="AG77" l="1"/>
  <c r="AG79" s="1"/>
  <c r="AH77" l="1"/>
</calcChain>
</file>

<file path=xl/sharedStrings.xml><?xml version="1.0" encoding="utf-8"?>
<sst xmlns="http://schemas.openxmlformats.org/spreadsheetml/2006/main" count="360" uniqueCount="161">
  <si>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</si>
  <si>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</si>
  <si>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</si>
  <si>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</si>
  <si>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</si>
  <si>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</si>
  <si>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</si>
  <si>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</si>
  <si>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</si>
  <si>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</si>
  <si>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</si>
  <si>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</si>
  <si>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</si>
  <si>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</si>
  <si>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</si>
  <si>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</si>
  <si>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</si>
  <si>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</si>
  <si>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</si>
  <si>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</si>
  <si>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</si>
  <si>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</si>
  <si>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</si>
  <si>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</si>
  <si>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</si>
  <si>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</si>
  <si>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</si>
  <si>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</si>
  <si>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</si>
  <si>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</si>
  <si>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</si>
  <si>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</si>
  <si>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</si>
  <si>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</si>
  <si>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</si>
  <si>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</si>
  <si>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</si>
  <si>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</si>
  <si>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Rustans Supermarket Fresh</t>
  </si>
  <si>
    <t>201-160-401-050</t>
  </si>
  <si>
    <t>Evarlies Meatshop</t>
  </si>
  <si>
    <t>139-599-310-000</t>
  </si>
  <si>
    <t>Marikina City</t>
  </si>
  <si>
    <t>Angelo Sanchez</t>
  </si>
  <si>
    <t>The Landmark Corporation</t>
  </si>
  <si>
    <t>000-148-285-000</t>
  </si>
  <si>
    <t>Ayala Center, Makati City</t>
  </si>
  <si>
    <t>Officewarehouse Inc</t>
  </si>
  <si>
    <t>200-492-462-008</t>
  </si>
  <si>
    <t>Paseo Center Makati</t>
  </si>
  <si>
    <t>Joyce Dino</t>
  </si>
  <si>
    <t>Glenn Biarcal</t>
  </si>
  <si>
    <t>Makati City</t>
  </si>
  <si>
    <t>Mercury Drug Corporation</t>
  </si>
  <si>
    <t>French Baguette</t>
  </si>
  <si>
    <t>Imus Cavite</t>
  </si>
  <si>
    <t>Black Forest Ham</t>
  </si>
  <si>
    <t>477-928-673-004</t>
  </si>
  <si>
    <t>Tube Ice</t>
  </si>
  <si>
    <t>Quezon City</t>
  </si>
  <si>
    <t>Breadcrumbs</t>
  </si>
  <si>
    <t>Gil Puyat Pasay City</t>
  </si>
  <si>
    <t>Butter</t>
  </si>
  <si>
    <t>Sozo Exousia Inc</t>
  </si>
  <si>
    <t>006-801-328-000</t>
  </si>
  <si>
    <t>Pork Ribs &amp; Bacon Bits</t>
  </si>
  <si>
    <t>Transpo purchased kitchen stocks in Marikina</t>
  </si>
  <si>
    <t>Ripe Mango &amp; Apple</t>
  </si>
  <si>
    <t>Ripe Mango</t>
  </si>
  <si>
    <t>For the Month Ended: June  2018</t>
  </si>
  <si>
    <t>Pork Ribs,Chicken Leg,Bacon,Hungarian Sausage</t>
  </si>
  <si>
    <t>Soy Sauce,Vinegar,Broas,APC,Crab Paste,Alaska Evap,Macanoni</t>
  </si>
  <si>
    <t>Arugula,Beef Brisket</t>
  </si>
  <si>
    <t>Photocopy of Inventory Form</t>
  </si>
  <si>
    <t>Spaghetti &amp; APC</t>
  </si>
  <si>
    <t xml:space="preserve">Transpo purchased Rice </t>
  </si>
  <si>
    <t>Bagumbayan QC</t>
  </si>
  <si>
    <t>Buffalo Sauce</t>
  </si>
  <si>
    <t>Mozza</t>
  </si>
  <si>
    <t>Harry's Liquor Mart</t>
  </si>
  <si>
    <t>101-703-221-000</t>
  </si>
  <si>
    <t>Pasay City</t>
  </si>
  <si>
    <t>White Wine</t>
  </si>
  <si>
    <t>Earle's Delicatessen</t>
  </si>
  <si>
    <t>213-575-918-005</t>
  </si>
  <si>
    <t>Transpo going to Suysing purchased stocks</t>
  </si>
  <si>
    <t>Cheese Powder</t>
  </si>
  <si>
    <t>Suy Sing Commercial Corporation</t>
  </si>
  <si>
    <t>000-320-806-000</t>
  </si>
  <si>
    <t>Binodo Manila</t>
  </si>
  <si>
    <t>All Purpose Cream,Spaghetti</t>
  </si>
  <si>
    <t>White Sugar</t>
  </si>
  <si>
    <t>Cucumber,French Baguette,Eggs</t>
  </si>
  <si>
    <t>For the Month Ended: June 2018</t>
  </si>
  <si>
    <t>Guadalupe Public Market</t>
  </si>
  <si>
    <t>Camille Espinosa</t>
  </si>
  <si>
    <t>Arugula, Smoked Bangus &amp; Paminta</t>
  </si>
  <si>
    <t>Sardines,Cream Cheese,Oreo Vanilla,Crab Paste,Broas</t>
  </si>
  <si>
    <t>C750 Canester</t>
  </si>
  <si>
    <t>Sugar &amp; Fettuccini</t>
  </si>
  <si>
    <t>Typewriting Paper</t>
  </si>
  <si>
    <t>Magnolia Butter Cup</t>
  </si>
  <si>
    <t>Photocopy of Forms</t>
  </si>
  <si>
    <t>3G Ministop</t>
  </si>
  <si>
    <t>Transpo Purchased Kitchen Stocks in Marikina</t>
  </si>
  <si>
    <t>Flouriscent Lamp</t>
  </si>
  <si>
    <t>Calamansi Puree,Butter,Cheddar Cheese,Sardines,Sugar,Cornstarch etc.</t>
  </si>
  <si>
    <t>Romaine Lettuce</t>
  </si>
  <si>
    <t>Kelgene International Inc</t>
  </si>
  <si>
    <t>211-612-468-000</t>
  </si>
  <si>
    <t>Quiapo Manila</t>
  </si>
  <si>
    <t>Assorted Groceries</t>
  </si>
  <si>
    <t>Transpo going to Kelgene</t>
  </si>
  <si>
    <t>Copy Paper,Envelope Binder,Scotch Tape,Correction Tape</t>
  </si>
  <si>
    <t>Photocopy of Information Sheet</t>
  </si>
  <si>
    <t>Refined Sugar</t>
  </si>
  <si>
    <t>Ink Cartridge</t>
  </si>
  <si>
    <t>Earles delicatessen</t>
  </si>
  <si>
    <t>Sardines,White Sugar</t>
  </si>
  <si>
    <t>Sweet Peas,Tomato,Arugula,Brisket</t>
  </si>
  <si>
    <t>Baguette</t>
  </si>
  <si>
    <t>Vinegar,Soysauce</t>
  </si>
  <si>
    <t>Bible Service</t>
  </si>
  <si>
    <t>Love Offering</t>
  </si>
  <si>
    <t>Advertisign Advertising</t>
  </si>
  <si>
    <t>443-318-251-000</t>
  </si>
  <si>
    <t>Tarpaulin Printing</t>
  </si>
  <si>
    <t>Transpo going to Advertisign Printing Shop</t>
  </si>
  <si>
    <t>Rice</t>
  </si>
  <si>
    <t>Transpo purchased in Guadalupe Market</t>
  </si>
  <si>
    <t>Transpo purchased rice in Makati Public Market</t>
  </si>
  <si>
    <t>Native Tomato (2kilo)</t>
  </si>
  <si>
    <t>Assorted Fruits</t>
  </si>
  <si>
    <t>BBQ Soysauce</t>
  </si>
  <si>
    <t>Baby Back Ribs &amp; Hungarian Sausage</t>
  </si>
  <si>
    <t>Foodzone Inc</t>
  </si>
  <si>
    <t>004-846-011-000</t>
  </si>
  <si>
    <t>Mandaluyong City</t>
  </si>
  <si>
    <t>Pizza Cheese</t>
  </si>
  <si>
    <t>Transpo purchased kitchen stocks in Foodzone</t>
  </si>
  <si>
    <t>Breadcrumbs,Butter</t>
  </si>
  <si>
    <t>Innovatronix Incorporated</t>
  </si>
  <si>
    <t>000-097-447-029</t>
  </si>
  <si>
    <t>Mix &amp; Match POP's</t>
  </si>
  <si>
    <t>Hungarian Sausage,Bacon Bits</t>
  </si>
  <si>
    <t>Gas (Transpo purchased kitchen stocks in Marikina)</t>
  </si>
  <si>
    <t>Breadcrumbs,Butter,Sardines,Black Olives,Oreo Vanilla,Sunquick Orange</t>
  </si>
  <si>
    <t>Smoked Bangus,Arugula,Oregano Powder</t>
  </si>
  <si>
    <t>Baguette Bread</t>
  </si>
  <si>
    <t>Mozzarella,Lemonada</t>
  </si>
  <si>
    <t>Pesto Mix</t>
  </si>
  <si>
    <t>Air Freshener</t>
  </si>
  <si>
    <t>Mayonnaise</t>
  </si>
  <si>
    <t>Office Warehouse Inc</t>
  </si>
  <si>
    <t>Ballpen &amp; PCV</t>
  </si>
  <si>
    <t>000-388-474-046</t>
  </si>
  <si>
    <t>Pineapple Chunk</t>
  </si>
  <si>
    <t>Spaghetti,Linguine,Salt,Sugar</t>
  </si>
  <si>
    <t>Chicken,Tomato,</t>
  </si>
  <si>
    <t>Spaghetti Sauce,All Purpose Cream,Tomato,Hotdog</t>
  </si>
  <si>
    <t>All Purpose Cream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</si>
</sst>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43" fontId="3" fillId="0" borderId="1" xfId="1" applyFont="1" applyFill="1" applyBorder="1"/>
    <xf numFmtId="0" fontId="3" fillId="0" borderId="1" xfId="15" applyFont="1" applyFill="1" applyBorder="1"/>
    <xf numFmtId="0" fontId="3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left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2" fillId="0" borderId="0" xfId="15" applyFont="1" applyFill="1" applyAlignment="1">
      <alignment vertical="center" wrapText="1"/>
    </xf>
    <xf numFmtId="0" fontId="9" fillId="0" borderId="0" xfId="2" applyNumberFormat="1" applyFont="1" applyFill="1" applyAlignment="1">
      <alignment horizontal="center"/>
    </xf>
    <xf numFmtId="49" fontId="3" fillId="0" borderId="0" xfId="15" applyNumberFormat="1" applyFont="1" applyFill="1"/>
    <xf numFmtId="0" fontId="3" fillId="0" borderId="0" xfId="15" applyNumberFormat="1" applyFont="1" applyFill="1" applyAlignment="1">
      <alignment horizontal="left"/>
    </xf>
    <xf numFmtId="164" fontId="3" fillId="0" borderId="0" xfId="15" applyNumberFormat="1" applyFont="1" applyFill="1" applyAlignment="1">
      <alignment horizontal="left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0" xfId="15" applyNumberFormat="1" applyFont="1" applyFill="1" applyAlignment="1">
      <alignment wrapText="1"/>
    </xf>
    <xf numFmtId="0" fontId="2" fillId="2" borderId="0" xfId="15" applyFont="1" applyFill="1"/>
    <xf numFmtId="0" fontId="2" fillId="2" borderId="4" xfId="15" applyFont="1" applyFill="1" applyBorder="1" applyAlignment="1">
      <alignment horizontal="center" vertical="center" wrapText="1"/>
    </xf>
    <xf numFmtId="0" fontId="6" fillId="0" borderId="0" xfId="15" applyFont="1" applyFill="1"/>
    <xf numFmtId="49" fontId="2" fillId="2" borderId="2" xfId="15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0" borderId="0" xfId="2" applyFont="1" applyFill="1"/>
    <xf numFmtId="43" fontId="7" fillId="0" borderId="0" xfId="2" applyFont="1" applyFill="1" applyBorder="1"/>
    <xf numFmtId="43" fontId="2" fillId="2" borderId="5" xfId="2" applyFont="1" applyFill="1" applyBorder="1"/>
    <xf numFmtId="43" fontId="2" fillId="0" borderId="2" xfId="2" applyFont="1" applyFill="1" applyBorder="1"/>
    <xf numFmtId="43" fontId="3" fillId="0" borderId="6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43" fontId="2" fillId="2" borderId="8" xfId="2" applyFont="1" applyFill="1" applyBorder="1"/>
    <xf numFmtId="43" fontId="3" fillId="0" borderId="2" xfId="2" applyFont="1" applyFill="1" applyBorder="1" applyAlignment="1">
      <alignment horizontal="center" vertical="center" wrapText="1"/>
    </xf>
    <xf numFmtId="43" fontId="3" fillId="0" borderId="2" xfId="1" applyFont="1" applyFill="1" applyBorder="1"/>
    <xf numFmtId="43" fontId="3" fillId="2" borderId="2" xfId="2" applyFont="1" applyFill="1" applyBorder="1"/>
    <xf numFmtId="165" fontId="2" fillId="2" borderId="2" xfId="0" applyNumberFormat="1" applyFont="1" applyFill="1" applyBorder="1" applyAlignment="1">
      <alignment horizontal="center"/>
    </xf>
    <xf numFmtId="49" fontId="2" fillId="2" borderId="2" xfId="15" applyNumberFormat="1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wrapText="1"/>
    </xf>
    <xf numFmtId="0" fontId="2" fillId="2" borderId="4" xfId="15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0" fontId="2" fillId="3" borderId="2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 wrapText="1"/>
    </xf>
    <xf numFmtId="49" fontId="2" fillId="2" borderId="2" xfId="15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wrapText="1"/>
    </xf>
    <xf numFmtId="9" fontId="2" fillId="2" borderId="2" xfId="29" applyFont="1" applyFill="1" applyBorder="1" applyAlignment="1">
      <alignment horizontal="center" wrapText="1"/>
    </xf>
    <xf numFmtId="43" fontId="2" fillId="2" borderId="2" xfId="2" applyFont="1" applyFill="1" applyBorder="1" applyAlignment="1">
      <alignment wrapText="1"/>
    </xf>
    <xf numFmtId="43" fontId="2" fillId="2" borderId="5" xfId="2" applyFont="1" applyFill="1" applyBorder="1" applyAlignment="1">
      <alignment wrapText="1"/>
    </xf>
    <xf numFmtId="43" fontId="3" fillId="2" borderId="2" xfId="2" applyFont="1" applyFill="1" applyBorder="1" applyAlignment="1">
      <alignment wrapText="1"/>
    </xf>
    <xf numFmtId="0" fontId="2" fillId="2" borderId="0" xfId="15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 wrapText="1"/>
    </xf>
    <xf numFmtId="49" fontId="2" fillId="3" borderId="2" xfId="15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43" fontId="2" fillId="3" borderId="2" xfId="1" applyFont="1" applyFill="1" applyBorder="1" applyAlignment="1">
      <alignment horizontal="center" wrapText="1"/>
    </xf>
    <xf numFmtId="9" fontId="2" fillId="3" borderId="2" xfId="29" applyFont="1" applyFill="1" applyBorder="1" applyAlignment="1">
      <alignment horizontal="center" wrapText="1"/>
    </xf>
    <xf numFmtId="43" fontId="2" fillId="3" borderId="2" xfId="2" applyFont="1" applyFill="1" applyBorder="1" applyAlignment="1">
      <alignment wrapText="1"/>
    </xf>
    <xf numFmtId="43" fontId="2" fillId="3" borderId="5" xfId="2" applyFont="1" applyFill="1" applyBorder="1" applyAlignment="1">
      <alignment wrapText="1"/>
    </xf>
    <xf numFmtId="43" fontId="3" fillId="3" borderId="2" xfId="2" applyFont="1" applyFill="1" applyBorder="1" applyAlignment="1">
      <alignment wrapText="1"/>
    </xf>
    <xf numFmtId="0" fontId="2" fillId="3" borderId="0" xfId="15" applyFont="1" applyFill="1" applyAlignment="1">
      <alignment wrapText="1"/>
    </xf>
    <xf numFmtId="16" fontId="2" fillId="2" borderId="2" xfId="15" applyNumberFormat="1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2"/>
  <sheetViews>
    <sheetView tabSelected="1" workbookViewId="0">
      <pane ySplit="4" topLeftCell="A41" activePane="bottomLeft" state="frozen"/>
      <selection pane="bottomLeft" activeCell="K48" sqref="K48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69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72" customFormat="1" ht="24" customHeight="1">
      <c r="A5" s="64">
        <v>43253</v>
      </c>
      <c r="B5" s="65"/>
      <c r="C5" s="66" t="s">
        <v>40</v>
      </c>
      <c r="D5" s="66" t="s">
        <v>41</v>
      </c>
      <c r="E5" s="66" t="s">
        <v>42</v>
      </c>
      <c r="F5" s="29">
        <v>2448</v>
      </c>
      <c r="G5" s="29" t="s">
        <v>70</v>
      </c>
      <c r="H5" s="67"/>
      <c r="I5" s="67"/>
      <c r="J5" s="67">
        <v>2460</v>
      </c>
      <c r="K5" s="67"/>
      <c r="L5" s="68"/>
      <c r="M5" s="69">
        <f t="shared" ref="M5:M68" si="0">SUM(H5:J5,K5/1.12)</f>
        <v>2460</v>
      </c>
      <c r="N5" s="69">
        <f t="shared" ref="N5:N68" si="1">K5/1.12*0.12</f>
        <v>0</v>
      </c>
      <c r="O5" s="69">
        <f t="shared" ref="O5:O68" si="2">-SUM(I5:J5,K5/1.12)*L5</f>
        <v>0</v>
      </c>
      <c r="P5" s="69">
        <v>2460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68" si="3">-SUM(N5:AF5)</f>
        <v>-2460</v>
      </c>
      <c r="AH5" s="33">
        <f t="shared" ref="AH5:AH68" si="4">SUM(H5:K5)+AG5+O5</f>
        <v>0</v>
      </c>
    </row>
    <row r="6" spans="1:34" s="34" customFormat="1" ht="19.5" customHeight="1">
      <c r="A6" s="22">
        <v>43253</v>
      </c>
      <c r="B6" s="37"/>
      <c r="C6" s="23" t="s">
        <v>43</v>
      </c>
      <c r="D6" s="23"/>
      <c r="E6" s="23"/>
      <c r="F6" s="29"/>
      <c r="G6" s="35" t="s">
        <v>66</v>
      </c>
      <c r="H6" s="30">
        <v>100</v>
      </c>
      <c r="I6" s="30"/>
      <c r="J6" s="30"/>
      <c r="K6" s="30"/>
      <c r="L6" s="31"/>
      <c r="M6" s="32">
        <f t="shared" si="0"/>
        <v>100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41"/>
      <c r="U6" s="41"/>
      <c r="V6" s="41"/>
      <c r="W6" s="41"/>
      <c r="X6" s="41"/>
      <c r="Y6" s="32"/>
      <c r="Z6" s="32"/>
      <c r="AA6" s="32">
        <v>100</v>
      </c>
      <c r="AB6" s="32"/>
      <c r="AC6" s="41"/>
      <c r="AD6" s="41"/>
      <c r="AE6" s="48"/>
      <c r="AF6" s="48"/>
      <c r="AG6" s="32">
        <f t="shared" si="3"/>
        <v>-100</v>
      </c>
      <c r="AH6" s="33">
        <f t="shared" si="4"/>
        <v>0</v>
      </c>
    </row>
    <row r="7" spans="1:34" s="34" customFormat="1" ht="22.5">
      <c r="A7" s="22">
        <v>43253</v>
      </c>
      <c r="B7" s="37"/>
      <c r="C7" s="23" t="s">
        <v>44</v>
      </c>
      <c r="D7" s="23" t="s">
        <v>45</v>
      </c>
      <c r="E7" s="23" t="s">
        <v>46</v>
      </c>
      <c r="F7" s="29">
        <v>83215</v>
      </c>
      <c r="G7" s="35" t="s">
        <v>71</v>
      </c>
      <c r="H7" s="30"/>
      <c r="I7" s="30"/>
      <c r="J7" s="30"/>
      <c r="K7" s="30">
        <v>1137.45</v>
      </c>
      <c r="L7" s="31"/>
      <c r="M7" s="32">
        <f t="shared" si="0"/>
        <v>1015.5803571428571</v>
      </c>
      <c r="N7" s="32">
        <f t="shared" si="1"/>
        <v>121.86964285714285</v>
      </c>
      <c r="O7" s="32">
        <f t="shared" si="2"/>
        <v>0</v>
      </c>
      <c r="P7" s="32">
        <v>1015.58</v>
      </c>
      <c r="Q7" s="32"/>
      <c r="R7" s="32"/>
      <c r="S7" s="32"/>
      <c r="T7" s="41"/>
      <c r="U7" s="41"/>
      <c r="V7" s="41"/>
      <c r="W7" s="41"/>
      <c r="X7" s="41"/>
      <c r="Y7" s="32"/>
      <c r="Z7" s="32"/>
      <c r="AA7" s="32"/>
      <c r="AB7" s="32"/>
      <c r="AC7" s="41"/>
      <c r="AD7" s="41"/>
      <c r="AE7" s="48"/>
      <c r="AF7" s="48"/>
      <c r="AG7" s="32">
        <f t="shared" si="3"/>
        <v>-1137.4496428571429</v>
      </c>
      <c r="AH7" s="33">
        <f t="shared" si="4"/>
        <v>3.5714285718313477E-4</v>
      </c>
    </row>
    <row r="8" spans="1:34" s="34" customFormat="1" ht="19.5" customHeight="1">
      <c r="A8" s="22">
        <v>43253</v>
      </c>
      <c r="B8" s="37"/>
      <c r="C8" s="23" t="s">
        <v>44</v>
      </c>
      <c r="D8" s="23" t="s">
        <v>45</v>
      </c>
      <c r="E8" s="23" t="s">
        <v>46</v>
      </c>
      <c r="F8" s="29">
        <v>83215</v>
      </c>
      <c r="G8" s="35" t="s">
        <v>72</v>
      </c>
      <c r="H8" s="30"/>
      <c r="I8" s="30"/>
      <c r="J8" s="30">
        <v>748.25</v>
      </c>
      <c r="K8" s="30"/>
      <c r="L8" s="31"/>
      <c r="M8" s="32">
        <f t="shared" si="0"/>
        <v>748.25</v>
      </c>
      <c r="N8" s="32">
        <f t="shared" si="1"/>
        <v>0</v>
      </c>
      <c r="O8" s="32">
        <f t="shared" si="2"/>
        <v>0</v>
      </c>
      <c r="P8" s="32">
        <v>748.25</v>
      </c>
      <c r="Q8" s="32"/>
      <c r="R8" s="32"/>
      <c r="S8" s="32"/>
      <c r="T8" s="41"/>
      <c r="U8" s="41"/>
      <c r="V8" s="41"/>
      <c r="W8" s="41"/>
      <c r="X8" s="41"/>
      <c r="Y8" s="32"/>
      <c r="Z8" s="32"/>
      <c r="AA8" s="32"/>
      <c r="AB8" s="32"/>
      <c r="AC8" s="41"/>
      <c r="AD8" s="41"/>
      <c r="AE8" s="48"/>
      <c r="AF8" s="48"/>
      <c r="AG8" s="32">
        <f t="shared" si="3"/>
        <v>-748.25</v>
      </c>
      <c r="AH8" s="33">
        <f t="shared" si="4"/>
        <v>0</v>
      </c>
    </row>
    <row r="9" spans="1:34" s="34" customFormat="1" ht="22.5" customHeight="1">
      <c r="A9" s="49">
        <v>43255</v>
      </c>
      <c r="B9" s="50"/>
      <c r="C9" s="23" t="s">
        <v>38</v>
      </c>
      <c r="D9" s="23" t="s">
        <v>39</v>
      </c>
      <c r="E9" s="23" t="s">
        <v>37</v>
      </c>
      <c r="F9" s="51">
        <v>25831</v>
      </c>
      <c r="G9" s="52" t="s">
        <v>60</v>
      </c>
      <c r="H9" s="30"/>
      <c r="I9" s="30"/>
      <c r="J9" s="30"/>
      <c r="K9" s="30">
        <v>92</v>
      </c>
      <c r="L9" s="31"/>
      <c r="M9" s="32">
        <f t="shared" si="0"/>
        <v>82.142857142857139</v>
      </c>
      <c r="N9" s="32">
        <f t="shared" si="1"/>
        <v>9.8571428571428559</v>
      </c>
      <c r="O9" s="32">
        <f t="shared" si="2"/>
        <v>0</v>
      </c>
      <c r="P9" s="32">
        <v>82.14</v>
      </c>
      <c r="Q9" s="32"/>
      <c r="R9" s="32"/>
      <c r="S9" s="32"/>
      <c r="T9" s="41"/>
      <c r="U9" s="41"/>
      <c r="V9" s="41"/>
      <c r="W9" s="41"/>
      <c r="X9" s="41"/>
      <c r="Y9" s="32"/>
      <c r="Z9" s="32"/>
      <c r="AA9" s="32"/>
      <c r="AB9" s="32"/>
      <c r="AC9" s="32"/>
      <c r="AD9" s="32"/>
      <c r="AE9" s="32"/>
      <c r="AF9" s="32"/>
      <c r="AG9" s="32">
        <f t="shared" si="3"/>
        <v>-91.997142857142862</v>
      </c>
      <c r="AH9" s="33">
        <f t="shared" si="4"/>
        <v>2.8571428571382285E-3</v>
      </c>
    </row>
    <row r="10" spans="1:34" s="34" customFormat="1" ht="21.75" customHeight="1">
      <c r="A10" s="49">
        <v>43256</v>
      </c>
      <c r="B10" s="50"/>
      <c r="C10" s="23" t="s">
        <v>47</v>
      </c>
      <c r="D10" s="23" t="s">
        <v>48</v>
      </c>
      <c r="E10" s="23" t="s">
        <v>49</v>
      </c>
      <c r="F10" s="51">
        <v>678530</v>
      </c>
      <c r="G10" s="29" t="s">
        <v>73</v>
      </c>
      <c r="H10" s="30"/>
      <c r="I10" s="30"/>
      <c r="J10" s="30"/>
      <c r="K10" s="30">
        <v>92.5</v>
      </c>
      <c r="L10" s="31"/>
      <c r="M10" s="32">
        <f t="shared" si="0"/>
        <v>82.589285714285708</v>
      </c>
      <c r="N10" s="32">
        <f t="shared" si="1"/>
        <v>9.9107142857142847</v>
      </c>
      <c r="O10" s="32">
        <f t="shared" si="2"/>
        <v>0</v>
      </c>
      <c r="P10" s="32"/>
      <c r="Q10" s="32"/>
      <c r="R10" s="32"/>
      <c r="S10" s="32"/>
      <c r="T10" s="41"/>
      <c r="U10" s="41"/>
      <c r="V10" s="41"/>
      <c r="W10" s="41"/>
      <c r="X10" s="41"/>
      <c r="Y10" s="32"/>
      <c r="Z10" s="32">
        <v>82.59</v>
      </c>
      <c r="AA10" s="32"/>
      <c r="AB10" s="32"/>
      <c r="AC10" s="32"/>
      <c r="AD10" s="32"/>
      <c r="AE10" s="32"/>
      <c r="AF10" s="32"/>
      <c r="AG10" s="32">
        <f t="shared" si="3"/>
        <v>-92.500714285714281</v>
      </c>
      <c r="AH10" s="33">
        <f t="shared" si="4"/>
        <v>-7.142857142810044E-4</v>
      </c>
    </row>
    <row r="11" spans="1:34" s="34" customFormat="1" ht="21.75" customHeight="1">
      <c r="A11" s="22">
        <v>43257</v>
      </c>
      <c r="B11" s="37"/>
      <c r="C11" s="23" t="s">
        <v>44</v>
      </c>
      <c r="D11" s="23" t="s">
        <v>45</v>
      </c>
      <c r="E11" s="23" t="s">
        <v>46</v>
      </c>
      <c r="F11" s="29">
        <v>130529</v>
      </c>
      <c r="G11" s="35" t="s">
        <v>74</v>
      </c>
      <c r="H11" s="30"/>
      <c r="I11" s="30"/>
      <c r="J11" s="30"/>
      <c r="K11" s="30">
        <v>1316</v>
      </c>
      <c r="L11" s="31"/>
      <c r="M11" s="32">
        <f t="shared" si="0"/>
        <v>1175</v>
      </c>
      <c r="N11" s="32">
        <f t="shared" si="1"/>
        <v>141</v>
      </c>
      <c r="O11" s="32">
        <f t="shared" si="2"/>
        <v>0</v>
      </c>
      <c r="P11" s="32">
        <v>1175</v>
      </c>
      <c r="Q11" s="32"/>
      <c r="R11" s="32"/>
      <c r="S11" s="32"/>
      <c r="T11" s="41"/>
      <c r="U11" s="41"/>
      <c r="V11" s="41"/>
      <c r="W11" s="41"/>
      <c r="X11" s="41"/>
      <c r="Y11" s="32"/>
      <c r="Z11" s="32"/>
      <c r="AA11" s="32"/>
      <c r="AB11" s="32"/>
      <c r="AC11" s="32"/>
      <c r="AD11" s="32"/>
      <c r="AE11" s="32"/>
      <c r="AF11" s="32"/>
      <c r="AG11" s="32">
        <f t="shared" si="3"/>
        <v>-1316</v>
      </c>
      <c r="AH11" s="33">
        <f t="shared" si="4"/>
        <v>0</v>
      </c>
    </row>
    <row r="12" spans="1:34" s="34" customFormat="1" ht="21.75" customHeight="1">
      <c r="A12" s="22">
        <v>43257</v>
      </c>
      <c r="B12" s="37"/>
      <c r="C12" s="23" t="s">
        <v>51</v>
      </c>
      <c r="D12" s="23"/>
      <c r="E12" s="23"/>
      <c r="F12" s="29"/>
      <c r="G12" s="35" t="s">
        <v>75</v>
      </c>
      <c r="H12" s="30">
        <v>40</v>
      </c>
      <c r="I12" s="30"/>
      <c r="J12" s="30"/>
      <c r="K12" s="30"/>
      <c r="L12" s="31"/>
      <c r="M12" s="32">
        <f t="shared" si="0"/>
        <v>40</v>
      </c>
      <c r="N12" s="32">
        <f t="shared" si="1"/>
        <v>0</v>
      </c>
      <c r="O12" s="32">
        <f t="shared" si="2"/>
        <v>0</v>
      </c>
      <c r="P12" s="32"/>
      <c r="Q12" s="32"/>
      <c r="R12" s="32"/>
      <c r="S12" s="32"/>
      <c r="T12" s="41"/>
      <c r="U12" s="41"/>
      <c r="V12" s="41"/>
      <c r="W12" s="41"/>
      <c r="X12" s="41"/>
      <c r="Y12" s="32"/>
      <c r="Z12" s="32"/>
      <c r="AA12" s="32">
        <v>40</v>
      </c>
      <c r="AB12" s="32"/>
      <c r="AC12" s="32"/>
      <c r="AD12" s="32"/>
      <c r="AE12" s="32"/>
      <c r="AF12" s="32"/>
      <c r="AG12" s="32">
        <f t="shared" si="3"/>
        <v>-40</v>
      </c>
      <c r="AH12" s="33">
        <f t="shared" si="4"/>
        <v>0</v>
      </c>
    </row>
    <row r="13" spans="1:34" s="34" customFormat="1" ht="21.75" customHeight="1">
      <c r="A13" s="22">
        <v>43257</v>
      </c>
      <c r="B13" s="37"/>
      <c r="C13" s="23" t="s">
        <v>38</v>
      </c>
      <c r="D13" s="23" t="s">
        <v>39</v>
      </c>
      <c r="E13" s="23" t="s">
        <v>37</v>
      </c>
      <c r="F13" s="29">
        <v>30472</v>
      </c>
      <c r="G13" s="35" t="s">
        <v>54</v>
      </c>
      <c r="H13" s="30"/>
      <c r="I13" s="30"/>
      <c r="J13" s="30"/>
      <c r="K13" s="30">
        <v>195</v>
      </c>
      <c r="L13" s="31"/>
      <c r="M13" s="32">
        <f t="shared" si="0"/>
        <v>174.10714285714283</v>
      </c>
      <c r="N13" s="32">
        <f t="shared" si="1"/>
        <v>20.892857142857139</v>
      </c>
      <c r="O13" s="32">
        <f t="shared" si="2"/>
        <v>0</v>
      </c>
      <c r="P13" s="32">
        <v>174.11</v>
      </c>
      <c r="Q13" s="32"/>
      <c r="R13" s="32"/>
      <c r="S13" s="32"/>
      <c r="T13" s="41"/>
      <c r="U13" s="41"/>
      <c r="V13" s="41"/>
      <c r="W13" s="41"/>
      <c r="X13" s="41"/>
      <c r="Y13" s="32"/>
      <c r="Z13" s="32"/>
      <c r="AA13" s="32"/>
      <c r="AB13" s="32"/>
      <c r="AC13" s="32"/>
      <c r="AD13" s="32"/>
      <c r="AE13" s="32"/>
      <c r="AF13" s="32"/>
      <c r="AG13" s="32">
        <f t="shared" si="3"/>
        <v>-195.00285714285715</v>
      </c>
      <c r="AH13" s="33">
        <f t="shared" si="4"/>
        <v>-2.8571428571524393E-3</v>
      </c>
    </row>
    <row r="14" spans="1:34" s="34" customFormat="1" ht="21.75" customHeight="1">
      <c r="A14" s="22">
        <v>43197</v>
      </c>
      <c r="B14" s="37"/>
      <c r="C14" s="23" t="s">
        <v>63</v>
      </c>
      <c r="D14" s="23" t="s">
        <v>64</v>
      </c>
      <c r="E14" s="23" t="s">
        <v>76</v>
      </c>
      <c r="F14" s="29">
        <v>1352</v>
      </c>
      <c r="G14" s="35" t="s">
        <v>77</v>
      </c>
      <c r="H14" s="30"/>
      <c r="I14" s="30"/>
      <c r="J14" s="30"/>
      <c r="K14" s="30">
        <v>265</v>
      </c>
      <c r="L14" s="31">
        <v>0.01</v>
      </c>
      <c r="M14" s="32">
        <f t="shared" si="0"/>
        <v>236.60714285714283</v>
      </c>
      <c r="N14" s="32">
        <f t="shared" si="1"/>
        <v>28.392857142857139</v>
      </c>
      <c r="O14" s="32">
        <f t="shared" si="2"/>
        <v>-2.3660714285714284</v>
      </c>
      <c r="P14" s="32">
        <v>236.61</v>
      </c>
      <c r="Q14" s="32"/>
      <c r="R14" s="32"/>
      <c r="S14" s="32"/>
      <c r="T14" s="41"/>
      <c r="U14" s="41"/>
      <c r="V14" s="41"/>
      <c r="W14" s="41"/>
      <c r="X14" s="41"/>
      <c r="Y14" s="32"/>
      <c r="Z14" s="32"/>
      <c r="AA14" s="32"/>
      <c r="AB14" s="32"/>
      <c r="AC14" s="32"/>
      <c r="AD14" s="32"/>
      <c r="AE14" s="32"/>
      <c r="AF14" s="32"/>
      <c r="AG14" s="32">
        <f t="shared" si="3"/>
        <v>-262.63678571428574</v>
      </c>
      <c r="AH14" s="33">
        <f t="shared" si="4"/>
        <v>-2.8571428571644297E-3</v>
      </c>
    </row>
    <row r="15" spans="1:34" s="34" customFormat="1" ht="21.75" customHeight="1">
      <c r="A15" s="22">
        <v>43258</v>
      </c>
      <c r="B15" s="37"/>
      <c r="C15" s="23" t="s">
        <v>63</v>
      </c>
      <c r="D15" s="23" t="s">
        <v>64</v>
      </c>
      <c r="E15" s="23" t="s">
        <v>76</v>
      </c>
      <c r="F15" s="29">
        <v>1351</v>
      </c>
      <c r="G15" s="35" t="s">
        <v>78</v>
      </c>
      <c r="H15" s="30"/>
      <c r="I15" s="30"/>
      <c r="J15" s="30"/>
      <c r="K15" s="30">
        <v>1800</v>
      </c>
      <c r="L15" s="31">
        <v>0.01</v>
      </c>
      <c r="M15" s="32">
        <f t="shared" si="0"/>
        <v>1607.1428571428569</v>
      </c>
      <c r="N15" s="32">
        <f t="shared" si="1"/>
        <v>192.85714285714283</v>
      </c>
      <c r="O15" s="32">
        <f t="shared" si="2"/>
        <v>-16.071428571428569</v>
      </c>
      <c r="P15" s="32">
        <v>1607.14</v>
      </c>
      <c r="Q15" s="32"/>
      <c r="R15" s="32"/>
      <c r="S15" s="32"/>
      <c r="T15" s="41"/>
      <c r="U15" s="41"/>
      <c r="V15" s="41"/>
      <c r="W15" s="41"/>
      <c r="X15" s="41"/>
      <c r="Y15" s="32"/>
      <c r="Z15" s="32"/>
      <c r="AA15" s="32"/>
      <c r="AB15" s="32"/>
      <c r="AC15" s="32"/>
      <c r="AD15" s="32"/>
      <c r="AE15" s="32"/>
      <c r="AF15" s="32"/>
      <c r="AG15" s="32">
        <f t="shared" si="3"/>
        <v>-1783.9257142857143</v>
      </c>
      <c r="AH15" s="33">
        <f t="shared" si="4"/>
        <v>2.8571428571098068E-3</v>
      </c>
    </row>
    <row r="16" spans="1:34" s="34" customFormat="1" ht="21.75" customHeight="1">
      <c r="A16" s="22">
        <v>43258</v>
      </c>
      <c r="B16" s="37"/>
      <c r="C16" s="23" t="s">
        <v>79</v>
      </c>
      <c r="D16" s="23" t="s">
        <v>80</v>
      </c>
      <c r="E16" s="23" t="s">
        <v>81</v>
      </c>
      <c r="F16" s="29">
        <v>8687</v>
      </c>
      <c r="G16" s="35" t="s">
        <v>82</v>
      </c>
      <c r="H16" s="30"/>
      <c r="I16" s="30"/>
      <c r="J16" s="30"/>
      <c r="K16" s="30">
        <v>1800</v>
      </c>
      <c r="L16" s="31"/>
      <c r="M16" s="32">
        <f t="shared" si="0"/>
        <v>1607.1428571428569</v>
      </c>
      <c r="N16" s="32">
        <f t="shared" si="1"/>
        <v>192.85714285714283</v>
      </c>
      <c r="O16" s="32">
        <f t="shared" si="2"/>
        <v>0</v>
      </c>
      <c r="P16" s="32"/>
      <c r="Q16" s="32">
        <v>1607.14</v>
      </c>
      <c r="R16" s="32"/>
      <c r="S16" s="32"/>
      <c r="T16" s="41"/>
      <c r="U16" s="41"/>
      <c r="V16" s="41"/>
      <c r="W16" s="41"/>
      <c r="X16" s="41"/>
      <c r="Y16" s="32"/>
      <c r="Z16" s="32"/>
      <c r="AA16" s="32"/>
      <c r="AB16" s="32"/>
      <c r="AC16" s="32"/>
      <c r="AD16" s="32"/>
      <c r="AE16" s="32"/>
      <c r="AF16" s="32"/>
      <c r="AG16" s="32">
        <f t="shared" si="3"/>
        <v>-1799.997142857143</v>
      </c>
      <c r="AH16" s="33">
        <f t="shared" si="4"/>
        <v>2.8571428570103308E-3</v>
      </c>
    </row>
    <row r="17" spans="1:34" s="34" customFormat="1" ht="21.75" customHeight="1">
      <c r="A17" s="22">
        <v>43258</v>
      </c>
      <c r="B17" s="37"/>
      <c r="C17" s="23" t="s">
        <v>83</v>
      </c>
      <c r="D17" s="23" t="s">
        <v>84</v>
      </c>
      <c r="E17" s="23" t="s">
        <v>61</v>
      </c>
      <c r="F17" s="29">
        <v>29106</v>
      </c>
      <c r="G17" s="35" t="s">
        <v>56</v>
      </c>
      <c r="H17" s="30"/>
      <c r="I17" s="30"/>
      <c r="J17" s="30"/>
      <c r="K17" s="30">
        <v>450.04</v>
      </c>
      <c r="L17" s="31"/>
      <c r="M17" s="32">
        <f t="shared" si="0"/>
        <v>401.82142857142856</v>
      </c>
      <c r="N17" s="32">
        <f t="shared" si="1"/>
        <v>48.218571428571423</v>
      </c>
      <c r="O17" s="32">
        <f t="shared" si="2"/>
        <v>0</v>
      </c>
      <c r="P17" s="32">
        <v>401.82</v>
      </c>
      <c r="Q17" s="32"/>
      <c r="R17" s="32"/>
      <c r="S17" s="32"/>
      <c r="T17" s="41"/>
      <c r="U17" s="41"/>
      <c r="V17" s="41"/>
      <c r="W17" s="41"/>
      <c r="X17" s="41"/>
      <c r="Y17" s="32"/>
      <c r="Z17" s="32"/>
      <c r="AA17" s="32"/>
      <c r="AB17" s="32"/>
      <c r="AC17" s="32"/>
      <c r="AD17" s="32"/>
      <c r="AE17" s="32"/>
      <c r="AF17" s="32"/>
      <c r="AG17" s="32">
        <f t="shared" si="3"/>
        <v>-450.0385714285714</v>
      </c>
      <c r="AH17" s="33">
        <f t="shared" si="4"/>
        <v>1.4285714286188522E-3</v>
      </c>
    </row>
    <row r="18" spans="1:34" s="34" customFormat="1" ht="21.75" customHeight="1">
      <c r="A18" s="22">
        <v>43258</v>
      </c>
      <c r="B18" s="37"/>
      <c r="C18" s="23" t="s">
        <v>51</v>
      </c>
      <c r="D18" s="23"/>
      <c r="E18" s="23"/>
      <c r="F18" s="29"/>
      <c r="G18" s="35" t="s">
        <v>85</v>
      </c>
      <c r="H18" s="30">
        <v>120</v>
      </c>
      <c r="I18" s="30"/>
      <c r="J18" s="30"/>
      <c r="K18" s="30"/>
      <c r="L18" s="31"/>
      <c r="M18" s="32">
        <f t="shared" si="0"/>
        <v>120</v>
      </c>
      <c r="N18" s="32">
        <f t="shared" si="1"/>
        <v>0</v>
      </c>
      <c r="O18" s="32">
        <f t="shared" si="2"/>
        <v>0</v>
      </c>
      <c r="P18" s="32"/>
      <c r="Q18" s="32"/>
      <c r="R18" s="32"/>
      <c r="S18" s="32"/>
      <c r="T18" s="41"/>
      <c r="U18" s="41"/>
      <c r="V18" s="41"/>
      <c r="W18" s="41"/>
      <c r="X18" s="41"/>
      <c r="Y18" s="32"/>
      <c r="Z18" s="32"/>
      <c r="AA18" s="32">
        <v>120</v>
      </c>
      <c r="AB18" s="32"/>
      <c r="AC18" s="32"/>
      <c r="AD18" s="32"/>
      <c r="AE18" s="32"/>
      <c r="AF18" s="32"/>
      <c r="AG18" s="32">
        <f t="shared" si="3"/>
        <v>-120</v>
      </c>
      <c r="AH18" s="33">
        <f t="shared" si="4"/>
        <v>0</v>
      </c>
    </row>
    <row r="19" spans="1:34" s="34" customFormat="1" ht="21.75" customHeight="1">
      <c r="A19" s="22">
        <v>43258</v>
      </c>
      <c r="B19" s="37"/>
      <c r="C19" s="23" t="s">
        <v>38</v>
      </c>
      <c r="D19" s="23" t="s">
        <v>39</v>
      </c>
      <c r="E19" s="23" t="s">
        <v>37</v>
      </c>
      <c r="F19" s="29">
        <v>30488</v>
      </c>
      <c r="G19" s="35" t="s">
        <v>86</v>
      </c>
      <c r="H19" s="30"/>
      <c r="I19" s="30"/>
      <c r="J19" s="30"/>
      <c r="K19" s="30">
        <v>54</v>
      </c>
      <c r="L19" s="31"/>
      <c r="M19" s="32">
        <f t="shared" si="0"/>
        <v>48.214285714285708</v>
      </c>
      <c r="N19" s="32">
        <f t="shared" si="1"/>
        <v>5.7857142857142847</v>
      </c>
      <c r="O19" s="32">
        <f t="shared" si="2"/>
        <v>0</v>
      </c>
      <c r="P19" s="32">
        <v>48.21</v>
      </c>
      <c r="Q19" s="32"/>
      <c r="R19" s="32"/>
      <c r="S19" s="32"/>
      <c r="T19" s="41"/>
      <c r="U19" s="41"/>
      <c r="V19" s="41"/>
      <c r="W19" s="41"/>
      <c r="X19" s="41"/>
      <c r="Y19" s="32"/>
      <c r="Z19" s="32"/>
      <c r="AA19" s="32"/>
      <c r="AB19" s="32"/>
      <c r="AC19" s="32"/>
      <c r="AD19" s="32"/>
      <c r="AE19" s="32"/>
      <c r="AF19" s="32"/>
      <c r="AG19" s="32">
        <f t="shared" si="3"/>
        <v>-53.995714285714286</v>
      </c>
      <c r="AH19" s="33">
        <f t="shared" si="4"/>
        <v>4.2857142857144481E-3</v>
      </c>
    </row>
    <row r="20" spans="1:34" s="34" customFormat="1" ht="21.75" customHeight="1">
      <c r="A20" s="22">
        <v>43258</v>
      </c>
      <c r="B20" s="37"/>
      <c r="C20" s="23" t="s">
        <v>87</v>
      </c>
      <c r="D20" s="23" t="s">
        <v>88</v>
      </c>
      <c r="E20" s="23" t="s">
        <v>89</v>
      </c>
      <c r="F20" s="29">
        <v>1000249</v>
      </c>
      <c r="G20" s="35" t="s">
        <v>90</v>
      </c>
      <c r="H20" s="30"/>
      <c r="I20" s="30"/>
      <c r="J20" s="30"/>
      <c r="K20" s="30">
        <v>1864.35</v>
      </c>
      <c r="L20" s="31"/>
      <c r="M20" s="32">
        <f t="shared" si="0"/>
        <v>1664.598214285714</v>
      </c>
      <c r="N20" s="32">
        <f t="shared" si="1"/>
        <v>199.75178571428566</v>
      </c>
      <c r="O20" s="32">
        <f t="shared" si="2"/>
        <v>0</v>
      </c>
      <c r="P20" s="32">
        <v>1664.6</v>
      </c>
      <c r="Q20" s="32"/>
      <c r="R20" s="32"/>
      <c r="S20" s="32"/>
      <c r="T20" s="41"/>
      <c r="U20" s="41"/>
      <c r="V20" s="41"/>
      <c r="W20" s="41"/>
      <c r="X20" s="41"/>
      <c r="Y20" s="32"/>
      <c r="Z20" s="32"/>
      <c r="AA20" s="32"/>
      <c r="AB20" s="32"/>
      <c r="AC20" s="32"/>
      <c r="AD20" s="32"/>
      <c r="AE20" s="32"/>
      <c r="AF20" s="32"/>
      <c r="AG20" s="32">
        <f t="shared" si="3"/>
        <v>-1864.3517857142856</v>
      </c>
      <c r="AH20" s="33">
        <f t="shared" si="4"/>
        <v>-1.7857142856883002E-3</v>
      </c>
    </row>
    <row r="21" spans="1:34" s="34" customFormat="1" ht="21.75" customHeight="1">
      <c r="A21" s="22">
        <v>43259</v>
      </c>
      <c r="B21" s="37"/>
      <c r="C21" s="23" t="s">
        <v>38</v>
      </c>
      <c r="D21" s="23" t="s">
        <v>39</v>
      </c>
      <c r="E21" s="23" t="s">
        <v>37</v>
      </c>
      <c r="F21" s="29">
        <v>31467</v>
      </c>
      <c r="G21" s="35" t="s">
        <v>91</v>
      </c>
      <c r="H21" s="30"/>
      <c r="I21" s="30"/>
      <c r="J21" s="30"/>
      <c r="K21" s="30">
        <v>118.5</v>
      </c>
      <c r="L21" s="31"/>
      <c r="M21" s="32">
        <f t="shared" si="0"/>
        <v>105.80357142857142</v>
      </c>
      <c r="N21" s="32">
        <f t="shared" si="1"/>
        <v>12.696428571428569</v>
      </c>
      <c r="O21" s="32">
        <f t="shared" si="2"/>
        <v>0</v>
      </c>
      <c r="P21" s="32">
        <v>105.8</v>
      </c>
      <c r="Q21" s="32"/>
      <c r="R21" s="32"/>
      <c r="S21" s="32"/>
      <c r="T21" s="41"/>
      <c r="U21" s="41"/>
      <c r="V21" s="41"/>
      <c r="W21" s="41"/>
      <c r="X21" s="41"/>
      <c r="Y21" s="32"/>
      <c r="Z21" s="32"/>
      <c r="AA21" s="32"/>
      <c r="AB21" s="32"/>
      <c r="AC21" s="32"/>
      <c r="AD21" s="32"/>
      <c r="AE21" s="32"/>
      <c r="AF21" s="32"/>
      <c r="AG21" s="32">
        <f t="shared" si="3"/>
        <v>-118.49642857142857</v>
      </c>
      <c r="AH21" s="33">
        <f t="shared" si="4"/>
        <v>3.5714285714334437E-3</v>
      </c>
    </row>
    <row r="22" spans="1:34" s="62" customFormat="1" ht="21.75" customHeight="1">
      <c r="A22" s="53">
        <v>43259</v>
      </c>
      <c r="B22" s="54"/>
      <c r="C22" s="63" t="s">
        <v>38</v>
      </c>
      <c r="D22" s="63" t="s">
        <v>39</v>
      </c>
      <c r="E22" s="63" t="s">
        <v>37</v>
      </c>
      <c r="F22" s="55">
        <v>31463</v>
      </c>
      <c r="G22" s="56" t="s">
        <v>92</v>
      </c>
      <c r="H22" s="57"/>
      <c r="I22" s="57"/>
      <c r="J22" s="57"/>
      <c r="K22" s="57">
        <v>388.42</v>
      </c>
      <c r="L22" s="58"/>
      <c r="M22" s="59">
        <f t="shared" si="0"/>
        <v>346.80357142857139</v>
      </c>
      <c r="N22" s="59">
        <f t="shared" si="1"/>
        <v>41.616428571428564</v>
      </c>
      <c r="O22" s="59">
        <f t="shared" si="2"/>
        <v>0</v>
      </c>
      <c r="P22" s="59">
        <v>346.8</v>
      </c>
      <c r="Q22" s="59"/>
      <c r="R22" s="59"/>
      <c r="S22" s="59"/>
      <c r="T22" s="60"/>
      <c r="U22" s="60"/>
      <c r="V22" s="60"/>
      <c r="W22" s="60"/>
      <c r="X22" s="60"/>
      <c r="Y22" s="59"/>
      <c r="Z22" s="59"/>
      <c r="AA22" s="59"/>
      <c r="AB22" s="59"/>
      <c r="AC22" s="59"/>
      <c r="AD22" s="59"/>
      <c r="AE22" s="59"/>
      <c r="AF22" s="59"/>
      <c r="AG22" s="59">
        <f t="shared" si="3"/>
        <v>-388.41642857142858</v>
      </c>
      <c r="AH22" s="61">
        <f t="shared" si="4"/>
        <v>3.5714285714334437E-3</v>
      </c>
    </row>
    <row r="23" spans="1:34" s="72" customFormat="1" ht="21" customHeight="1">
      <c r="A23" s="64">
        <v>43262</v>
      </c>
      <c r="B23" s="65"/>
      <c r="C23" s="23" t="s">
        <v>44</v>
      </c>
      <c r="D23" s="23" t="s">
        <v>45</v>
      </c>
      <c r="E23" s="23" t="s">
        <v>46</v>
      </c>
      <c r="F23" s="29">
        <v>95937</v>
      </c>
      <c r="G23" s="29" t="s">
        <v>96</v>
      </c>
      <c r="H23" s="67"/>
      <c r="I23" s="67"/>
      <c r="J23" s="67">
        <v>273.25</v>
      </c>
      <c r="K23" s="67"/>
      <c r="L23" s="68"/>
      <c r="M23" s="69">
        <f t="shared" si="0"/>
        <v>273.25</v>
      </c>
      <c r="N23" s="69">
        <f t="shared" si="1"/>
        <v>0</v>
      </c>
      <c r="O23" s="69">
        <f t="shared" si="2"/>
        <v>0</v>
      </c>
      <c r="P23" s="69">
        <v>273.25</v>
      </c>
      <c r="Q23" s="69"/>
      <c r="R23" s="69"/>
      <c r="S23" s="69"/>
      <c r="T23" s="70"/>
      <c r="U23" s="70"/>
      <c r="V23" s="70"/>
      <c r="W23" s="70"/>
      <c r="X23" s="70"/>
      <c r="Y23" s="69"/>
      <c r="Z23" s="69"/>
      <c r="AA23" s="69"/>
      <c r="AB23" s="69"/>
      <c r="AC23" s="70"/>
      <c r="AD23" s="70"/>
      <c r="AE23" s="71"/>
      <c r="AF23" s="71"/>
      <c r="AG23" s="69">
        <f t="shared" si="3"/>
        <v>-273.25</v>
      </c>
      <c r="AH23" s="33">
        <f t="shared" si="4"/>
        <v>0</v>
      </c>
    </row>
    <row r="24" spans="1:34" s="72" customFormat="1" ht="24" customHeight="1">
      <c r="A24" s="64">
        <v>43262</v>
      </c>
      <c r="B24" s="65"/>
      <c r="C24" s="23" t="s">
        <v>38</v>
      </c>
      <c r="D24" s="23" t="s">
        <v>39</v>
      </c>
      <c r="E24" s="23" t="s">
        <v>37</v>
      </c>
      <c r="F24" s="29">
        <v>95937</v>
      </c>
      <c r="G24" s="35" t="s">
        <v>97</v>
      </c>
      <c r="H24" s="67"/>
      <c r="I24" s="67"/>
      <c r="J24" s="67"/>
      <c r="K24" s="67">
        <f>1531.61+183.79</f>
        <v>1715.3999999999999</v>
      </c>
      <c r="L24" s="68"/>
      <c r="M24" s="69">
        <f t="shared" si="0"/>
        <v>1531.6071428571427</v>
      </c>
      <c r="N24" s="69">
        <f t="shared" si="1"/>
        <v>183.79285714285712</v>
      </c>
      <c r="O24" s="69">
        <f t="shared" si="2"/>
        <v>0</v>
      </c>
      <c r="P24" s="69">
        <v>1531.61</v>
      </c>
      <c r="Q24" s="69"/>
      <c r="R24" s="69"/>
      <c r="S24" s="69"/>
      <c r="T24" s="70"/>
      <c r="U24" s="70"/>
      <c r="V24" s="70"/>
      <c r="W24" s="70"/>
      <c r="X24" s="70"/>
      <c r="Y24" s="69"/>
      <c r="Z24" s="69"/>
      <c r="AA24" s="69"/>
      <c r="AB24" s="69"/>
      <c r="AC24" s="70"/>
      <c r="AD24" s="70"/>
      <c r="AE24" s="71"/>
      <c r="AF24" s="71"/>
      <c r="AG24" s="69">
        <f t="shared" si="3"/>
        <v>-1715.4028571428571</v>
      </c>
      <c r="AH24" s="33">
        <f t="shared" si="4"/>
        <v>-2.8571428572377044E-3</v>
      </c>
    </row>
    <row r="25" spans="1:34" s="72" customFormat="1" ht="21" customHeight="1">
      <c r="A25" s="64">
        <v>43265</v>
      </c>
      <c r="B25" s="65"/>
      <c r="C25" s="23" t="s">
        <v>44</v>
      </c>
      <c r="D25" s="23" t="s">
        <v>45</v>
      </c>
      <c r="E25" s="23" t="s">
        <v>46</v>
      </c>
      <c r="F25" s="29">
        <v>109530</v>
      </c>
      <c r="G25" s="29" t="s">
        <v>98</v>
      </c>
      <c r="H25" s="67"/>
      <c r="I25" s="67"/>
      <c r="J25" s="67"/>
      <c r="K25" s="67">
        <v>274.5</v>
      </c>
      <c r="L25" s="68"/>
      <c r="M25" s="69">
        <f t="shared" si="0"/>
        <v>245.08928571428569</v>
      </c>
      <c r="N25" s="69">
        <f t="shared" si="1"/>
        <v>29.410714285714281</v>
      </c>
      <c r="O25" s="69">
        <f t="shared" si="2"/>
        <v>0</v>
      </c>
      <c r="P25" s="69"/>
      <c r="Q25" s="69"/>
      <c r="R25" s="69"/>
      <c r="S25" s="69">
        <v>245.09</v>
      </c>
      <c r="T25" s="70"/>
      <c r="U25" s="70"/>
      <c r="V25" s="70"/>
      <c r="W25" s="70"/>
      <c r="X25" s="70"/>
      <c r="Y25" s="69"/>
      <c r="Z25" s="69"/>
      <c r="AA25" s="69"/>
      <c r="AB25" s="69"/>
      <c r="AC25" s="70"/>
      <c r="AD25" s="70"/>
      <c r="AE25" s="71"/>
      <c r="AF25" s="71"/>
      <c r="AG25" s="69">
        <f t="shared" si="3"/>
        <v>-274.50071428571431</v>
      </c>
      <c r="AH25" s="33">
        <f t="shared" si="4"/>
        <v>-7.1428571430942611E-4</v>
      </c>
    </row>
    <row r="26" spans="1:34" s="72" customFormat="1" ht="24" customHeight="1">
      <c r="A26" s="64">
        <v>43265</v>
      </c>
      <c r="B26" s="65"/>
      <c r="C26" s="23" t="s">
        <v>38</v>
      </c>
      <c r="D26" s="23" t="s">
        <v>39</v>
      </c>
      <c r="E26" s="23" t="s">
        <v>37</v>
      </c>
      <c r="F26" s="29">
        <v>27955</v>
      </c>
      <c r="G26" s="35" t="s">
        <v>99</v>
      </c>
      <c r="H26" s="67"/>
      <c r="I26" s="67"/>
      <c r="J26" s="67"/>
      <c r="K26" s="67">
        <v>553.5</v>
      </c>
      <c r="L26" s="68"/>
      <c r="M26" s="69">
        <f t="shared" si="0"/>
        <v>494.1964285714285</v>
      </c>
      <c r="N26" s="69">
        <f t="shared" si="1"/>
        <v>59.303571428571416</v>
      </c>
      <c r="O26" s="69">
        <f t="shared" si="2"/>
        <v>0</v>
      </c>
      <c r="P26" s="69">
        <v>494.2</v>
      </c>
      <c r="Q26" s="69"/>
      <c r="R26" s="69"/>
      <c r="S26" s="69"/>
      <c r="T26" s="70"/>
      <c r="U26" s="70"/>
      <c r="V26" s="70"/>
      <c r="W26" s="70"/>
      <c r="X26" s="70"/>
      <c r="Y26" s="69"/>
      <c r="Z26" s="69"/>
      <c r="AA26" s="69"/>
      <c r="AB26" s="69"/>
      <c r="AC26" s="70"/>
      <c r="AD26" s="70"/>
      <c r="AE26" s="71"/>
      <c r="AF26" s="71"/>
      <c r="AG26" s="69">
        <f t="shared" si="3"/>
        <v>-553.50357142857138</v>
      </c>
      <c r="AH26" s="33">
        <f t="shared" si="4"/>
        <v>-3.5714285713766003E-3</v>
      </c>
    </row>
    <row r="27" spans="1:34" s="72" customFormat="1" ht="24" customHeight="1">
      <c r="A27" s="64">
        <v>43265</v>
      </c>
      <c r="B27" s="65"/>
      <c r="C27" s="23" t="s">
        <v>47</v>
      </c>
      <c r="D27" s="23" t="s">
        <v>48</v>
      </c>
      <c r="E27" s="23" t="s">
        <v>49</v>
      </c>
      <c r="F27" s="29">
        <v>680269</v>
      </c>
      <c r="G27" s="35" t="s">
        <v>100</v>
      </c>
      <c r="H27" s="67"/>
      <c r="I27" s="67"/>
      <c r="J27" s="67"/>
      <c r="K27" s="67">
        <v>84</v>
      </c>
      <c r="L27" s="68"/>
      <c r="M27" s="69">
        <f t="shared" si="0"/>
        <v>74.999999999999986</v>
      </c>
      <c r="N27" s="69">
        <f t="shared" si="1"/>
        <v>8.9999999999999982</v>
      </c>
      <c r="O27" s="69">
        <f t="shared" si="2"/>
        <v>0</v>
      </c>
      <c r="P27" s="69"/>
      <c r="Q27" s="69"/>
      <c r="R27" s="69"/>
      <c r="S27" s="69"/>
      <c r="T27" s="70">
        <v>75</v>
      </c>
      <c r="U27" s="70"/>
      <c r="V27" s="70"/>
      <c r="W27" s="70"/>
      <c r="X27" s="70"/>
      <c r="Y27" s="69"/>
      <c r="Z27" s="69"/>
      <c r="AA27" s="69"/>
      <c r="AB27" s="69"/>
      <c r="AC27" s="70"/>
      <c r="AD27" s="70"/>
      <c r="AE27" s="71"/>
      <c r="AF27" s="71"/>
      <c r="AG27" s="69">
        <f t="shared" si="3"/>
        <v>-84</v>
      </c>
      <c r="AH27" s="33">
        <f t="shared" si="4"/>
        <v>0</v>
      </c>
    </row>
    <row r="28" spans="1:34" s="72" customFormat="1" ht="24" customHeight="1">
      <c r="A28" s="64">
        <v>43266</v>
      </c>
      <c r="B28" s="65"/>
      <c r="C28" s="23" t="s">
        <v>38</v>
      </c>
      <c r="D28" s="23" t="s">
        <v>39</v>
      </c>
      <c r="E28" s="23" t="s">
        <v>37</v>
      </c>
      <c r="F28" s="29">
        <v>27970</v>
      </c>
      <c r="G28" s="35" t="s">
        <v>101</v>
      </c>
      <c r="H28" s="67"/>
      <c r="I28" s="67"/>
      <c r="J28" s="67"/>
      <c r="K28" s="67">
        <v>213.75</v>
      </c>
      <c r="L28" s="68"/>
      <c r="M28" s="69">
        <f t="shared" si="0"/>
        <v>190.84821428571428</v>
      </c>
      <c r="N28" s="69">
        <f t="shared" si="1"/>
        <v>22.901785714285712</v>
      </c>
      <c r="O28" s="69">
        <f t="shared" si="2"/>
        <v>0</v>
      </c>
      <c r="P28" s="69">
        <v>190.85</v>
      </c>
      <c r="Q28" s="69"/>
      <c r="R28" s="69"/>
      <c r="S28" s="69"/>
      <c r="T28" s="70"/>
      <c r="U28" s="70"/>
      <c r="V28" s="70"/>
      <c r="W28" s="70"/>
      <c r="X28" s="70"/>
      <c r="Y28" s="69"/>
      <c r="Z28" s="69"/>
      <c r="AA28" s="69"/>
      <c r="AB28" s="69"/>
      <c r="AC28" s="70"/>
      <c r="AD28" s="70"/>
      <c r="AE28" s="71"/>
      <c r="AF28" s="71"/>
      <c r="AG28" s="69">
        <f t="shared" si="3"/>
        <v>-213.75178571428572</v>
      </c>
      <c r="AH28" s="33">
        <f t="shared" si="4"/>
        <v>-1.7857142857167219E-3</v>
      </c>
    </row>
    <row r="29" spans="1:34" s="72" customFormat="1" ht="19.5" customHeight="1">
      <c r="A29" s="64">
        <v>43265</v>
      </c>
      <c r="B29" s="65"/>
      <c r="C29" s="23" t="s">
        <v>47</v>
      </c>
      <c r="D29" s="23" t="s">
        <v>48</v>
      </c>
      <c r="E29" s="23" t="s">
        <v>49</v>
      </c>
      <c r="F29" s="29">
        <v>680319</v>
      </c>
      <c r="G29" s="35" t="s">
        <v>102</v>
      </c>
      <c r="H29" s="67"/>
      <c r="I29" s="67"/>
      <c r="J29" s="67"/>
      <c r="K29" s="67">
        <v>49</v>
      </c>
      <c r="L29" s="68"/>
      <c r="M29" s="69">
        <f t="shared" si="0"/>
        <v>43.749999999999993</v>
      </c>
      <c r="N29" s="69">
        <f t="shared" si="1"/>
        <v>5.2499999999999991</v>
      </c>
      <c r="O29" s="69">
        <f t="shared" si="2"/>
        <v>0</v>
      </c>
      <c r="P29" s="69"/>
      <c r="Q29" s="69"/>
      <c r="R29" s="69"/>
      <c r="S29" s="69"/>
      <c r="T29" s="70"/>
      <c r="U29" s="70"/>
      <c r="V29" s="70"/>
      <c r="W29" s="70"/>
      <c r="X29" s="70"/>
      <c r="Y29" s="69"/>
      <c r="Z29" s="69">
        <v>43.75</v>
      </c>
      <c r="AA29" s="69"/>
      <c r="AB29" s="69"/>
      <c r="AC29" s="70"/>
      <c r="AD29" s="70"/>
      <c r="AE29" s="71"/>
      <c r="AF29" s="71"/>
      <c r="AG29" s="69">
        <f t="shared" si="3"/>
        <v>-49</v>
      </c>
      <c r="AH29" s="33">
        <f t="shared" si="4"/>
        <v>0</v>
      </c>
    </row>
    <row r="30" spans="1:34" s="34" customFormat="1" ht="19.5" customHeight="1">
      <c r="A30" s="22">
        <v>43267</v>
      </c>
      <c r="B30" s="37"/>
      <c r="C30" s="23" t="s">
        <v>103</v>
      </c>
      <c r="D30" s="23" t="s">
        <v>57</v>
      </c>
      <c r="E30" s="23" t="s">
        <v>52</v>
      </c>
      <c r="F30" s="29">
        <v>123</v>
      </c>
      <c r="G30" s="35" t="s">
        <v>58</v>
      </c>
      <c r="H30" s="30"/>
      <c r="I30" s="30"/>
      <c r="J30" s="30"/>
      <c r="K30" s="30">
        <v>38</v>
      </c>
      <c r="L30" s="31"/>
      <c r="M30" s="32">
        <f t="shared" si="0"/>
        <v>33.928571428571423</v>
      </c>
      <c r="N30" s="32">
        <f t="shared" si="1"/>
        <v>4.0714285714285703</v>
      </c>
      <c r="O30" s="32">
        <f t="shared" si="2"/>
        <v>0</v>
      </c>
      <c r="P30" s="32"/>
      <c r="Q30" s="32">
        <v>33.93</v>
      </c>
      <c r="R30" s="32"/>
      <c r="S30" s="32"/>
      <c r="T30" s="41"/>
      <c r="U30" s="41"/>
      <c r="V30" s="41"/>
      <c r="W30" s="41"/>
      <c r="X30" s="41"/>
      <c r="Y30" s="32"/>
      <c r="Z30" s="32"/>
      <c r="AA30" s="32"/>
      <c r="AB30" s="32"/>
      <c r="AC30" s="41"/>
      <c r="AD30" s="41"/>
      <c r="AE30" s="48"/>
      <c r="AF30" s="48"/>
      <c r="AG30" s="32">
        <f t="shared" si="3"/>
        <v>-38.001428571428569</v>
      </c>
      <c r="AH30" s="33">
        <f t="shared" si="4"/>
        <v>-1.4285714285691142E-3</v>
      </c>
    </row>
    <row r="31" spans="1:34" s="34" customFormat="1" ht="18" customHeight="1">
      <c r="A31" s="22">
        <v>43269</v>
      </c>
      <c r="B31" s="37"/>
      <c r="C31" s="23" t="s">
        <v>40</v>
      </c>
      <c r="D31" s="23" t="s">
        <v>41</v>
      </c>
      <c r="E31" s="23" t="s">
        <v>42</v>
      </c>
      <c r="F31" s="29">
        <v>2473</v>
      </c>
      <c r="G31" s="35" t="s">
        <v>65</v>
      </c>
      <c r="H31" s="30"/>
      <c r="I31" s="30"/>
      <c r="J31" s="30">
        <v>1930</v>
      </c>
      <c r="K31" s="30"/>
      <c r="L31" s="31"/>
      <c r="M31" s="32">
        <f t="shared" si="0"/>
        <v>1930</v>
      </c>
      <c r="N31" s="32">
        <f t="shared" si="1"/>
        <v>0</v>
      </c>
      <c r="O31" s="32">
        <f t="shared" si="2"/>
        <v>0</v>
      </c>
      <c r="P31" s="32">
        <v>1930</v>
      </c>
      <c r="Q31" s="32"/>
      <c r="R31" s="32"/>
      <c r="S31" s="32"/>
      <c r="T31" s="41"/>
      <c r="U31" s="41"/>
      <c r="V31" s="41"/>
      <c r="W31" s="41"/>
      <c r="X31" s="41"/>
      <c r="Y31" s="32"/>
      <c r="Z31" s="32"/>
      <c r="AA31" s="32"/>
      <c r="AB31" s="32"/>
      <c r="AC31" s="41"/>
      <c r="AD31" s="41"/>
      <c r="AE31" s="48"/>
      <c r="AF31" s="48"/>
      <c r="AG31" s="32">
        <f t="shared" si="3"/>
        <v>-1930</v>
      </c>
      <c r="AH31" s="33">
        <f t="shared" si="4"/>
        <v>0</v>
      </c>
    </row>
    <row r="32" spans="1:34" s="34" customFormat="1" ht="19.5" customHeight="1">
      <c r="A32" s="22">
        <v>43269</v>
      </c>
      <c r="B32" s="37"/>
      <c r="C32" s="23" t="s">
        <v>43</v>
      </c>
      <c r="D32" s="23"/>
      <c r="E32" s="23"/>
      <c r="F32" s="29"/>
      <c r="G32" s="35" t="s">
        <v>104</v>
      </c>
      <c r="H32" s="30"/>
      <c r="I32" s="30">
        <v>100</v>
      </c>
      <c r="J32" s="30"/>
      <c r="K32" s="30"/>
      <c r="L32" s="31"/>
      <c r="M32" s="32">
        <f t="shared" si="0"/>
        <v>100</v>
      </c>
      <c r="N32" s="32">
        <f t="shared" si="1"/>
        <v>0</v>
      </c>
      <c r="O32" s="32">
        <f t="shared" si="2"/>
        <v>0</v>
      </c>
      <c r="P32" s="32"/>
      <c r="Q32" s="32"/>
      <c r="R32" s="32"/>
      <c r="S32" s="32"/>
      <c r="T32" s="41"/>
      <c r="U32" s="41"/>
      <c r="V32" s="41"/>
      <c r="W32" s="41"/>
      <c r="X32" s="41"/>
      <c r="Y32" s="32"/>
      <c r="Z32" s="32"/>
      <c r="AA32" s="32">
        <v>100</v>
      </c>
      <c r="AB32" s="32"/>
      <c r="AC32" s="41"/>
      <c r="AD32" s="41"/>
      <c r="AE32" s="48"/>
      <c r="AF32" s="48"/>
      <c r="AG32" s="32">
        <f t="shared" si="3"/>
        <v>-100</v>
      </c>
      <c r="AH32" s="33">
        <f t="shared" si="4"/>
        <v>0</v>
      </c>
    </row>
    <row r="33" spans="1:34" s="34" customFormat="1" ht="22.5" customHeight="1">
      <c r="A33" s="49">
        <v>43269</v>
      </c>
      <c r="B33" s="50"/>
      <c r="C33" s="23" t="s">
        <v>44</v>
      </c>
      <c r="D33" s="23" t="s">
        <v>45</v>
      </c>
      <c r="E33" s="23" t="s">
        <v>46</v>
      </c>
      <c r="F33" s="51">
        <v>93626</v>
      </c>
      <c r="G33" s="52" t="s">
        <v>105</v>
      </c>
      <c r="H33" s="30"/>
      <c r="I33" s="30"/>
      <c r="J33" s="30"/>
      <c r="K33" s="30">
        <v>62.77</v>
      </c>
      <c r="L33" s="31"/>
      <c r="M33" s="32">
        <f t="shared" si="0"/>
        <v>56.044642857142854</v>
      </c>
      <c r="N33" s="32">
        <f t="shared" si="1"/>
        <v>6.7253571428571419</v>
      </c>
      <c r="O33" s="32">
        <f t="shared" si="2"/>
        <v>0</v>
      </c>
      <c r="P33" s="32"/>
      <c r="Q33" s="32"/>
      <c r="R33" s="32"/>
      <c r="S33" s="32"/>
      <c r="T33" s="41"/>
      <c r="U33" s="41"/>
      <c r="V33" s="41"/>
      <c r="W33" s="41"/>
      <c r="X33" s="41"/>
      <c r="Y33" s="32">
        <v>56.04</v>
      </c>
      <c r="Z33" s="32"/>
      <c r="AA33" s="32"/>
      <c r="AB33" s="32"/>
      <c r="AC33" s="32"/>
      <c r="AD33" s="32"/>
      <c r="AE33" s="32"/>
      <c r="AF33" s="32"/>
      <c r="AG33" s="32">
        <f t="shared" si="3"/>
        <v>-62.765357142857141</v>
      </c>
      <c r="AH33" s="33">
        <f t="shared" si="4"/>
        <v>4.6428571428620558E-3</v>
      </c>
    </row>
    <row r="34" spans="1:34" s="34" customFormat="1" ht="21.75" customHeight="1">
      <c r="A34" s="49">
        <v>43269</v>
      </c>
      <c r="B34" s="50"/>
      <c r="C34" s="23" t="s">
        <v>44</v>
      </c>
      <c r="D34" s="23" t="s">
        <v>45</v>
      </c>
      <c r="E34" s="23" t="s">
        <v>46</v>
      </c>
      <c r="F34" s="51">
        <v>96257</v>
      </c>
      <c r="G34" s="29" t="s">
        <v>106</v>
      </c>
      <c r="H34" s="30"/>
      <c r="I34" s="30"/>
      <c r="J34" s="30"/>
      <c r="K34" s="30">
        <f>2857.32+342.88</f>
        <v>3200.2000000000003</v>
      </c>
      <c r="L34" s="31"/>
      <c r="M34" s="32">
        <f t="shared" si="0"/>
        <v>2857.3214285714284</v>
      </c>
      <c r="N34" s="32">
        <f t="shared" si="1"/>
        <v>342.87857142857138</v>
      </c>
      <c r="O34" s="32">
        <f t="shared" si="2"/>
        <v>0</v>
      </c>
      <c r="P34" s="32">
        <v>2857.32</v>
      </c>
      <c r="Q34" s="32"/>
      <c r="R34" s="32"/>
      <c r="S34" s="32"/>
      <c r="T34" s="41"/>
      <c r="U34" s="41"/>
      <c r="V34" s="41"/>
      <c r="W34" s="41"/>
      <c r="X34" s="41"/>
      <c r="Y34" s="32"/>
      <c r="Z34" s="32"/>
      <c r="AA34" s="32"/>
      <c r="AB34" s="32"/>
      <c r="AC34" s="32"/>
      <c r="AD34" s="32"/>
      <c r="AE34" s="32"/>
      <c r="AF34" s="32"/>
      <c r="AG34" s="32">
        <f t="shared" si="3"/>
        <v>-3200.1985714285715</v>
      </c>
      <c r="AH34" s="33">
        <f t="shared" si="4"/>
        <v>1.4285714287325391E-3</v>
      </c>
    </row>
    <row r="35" spans="1:34" s="34" customFormat="1" ht="21.75" customHeight="1">
      <c r="A35" s="22">
        <v>43269</v>
      </c>
      <c r="B35" s="37"/>
      <c r="C35" s="23" t="s">
        <v>44</v>
      </c>
      <c r="D35" s="23" t="s">
        <v>45</v>
      </c>
      <c r="E35" s="23" t="s">
        <v>46</v>
      </c>
      <c r="F35" s="29">
        <v>96257</v>
      </c>
      <c r="G35" s="35" t="s">
        <v>107</v>
      </c>
      <c r="H35" s="30"/>
      <c r="I35" s="30"/>
      <c r="J35" s="30">
        <v>356.35</v>
      </c>
      <c r="K35" s="30"/>
      <c r="L35" s="31"/>
      <c r="M35" s="32">
        <f t="shared" si="0"/>
        <v>356.35</v>
      </c>
      <c r="N35" s="32">
        <f t="shared" si="1"/>
        <v>0</v>
      </c>
      <c r="O35" s="32">
        <f t="shared" si="2"/>
        <v>0</v>
      </c>
      <c r="P35" s="32">
        <v>356.35</v>
      </c>
      <c r="Q35" s="32"/>
      <c r="R35" s="32"/>
      <c r="S35" s="32"/>
      <c r="T35" s="41"/>
      <c r="U35" s="41"/>
      <c r="V35" s="41"/>
      <c r="W35" s="41"/>
      <c r="X35" s="41"/>
      <c r="Y35" s="32"/>
      <c r="Z35" s="32"/>
      <c r="AA35" s="32"/>
      <c r="AB35" s="32"/>
      <c r="AC35" s="32"/>
      <c r="AD35" s="32"/>
      <c r="AE35" s="32"/>
      <c r="AF35" s="32"/>
      <c r="AG35" s="32">
        <f t="shared" si="3"/>
        <v>-356.35</v>
      </c>
      <c r="AH35" s="33">
        <f t="shared" si="4"/>
        <v>0</v>
      </c>
    </row>
    <row r="36" spans="1:34" s="34" customFormat="1" ht="21.75" customHeight="1">
      <c r="A36" s="22">
        <v>43270</v>
      </c>
      <c r="B36" s="37"/>
      <c r="C36" s="23" t="s">
        <v>108</v>
      </c>
      <c r="D36" s="23" t="s">
        <v>109</v>
      </c>
      <c r="E36" s="23" t="s">
        <v>110</v>
      </c>
      <c r="F36" s="29">
        <v>6598</v>
      </c>
      <c r="G36" s="35" t="s">
        <v>111</v>
      </c>
      <c r="H36" s="30"/>
      <c r="I36" s="30"/>
      <c r="J36" s="30"/>
      <c r="K36" s="30">
        <v>5493</v>
      </c>
      <c r="L36" s="31"/>
      <c r="M36" s="32">
        <f t="shared" si="0"/>
        <v>4904.4642857142853</v>
      </c>
      <c r="N36" s="32">
        <f t="shared" si="1"/>
        <v>588.53571428571422</v>
      </c>
      <c r="O36" s="32">
        <f t="shared" si="2"/>
        <v>0</v>
      </c>
      <c r="P36" s="32">
        <v>4904.46</v>
      </c>
      <c r="Q36" s="32"/>
      <c r="R36" s="32"/>
      <c r="S36" s="32"/>
      <c r="T36" s="41"/>
      <c r="U36" s="41"/>
      <c r="V36" s="41"/>
      <c r="W36" s="41"/>
      <c r="X36" s="41"/>
      <c r="Y36" s="32"/>
      <c r="Z36" s="32"/>
      <c r="AA36" s="32"/>
      <c r="AB36" s="32"/>
      <c r="AC36" s="32"/>
      <c r="AD36" s="32"/>
      <c r="AE36" s="32"/>
      <c r="AF36" s="32"/>
      <c r="AG36" s="32">
        <f t="shared" si="3"/>
        <v>-5492.9957142857147</v>
      </c>
      <c r="AH36" s="33">
        <f t="shared" si="4"/>
        <v>4.2857142852881225E-3</v>
      </c>
    </row>
    <row r="37" spans="1:34" s="34" customFormat="1" ht="21.75" customHeight="1">
      <c r="A37" s="22">
        <v>43270</v>
      </c>
      <c r="B37" s="37"/>
      <c r="C37" s="23" t="s">
        <v>51</v>
      </c>
      <c r="D37" s="23"/>
      <c r="E37" s="23"/>
      <c r="F37" s="29"/>
      <c r="G37" s="35" t="s">
        <v>112</v>
      </c>
      <c r="H37" s="30">
        <v>100</v>
      </c>
      <c r="I37" s="30"/>
      <c r="J37" s="30"/>
      <c r="K37" s="30"/>
      <c r="L37" s="31"/>
      <c r="M37" s="32">
        <f t="shared" si="0"/>
        <v>100</v>
      </c>
      <c r="N37" s="32">
        <f t="shared" si="1"/>
        <v>0</v>
      </c>
      <c r="O37" s="32">
        <f t="shared" si="2"/>
        <v>0</v>
      </c>
      <c r="P37" s="32"/>
      <c r="Q37" s="32"/>
      <c r="R37" s="32"/>
      <c r="S37" s="32"/>
      <c r="T37" s="41"/>
      <c r="U37" s="41"/>
      <c r="V37" s="41"/>
      <c r="W37" s="41"/>
      <c r="X37" s="41"/>
      <c r="Y37" s="32"/>
      <c r="Z37" s="32"/>
      <c r="AA37" s="32">
        <v>100</v>
      </c>
      <c r="AB37" s="32"/>
      <c r="AC37" s="32"/>
      <c r="AD37" s="32"/>
      <c r="AE37" s="32"/>
      <c r="AF37" s="32"/>
      <c r="AG37" s="32">
        <f t="shared" si="3"/>
        <v>-100</v>
      </c>
      <c r="AH37" s="33">
        <f t="shared" si="4"/>
        <v>0</v>
      </c>
    </row>
    <row r="38" spans="1:34" s="34" customFormat="1" ht="21.75" customHeight="1">
      <c r="A38" s="22">
        <v>43270</v>
      </c>
      <c r="B38" s="37"/>
      <c r="C38" s="23" t="s">
        <v>47</v>
      </c>
      <c r="D38" s="23" t="s">
        <v>48</v>
      </c>
      <c r="E38" s="23" t="s">
        <v>49</v>
      </c>
      <c r="F38" s="29">
        <v>648683</v>
      </c>
      <c r="G38" s="35" t="s">
        <v>113</v>
      </c>
      <c r="H38" s="30"/>
      <c r="I38" s="30"/>
      <c r="J38" s="30"/>
      <c r="K38" s="30">
        <v>502.75</v>
      </c>
      <c r="L38" s="31"/>
      <c r="M38" s="32">
        <f t="shared" si="0"/>
        <v>448.88392857142856</v>
      </c>
      <c r="N38" s="32">
        <f t="shared" si="1"/>
        <v>53.866071428571423</v>
      </c>
      <c r="O38" s="32">
        <f t="shared" si="2"/>
        <v>0</v>
      </c>
      <c r="P38" s="32"/>
      <c r="Q38" s="32"/>
      <c r="R38" s="32"/>
      <c r="S38" s="32"/>
      <c r="T38" s="41">
        <v>448.88</v>
      </c>
      <c r="U38" s="41"/>
      <c r="V38" s="41"/>
      <c r="W38" s="41"/>
      <c r="X38" s="41"/>
      <c r="Y38" s="32"/>
      <c r="Z38" s="32"/>
      <c r="AA38" s="32"/>
      <c r="AB38" s="32"/>
      <c r="AC38" s="32"/>
      <c r="AD38" s="32"/>
      <c r="AE38" s="32"/>
      <c r="AF38" s="32"/>
      <c r="AG38" s="32">
        <f t="shared" si="3"/>
        <v>-502.74607142857144</v>
      </c>
      <c r="AH38" s="33">
        <f t="shared" si="4"/>
        <v>3.9285714285597351E-3</v>
      </c>
    </row>
    <row r="39" spans="1:34" s="34" customFormat="1" ht="21.75" customHeight="1">
      <c r="A39" s="22">
        <v>43270</v>
      </c>
      <c r="B39" s="37"/>
      <c r="C39" s="23" t="s">
        <v>47</v>
      </c>
      <c r="D39" s="23" t="s">
        <v>48</v>
      </c>
      <c r="E39" s="23" t="s">
        <v>49</v>
      </c>
      <c r="F39" s="29">
        <v>648683</v>
      </c>
      <c r="G39" s="35" t="s">
        <v>114</v>
      </c>
      <c r="H39" s="30"/>
      <c r="I39" s="30"/>
      <c r="J39" s="30"/>
      <c r="K39" s="30">
        <v>26.25</v>
      </c>
      <c r="L39" s="31"/>
      <c r="M39" s="32">
        <f t="shared" si="0"/>
        <v>23.437499999999996</v>
      </c>
      <c r="N39" s="32">
        <f t="shared" si="1"/>
        <v>2.8124999999999996</v>
      </c>
      <c r="O39" s="32">
        <f t="shared" si="2"/>
        <v>0</v>
      </c>
      <c r="P39" s="32"/>
      <c r="Q39" s="32"/>
      <c r="R39" s="32"/>
      <c r="S39" s="32"/>
      <c r="T39" s="41"/>
      <c r="U39" s="41"/>
      <c r="V39" s="41"/>
      <c r="W39" s="41"/>
      <c r="X39" s="41"/>
      <c r="Y39" s="32"/>
      <c r="Z39" s="32">
        <v>23.44</v>
      </c>
      <c r="AA39" s="32"/>
      <c r="AB39" s="32"/>
      <c r="AC39" s="32"/>
      <c r="AD39" s="32"/>
      <c r="AE39" s="32"/>
      <c r="AF39" s="32"/>
      <c r="AG39" s="32">
        <f t="shared" si="3"/>
        <v>-26.252500000000001</v>
      </c>
      <c r="AH39" s="33">
        <f t="shared" si="4"/>
        <v>-2.500000000001279E-3</v>
      </c>
    </row>
    <row r="40" spans="1:34" s="34" customFormat="1" ht="21.75" customHeight="1">
      <c r="A40" s="22">
        <v>43272</v>
      </c>
      <c r="B40" s="37"/>
      <c r="C40" s="23" t="s">
        <v>38</v>
      </c>
      <c r="D40" s="23" t="s">
        <v>39</v>
      </c>
      <c r="E40" s="23" t="s">
        <v>37</v>
      </c>
      <c r="F40" s="29">
        <v>28007</v>
      </c>
      <c r="G40" s="35" t="s">
        <v>115</v>
      </c>
      <c r="H40" s="30"/>
      <c r="I40" s="30"/>
      <c r="J40" s="30"/>
      <c r="K40" s="30">
        <v>132</v>
      </c>
      <c r="L40" s="31"/>
      <c r="M40" s="32">
        <f t="shared" si="0"/>
        <v>117.85714285714285</v>
      </c>
      <c r="N40" s="32">
        <f t="shared" si="1"/>
        <v>14.142857142857141</v>
      </c>
      <c r="O40" s="32">
        <f t="shared" si="2"/>
        <v>0</v>
      </c>
      <c r="P40" s="32">
        <v>117.86</v>
      </c>
      <c r="Q40" s="32"/>
      <c r="R40" s="32"/>
      <c r="S40" s="32"/>
      <c r="T40" s="41"/>
      <c r="U40" s="41"/>
      <c r="V40" s="41"/>
      <c r="W40" s="41"/>
      <c r="X40" s="41"/>
      <c r="Y40" s="32"/>
      <c r="Z40" s="32"/>
      <c r="AA40" s="32"/>
      <c r="AB40" s="32"/>
      <c r="AC40" s="32"/>
      <c r="AD40" s="32"/>
      <c r="AE40" s="32"/>
      <c r="AF40" s="32"/>
      <c r="AG40" s="32">
        <f t="shared" si="3"/>
        <v>-132.00285714285715</v>
      </c>
      <c r="AH40" s="33">
        <f t="shared" si="4"/>
        <v>-2.8571428571524393E-3</v>
      </c>
    </row>
    <row r="41" spans="1:34" s="34" customFormat="1" ht="21.75" customHeight="1">
      <c r="A41" s="22">
        <v>43272</v>
      </c>
      <c r="B41" s="37"/>
      <c r="C41" s="23" t="s">
        <v>47</v>
      </c>
      <c r="D41" s="23" t="s">
        <v>48</v>
      </c>
      <c r="E41" s="23" t="s">
        <v>49</v>
      </c>
      <c r="F41" s="29">
        <v>648977</v>
      </c>
      <c r="G41" s="35" t="s">
        <v>116</v>
      </c>
      <c r="H41" s="30"/>
      <c r="I41" s="30"/>
      <c r="J41" s="30"/>
      <c r="K41" s="30">
        <v>860</v>
      </c>
      <c r="L41" s="31"/>
      <c r="M41" s="32">
        <f t="shared" si="0"/>
        <v>767.85714285714278</v>
      </c>
      <c r="N41" s="32">
        <f t="shared" si="1"/>
        <v>92.142857142857125</v>
      </c>
      <c r="O41" s="32">
        <f t="shared" si="2"/>
        <v>0</v>
      </c>
      <c r="P41" s="32"/>
      <c r="Q41" s="32"/>
      <c r="R41" s="32"/>
      <c r="S41" s="32"/>
      <c r="T41" s="41">
        <v>767.86</v>
      </c>
      <c r="U41" s="41"/>
      <c r="V41" s="41"/>
      <c r="W41" s="41"/>
      <c r="X41" s="41"/>
      <c r="Y41" s="32"/>
      <c r="Z41" s="32"/>
      <c r="AA41" s="32"/>
      <c r="AB41" s="32"/>
      <c r="AC41" s="32"/>
      <c r="AD41" s="32"/>
      <c r="AE41" s="32"/>
      <c r="AF41" s="32"/>
      <c r="AG41" s="32">
        <f t="shared" si="3"/>
        <v>-860.00285714285712</v>
      </c>
      <c r="AH41" s="33">
        <f t="shared" si="4"/>
        <v>-2.8571428571240176E-3</v>
      </c>
    </row>
    <row r="42" spans="1:34" s="34" customFormat="1" ht="21.75" customHeight="1">
      <c r="A42" s="22">
        <v>43273</v>
      </c>
      <c r="B42" s="37"/>
      <c r="C42" s="23" t="s">
        <v>117</v>
      </c>
      <c r="D42" s="23" t="s">
        <v>84</v>
      </c>
      <c r="E42" s="23" t="s">
        <v>52</v>
      </c>
      <c r="F42" s="29">
        <v>29128</v>
      </c>
      <c r="G42" s="35" t="s">
        <v>56</v>
      </c>
      <c r="H42" s="30"/>
      <c r="I42" s="30"/>
      <c r="J42" s="30"/>
      <c r="K42" s="30">
        <v>454.52</v>
      </c>
      <c r="L42" s="31"/>
      <c r="M42" s="32">
        <f t="shared" si="0"/>
        <v>405.8214285714285</v>
      </c>
      <c r="N42" s="32">
        <f t="shared" si="1"/>
        <v>48.69857142857142</v>
      </c>
      <c r="O42" s="32">
        <f t="shared" si="2"/>
        <v>0</v>
      </c>
      <c r="P42" s="32">
        <v>405.82</v>
      </c>
      <c r="Q42" s="32"/>
      <c r="R42" s="32"/>
      <c r="S42" s="32"/>
      <c r="T42" s="41"/>
      <c r="U42" s="41"/>
      <c r="V42" s="41"/>
      <c r="W42" s="41"/>
      <c r="X42" s="41"/>
      <c r="Y42" s="32"/>
      <c r="Z42" s="32"/>
      <c r="AA42" s="32"/>
      <c r="AB42" s="32"/>
      <c r="AC42" s="32"/>
      <c r="AD42" s="32"/>
      <c r="AE42" s="32"/>
      <c r="AF42" s="32"/>
      <c r="AG42" s="32">
        <f t="shared" si="3"/>
        <v>-454.51857142857142</v>
      </c>
      <c r="AH42" s="33">
        <f t="shared" si="4"/>
        <v>1.4285714285620088E-3</v>
      </c>
    </row>
    <row r="43" spans="1:34" s="34" customFormat="1" ht="21.75" customHeight="1">
      <c r="A43" s="22">
        <v>43273</v>
      </c>
      <c r="B43" s="37"/>
      <c r="C43" s="23" t="s">
        <v>44</v>
      </c>
      <c r="D43" s="23" t="s">
        <v>45</v>
      </c>
      <c r="E43" s="23" t="s">
        <v>46</v>
      </c>
      <c r="F43" s="29">
        <v>111939</v>
      </c>
      <c r="G43" s="35" t="s">
        <v>118</v>
      </c>
      <c r="H43" s="30"/>
      <c r="I43" s="30"/>
      <c r="J43" s="30"/>
      <c r="K43" s="30">
        <f>587.72+70.53</f>
        <v>658.25</v>
      </c>
      <c r="L43" s="31"/>
      <c r="M43" s="32">
        <f t="shared" si="0"/>
        <v>587.72321428571422</v>
      </c>
      <c r="N43" s="32">
        <f t="shared" si="1"/>
        <v>70.526785714285708</v>
      </c>
      <c r="O43" s="32">
        <f t="shared" si="2"/>
        <v>0</v>
      </c>
      <c r="P43" s="32">
        <v>587.72</v>
      </c>
      <c r="Q43" s="32"/>
      <c r="R43" s="32"/>
      <c r="S43" s="32"/>
      <c r="T43" s="41"/>
      <c r="U43" s="41"/>
      <c r="V43" s="41"/>
      <c r="W43" s="41"/>
      <c r="X43" s="41"/>
      <c r="Y43" s="32"/>
      <c r="Z43" s="32"/>
      <c r="AA43" s="32"/>
      <c r="AB43" s="32"/>
      <c r="AC43" s="32"/>
      <c r="AD43" s="32"/>
      <c r="AE43" s="32"/>
      <c r="AF43" s="32"/>
      <c r="AG43" s="32">
        <f t="shared" si="3"/>
        <v>-658.24678571428569</v>
      </c>
      <c r="AH43" s="33">
        <f t="shared" si="4"/>
        <v>3.2142857143071524E-3</v>
      </c>
    </row>
    <row r="44" spans="1:34" s="34" customFormat="1" ht="21.75" customHeight="1">
      <c r="A44" s="22">
        <v>43273</v>
      </c>
      <c r="B44" s="37"/>
      <c r="C44" s="23" t="s">
        <v>44</v>
      </c>
      <c r="D44" s="23" t="s">
        <v>45</v>
      </c>
      <c r="E44" s="23" t="s">
        <v>46</v>
      </c>
      <c r="F44" s="29">
        <v>111939</v>
      </c>
      <c r="G44" s="35" t="s">
        <v>119</v>
      </c>
      <c r="H44" s="30"/>
      <c r="I44" s="30"/>
      <c r="J44" s="30">
        <v>671.5</v>
      </c>
      <c r="K44" s="30"/>
      <c r="L44" s="31"/>
      <c r="M44" s="32">
        <f t="shared" si="0"/>
        <v>671.5</v>
      </c>
      <c r="N44" s="32">
        <f t="shared" si="1"/>
        <v>0</v>
      </c>
      <c r="O44" s="32">
        <f t="shared" si="2"/>
        <v>0</v>
      </c>
      <c r="P44" s="32">
        <v>671.5</v>
      </c>
      <c r="Q44" s="32"/>
      <c r="R44" s="32"/>
      <c r="S44" s="32"/>
      <c r="T44" s="41"/>
      <c r="U44" s="41"/>
      <c r="V44" s="41"/>
      <c r="W44" s="41"/>
      <c r="X44" s="41"/>
      <c r="Y44" s="32"/>
      <c r="Z44" s="32"/>
      <c r="AA44" s="32"/>
      <c r="AB44" s="32"/>
      <c r="AC44" s="32"/>
      <c r="AD44" s="32"/>
      <c r="AE44" s="32"/>
      <c r="AF44" s="32"/>
      <c r="AG44" s="32">
        <f t="shared" si="3"/>
        <v>-671.5</v>
      </c>
      <c r="AH44" s="33">
        <f t="shared" si="4"/>
        <v>0</v>
      </c>
    </row>
    <row r="45" spans="1:34" s="34" customFormat="1" ht="21.75" customHeight="1">
      <c r="A45" s="22">
        <v>43273</v>
      </c>
      <c r="B45" s="37"/>
      <c r="C45" s="23" t="s">
        <v>38</v>
      </c>
      <c r="D45" s="23" t="s">
        <v>39</v>
      </c>
      <c r="E45" s="23" t="s">
        <v>37</v>
      </c>
      <c r="F45" s="29">
        <v>28036</v>
      </c>
      <c r="G45" s="35" t="s">
        <v>120</v>
      </c>
      <c r="H45" s="30"/>
      <c r="I45" s="30"/>
      <c r="J45" s="30"/>
      <c r="K45" s="30">
        <v>265.2</v>
      </c>
      <c r="L45" s="31"/>
      <c r="M45" s="32">
        <f t="shared" si="0"/>
        <v>236.78571428571425</v>
      </c>
      <c r="N45" s="32">
        <f t="shared" si="1"/>
        <v>28.414285714285707</v>
      </c>
      <c r="O45" s="32">
        <f t="shared" si="2"/>
        <v>0</v>
      </c>
      <c r="P45" s="32">
        <v>236.79</v>
      </c>
      <c r="Q45" s="32"/>
      <c r="R45" s="32"/>
      <c r="S45" s="32"/>
      <c r="T45" s="41"/>
      <c r="U45" s="41"/>
      <c r="V45" s="41"/>
      <c r="W45" s="41"/>
      <c r="X45" s="41"/>
      <c r="Y45" s="32"/>
      <c r="Z45" s="32"/>
      <c r="AA45" s="32"/>
      <c r="AB45" s="32"/>
      <c r="AC45" s="32"/>
      <c r="AD45" s="32"/>
      <c r="AE45" s="32"/>
      <c r="AF45" s="32"/>
      <c r="AG45" s="32">
        <f t="shared" si="3"/>
        <v>-265.20428571428567</v>
      </c>
      <c r="AH45" s="33">
        <f t="shared" si="4"/>
        <v>-4.2857142856860264E-3</v>
      </c>
    </row>
    <row r="46" spans="1:34" s="34" customFormat="1" ht="21.75" customHeight="1">
      <c r="A46" s="22">
        <v>43273</v>
      </c>
      <c r="B46" s="37"/>
      <c r="C46" s="23" t="s">
        <v>38</v>
      </c>
      <c r="D46" s="23" t="s">
        <v>39</v>
      </c>
      <c r="E46" s="23" t="s">
        <v>37</v>
      </c>
      <c r="F46" s="29">
        <v>28057</v>
      </c>
      <c r="G46" s="35" t="s">
        <v>121</v>
      </c>
      <c r="H46" s="30"/>
      <c r="I46" s="30"/>
      <c r="J46" s="30"/>
      <c r="K46" s="30">
        <v>77.75</v>
      </c>
      <c r="L46" s="31"/>
      <c r="M46" s="32">
        <f t="shared" si="0"/>
        <v>69.419642857142847</v>
      </c>
      <c r="N46" s="32">
        <f t="shared" si="1"/>
        <v>8.3303571428571406</v>
      </c>
      <c r="O46" s="32">
        <f t="shared" si="2"/>
        <v>0</v>
      </c>
      <c r="P46" s="32">
        <v>69.42</v>
      </c>
      <c r="Q46" s="32"/>
      <c r="R46" s="32"/>
      <c r="S46" s="32"/>
      <c r="T46" s="41"/>
      <c r="U46" s="41"/>
      <c r="V46" s="41"/>
      <c r="W46" s="41"/>
      <c r="X46" s="41"/>
      <c r="Y46" s="32"/>
      <c r="Z46" s="32"/>
      <c r="AA46" s="32"/>
      <c r="AB46" s="32"/>
      <c r="AC46" s="32"/>
      <c r="AD46" s="32"/>
      <c r="AE46" s="32"/>
      <c r="AF46" s="32"/>
      <c r="AG46" s="32">
        <f t="shared" si="3"/>
        <v>-77.750357142857141</v>
      </c>
      <c r="AH46" s="33">
        <f t="shared" si="4"/>
        <v>-3.571428571405022E-4</v>
      </c>
    </row>
    <row r="47" spans="1:34" s="34" customFormat="1" ht="21.75" customHeight="1">
      <c r="A47" s="22">
        <v>43273</v>
      </c>
      <c r="B47" s="37"/>
      <c r="C47" s="23" t="s">
        <v>122</v>
      </c>
      <c r="D47" s="23"/>
      <c r="E47" s="23"/>
      <c r="F47" s="29"/>
      <c r="G47" s="35" t="s">
        <v>123</v>
      </c>
      <c r="H47" s="30">
        <v>500</v>
      </c>
      <c r="I47" s="30"/>
      <c r="J47" s="30"/>
      <c r="K47" s="30"/>
      <c r="L47" s="31"/>
      <c r="M47" s="32">
        <f t="shared" si="0"/>
        <v>500</v>
      </c>
      <c r="N47" s="32">
        <f t="shared" si="1"/>
        <v>0</v>
      </c>
      <c r="O47" s="32">
        <f t="shared" si="2"/>
        <v>0</v>
      </c>
      <c r="P47" s="32"/>
      <c r="Q47" s="32"/>
      <c r="R47" s="32"/>
      <c r="S47" s="32"/>
      <c r="T47" s="41"/>
      <c r="U47" s="41"/>
      <c r="V47" s="41"/>
      <c r="W47" s="41"/>
      <c r="X47" s="41"/>
      <c r="Y47" s="32"/>
      <c r="Z47" s="32"/>
      <c r="AA47" s="32"/>
      <c r="AB47" s="32"/>
      <c r="AC47" s="32"/>
      <c r="AD47" s="32">
        <v>500</v>
      </c>
      <c r="AE47" s="32"/>
      <c r="AF47" s="32"/>
      <c r="AG47" s="32">
        <f t="shared" si="3"/>
        <v>-500</v>
      </c>
      <c r="AH47" s="33">
        <f t="shared" si="4"/>
        <v>0</v>
      </c>
    </row>
    <row r="48" spans="1:34" s="34" customFormat="1" ht="21.75" customHeight="1">
      <c r="A48" s="22">
        <v>43273</v>
      </c>
      <c r="B48" s="37"/>
      <c r="C48" s="23" t="s">
        <v>124</v>
      </c>
      <c r="D48" s="23" t="s">
        <v>125</v>
      </c>
      <c r="E48" s="23" t="s">
        <v>55</v>
      </c>
      <c r="F48" s="29">
        <v>1168</v>
      </c>
      <c r="G48" s="35" t="s">
        <v>126</v>
      </c>
      <c r="H48" s="30"/>
      <c r="I48" s="30"/>
      <c r="J48" s="30"/>
      <c r="K48" s="30">
        <v>740</v>
      </c>
      <c r="L48" s="31"/>
      <c r="M48" s="32">
        <f t="shared" si="0"/>
        <v>660.71428571428567</v>
      </c>
      <c r="N48" s="32">
        <f t="shared" si="1"/>
        <v>79.285714285714278</v>
      </c>
      <c r="O48" s="32">
        <f t="shared" si="2"/>
        <v>0</v>
      </c>
      <c r="P48" s="32"/>
      <c r="Q48" s="32"/>
      <c r="R48" s="32"/>
      <c r="S48" s="32"/>
      <c r="T48" s="41"/>
      <c r="U48" s="41"/>
      <c r="V48" s="41"/>
      <c r="W48" s="41"/>
      <c r="X48" s="41"/>
      <c r="Y48" s="32"/>
      <c r="Z48" s="32">
        <v>660.71</v>
      </c>
      <c r="AA48" s="32"/>
      <c r="AB48" s="32"/>
      <c r="AC48" s="32"/>
      <c r="AD48" s="32"/>
      <c r="AE48" s="32"/>
      <c r="AF48" s="32"/>
      <c r="AG48" s="32">
        <f t="shared" si="3"/>
        <v>-739.99571428571426</v>
      </c>
      <c r="AH48" s="33">
        <f t="shared" si="4"/>
        <v>4.2857142857428698E-3</v>
      </c>
    </row>
    <row r="49" spans="1:34" s="62" customFormat="1" ht="21.75" customHeight="1">
      <c r="A49" s="53">
        <v>43273</v>
      </c>
      <c r="B49" s="54"/>
      <c r="C49" s="63" t="s">
        <v>50</v>
      </c>
      <c r="D49" s="63"/>
      <c r="E49" s="63"/>
      <c r="F49" s="55"/>
      <c r="G49" s="56" t="s">
        <v>127</v>
      </c>
      <c r="H49" s="57">
        <v>25</v>
      </c>
      <c r="I49" s="57"/>
      <c r="J49" s="57"/>
      <c r="K49" s="57"/>
      <c r="L49" s="58"/>
      <c r="M49" s="59">
        <f t="shared" si="0"/>
        <v>25</v>
      </c>
      <c r="N49" s="59">
        <f t="shared" si="1"/>
        <v>0</v>
      </c>
      <c r="O49" s="59">
        <f t="shared" si="2"/>
        <v>0</v>
      </c>
      <c r="P49" s="59"/>
      <c r="Q49" s="59"/>
      <c r="R49" s="59"/>
      <c r="S49" s="59"/>
      <c r="T49" s="60"/>
      <c r="U49" s="60"/>
      <c r="V49" s="60"/>
      <c r="W49" s="60"/>
      <c r="X49" s="60"/>
      <c r="Y49" s="59"/>
      <c r="Z49" s="59"/>
      <c r="AA49" s="59">
        <v>25</v>
      </c>
      <c r="AB49" s="59"/>
      <c r="AC49" s="59"/>
      <c r="AD49" s="59"/>
      <c r="AE49" s="59"/>
      <c r="AF49" s="59"/>
      <c r="AG49" s="59">
        <f t="shared" si="3"/>
        <v>-25</v>
      </c>
      <c r="AH49" s="61">
        <f t="shared" si="4"/>
        <v>0</v>
      </c>
    </row>
    <row r="50" spans="1:34" s="72" customFormat="1" ht="21" customHeight="1">
      <c r="A50" s="64">
        <v>43273</v>
      </c>
      <c r="B50" s="65"/>
      <c r="C50" s="23" t="s">
        <v>38</v>
      </c>
      <c r="D50" s="23" t="s">
        <v>39</v>
      </c>
      <c r="E50" s="23" t="s">
        <v>37</v>
      </c>
      <c r="F50" s="29">
        <v>28063</v>
      </c>
      <c r="G50" s="29" t="s">
        <v>133</v>
      </c>
      <c r="H50" s="67"/>
      <c r="I50" s="67"/>
      <c r="J50" s="67"/>
      <c r="K50" s="67">
        <v>105</v>
      </c>
      <c r="L50" s="68"/>
      <c r="M50" s="69">
        <f t="shared" si="0"/>
        <v>93.749999999999986</v>
      </c>
      <c r="N50" s="69">
        <f t="shared" si="1"/>
        <v>11.249999999999998</v>
      </c>
      <c r="O50" s="69">
        <f t="shared" si="2"/>
        <v>0</v>
      </c>
      <c r="P50" s="69">
        <v>93.75</v>
      </c>
      <c r="Q50" s="69"/>
      <c r="R50" s="69"/>
      <c r="S50" s="69"/>
      <c r="T50" s="70"/>
      <c r="U50" s="70"/>
      <c r="V50" s="70"/>
      <c r="W50" s="70"/>
      <c r="X50" s="70"/>
      <c r="Y50" s="69"/>
      <c r="Z50" s="69"/>
      <c r="AA50" s="69"/>
      <c r="AB50" s="69"/>
      <c r="AC50" s="70"/>
      <c r="AD50" s="70"/>
      <c r="AE50" s="71"/>
      <c r="AF50" s="71"/>
      <c r="AG50" s="69">
        <f t="shared" si="3"/>
        <v>-105</v>
      </c>
      <c r="AH50" s="33">
        <f t="shared" si="4"/>
        <v>0</v>
      </c>
    </row>
    <row r="51" spans="1:34" s="72" customFormat="1" ht="21" customHeight="1">
      <c r="A51" s="64">
        <v>43276</v>
      </c>
      <c r="B51" s="65"/>
      <c r="C51" s="23" t="s">
        <v>38</v>
      </c>
      <c r="D51" s="23" t="s">
        <v>39</v>
      </c>
      <c r="E51" s="23" t="s">
        <v>37</v>
      </c>
      <c r="F51" s="29">
        <v>28090</v>
      </c>
      <c r="G51" s="35" t="s">
        <v>128</v>
      </c>
      <c r="H51" s="67"/>
      <c r="I51" s="67"/>
      <c r="J51" s="67"/>
      <c r="K51" s="67">
        <v>280</v>
      </c>
      <c r="L51" s="68"/>
      <c r="M51" s="69">
        <f t="shared" si="0"/>
        <v>249.99999999999997</v>
      </c>
      <c r="N51" s="69">
        <f t="shared" si="1"/>
        <v>29.999999999999996</v>
      </c>
      <c r="O51" s="69">
        <f t="shared" si="2"/>
        <v>0</v>
      </c>
      <c r="P51" s="69">
        <v>250</v>
      </c>
      <c r="Q51" s="69"/>
      <c r="R51" s="69"/>
      <c r="S51" s="69"/>
      <c r="T51" s="70"/>
      <c r="U51" s="70"/>
      <c r="V51" s="70"/>
      <c r="W51" s="70"/>
      <c r="X51" s="70"/>
      <c r="Y51" s="69"/>
      <c r="Z51" s="69"/>
      <c r="AA51" s="69"/>
      <c r="AB51" s="69"/>
      <c r="AC51" s="70"/>
      <c r="AD51" s="70"/>
      <c r="AE51" s="71"/>
      <c r="AF51" s="71"/>
      <c r="AG51" s="69">
        <f t="shared" si="3"/>
        <v>-280</v>
      </c>
      <c r="AH51" s="33">
        <f t="shared" si="4"/>
        <v>0</v>
      </c>
    </row>
    <row r="52" spans="1:34" s="72" customFormat="1" ht="21" customHeight="1">
      <c r="A52" s="64">
        <v>43276</v>
      </c>
      <c r="B52" s="65"/>
      <c r="C52" s="23" t="s">
        <v>40</v>
      </c>
      <c r="D52" s="23" t="s">
        <v>41</v>
      </c>
      <c r="E52" s="23" t="s">
        <v>42</v>
      </c>
      <c r="F52" s="29">
        <v>2485</v>
      </c>
      <c r="G52" s="35" t="s">
        <v>134</v>
      </c>
      <c r="H52" s="67"/>
      <c r="I52" s="67"/>
      <c r="J52" s="67">
        <v>905</v>
      </c>
      <c r="K52" s="67"/>
      <c r="L52" s="68"/>
      <c r="M52" s="69">
        <f t="shared" si="0"/>
        <v>905</v>
      </c>
      <c r="N52" s="69">
        <f t="shared" si="1"/>
        <v>0</v>
      </c>
      <c r="O52" s="69">
        <f t="shared" si="2"/>
        <v>0</v>
      </c>
      <c r="P52" s="69">
        <v>905</v>
      </c>
      <c r="Q52" s="69"/>
      <c r="R52" s="69"/>
      <c r="S52" s="69"/>
      <c r="T52" s="70"/>
      <c r="U52" s="70"/>
      <c r="V52" s="70"/>
      <c r="W52" s="70"/>
      <c r="X52" s="70"/>
      <c r="Y52" s="69"/>
      <c r="Z52" s="69"/>
      <c r="AA52" s="69"/>
      <c r="AB52" s="69"/>
      <c r="AC52" s="70"/>
      <c r="AD52" s="70"/>
      <c r="AE52" s="71"/>
      <c r="AF52" s="71"/>
      <c r="AG52" s="69">
        <f t="shared" si="3"/>
        <v>-905</v>
      </c>
      <c r="AH52" s="33">
        <f t="shared" si="4"/>
        <v>0</v>
      </c>
    </row>
    <row r="53" spans="1:34" s="72" customFormat="1" ht="21" customHeight="1">
      <c r="A53" s="64">
        <v>43277</v>
      </c>
      <c r="B53" s="65"/>
      <c r="C53" s="23" t="s">
        <v>135</v>
      </c>
      <c r="D53" s="23" t="s">
        <v>136</v>
      </c>
      <c r="E53" s="23" t="s">
        <v>137</v>
      </c>
      <c r="F53" s="29">
        <v>202234</v>
      </c>
      <c r="G53" s="35" t="s">
        <v>138</v>
      </c>
      <c r="H53" s="67"/>
      <c r="I53" s="67"/>
      <c r="J53" s="67"/>
      <c r="K53" s="67">
        <v>627.35</v>
      </c>
      <c r="L53" s="68"/>
      <c r="M53" s="69">
        <f t="shared" si="0"/>
        <v>560.13392857142856</v>
      </c>
      <c r="N53" s="69">
        <f t="shared" si="1"/>
        <v>67.216071428571425</v>
      </c>
      <c r="O53" s="69">
        <f t="shared" si="2"/>
        <v>0</v>
      </c>
      <c r="P53" s="69">
        <v>560.13</v>
      </c>
      <c r="Q53" s="69"/>
      <c r="R53" s="69"/>
      <c r="S53" s="69"/>
      <c r="T53" s="70"/>
      <c r="U53" s="70"/>
      <c r="V53" s="70"/>
      <c r="W53" s="70"/>
      <c r="X53" s="70"/>
      <c r="Y53" s="69"/>
      <c r="Z53" s="69"/>
      <c r="AA53" s="69"/>
      <c r="AB53" s="69"/>
      <c r="AC53" s="70"/>
      <c r="AD53" s="70"/>
      <c r="AE53" s="71"/>
      <c r="AF53" s="71"/>
      <c r="AG53" s="69">
        <f t="shared" si="3"/>
        <v>-627.34607142857146</v>
      </c>
      <c r="AH53" s="33">
        <f t="shared" si="4"/>
        <v>3.9285714285597351E-3</v>
      </c>
    </row>
    <row r="54" spans="1:34" s="72" customFormat="1" ht="21" customHeight="1">
      <c r="A54" s="64">
        <v>43277</v>
      </c>
      <c r="B54" s="65"/>
      <c r="C54" s="23" t="s">
        <v>51</v>
      </c>
      <c r="D54" s="23"/>
      <c r="E54" s="23"/>
      <c r="F54" s="29"/>
      <c r="G54" s="35" t="s">
        <v>139</v>
      </c>
      <c r="H54" s="67">
        <v>40</v>
      </c>
      <c r="I54" s="67"/>
      <c r="J54" s="67"/>
      <c r="K54" s="67"/>
      <c r="L54" s="68"/>
      <c r="M54" s="69">
        <f t="shared" si="0"/>
        <v>40</v>
      </c>
      <c r="N54" s="69">
        <f t="shared" si="1"/>
        <v>0</v>
      </c>
      <c r="O54" s="69">
        <f t="shared" si="2"/>
        <v>0</v>
      </c>
      <c r="P54" s="69"/>
      <c r="Q54" s="69"/>
      <c r="R54" s="69"/>
      <c r="S54" s="69"/>
      <c r="T54" s="70"/>
      <c r="U54" s="70"/>
      <c r="V54" s="70"/>
      <c r="W54" s="70"/>
      <c r="X54" s="70"/>
      <c r="Y54" s="69"/>
      <c r="Z54" s="69"/>
      <c r="AA54" s="69">
        <v>40</v>
      </c>
      <c r="AB54" s="69"/>
      <c r="AC54" s="70"/>
      <c r="AD54" s="70"/>
      <c r="AE54" s="71"/>
      <c r="AF54" s="71"/>
      <c r="AG54" s="69">
        <f t="shared" si="3"/>
        <v>-40</v>
      </c>
      <c r="AH54" s="33">
        <f t="shared" si="4"/>
        <v>0</v>
      </c>
    </row>
    <row r="55" spans="1:34" s="72" customFormat="1" ht="21" customHeight="1">
      <c r="A55" s="64">
        <v>43278</v>
      </c>
      <c r="B55" s="65"/>
      <c r="C55" s="23" t="s">
        <v>38</v>
      </c>
      <c r="D55" s="23" t="s">
        <v>39</v>
      </c>
      <c r="E55" s="23" t="s">
        <v>37</v>
      </c>
      <c r="F55" s="29">
        <v>30586</v>
      </c>
      <c r="G55" s="35" t="s">
        <v>91</v>
      </c>
      <c r="H55" s="67"/>
      <c r="I55" s="67"/>
      <c r="J55" s="67"/>
      <c r="K55" s="67">
        <v>132</v>
      </c>
      <c r="L55" s="68"/>
      <c r="M55" s="69">
        <f t="shared" si="0"/>
        <v>117.85714285714285</v>
      </c>
      <c r="N55" s="69">
        <f t="shared" si="1"/>
        <v>14.142857142857141</v>
      </c>
      <c r="O55" s="69">
        <f t="shared" si="2"/>
        <v>0</v>
      </c>
      <c r="P55" s="69"/>
      <c r="Q55" s="69"/>
      <c r="R55" s="69">
        <v>117.86</v>
      </c>
      <c r="S55" s="69"/>
      <c r="T55" s="70"/>
      <c r="U55" s="70"/>
      <c r="V55" s="70"/>
      <c r="W55" s="70"/>
      <c r="X55" s="70"/>
      <c r="Y55" s="69"/>
      <c r="Z55" s="69"/>
      <c r="AA55" s="69"/>
      <c r="AB55" s="69"/>
      <c r="AC55" s="70"/>
      <c r="AD55" s="70"/>
      <c r="AE55" s="71"/>
      <c r="AF55" s="71"/>
      <c r="AG55" s="69">
        <f t="shared" si="3"/>
        <v>-132.00285714285715</v>
      </c>
      <c r="AH55" s="33">
        <f t="shared" si="4"/>
        <v>-2.8571428571524393E-3</v>
      </c>
    </row>
    <row r="56" spans="1:34" s="72" customFormat="1" ht="21" customHeight="1">
      <c r="A56" s="64">
        <v>43278</v>
      </c>
      <c r="B56" s="65"/>
      <c r="C56" s="23" t="s">
        <v>38</v>
      </c>
      <c r="D56" s="23" t="s">
        <v>39</v>
      </c>
      <c r="E56" s="23" t="s">
        <v>37</v>
      </c>
      <c r="F56" s="29">
        <v>30567</v>
      </c>
      <c r="G56" s="35" t="s">
        <v>140</v>
      </c>
      <c r="H56" s="67"/>
      <c r="I56" s="67"/>
      <c r="J56" s="67"/>
      <c r="K56" s="67">
        <v>217.75</v>
      </c>
      <c r="L56" s="68"/>
      <c r="M56" s="69">
        <f t="shared" si="0"/>
        <v>194.41964285714283</v>
      </c>
      <c r="N56" s="69">
        <f t="shared" si="1"/>
        <v>23.330357142857139</v>
      </c>
      <c r="O56" s="69">
        <f t="shared" si="2"/>
        <v>0</v>
      </c>
      <c r="P56" s="69">
        <v>194.42</v>
      </c>
      <c r="Q56" s="69"/>
      <c r="R56" s="69"/>
      <c r="S56" s="69"/>
      <c r="T56" s="70"/>
      <c r="U56" s="70"/>
      <c r="V56" s="70"/>
      <c r="W56" s="70"/>
      <c r="X56" s="70"/>
      <c r="Y56" s="69"/>
      <c r="Z56" s="69"/>
      <c r="AA56" s="69"/>
      <c r="AB56" s="69"/>
      <c r="AC56" s="70"/>
      <c r="AD56" s="70"/>
      <c r="AE56" s="71"/>
      <c r="AF56" s="71"/>
      <c r="AG56" s="69">
        <f t="shared" si="3"/>
        <v>-217.75035714285713</v>
      </c>
      <c r="AH56" s="33">
        <f t="shared" si="4"/>
        <v>-3.5714285712629135E-4</v>
      </c>
    </row>
    <row r="57" spans="1:34" s="72" customFormat="1" ht="21" customHeight="1">
      <c r="A57" s="64">
        <v>43278</v>
      </c>
      <c r="B57" s="65"/>
      <c r="C57" s="23" t="s">
        <v>141</v>
      </c>
      <c r="D57" s="23" t="s">
        <v>142</v>
      </c>
      <c r="E57" s="23" t="s">
        <v>52</v>
      </c>
      <c r="F57" s="29">
        <v>161318</v>
      </c>
      <c r="G57" s="35" t="s">
        <v>143</v>
      </c>
      <c r="H57" s="67"/>
      <c r="I57" s="67"/>
      <c r="J57" s="67"/>
      <c r="K57" s="67">
        <v>120</v>
      </c>
      <c r="L57" s="68"/>
      <c r="M57" s="69">
        <f t="shared" si="0"/>
        <v>107.14285714285714</v>
      </c>
      <c r="N57" s="69">
        <f t="shared" si="1"/>
        <v>12.857142857142856</v>
      </c>
      <c r="O57" s="69">
        <f t="shared" si="2"/>
        <v>0</v>
      </c>
      <c r="P57" s="69"/>
      <c r="Q57" s="69"/>
      <c r="R57" s="69"/>
      <c r="S57" s="69"/>
      <c r="T57" s="70"/>
      <c r="U57" s="70"/>
      <c r="V57" s="70"/>
      <c r="W57" s="70"/>
      <c r="X57" s="70"/>
      <c r="Y57" s="69"/>
      <c r="Z57" s="69">
        <v>107.14</v>
      </c>
      <c r="AA57" s="69"/>
      <c r="AB57" s="69"/>
      <c r="AC57" s="70"/>
      <c r="AD57" s="70"/>
      <c r="AE57" s="71"/>
      <c r="AF57" s="71"/>
      <c r="AG57" s="69">
        <f t="shared" si="3"/>
        <v>-119.99714285714286</v>
      </c>
      <c r="AH57" s="33">
        <f t="shared" si="4"/>
        <v>2.8571428571382285E-3</v>
      </c>
    </row>
    <row r="58" spans="1:34" s="72" customFormat="1" ht="21" customHeight="1">
      <c r="A58" s="64">
        <v>43279</v>
      </c>
      <c r="B58" s="65"/>
      <c r="C58" s="23" t="s">
        <v>40</v>
      </c>
      <c r="D58" s="23" t="s">
        <v>41</v>
      </c>
      <c r="E58" s="23" t="s">
        <v>42</v>
      </c>
      <c r="F58" s="82">
        <v>2490</v>
      </c>
      <c r="G58" s="35" t="s">
        <v>144</v>
      </c>
      <c r="H58" s="67"/>
      <c r="I58" s="67"/>
      <c r="J58" s="67">
        <v>980</v>
      </c>
      <c r="K58" s="67"/>
      <c r="L58" s="68"/>
      <c r="M58" s="69">
        <f t="shared" si="0"/>
        <v>980</v>
      </c>
      <c r="N58" s="69">
        <f t="shared" si="1"/>
        <v>0</v>
      </c>
      <c r="O58" s="69">
        <f t="shared" si="2"/>
        <v>0</v>
      </c>
      <c r="P58" s="69">
        <v>980</v>
      </c>
      <c r="Q58" s="69"/>
      <c r="R58" s="69"/>
      <c r="S58" s="69"/>
      <c r="T58" s="70"/>
      <c r="U58" s="70"/>
      <c r="V58" s="70"/>
      <c r="W58" s="70"/>
      <c r="X58" s="70"/>
      <c r="Y58" s="69"/>
      <c r="Z58" s="69"/>
      <c r="AA58" s="69"/>
      <c r="AB58" s="69"/>
      <c r="AC58" s="70"/>
      <c r="AD58" s="70"/>
      <c r="AE58" s="71"/>
      <c r="AF58" s="71"/>
      <c r="AG58" s="69">
        <f t="shared" si="3"/>
        <v>-980</v>
      </c>
      <c r="AH58" s="33">
        <f t="shared" si="4"/>
        <v>0</v>
      </c>
    </row>
    <row r="59" spans="1:34" s="72" customFormat="1" ht="24" customHeight="1">
      <c r="A59" s="64">
        <v>43279</v>
      </c>
      <c r="B59" s="65"/>
      <c r="C59" s="23" t="s">
        <v>43</v>
      </c>
      <c r="D59" s="23"/>
      <c r="E59" s="23"/>
      <c r="F59" s="29"/>
      <c r="G59" s="35" t="s">
        <v>145</v>
      </c>
      <c r="H59" s="67">
        <v>100</v>
      </c>
      <c r="I59" s="67"/>
      <c r="J59" s="67"/>
      <c r="K59" s="67"/>
      <c r="L59" s="68"/>
      <c r="M59" s="69">
        <f t="shared" si="0"/>
        <v>100</v>
      </c>
      <c r="N59" s="69">
        <f t="shared" si="1"/>
        <v>0</v>
      </c>
      <c r="O59" s="69">
        <f t="shared" si="2"/>
        <v>0</v>
      </c>
      <c r="P59" s="69"/>
      <c r="Q59" s="69"/>
      <c r="R59" s="69"/>
      <c r="S59" s="69"/>
      <c r="T59" s="70"/>
      <c r="U59" s="70"/>
      <c r="V59" s="70"/>
      <c r="W59" s="70"/>
      <c r="X59" s="70"/>
      <c r="Y59" s="69"/>
      <c r="Z59" s="69"/>
      <c r="AA59" s="69">
        <v>100</v>
      </c>
      <c r="AB59" s="69"/>
      <c r="AC59" s="70"/>
      <c r="AD59" s="70"/>
      <c r="AE59" s="71"/>
      <c r="AF59" s="71"/>
      <c r="AG59" s="69">
        <f t="shared" si="3"/>
        <v>-100</v>
      </c>
      <c r="AH59" s="33">
        <f t="shared" si="4"/>
        <v>0</v>
      </c>
    </row>
    <row r="60" spans="1:34" s="72" customFormat="1" ht="21" customHeight="1">
      <c r="A60" s="64">
        <v>43279</v>
      </c>
      <c r="B60" s="65"/>
      <c r="C60" s="23" t="s">
        <v>44</v>
      </c>
      <c r="D60" s="23" t="s">
        <v>45</v>
      </c>
      <c r="E60" s="23" t="s">
        <v>46</v>
      </c>
      <c r="F60" s="29">
        <v>101759</v>
      </c>
      <c r="G60" s="29" t="s">
        <v>146</v>
      </c>
      <c r="H60" s="67"/>
      <c r="I60" s="67"/>
      <c r="J60" s="67"/>
      <c r="K60" s="67">
        <f>2337.46+280.49</f>
        <v>2617.9499999999998</v>
      </c>
      <c r="L60" s="68"/>
      <c r="M60" s="69">
        <f t="shared" si="0"/>
        <v>2337.4553571428569</v>
      </c>
      <c r="N60" s="69">
        <f t="shared" si="1"/>
        <v>280.49464285714282</v>
      </c>
      <c r="O60" s="69">
        <f t="shared" si="2"/>
        <v>0</v>
      </c>
      <c r="P60" s="69">
        <v>2337.46</v>
      </c>
      <c r="Q60" s="69"/>
      <c r="R60" s="69"/>
      <c r="S60" s="69"/>
      <c r="T60" s="70"/>
      <c r="U60" s="70"/>
      <c r="V60" s="70"/>
      <c r="W60" s="70"/>
      <c r="X60" s="70"/>
      <c r="Y60" s="69"/>
      <c r="Z60" s="69"/>
      <c r="AA60" s="69"/>
      <c r="AB60" s="69"/>
      <c r="AC60" s="70"/>
      <c r="AD60" s="70"/>
      <c r="AE60" s="71"/>
      <c r="AF60" s="71"/>
      <c r="AG60" s="69">
        <f t="shared" si="3"/>
        <v>-2617.954642857143</v>
      </c>
      <c r="AH60" s="33">
        <f t="shared" si="4"/>
        <v>-4.6428571431533783E-3</v>
      </c>
    </row>
    <row r="61" spans="1:34" s="72" customFormat="1" ht="24" customHeight="1">
      <c r="A61" s="64">
        <v>43279</v>
      </c>
      <c r="B61" s="65"/>
      <c r="C61" s="23" t="s">
        <v>44</v>
      </c>
      <c r="D61" s="23" t="s">
        <v>45</v>
      </c>
      <c r="E61" s="23" t="s">
        <v>46</v>
      </c>
      <c r="F61" s="29">
        <v>101759</v>
      </c>
      <c r="G61" s="35" t="s">
        <v>147</v>
      </c>
      <c r="H61" s="67"/>
      <c r="I61" s="67"/>
      <c r="J61" s="67">
        <v>334.6</v>
      </c>
      <c r="K61" s="67"/>
      <c r="L61" s="68"/>
      <c r="M61" s="69">
        <f t="shared" si="0"/>
        <v>334.6</v>
      </c>
      <c r="N61" s="69">
        <f t="shared" si="1"/>
        <v>0</v>
      </c>
      <c r="O61" s="69">
        <v>0</v>
      </c>
      <c r="P61" s="69">
        <v>334.6</v>
      </c>
      <c r="Q61" s="69"/>
      <c r="R61" s="69"/>
      <c r="S61" s="69"/>
      <c r="T61" s="70"/>
      <c r="U61" s="70"/>
      <c r="V61" s="70"/>
      <c r="W61" s="70"/>
      <c r="X61" s="70"/>
      <c r="Y61" s="69"/>
      <c r="Z61" s="69"/>
      <c r="AA61" s="69"/>
      <c r="AB61" s="69"/>
      <c r="AC61" s="70"/>
      <c r="AD61" s="70"/>
      <c r="AE61" s="71"/>
      <c r="AF61" s="71"/>
      <c r="AG61" s="69">
        <f t="shared" si="3"/>
        <v>-334.6</v>
      </c>
      <c r="AH61" s="33">
        <f t="shared" si="4"/>
        <v>0</v>
      </c>
    </row>
    <row r="62" spans="1:34" s="72" customFormat="1" ht="24" customHeight="1">
      <c r="A62" s="64">
        <v>43279</v>
      </c>
      <c r="B62" s="65"/>
      <c r="C62" s="23" t="s">
        <v>38</v>
      </c>
      <c r="D62" s="23" t="s">
        <v>39</v>
      </c>
      <c r="E62" s="23" t="s">
        <v>37</v>
      </c>
      <c r="F62" s="29">
        <v>30611</v>
      </c>
      <c r="G62" s="35" t="s">
        <v>148</v>
      </c>
      <c r="H62" s="67"/>
      <c r="I62" s="67"/>
      <c r="J62" s="67"/>
      <c r="K62" s="67">
        <v>195</v>
      </c>
      <c r="L62" s="68"/>
      <c r="M62" s="69">
        <f t="shared" si="0"/>
        <v>174.10714285714283</v>
      </c>
      <c r="N62" s="69">
        <f t="shared" si="1"/>
        <v>20.892857142857139</v>
      </c>
      <c r="O62" s="69">
        <f t="shared" si="2"/>
        <v>0</v>
      </c>
      <c r="P62" s="69">
        <v>174.11</v>
      </c>
      <c r="Q62" s="69"/>
      <c r="R62" s="69"/>
      <c r="S62" s="69"/>
      <c r="T62" s="70"/>
      <c r="U62" s="70"/>
      <c r="V62" s="70"/>
      <c r="W62" s="70"/>
      <c r="X62" s="70"/>
      <c r="Y62" s="69"/>
      <c r="Z62" s="69"/>
      <c r="AA62" s="69"/>
      <c r="AB62" s="69"/>
      <c r="AC62" s="70"/>
      <c r="AD62" s="70"/>
      <c r="AE62" s="71"/>
      <c r="AF62" s="71"/>
      <c r="AG62" s="69">
        <f t="shared" si="3"/>
        <v>-195.00285714285715</v>
      </c>
      <c r="AH62" s="33">
        <f t="shared" si="4"/>
        <v>-2.8571428571524393E-3</v>
      </c>
    </row>
    <row r="63" spans="1:34" s="72" customFormat="1" ht="24" customHeight="1">
      <c r="A63" s="64">
        <v>43279</v>
      </c>
      <c r="B63" s="65"/>
      <c r="C63" s="23" t="s">
        <v>38</v>
      </c>
      <c r="D63" s="23" t="s">
        <v>39</v>
      </c>
      <c r="E63" s="23" t="s">
        <v>37</v>
      </c>
      <c r="F63" s="29">
        <v>30594</v>
      </c>
      <c r="G63" s="35" t="s">
        <v>62</v>
      </c>
      <c r="H63" s="67"/>
      <c r="I63" s="67"/>
      <c r="J63" s="67"/>
      <c r="K63" s="67">
        <v>240</v>
      </c>
      <c r="L63" s="68"/>
      <c r="M63" s="69">
        <f t="shared" si="0"/>
        <v>214.28571428571428</v>
      </c>
      <c r="N63" s="69">
        <f t="shared" si="1"/>
        <v>25.714285714285712</v>
      </c>
      <c r="O63" s="69">
        <f t="shared" si="2"/>
        <v>0</v>
      </c>
      <c r="P63" s="69">
        <v>214.29</v>
      </c>
      <c r="Q63" s="69"/>
      <c r="R63" s="69"/>
      <c r="S63" s="69"/>
      <c r="T63" s="70"/>
      <c r="U63" s="70"/>
      <c r="V63" s="70"/>
      <c r="W63" s="70"/>
      <c r="X63" s="70"/>
      <c r="Y63" s="69"/>
      <c r="Z63" s="69"/>
      <c r="AA63" s="69"/>
      <c r="AB63" s="69"/>
      <c r="AC63" s="70"/>
      <c r="AD63" s="70"/>
      <c r="AE63" s="71"/>
      <c r="AF63" s="71"/>
      <c r="AG63" s="69">
        <f t="shared" si="3"/>
        <v>-240.00428571428571</v>
      </c>
      <c r="AH63" s="33">
        <f t="shared" si="4"/>
        <v>-4.2857142857144481E-3</v>
      </c>
    </row>
    <row r="64" spans="1:34" s="72" customFormat="1" ht="19.5" customHeight="1">
      <c r="A64" s="64">
        <v>43279</v>
      </c>
      <c r="B64" s="65"/>
      <c r="C64" s="23" t="s">
        <v>63</v>
      </c>
      <c r="D64" s="23" t="s">
        <v>64</v>
      </c>
      <c r="E64" s="23" t="s">
        <v>59</v>
      </c>
      <c r="F64" s="29">
        <v>1353</v>
      </c>
      <c r="G64" s="35" t="s">
        <v>149</v>
      </c>
      <c r="H64" s="67"/>
      <c r="I64" s="67"/>
      <c r="J64" s="67"/>
      <c r="K64" s="67">
        <v>3768</v>
      </c>
      <c r="L64" s="68">
        <v>0.01</v>
      </c>
      <c r="M64" s="69">
        <f t="shared" si="0"/>
        <v>3364.2857142857138</v>
      </c>
      <c r="N64" s="69">
        <f t="shared" si="1"/>
        <v>403.71428571428561</v>
      </c>
      <c r="O64" s="69">
        <f t="shared" si="2"/>
        <v>-33.642857142857139</v>
      </c>
      <c r="P64" s="69">
        <v>3364.29</v>
      </c>
      <c r="Q64" s="69"/>
      <c r="R64" s="69"/>
      <c r="S64" s="69"/>
      <c r="T64" s="70"/>
      <c r="U64" s="70"/>
      <c r="V64" s="70"/>
      <c r="W64" s="70"/>
      <c r="X64" s="70"/>
      <c r="Y64" s="69"/>
      <c r="Z64" s="69"/>
      <c r="AA64" s="69"/>
      <c r="AB64" s="69"/>
      <c r="AC64" s="70"/>
      <c r="AD64" s="70"/>
      <c r="AE64" s="71"/>
      <c r="AF64" s="71"/>
      <c r="AG64" s="69">
        <f t="shared" si="3"/>
        <v>-3734.3614285714284</v>
      </c>
      <c r="AH64" s="33">
        <f t="shared" si="4"/>
        <v>-4.2857142855439179E-3</v>
      </c>
    </row>
    <row r="65" spans="1:34" s="34" customFormat="1" ht="19.5" customHeight="1">
      <c r="A65" s="22">
        <v>43279</v>
      </c>
      <c r="B65" s="37"/>
      <c r="C65" s="23" t="s">
        <v>63</v>
      </c>
      <c r="D65" s="23" t="s">
        <v>64</v>
      </c>
      <c r="E65" s="23" t="s">
        <v>59</v>
      </c>
      <c r="F65" s="29">
        <v>1354</v>
      </c>
      <c r="G65" s="35" t="s">
        <v>150</v>
      </c>
      <c r="H65" s="30"/>
      <c r="I65" s="30"/>
      <c r="J65" s="30"/>
      <c r="K65" s="30">
        <v>215</v>
      </c>
      <c r="L65" s="31">
        <v>0.01</v>
      </c>
      <c r="M65" s="32">
        <f t="shared" si="0"/>
        <v>191.96428571428569</v>
      </c>
      <c r="N65" s="32">
        <f t="shared" si="1"/>
        <v>23.035714285714281</v>
      </c>
      <c r="O65" s="32">
        <f t="shared" si="2"/>
        <v>-1.919642857142857</v>
      </c>
      <c r="P65" s="32">
        <v>191.96</v>
      </c>
      <c r="Q65" s="32"/>
      <c r="R65" s="32"/>
      <c r="S65" s="32"/>
      <c r="T65" s="41"/>
      <c r="U65" s="41"/>
      <c r="V65" s="41"/>
      <c r="W65" s="41"/>
      <c r="X65" s="41"/>
      <c r="Y65" s="32"/>
      <c r="Z65" s="32"/>
      <c r="AA65" s="32"/>
      <c r="AB65" s="32"/>
      <c r="AC65" s="41"/>
      <c r="AD65" s="41"/>
      <c r="AE65" s="48"/>
      <c r="AF65" s="48"/>
      <c r="AG65" s="32">
        <f t="shared" si="3"/>
        <v>-213.07607142857142</v>
      </c>
      <c r="AH65" s="33">
        <f t="shared" si="4"/>
        <v>4.285714285718667E-3</v>
      </c>
    </row>
    <row r="66" spans="1:34" s="34" customFormat="1" ht="18" customHeight="1">
      <c r="A66" s="22">
        <v>43280</v>
      </c>
      <c r="B66" s="37"/>
      <c r="C66" s="23" t="s">
        <v>38</v>
      </c>
      <c r="D66" s="23" t="s">
        <v>39</v>
      </c>
      <c r="E66" s="23" t="s">
        <v>37</v>
      </c>
      <c r="F66" s="29">
        <v>30620</v>
      </c>
      <c r="G66" s="35" t="s">
        <v>151</v>
      </c>
      <c r="H66" s="30"/>
      <c r="I66" s="30"/>
      <c r="J66" s="30"/>
      <c r="K66" s="30">
        <v>239</v>
      </c>
      <c r="L66" s="31"/>
      <c r="M66" s="32">
        <f t="shared" si="0"/>
        <v>213.39285714285711</v>
      </c>
      <c r="N66" s="32">
        <f t="shared" si="1"/>
        <v>25.607142857142851</v>
      </c>
      <c r="O66" s="32">
        <f t="shared" si="2"/>
        <v>0</v>
      </c>
      <c r="P66" s="32"/>
      <c r="Q66" s="32"/>
      <c r="R66" s="32">
        <v>213.39</v>
      </c>
      <c r="S66" s="32"/>
      <c r="T66" s="41"/>
      <c r="U66" s="41"/>
      <c r="V66" s="41"/>
      <c r="W66" s="41"/>
      <c r="X66" s="41"/>
      <c r="Y66" s="32"/>
      <c r="Z66" s="32"/>
      <c r="AA66" s="32"/>
      <c r="AB66" s="32"/>
      <c r="AC66" s="41"/>
      <c r="AD66" s="41"/>
      <c r="AE66" s="48"/>
      <c r="AF66" s="48"/>
      <c r="AG66" s="32">
        <f t="shared" si="3"/>
        <v>-238.99714285714285</v>
      </c>
      <c r="AH66" s="33">
        <f t="shared" si="4"/>
        <v>2.8571428571524393E-3</v>
      </c>
    </row>
    <row r="67" spans="1:34" s="34" customFormat="1" ht="19.5" customHeight="1">
      <c r="A67" s="22">
        <v>43280</v>
      </c>
      <c r="B67" s="37"/>
      <c r="C67" s="23" t="s">
        <v>38</v>
      </c>
      <c r="D67" s="23" t="s">
        <v>39</v>
      </c>
      <c r="E67" s="23" t="s">
        <v>37</v>
      </c>
      <c r="F67" s="29">
        <v>30621</v>
      </c>
      <c r="G67" s="35" t="s">
        <v>152</v>
      </c>
      <c r="H67" s="30"/>
      <c r="I67" s="30"/>
      <c r="J67" s="30"/>
      <c r="K67" s="30">
        <v>175</v>
      </c>
      <c r="L67" s="31"/>
      <c r="M67" s="32">
        <f t="shared" si="0"/>
        <v>156.24999999999997</v>
      </c>
      <c r="N67" s="32">
        <f t="shared" si="1"/>
        <v>18.749999999999996</v>
      </c>
      <c r="O67" s="32">
        <f t="shared" si="2"/>
        <v>0</v>
      </c>
      <c r="P67" s="32">
        <v>156.25</v>
      </c>
      <c r="Q67" s="32"/>
      <c r="R67" s="32"/>
      <c r="S67" s="32"/>
      <c r="T67" s="41"/>
      <c r="U67" s="41"/>
      <c r="V67" s="41"/>
      <c r="W67" s="41"/>
      <c r="X67" s="41"/>
      <c r="Y67" s="32"/>
      <c r="Z67" s="32"/>
      <c r="AA67" s="32"/>
      <c r="AB67" s="32"/>
      <c r="AC67" s="41"/>
      <c r="AD67" s="41"/>
      <c r="AE67" s="48"/>
      <c r="AF67" s="48"/>
      <c r="AG67" s="32">
        <f t="shared" si="3"/>
        <v>-175</v>
      </c>
      <c r="AH67" s="33">
        <f t="shared" si="4"/>
        <v>0</v>
      </c>
    </row>
    <row r="68" spans="1:34" s="34" customFormat="1" ht="22.5" customHeight="1">
      <c r="A68" s="49">
        <v>43280</v>
      </c>
      <c r="B68" s="50"/>
      <c r="C68" s="23" t="s">
        <v>153</v>
      </c>
      <c r="D68" s="23" t="s">
        <v>48</v>
      </c>
      <c r="E68" s="23" t="s">
        <v>37</v>
      </c>
      <c r="F68" s="51">
        <v>683507</v>
      </c>
      <c r="G68" s="52" t="s">
        <v>154</v>
      </c>
      <c r="H68" s="30"/>
      <c r="I68" s="30"/>
      <c r="J68" s="30"/>
      <c r="K68" s="30">
        <v>33.75</v>
      </c>
      <c r="L68" s="31"/>
      <c r="M68" s="32">
        <f t="shared" si="0"/>
        <v>30.133928571428569</v>
      </c>
      <c r="N68" s="32">
        <f t="shared" si="1"/>
        <v>3.6160714285714284</v>
      </c>
      <c r="O68" s="32">
        <f t="shared" si="2"/>
        <v>0</v>
      </c>
      <c r="P68" s="32"/>
      <c r="Q68" s="32"/>
      <c r="R68" s="32"/>
      <c r="S68" s="32"/>
      <c r="T68" s="41">
        <v>30.13</v>
      </c>
      <c r="U68" s="41"/>
      <c r="V68" s="41"/>
      <c r="W68" s="41"/>
      <c r="X68" s="41"/>
      <c r="Y68" s="32"/>
      <c r="Z68" s="32"/>
      <c r="AA68" s="32"/>
      <c r="AB68" s="32"/>
      <c r="AC68" s="32"/>
      <c r="AD68" s="32"/>
      <c r="AE68" s="32"/>
      <c r="AF68" s="32"/>
      <c r="AG68" s="32">
        <f t="shared" si="3"/>
        <v>-33.746071428571426</v>
      </c>
      <c r="AH68" s="33">
        <f t="shared" si="4"/>
        <v>3.9285714285739459E-3</v>
      </c>
    </row>
    <row r="69" spans="1:34" s="34" customFormat="1" ht="21.75" customHeight="1">
      <c r="A69" s="49">
        <v>43280</v>
      </c>
      <c r="B69" s="50"/>
      <c r="C69" s="23" t="s">
        <v>53</v>
      </c>
      <c r="D69" s="23" t="s">
        <v>155</v>
      </c>
      <c r="E69" s="23" t="s">
        <v>52</v>
      </c>
      <c r="F69" s="51">
        <v>30496</v>
      </c>
      <c r="G69" s="29" t="s">
        <v>156</v>
      </c>
      <c r="H69" s="30"/>
      <c r="I69" s="30"/>
      <c r="J69" s="30"/>
      <c r="K69" s="30">
        <v>25.25</v>
      </c>
      <c r="L69" s="31"/>
      <c r="M69" s="32">
        <f t="shared" ref="M69" si="5">SUM(H69:J69,K69/1.12)</f>
        <v>22.544642857142854</v>
      </c>
      <c r="N69" s="32">
        <f t="shared" ref="N69" si="6">K69/1.12*0.12</f>
        <v>2.7053571428571423</v>
      </c>
      <c r="O69" s="32">
        <f t="shared" ref="O69" si="7">-SUM(I69:J69,K69/1.12)*L69</f>
        <v>0</v>
      </c>
      <c r="P69" s="32">
        <v>22.54</v>
      </c>
      <c r="Q69" s="32"/>
      <c r="R69" s="32"/>
      <c r="S69" s="32"/>
      <c r="T69" s="41"/>
      <c r="U69" s="41"/>
      <c r="V69" s="41"/>
      <c r="W69" s="41"/>
      <c r="X69" s="41"/>
      <c r="Y69" s="32"/>
      <c r="Z69" s="32"/>
      <c r="AA69" s="32"/>
      <c r="AB69" s="32"/>
      <c r="AC69" s="32"/>
      <c r="AD69" s="32"/>
      <c r="AE69" s="32"/>
      <c r="AF69" s="32"/>
      <c r="AG69" s="32">
        <f t="shared" ref="AG69" si="8">-SUM(N69:AF69)</f>
        <v>-25.245357142857141</v>
      </c>
      <c r="AH69" s="33">
        <f t="shared" ref="AH69" si="9">SUM(H69:K69)+AG69+O69</f>
        <v>4.642857142858503E-3</v>
      </c>
    </row>
    <row r="70" spans="1:34" s="34" customFormat="1" ht="19.5" customHeight="1">
      <c r="A70" s="22">
        <v>43280</v>
      </c>
      <c r="B70" s="37"/>
      <c r="C70" s="23" t="s">
        <v>44</v>
      </c>
      <c r="D70" s="23" t="s">
        <v>45</v>
      </c>
      <c r="E70" s="23" t="s">
        <v>46</v>
      </c>
      <c r="F70" s="29">
        <v>104136</v>
      </c>
      <c r="G70" s="35" t="s">
        <v>157</v>
      </c>
      <c r="H70" s="30"/>
      <c r="I70" s="30"/>
      <c r="J70" s="30"/>
      <c r="K70" s="30">
        <f>1620.22+194.43</f>
        <v>1814.65</v>
      </c>
      <c r="L70" s="31"/>
      <c r="M70" s="32">
        <f t="shared" ref="M70:M74" si="10">SUM(H70:J70,K70/1.12)</f>
        <v>1620.2232142857142</v>
      </c>
      <c r="N70" s="32">
        <f t="shared" ref="N70:N74" si="11">K70/1.12*0.12</f>
        <v>194.4267857142857</v>
      </c>
      <c r="O70" s="32">
        <f t="shared" ref="O70:O74" si="12">-SUM(I70:J70,K70/1.12)*L70</f>
        <v>0</v>
      </c>
      <c r="P70" s="32">
        <v>1620.22</v>
      </c>
      <c r="Q70" s="32"/>
      <c r="R70" s="32"/>
      <c r="S70" s="32"/>
      <c r="T70" s="41"/>
      <c r="U70" s="41"/>
      <c r="V70" s="41"/>
      <c r="W70" s="41"/>
      <c r="X70" s="41"/>
      <c r="Y70" s="32"/>
      <c r="Z70" s="32"/>
      <c r="AA70" s="32"/>
      <c r="AB70" s="32"/>
      <c r="AC70" s="41"/>
      <c r="AD70" s="41"/>
      <c r="AE70" s="48"/>
      <c r="AF70" s="48"/>
      <c r="AG70" s="32">
        <f t="shared" ref="AG70:AG71" si="13">-SUM(N70:AF70)</f>
        <v>-1814.6467857142857</v>
      </c>
      <c r="AH70" s="33">
        <f t="shared" ref="AH70:AH71" si="14">SUM(H70:K70)+AG70+O70</f>
        <v>3.2142857144208392E-3</v>
      </c>
    </row>
    <row r="71" spans="1:34" s="34" customFormat="1" ht="19.5" customHeight="1">
      <c r="A71" s="22">
        <v>43280</v>
      </c>
      <c r="B71" s="37"/>
      <c r="C71" s="23" t="s">
        <v>44</v>
      </c>
      <c r="D71" s="23" t="s">
        <v>45</v>
      </c>
      <c r="E71" s="23" t="s">
        <v>46</v>
      </c>
      <c r="F71" s="29">
        <v>104136</v>
      </c>
      <c r="G71" s="35" t="s">
        <v>158</v>
      </c>
      <c r="H71" s="30"/>
      <c r="I71" s="30"/>
      <c r="J71" s="30">
        <v>352.1</v>
      </c>
      <c r="K71" s="30"/>
      <c r="L71" s="31"/>
      <c r="M71" s="32">
        <f t="shared" si="10"/>
        <v>352.1</v>
      </c>
      <c r="N71" s="32">
        <f t="shared" si="11"/>
        <v>0</v>
      </c>
      <c r="O71" s="32">
        <v>352.1</v>
      </c>
      <c r="P71" s="32">
        <v>352.1</v>
      </c>
      <c r="Q71" s="32"/>
      <c r="R71" s="32"/>
      <c r="S71" s="32"/>
      <c r="T71" s="41"/>
      <c r="U71" s="41"/>
      <c r="V71" s="41"/>
      <c r="W71" s="41"/>
      <c r="X71" s="41"/>
      <c r="Y71" s="32"/>
      <c r="Z71" s="32"/>
      <c r="AA71" s="32"/>
      <c r="AB71" s="32"/>
      <c r="AC71" s="41"/>
      <c r="AD71" s="41"/>
      <c r="AE71" s="48"/>
      <c r="AF71" s="48"/>
      <c r="AG71" s="32">
        <f t="shared" si="13"/>
        <v>-704.2</v>
      </c>
      <c r="AH71" s="33">
        <f t="shared" si="14"/>
        <v>0</v>
      </c>
    </row>
    <row r="72" spans="1:34" s="34" customFormat="1" ht="19.5" customHeight="1">
      <c r="A72" s="22">
        <v>43280</v>
      </c>
      <c r="B72" s="37"/>
      <c r="C72" s="23" t="s">
        <v>38</v>
      </c>
      <c r="D72" s="23" t="s">
        <v>39</v>
      </c>
      <c r="E72" s="23" t="s">
        <v>37</v>
      </c>
      <c r="F72" s="29">
        <v>30632</v>
      </c>
      <c r="G72" s="35" t="s">
        <v>91</v>
      </c>
      <c r="H72" s="30"/>
      <c r="I72" s="30"/>
      <c r="J72" s="30"/>
      <c r="K72" s="30">
        <v>147</v>
      </c>
      <c r="L72" s="31"/>
      <c r="M72" s="32">
        <f t="shared" si="10"/>
        <v>131.25</v>
      </c>
      <c r="N72" s="32">
        <f t="shared" si="11"/>
        <v>15.75</v>
      </c>
      <c r="O72" s="32">
        <f t="shared" si="12"/>
        <v>0</v>
      </c>
      <c r="P72" s="32">
        <v>131.25</v>
      </c>
      <c r="Q72" s="32"/>
      <c r="R72" s="32"/>
      <c r="S72" s="32"/>
      <c r="T72" s="41"/>
      <c r="U72" s="41"/>
      <c r="V72" s="41"/>
      <c r="W72" s="41"/>
      <c r="X72" s="41"/>
      <c r="Y72" s="32"/>
      <c r="Z72" s="32"/>
      <c r="AA72" s="32"/>
      <c r="AB72" s="32"/>
      <c r="AC72" s="41"/>
      <c r="AD72" s="41"/>
      <c r="AE72" s="48"/>
      <c r="AF72" s="48"/>
      <c r="AG72" s="32">
        <f t="shared" ref="AG72:AG74" si="15">-SUM(N72:AF72)</f>
        <v>-147</v>
      </c>
      <c r="AH72" s="33">
        <f t="shared" ref="AH72:AH74" si="16">SUM(H72:K72)+AG72+O72</f>
        <v>0</v>
      </c>
    </row>
    <row r="73" spans="1:34" s="34" customFormat="1" ht="21.75" customHeight="1">
      <c r="A73" s="22">
        <v>43280</v>
      </c>
      <c r="B73" s="37"/>
      <c r="C73" s="23" t="s">
        <v>38</v>
      </c>
      <c r="D73" s="23" t="s">
        <v>39</v>
      </c>
      <c r="E73" s="23" t="s">
        <v>37</v>
      </c>
      <c r="F73" s="29">
        <v>30633</v>
      </c>
      <c r="G73" s="35" t="s">
        <v>159</v>
      </c>
      <c r="H73" s="30"/>
      <c r="I73" s="30"/>
      <c r="J73" s="30"/>
      <c r="K73" s="30">
        <v>873.29</v>
      </c>
      <c r="L73" s="31"/>
      <c r="M73" s="32">
        <f t="shared" si="10"/>
        <v>779.72321428571422</v>
      </c>
      <c r="N73" s="32">
        <f t="shared" si="11"/>
        <v>93.5667857142857</v>
      </c>
      <c r="O73" s="32">
        <f t="shared" si="12"/>
        <v>0</v>
      </c>
      <c r="P73" s="32">
        <v>779.72</v>
      </c>
      <c r="Q73" s="32"/>
      <c r="R73" s="32"/>
      <c r="S73" s="32"/>
      <c r="T73" s="41"/>
      <c r="U73" s="41"/>
      <c r="V73" s="41"/>
      <c r="W73" s="41"/>
      <c r="X73" s="41"/>
      <c r="Y73" s="32"/>
      <c r="Z73" s="32"/>
      <c r="AA73" s="32"/>
      <c r="AB73" s="32"/>
      <c r="AC73" s="41"/>
      <c r="AD73" s="41"/>
      <c r="AE73" s="48"/>
      <c r="AF73" s="48"/>
      <c r="AG73" s="32">
        <f t="shared" si="15"/>
        <v>-873.28678571428577</v>
      </c>
      <c r="AH73" s="33">
        <f t="shared" si="16"/>
        <v>3.2142857141934655E-3</v>
      </c>
    </row>
    <row r="74" spans="1:34" s="34" customFormat="1" ht="19.5" customHeight="1">
      <c r="A74" s="22">
        <v>43281</v>
      </c>
      <c r="B74" s="37"/>
      <c r="C74" s="23" t="s">
        <v>38</v>
      </c>
      <c r="D74" s="23" t="s">
        <v>39</v>
      </c>
      <c r="E74" s="23" t="s">
        <v>37</v>
      </c>
      <c r="F74" s="29">
        <v>30641</v>
      </c>
      <c r="G74" s="35" t="s">
        <v>160</v>
      </c>
      <c r="H74" s="30"/>
      <c r="I74" s="30"/>
      <c r="J74" s="30"/>
      <c r="K74" s="30">
        <v>172.5</v>
      </c>
      <c r="L74" s="31"/>
      <c r="M74" s="32">
        <f t="shared" si="10"/>
        <v>154.01785714285714</v>
      </c>
      <c r="N74" s="32">
        <f t="shared" si="11"/>
        <v>18.482142857142858</v>
      </c>
      <c r="O74" s="32">
        <f t="shared" si="12"/>
        <v>0</v>
      </c>
      <c r="P74" s="32">
        <v>154.02000000000001</v>
      </c>
      <c r="Q74" s="32"/>
      <c r="R74" s="32"/>
      <c r="S74" s="32"/>
      <c r="T74" s="41"/>
      <c r="U74" s="41"/>
      <c r="V74" s="41"/>
      <c r="W74" s="41"/>
      <c r="X74" s="41"/>
      <c r="Y74" s="32"/>
      <c r="Z74" s="32"/>
      <c r="AA74" s="32"/>
      <c r="AB74" s="32"/>
      <c r="AC74" s="41"/>
      <c r="AD74" s="41"/>
      <c r="AE74" s="48"/>
      <c r="AF74" s="48"/>
      <c r="AG74" s="32">
        <f t="shared" si="15"/>
        <v>-172.50214285714287</v>
      </c>
      <c r="AH74" s="33">
        <f t="shared" si="16"/>
        <v>-2.1428571428714349E-3</v>
      </c>
    </row>
    <row r="75" spans="1:34" s="34" customFormat="1" ht="18.75" customHeight="1">
      <c r="A75" s="22"/>
      <c r="B75" s="37"/>
      <c r="C75" s="23"/>
      <c r="D75" s="23"/>
      <c r="E75" s="23"/>
      <c r="F75" s="29"/>
      <c r="G75" s="35"/>
      <c r="H75" s="30"/>
      <c r="I75" s="30"/>
      <c r="J75" s="30"/>
      <c r="K75" s="30"/>
      <c r="L75" s="31"/>
      <c r="M75" s="32">
        <f t="shared" ref="M75" si="17">SUM(H75:J75,K75/1.12)</f>
        <v>0</v>
      </c>
      <c r="N75" s="32">
        <f t="shared" ref="N75" si="18">K75/1.12*0.12</f>
        <v>0</v>
      </c>
      <c r="O75" s="32">
        <f t="shared" ref="O75" si="19">-SUM(I75:J75,K75/1.12)*L75</f>
        <v>0</v>
      </c>
      <c r="P75" s="32"/>
      <c r="Q75" s="32"/>
      <c r="R75" s="32"/>
      <c r="S75" s="32"/>
      <c r="T75" s="41"/>
      <c r="U75" s="41"/>
      <c r="V75" s="41"/>
      <c r="W75" s="41"/>
      <c r="X75" s="41"/>
      <c r="Y75" s="32"/>
      <c r="Z75" s="32"/>
      <c r="AA75" s="32"/>
      <c r="AB75" s="32"/>
      <c r="AC75" s="32"/>
      <c r="AD75" s="32"/>
      <c r="AE75" s="32"/>
      <c r="AF75" s="32"/>
      <c r="AG75" s="32">
        <f t="shared" ref="AG75" si="20">-SUM(N75:AF75)</f>
        <v>0</v>
      </c>
      <c r="AH75" s="33">
        <f t="shared" ref="AH75" si="21">SUM(H75:K75)+AG75+O75</f>
        <v>0</v>
      </c>
    </row>
    <row r="76" spans="1:34" s="34" customFormat="1" ht="19.5" customHeight="1">
      <c r="A76" s="22"/>
      <c r="B76" s="37"/>
      <c r="C76" s="38"/>
      <c r="D76" s="38"/>
      <c r="E76" s="38"/>
      <c r="F76" s="29"/>
      <c r="G76" s="35"/>
      <c r="H76" s="30"/>
      <c r="I76" s="30"/>
      <c r="J76" s="30"/>
      <c r="K76" s="30"/>
      <c r="L76" s="31"/>
      <c r="M76" s="32">
        <f>SUM(H76:J76,K76/1.12)</f>
        <v>0</v>
      </c>
      <c r="N76" s="32">
        <f>K76/1.12*0.12</f>
        <v>0</v>
      </c>
      <c r="O76" s="32">
        <f>-SUM(I76:J76,K76/1.12)*L76</f>
        <v>0</v>
      </c>
      <c r="P76" s="32"/>
      <c r="Q76" s="32"/>
      <c r="R76" s="32"/>
      <c r="S76" s="32"/>
      <c r="T76" s="41"/>
      <c r="U76" s="41"/>
      <c r="V76" s="41"/>
      <c r="W76" s="41"/>
      <c r="X76" s="41"/>
      <c r="Y76" s="42"/>
      <c r="Z76" s="32"/>
      <c r="AA76" s="32"/>
      <c r="AB76" s="32"/>
      <c r="AC76" s="41"/>
      <c r="AD76" s="41"/>
      <c r="AE76" s="48"/>
      <c r="AF76" s="48"/>
      <c r="AG76" s="45">
        <f>-SUM(N76:AF76)</f>
        <v>0</v>
      </c>
      <c r="AH76" s="33">
        <f t="shared" ref="AH76" si="22">SUM(H76:K76)+AG76+O76</f>
        <v>0</v>
      </c>
    </row>
    <row r="77" spans="1:34" s="10" customFormat="1" ht="12" customHeight="1" thickBot="1">
      <c r="A77" s="16"/>
      <c r="B77" s="15"/>
      <c r="C77" s="12"/>
      <c r="D77" s="14"/>
      <c r="E77" s="14"/>
      <c r="F77" s="13"/>
      <c r="G77" s="12"/>
      <c r="H77" s="11">
        <f t="shared" ref="H77:AH77" si="23">SUM(H5:H76)</f>
        <v>1025</v>
      </c>
      <c r="I77" s="11">
        <f t="shared" si="23"/>
        <v>100</v>
      </c>
      <c r="J77" s="11">
        <f t="shared" si="23"/>
        <v>9011.0500000000011</v>
      </c>
      <c r="K77" s="11">
        <f t="shared" si="23"/>
        <v>36972.590000000004</v>
      </c>
      <c r="L77" s="11">
        <f t="shared" si="23"/>
        <v>0.04</v>
      </c>
      <c r="M77" s="11">
        <f t="shared" si="23"/>
        <v>43147.291071428561</v>
      </c>
      <c r="N77" s="11">
        <f t="shared" si="23"/>
        <v>3961.34892857143</v>
      </c>
      <c r="O77" s="11">
        <f t="shared" si="23"/>
        <v>298.10000000000002</v>
      </c>
      <c r="P77" s="11">
        <f t="shared" si="23"/>
        <v>37509.319999999992</v>
      </c>
      <c r="Q77" s="11">
        <f t="shared" si="23"/>
        <v>1641.0700000000002</v>
      </c>
      <c r="R77" s="11">
        <f t="shared" si="23"/>
        <v>331.25</v>
      </c>
      <c r="S77" s="11">
        <f t="shared" si="23"/>
        <v>245.09</v>
      </c>
      <c r="T77" s="11">
        <f t="shared" si="23"/>
        <v>1321.8700000000001</v>
      </c>
      <c r="U77" s="11">
        <f t="shared" si="23"/>
        <v>0</v>
      </c>
      <c r="V77" s="11">
        <f t="shared" si="23"/>
        <v>0</v>
      </c>
      <c r="W77" s="11">
        <f t="shared" si="23"/>
        <v>0</v>
      </c>
      <c r="X77" s="11">
        <f t="shared" si="23"/>
        <v>0</v>
      </c>
      <c r="Y77" s="11">
        <f t="shared" si="23"/>
        <v>56.04</v>
      </c>
      <c r="Z77" s="11">
        <f t="shared" si="23"/>
        <v>917.63</v>
      </c>
      <c r="AA77" s="11">
        <f t="shared" si="23"/>
        <v>625</v>
      </c>
      <c r="AB77" s="11">
        <f t="shared" si="23"/>
        <v>0</v>
      </c>
      <c r="AC77" s="11">
        <f t="shared" si="23"/>
        <v>0</v>
      </c>
      <c r="AD77" s="11">
        <f t="shared" si="23"/>
        <v>500</v>
      </c>
      <c r="AE77" s="11">
        <f t="shared" si="23"/>
        <v>0</v>
      </c>
      <c r="AF77" s="47">
        <f t="shared" si="23"/>
        <v>0</v>
      </c>
      <c r="AG77" s="11">
        <f t="shared" si="23"/>
        <v>-47406.718928571412</v>
      </c>
      <c r="AH77" s="11">
        <f t="shared" si="23"/>
        <v>2.1071428570997641E-2</v>
      </c>
    </row>
    <row r="78" spans="1:34" ht="12" customHeight="1" thickTop="1"/>
    <row r="79" spans="1:34" ht="12" customHeight="1">
      <c r="K79" s="40">
        <f>+K77+J77+H77</f>
        <v>47008.640000000007</v>
      </c>
      <c r="L79" s="9"/>
      <c r="M79" s="8"/>
      <c r="P79" s="2">
        <f>P77+Q77</f>
        <v>39150.389999999992</v>
      </c>
      <c r="AG79" s="39">
        <f>+AG77</f>
        <v>-47406.718928571412</v>
      </c>
    </row>
    <row r="80" spans="1:34" ht="12" customHeight="1">
      <c r="K80" s="8"/>
      <c r="L80" s="9"/>
      <c r="M80" s="8"/>
    </row>
    <row r="81" spans="1:33" ht="12" customHeight="1">
      <c r="C81" s="36" t="s">
        <v>33</v>
      </c>
      <c r="G81" s="10"/>
      <c r="K81" s="83"/>
      <c r="L81" s="83"/>
      <c r="M81" s="83"/>
    </row>
    <row r="82" spans="1:33" ht="12" customHeight="1">
      <c r="K82" s="8"/>
      <c r="L82" s="9"/>
      <c r="M82" s="8"/>
    </row>
    <row r="83" spans="1:33" ht="12" customHeight="1">
      <c r="K83" s="8"/>
      <c r="L83" s="9"/>
      <c r="M83" s="8"/>
    </row>
    <row r="84" spans="1:33" ht="12" customHeight="1">
      <c r="A84" s="1"/>
      <c r="B84" s="1"/>
      <c r="D84" s="1"/>
      <c r="E84" s="1"/>
      <c r="F84" s="1"/>
      <c r="H84" s="1"/>
      <c r="I84" s="1"/>
      <c r="J84" s="1"/>
      <c r="K84" s="8"/>
      <c r="L84" s="9"/>
      <c r="M84" s="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Z84" s="1"/>
      <c r="AA84" s="1"/>
      <c r="AB84" s="1"/>
      <c r="AC84" s="1"/>
      <c r="AD84" s="1"/>
      <c r="AE84" s="1"/>
      <c r="AF84" s="1"/>
      <c r="AG84" s="1"/>
    </row>
    <row r="85" spans="1:33" ht="12" customHeight="1"/>
    <row r="86" spans="1:33" ht="12" customHeight="1"/>
    <row r="87" spans="1:33" ht="12" customHeight="1"/>
    <row r="88" spans="1:33" ht="12" customHeight="1"/>
    <row r="89" spans="1:33" ht="12" customHeight="1"/>
    <row r="90" spans="1:33" ht="12" customHeight="1"/>
    <row r="91" spans="1:33" ht="12" customHeight="1">
      <c r="Q91" s="2">
        <v>0</v>
      </c>
    </row>
    <row r="92" spans="1:33" ht="12" customHeight="1">
      <c r="A92" s="1"/>
      <c r="B92" s="1"/>
      <c r="D92" s="1"/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Z92" s="1"/>
      <c r="AA92" s="1"/>
      <c r="AB92" s="1"/>
      <c r="AC92" s="1"/>
      <c r="AD92" s="1"/>
      <c r="AE92" s="1"/>
      <c r="AF92" s="1"/>
      <c r="AG92" s="1"/>
    </row>
  </sheetData>
  <mergeCells count="1">
    <mergeCell ref="K81:M81"/>
  </mergeCells>
  <pageMargins left="0.7" right="0.7" top="0.75" bottom="0.75" header="0.3" footer="0.3"/>
  <pageSetup paperSize="5" scale="8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2"/>
  <sheetViews>
    <sheetView workbookViewId="0">
      <selection activeCell="G26" sqref="G26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2.7109375" style="5" customWidth="1"/>
    <col min="6" max="6" width="7.85546875" style="4" customWidth="1"/>
    <col min="7" max="7" width="21.8554687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93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72" customFormat="1" ht="21" customHeight="1">
      <c r="A5" s="64">
        <v>43257</v>
      </c>
      <c r="B5" s="65"/>
      <c r="C5" s="66" t="s">
        <v>94</v>
      </c>
      <c r="D5" s="66"/>
      <c r="E5" s="66"/>
      <c r="F5" s="29"/>
      <c r="G5" s="29" t="s">
        <v>128</v>
      </c>
      <c r="H5" s="67"/>
      <c r="I5" s="67"/>
      <c r="J5" s="67">
        <v>1350</v>
      </c>
      <c r="K5" s="67"/>
      <c r="L5" s="68"/>
      <c r="M5" s="69">
        <f t="shared" ref="M5:M15" si="0">SUM(H5:J5,K5/1.12)</f>
        <v>1350</v>
      </c>
      <c r="N5" s="69">
        <f t="shared" ref="N5:N15" si="1">K5/1.12*0.12</f>
        <v>0</v>
      </c>
      <c r="O5" s="69">
        <f t="shared" ref="O5:O15" si="2">-SUM(I5:J5,K5/1.12)*L5</f>
        <v>0</v>
      </c>
      <c r="P5" s="69">
        <v>1350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15" si="3">-SUM(N5:AF5)</f>
        <v>-1350</v>
      </c>
      <c r="AH5" s="33">
        <f t="shared" ref="AH5:AH16" si="4">SUM(H5:K5)+AG5+O5</f>
        <v>0</v>
      </c>
    </row>
    <row r="6" spans="1:34" s="62" customFormat="1" ht="21.75" customHeight="1">
      <c r="A6" s="53">
        <v>43255</v>
      </c>
      <c r="B6" s="54"/>
      <c r="C6" s="63" t="s">
        <v>95</v>
      </c>
      <c r="D6" s="63"/>
      <c r="E6" s="63"/>
      <c r="F6" s="55"/>
      <c r="G6" s="56" t="s">
        <v>67</v>
      </c>
      <c r="H6" s="57"/>
      <c r="I6" s="57"/>
      <c r="J6" s="57">
        <v>300</v>
      </c>
      <c r="K6" s="57"/>
      <c r="L6" s="58"/>
      <c r="M6" s="59">
        <f t="shared" si="0"/>
        <v>300</v>
      </c>
      <c r="N6" s="59">
        <f t="shared" si="1"/>
        <v>0</v>
      </c>
      <c r="O6" s="59">
        <f t="shared" si="2"/>
        <v>0</v>
      </c>
      <c r="P6" s="59">
        <v>300</v>
      </c>
      <c r="Q6" s="59"/>
      <c r="R6" s="59"/>
      <c r="S6" s="59"/>
      <c r="T6" s="60"/>
      <c r="U6" s="60"/>
      <c r="V6" s="60"/>
      <c r="W6" s="60"/>
      <c r="X6" s="60"/>
      <c r="Y6" s="59"/>
      <c r="Z6" s="59"/>
      <c r="AA6" s="59"/>
      <c r="AB6" s="59"/>
      <c r="AC6" s="59"/>
      <c r="AD6" s="59"/>
      <c r="AE6" s="59"/>
      <c r="AF6" s="59"/>
      <c r="AG6" s="59">
        <f t="shared" si="3"/>
        <v>-300</v>
      </c>
      <c r="AH6" s="61">
        <f t="shared" si="4"/>
        <v>0</v>
      </c>
    </row>
    <row r="7" spans="1:34" s="72" customFormat="1" ht="21" customHeight="1">
      <c r="A7" s="64">
        <v>43267</v>
      </c>
      <c r="B7" s="65"/>
      <c r="C7" s="66" t="s">
        <v>51</v>
      </c>
      <c r="D7" s="66"/>
      <c r="E7" s="66"/>
      <c r="F7" s="29"/>
      <c r="G7" s="29" t="s">
        <v>128</v>
      </c>
      <c r="H7" s="67"/>
      <c r="I7" s="67"/>
      <c r="J7" s="67">
        <v>1250</v>
      </c>
      <c r="K7" s="67"/>
      <c r="L7" s="68"/>
      <c r="M7" s="69">
        <f t="shared" si="0"/>
        <v>1250</v>
      </c>
      <c r="N7" s="69">
        <f t="shared" si="1"/>
        <v>0</v>
      </c>
      <c r="O7" s="69">
        <f t="shared" si="2"/>
        <v>0</v>
      </c>
      <c r="P7" s="69">
        <v>1250</v>
      </c>
      <c r="Q7" s="69"/>
      <c r="R7" s="69"/>
      <c r="S7" s="69"/>
      <c r="T7" s="70"/>
      <c r="U7" s="70"/>
      <c r="V7" s="70"/>
      <c r="W7" s="70"/>
      <c r="X7" s="70"/>
      <c r="Y7" s="69"/>
      <c r="Z7" s="69"/>
      <c r="AA7" s="69"/>
      <c r="AB7" s="69"/>
      <c r="AC7" s="70"/>
      <c r="AD7" s="70"/>
      <c r="AE7" s="71"/>
      <c r="AF7" s="71"/>
      <c r="AG7" s="69">
        <f t="shared" si="3"/>
        <v>-1250</v>
      </c>
      <c r="AH7" s="33">
        <f t="shared" si="4"/>
        <v>0</v>
      </c>
    </row>
    <row r="8" spans="1:34" s="72" customFormat="1" ht="21" customHeight="1">
      <c r="A8" s="64">
        <v>43270</v>
      </c>
      <c r="B8" s="65"/>
      <c r="C8" s="66" t="s">
        <v>95</v>
      </c>
      <c r="D8" s="66"/>
      <c r="E8" s="66"/>
      <c r="F8" s="29"/>
      <c r="G8" s="35" t="s">
        <v>68</v>
      </c>
      <c r="H8" s="67"/>
      <c r="I8" s="67"/>
      <c r="J8" s="67">
        <v>146</v>
      </c>
      <c r="K8" s="67"/>
      <c r="L8" s="68"/>
      <c r="M8" s="69">
        <f t="shared" si="0"/>
        <v>146</v>
      </c>
      <c r="N8" s="69">
        <f t="shared" si="1"/>
        <v>0</v>
      </c>
      <c r="O8" s="69">
        <f t="shared" si="2"/>
        <v>0</v>
      </c>
      <c r="P8" s="69">
        <v>146</v>
      </c>
      <c r="Q8" s="69"/>
      <c r="R8" s="69"/>
      <c r="S8" s="69"/>
      <c r="T8" s="70"/>
      <c r="U8" s="70"/>
      <c r="V8" s="70"/>
      <c r="W8" s="70"/>
      <c r="X8" s="70"/>
      <c r="Y8" s="69"/>
      <c r="Z8" s="69"/>
      <c r="AA8" s="69"/>
      <c r="AB8" s="69"/>
      <c r="AC8" s="70"/>
      <c r="AD8" s="70"/>
      <c r="AE8" s="71"/>
      <c r="AF8" s="71"/>
      <c r="AG8" s="69">
        <f t="shared" si="3"/>
        <v>-146</v>
      </c>
      <c r="AH8" s="33">
        <f t="shared" si="4"/>
        <v>0</v>
      </c>
    </row>
    <row r="9" spans="1:34" s="72" customFormat="1" ht="21" customHeight="1">
      <c r="A9" s="64">
        <v>43272</v>
      </c>
      <c r="B9" s="65"/>
      <c r="C9" s="66" t="s">
        <v>51</v>
      </c>
      <c r="D9" s="66"/>
      <c r="E9" s="66"/>
      <c r="F9" s="29"/>
      <c r="G9" s="35" t="s">
        <v>129</v>
      </c>
      <c r="H9" s="67"/>
      <c r="I9" s="67"/>
      <c r="J9" s="67">
        <v>40</v>
      </c>
      <c r="K9" s="67"/>
      <c r="L9" s="68"/>
      <c r="M9" s="69">
        <f t="shared" si="0"/>
        <v>40</v>
      </c>
      <c r="N9" s="69">
        <f t="shared" si="1"/>
        <v>0</v>
      </c>
      <c r="O9" s="69">
        <f t="shared" si="2"/>
        <v>0</v>
      </c>
      <c r="P9" s="69"/>
      <c r="Q9" s="69"/>
      <c r="R9" s="69"/>
      <c r="S9" s="69"/>
      <c r="T9" s="70"/>
      <c r="U9" s="70"/>
      <c r="V9" s="70"/>
      <c r="W9" s="70"/>
      <c r="X9" s="70"/>
      <c r="Y9" s="69"/>
      <c r="Z9" s="69"/>
      <c r="AA9" s="69">
        <v>40</v>
      </c>
      <c r="AB9" s="69"/>
      <c r="AC9" s="70"/>
      <c r="AD9" s="70"/>
      <c r="AE9" s="71"/>
      <c r="AF9" s="71"/>
      <c r="AG9" s="69">
        <f t="shared" si="3"/>
        <v>-40</v>
      </c>
      <c r="AH9" s="33">
        <f t="shared" si="4"/>
        <v>0</v>
      </c>
    </row>
    <row r="10" spans="1:34" s="81" customFormat="1" ht="21" customHeight="1">
      <c r="A10" s="73">
        <v>43272</v>
      </c>
      <c r="B10" s="74"/>
      <c r="C10" s="75" t="s">
        <v>51</v>
      </c>
      <c r="D10" s="75"/>
      <c r="E10" s="75"/>
      <c r="F10" s="55"/>
      <c r="G10" s="56" t="s">
        <v>94</v>
      </c>
      <c r="H10" s="76"/>
      <c r="I10" s="76"/>
      <c r="J10" s="76">
        <v>340</v>
      </c>
      <c r="K10" s="76"/>
      <c r="L10" s="77"/>
      <c r="M10" s="78">
        <f t="shared" si="0"/>
        <v>340</v>
      </c>
      <c r="N10" s="78">
        <f t="shared" si="1"/>
        <v>0</v>
      </c>
      <c r="O10" s="78">
        <f t="shared" si="2"/>
        <v>0</v>
      </c>
      <c r="P10" s="78">
        <v>340</v>
      </c>
      <c r="Q10" s="78"/>
      <c r="R10" s="78"/>
      <c r="S10" s="78"/>
      <c r="T10" s="79"/>
      <c r="U10" s="79"/>
      <c r="V10" s="79"/>
      <c r="W10" s="79"/>
      <c r="X10" s="79"/>
      <c r="Y10" s="78"/>
      <c r="Z10" s="78"/>
      <c r="AA10" s="78"/>
      <c r="AB10" s="78"/>
      <c r="AC10" s="79"/>
      <c r="AD10" s="79"/>
      <c r="AE10" s="80"/>
      <c r="AF10" s="80"/>
      <c r="AG10" s="78">
        <f t="shared" si="3"/>
        <v>-340</v>
      </c>
      <c r="AH10" s="61">
        <f t="shared" si="4"/>
        <v>0</v>
      </c>
    </row>
    <row r="11" spans="1:34" s="72" customFormat="1" ht="21" customHeight="1">
      <c r="A11" s="64">
        <v>43277</v>
      </c>
      <c r="B11" s="65"/>
      <c r="C11" s="66" t="s">
        <v>51</v>
      </c>
      <c r="D11" s="66"/>
      <c r="E11" s="66"/>
      <c r="F11" s="29"/>
      <c r="G11" s="29" t="s">
        <v>128</v>
      </c>
      <c r="H11" s="67"/>
      <c r="I11" s="67"/>
      <c r="J11" s="67">
        <v>1150</v>
      </c>
      <c r="K11" s="67"/>
      <c r="L11" s="68"/>
      <c r="M11" s="69">
        <f t="shared" si="0"/>
        <v>1150</v>
      </c>
      <c r="N11" s="69">
        <f t="shared" si="1"/>
        <v>0</v>
      </c>
      <c r="O11" s="69">
        <f t="shared" si="2"/>
        <v>0</v>
      </c>
      <c r="P11" s="69">
        <v>1150</v>
      </c>
      <c r="Q11" s="69"/>
      <c r="R11" s="69"/>
      <c r="S11" s="69"/>
      <c r="T11" s="70"/>
      <c r="U11" s="70"/>
      <c r="V11" s="70"/>
      <c r="W11" s="70"/>
      <c r="X11" s="70"/>
      <c r="Y11" s="69"/>
      <c r="Z11" s="69"/>
      <c r="AA11" s="69"/>
      <c r="AB11" s="69"/>
      <c r="AC11" s="70"/>
      <c r="AD11" s="70"/>
      <c r="AE11" s="71"/>
      <c r="AF11" s="71"/>
      <c r="AG11" s="69">
        <f t="shared" si="3"/>
        <v>-1150</v>
      </c>
      <c r="AH11" s="33">
        <f t="shared" si="4"/>
        <v>0</v>
      </c>
    </row>
    <row r="12" spans="1:34" s="72" customFormat="1" ht="21" customHeight="1">
      <c r="A12" s="64">
        <v>43277</v>
      </c>
      <c r="B12" s="65"/>
      <c r="C12" s="66" t="s">
        <v>51</v>
      </c>
      <c r="D12" s="66"/>
      <c r="E12" s="66"/>
      <c r="F12" s="29"/>
      <c r="G12" s="35" t="s">
        <v>130</v>
      </c>
      <c r="H12" s="67"/>
      <c r="I12" s="67"/>
      <c r="J12" s="67">
        <v>40</v>
      </c>
      <c r="K12" s="67"/>
      <c r="L12" s="68"/>
      <c r="M12" s="69">
        <f t="shared" si="0"/>
        <v>40</v>
      </c>
      <c r="N12" s="69">
        <f t="shared" si="1"/>
        <v>0</v>
      </c>
      <c r="O12" s="69">
        <f t="shared" si="2"/>
        <v>0</v>
      </c>
      <c r="P12" s="69"/>
      <c r="Q12" s="69"/>
      <c r="R12" s="69"/>
      <c r="S12" s="69"/>
      <c r="T12" s="70"/>
      <c r="U12" s="70"/>
      <c r="V12" s="70"/>
      <c r="W12" s="70"/>
      <c r="X12" s="70"/>
      <c r="Y12" s="69"/>
      <c r="Z12" s="69"/>
      <c r="AA12" s="69">
        <v>40</v>
      </c>
      <c r="AB12" s="69"/>
      <c r="AC12" s="70"/>
      <c r="AD12" s="70"/>
      <c r="AE12" s="71"/>
      <c r="AF12" s="71"/>
      <c r="AG12" s="69">
        <f t="shared" si="3"/>
        <v>-40</v>
      </c>
      <c r="AH12" s="33">
        <f t="shared" si="4"/>
        <v>0</v>
      </c>
    </row>
    <row r="13" spans="1:34" s="72" customFormat="1" ht="21" customHeight="1">
      <c r="A13" s="64">
        <v>43278</v>
      </c>
      <c r="B13" s="65"/>
      <c r="C13" s="66" t="s">
        <v>43</v>
      </c>
      <c r="D13" s="66"/>
      <c r="E13" s="66"/>
      <c r="F13" s="29"/>
      <c r="G13" s="35" t="s">
        <v>131</v>
      </c>
      <c r="H13" s="67"/>
      <c r="I13" s="67"/>
      <c r="J13" s="67">
        <v>180</v>
      </c>
      <c r="K13" s="67"/>
      <c r="L13" s="68"/>
      <c r="M13" s="69">
        <f t="shared" si="0"/>
        <v>180</v>
      </c>
      <c r="N13" s="69">
        <f t="shared" si="1"/>
        <v>0</v>
      </c>
      <c r="O13" s="69">
        <f t="shared" si="2"/>
        <v>0</v>
      </c>
      <c r="P13" s="69">
        <v>180</v>
      </c>
      <c r="Q13" s="69"/>
      <c r="R13" s="69"/>
      <c r="S13" s="69"/>
      <c r="T13" s="70"/>
      <c r="U13" s="70"/>
      <c r="V13" s="70"/>
      <c r="W13" s="70"/>
      <c r="X13" s="70"/>
      <c r="Y13" s="69"/>
      <c r="Z13" s="69"/>
      <c r="AA13" s="69"/>
      <c r="AB13" s="69"/>
      <c r="AC13" s="70"/>
      <c r="AD13" s="70"/>
      <c r="AE13" s="71"/>
      <c r="AF13" s="71"/>
      <c r="AG13" s="69">
        <f t="shared" si="3"/>
        <v>-180</v>
      </c>
      <c r="AH13" s="33">
        <f t="shared" si="4"/>
        <v>0</v>
      </c>
    </row>
    <row r="14" spans="1:34" s="72" customFormat="1" ht="21" customHeight="1">
      <c r="A14" s="64">
        <v>43280</v>
      </c>
      <c r="B14" s="65"/>
      <c r="C14" s="66" t="s">
        <v>95</v>
      </c>
      <c r="D14" s="66"/>
      <c r="E14" s="66"/>
      <c r="F14" s="29"/>
      <c r="G14" s="35" t="s">
        <v>132</v>
      </c>
      <c r="H14" s="67"/>
      <c r="I14" s="67"/>
      <c r="J14" s="67">
        <v>280</v>
      </c>
      <c r="K14" s="67"/>
      <c r="L14" s="68"/>
      <c r="M14" s="69">
        <f t="shared" si="0"/>
        <v>280</v>
      </c>
      <c r="N14" s="69">
        <f t="shared" si="1"/>
        <v>0</v>
      </c>
      <c r="O14" s="69">
        <f t="shared" si="2"/>
        <v>0</v>
      </c>
      <c r="P14" s="69">
        <v>280</v>
      </c>
      <c r="Q14" s="69"/>
      <c r="R14" s="69"/>
      <c r="S14" s="69"/>
      <c r="T14" s="70"/>
      <c r="U14" s="70"/>
      <c r="V14" s="70"/>
      <c r="W14" s="70"/>
      <c r="X14" s="70"/>
      <c r="Y14" s="69"/>
      <c r="Z14" s="69"/>
      <c r="AA14" s="69"/>
      <c r="AB14" s="69"/>
      <c r="AC14" s="70"/>
      <c r="AD14" s="70"/>
      <c r="AE14" s="71"/>
      <c r="AF14" s="71"/>
      <c r="AG14" s="69">
        <f t="shared" si="3"/>
        <v>-280</v>
      </c>
      <c r="AH14" s="33">
        <f t="shared" si="4"/>
        <v>0</v>
      </c>
    </row>
    <row r="15" spans="1:34" s="34" customFormat="1" ht="21.75" customHeight="1">
      <c r="A15" s="22"/>
      <c r="B15" s="37"/>
      <c r="C15" s="23"/>
      <c r="D15" s="23"/>
      <c r="E15" s="23"/>
      <c r="F15" s="29"/>
      <c r="G15" s="35"/>
      <c r="H15" s="30"/>
      <c r="I15" s="30"/>
      <c r="J15" s="30"/>
      <c r="K15" s="30"/>
      <c r="L15" s="31"/>
      <c r="M15" s="32">
        <f t="shared" si="0"/>
        <v>0</v>
      </c>
      <c r="N15" s="32">
        <f t="shared" si="1"/>
        <v>0</v>
      </c>
      <c r="O15" s="32">
        <f t="shared" si="2"/>
        <v>0</v>
      </c>
      <c r="P15" s="32"/>
      <c r="Q15" s="32"/>
      <c r="R15" s="32"/>
      <c r="S15" s="32"/>
      <c r="T15" s="41"/>
      <c r="U15" s="41"/>
      <c r="V15" s="41"/>
      <c r="W15" s="41"/>
      <c r="X15" s="41"/>
      <c r="Y15" s="32"/>
      <c r="Z15" s="32"/>
      <c r="AA15" s="32"/>
      <c r="AB15" s="32"/>
      <c r="AC15" s="32"/>
      <c r="AD15" s="32"/>
      <c r="AE15" s="32"/>
      <c r="AF15" s="32"/>
      <c r="AG15" s="32">
        <f t="shared" si="3"/>
        <v>0</v>
      </c>
      <c r="AH15" s="33">
        <f t="shared" si="4"/>
        <v>0</v>
      </c>
    </row>
    <row r="16" spans="1:34" s="34" customFormat="1" ht="19.5" customHeight="1">
      <c r="A16" s="22"/>
      <c r="B16" s="37"/>
      <c r="C16" s="38"/>
      <c r="D16" s="38"/>
      <c r="E16" s="38"/>
      <c r="F16" s="29"/>
      <c r="G16" s="35"/>
      <c r="H16" s="30"/>
      <c r="I16" s="30"/>
      <c r="J16" s="30"/>
      <c r="K16" s="30"/>
      <c r="L16" s="31"/>
      <c r="M16" s="32">
        <f>SUM(H16:J16,K16/1.12)</f>
        <v>0</v>
      </c>
      <c r="N16" s="32">
        <f>K16/1.12*0.12</f>
        <v>0</v>
      </c>
      <c r="O16" s="32">
        <f>-SUM(I16:J16,K16/1.12)*L16</f>
        <v>0</v>
      </c>
      <c r="P16" s="32"/>
      <c r="Q16" s="32"/>
      <c r="R16" s="32"/>
      <c r="S16" s="32"/>
      <c r="T16" s="41"/>
      <c r="U16" s="41"/>
      <c r="V16" s="41"/>
      <c r="W16" s="41"/>
      <c r="X16" s="41"/>
      <c r="Y16" s="42"/>
      <c r="Z16" s="32"/>
      <c r="AA16" s="32"/>
      <c r="AB16" s="32"/>
      <c r="AC16" s="41"/>
      <c r="AD16" s="41"/>
      <c r="AE16" s="48"/>
      <c r="AF16" s="48"/>
      <c r="AG16" s="45">
        <f>-SUM(N16:AF16)</f>
        <v>0</v>
      </c>
      <c r="AH16" s="33">
        <f t="shared" si="4"/>
        <v>0</v>
      </c>
    </row>
    <row r="17" spans="1:34" s="10" customFormat="1" ht="12" customHeight="1" thickBot="1">
      <c r="A17" s="16"/>
      <c r="B17" s="15"/>
      <c r="C17" s="12"/>
      <c r="D17" s="14"/>
      <c r="E17" s="14"/>
      <c r="F17" s="13"/>
      <c r="G17" s="12"/>
      <c r="H17" s="11">
        <f t="shared" ref="H17:AH17" si="5">SUM(H5:H16)</f>
        <v>0</v>
      </c>
      <c r="I17" s="11">
        <f t="shared" si="5"/>
        <v>0</v>
      </c>
      <c r="J17" s="11">
        <f t="shared" si="5"/>
        <v>5076</v>
      </c>
      <c r="K17" s="11">
        <f t="shared" si="5"/>
        <v>0</v>
      </c>
      <c r="L17" s="11">
        <f t="shared" si="5"/>
        <v>0</v>
      </c>
      <c r="M17" s="11">
        <f t="shared" si="5"/>
        <v>5076</v>
      </c>
      <c r="N17" s="11">
        <f t="shared" si="5"/>
        <v>0</v>
      </c>
      <c r="O17" s="11">
        <f t="shared" si="5"/>
        <v>0</v>
      </c>
      <c r="P17" s="11">
        <f t="shared" si="5"/>
        <v>4996</v>
      </c>
      <c r="Q17" s="11">
        <f t="shared" si="5"/>
        <v>0</v>
      </c>
      <c r="R17" s="11">
        <f t="shared" si="5"/>
        <v>0</v>
      </c>
      <c r="S17" s="11">
        <f t="shared" si="5"/>
        <v>0</v>
      </c>
      <c r="T17" s="11">
        <f t="shared" si="5"/>
        <v>0</v>
      </c>
      <c r="U17" s="11">
        <f t="shared" si="5"/>
        <v>0</v>
      </c>
      <c r="V17" s="11">
        <f t="shared" si="5"/>
        <v>0</v>
      </c>
      <c r="W17" s="11">
        <f t="shared" si="5"/>
        <v>0</v>
      </c>
      <c r="X17" s="11">
        <f t="shared" si="5"/>
        <v>0</v>
      </c>
      <c r="Y17" s="11">
        <f t="shared" si="5"/>
        <v>0</v>
      </c>
      <c r="Z17" s="11">
        <f t="shared" si="5"/>
        <v>0</v>
      </c>
      <c r="AA17" s="11">
        <f t="shared" si="5"/>
        <v>80</v>
      </c>
      <c r="AB17" s="11">
        <f t="shared" si="5"/>
        <v>0</v>
      </c>
      <c r="AC17" s="11">
        <f t="shared" si="5"/>
        <v>0</v>
      </c>
      <c r="AD17" s="11">
        <f t="shared" si="5"/>
        <v>0</v>
      </c>
      <c r="AE17" s="11">
        <f t="shared" si="5"/>
        <v>0</v>
      </c>
      <c r="AF17" s="47">
        <f t="shared" si="5"/>
        <v>0</v>
      </c>
      <c r="AG17" s="11">
        <f t="shared" si="5"/>
        <v>-5076</v>
      </c>
      <c r="AH17" s="11">
        <f t="shared" si="5"/>
        <v>0</v>
      </c>
    </row>
    <row r="18" spans="1:34" ht="12" customHeight="1" thickTop="1"/>
    <row r="19" spans="1:34" ht="12">
      <c r="K19" s="40">
        <f>+K17+J17+H17</f>
        <v>5076</v>
      </c>
      <c r="L19" s="9"/>
      <c r="M19" s="8"/>
      <c r="AG19" s="39">
        <f>+AG17</f>
        <v>-5076</v>
      </c>
    </row>
    <row r="20" spans="1:34">
      <c r="K20" s="8"/>
      <c r="L20" s="9"/>
      <c r="M20" s="8"/>
    </row>
    <row r="21" spans="1:34" ht="12">
      <c r="C21" s="36" t="s">
        <v>33</v>
      </c>
      <c r="G21" s="10"/>
      <c r="K21" s="83"/>
      <c r="L21" s="83"/>
      <c r="M21" s="83"/>
    </row>
    <row r="22" spans="1:34">
      <c r="K22" s="8"/>
      <c r="L22" s="9"/>
      <c r="M22" s="8"/>
    </row>
    <row r="23" spans="1:34">
      <c r="K23" s="8"/>
      <c r="L23" s="9"/>
      <c r="M23" s="8"/>
    </row>
    <row r="24" spans="1:34">
      <c r="A24" s="1"/>
      <c r="B24" s="1"/>
      <c r="D24" s="1"/>
      <c r="E24" s="1"/>
      <c r="F24" s="1"/>
      <c r="H24" s="1"/>
      <c r="I24" s="1"/>
      <c r="J24" s="1"/>
      <c r="K24" s="8"/>
      <c r="L24" s="9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</row>
    <row r="31" spans="1:34">
      <c r="Q31" s="2">
        <v>0</v>
      </c>
    </row>
    <row r="32" spans="1:34">
      <c r="A32" s="1"/>
      <c r="B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Z32" s="1"/>
      <c r="AA32" s="1"/>
      <c r="AB32" s="1"/>
      <c r="AC32" s="1"/>
      <c r="AD32" s="1"/>
      <c r="AE32" s="1"/>
      <c r="AF32" s="1"/>
      <c r="AG32" s="1"/>
    </row>
  </sheetData>
  <mergeCells count="1">
    <mergeCell ref="K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Palengke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2018-01-06T05:15:02Z</cp:lastPrinted>
  <dcterms:created xsi:type="dcterms:W3CDTF">2014-11-05T03:52:28Z</dcterms:created>
  <dcterms:modified xsi:type="dcterms:W3CDTF">2018-07-13T08:26:20Z</dcterms:modified>
</cp:coreProperties>
</file>