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46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P61" i="46"/>
  <c r="O49"/>
  <c r="N49"/>
  <c r="AG49" s="1"/>
  <c r="AH49" s="1"/>
  <c r="M49"/>
  <c r="K48"/>
  <c r="N48" s="1"/>
  <c r="O47"/>
  <c r="N47"/>
  <c r="AG47" s="1"/>
  <c r="AH47" s="1"/>
  <c r="M47"/>
  <c r="O48" l="1"/>
  <c r="AG48" s="1"/>
  <c r="AH48" s="1"/>
  <c r="M48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AG34" l="1"/>
  <c r="AH34" s="1"/>
  <c r="AG36"/>
  <c r="AH36" s="1"/>
  <c r="AG38"/>
  <c r="AH38" s="1"/>
  <c r="AG40"/>
  <c r="AH40" s="1"/>
  <c r="AG42"/>
  <c r="AH42" s="1"/>
  <c r="AG44"/>
  <c r="AH44" s="1"/>
  <c r="AG46"/>
  <c r="AH46" s="1"/>
  <c r="AG33"/>
  <c r="AH33" s="1"/>
  <c r="AG35"/>
  <c r="AH35" s="1"/>
  <c r="AG37"/>
  <c r="AH37" s="1"/>
  <c r="AG39"/>
  <c r="AH39" s="1"/>
  <c r="AG41"/>
  <c r="AH41" s="1"/>
  <c r="AG43"/>
  <c r="AH43" s="1"/>
  <c r="AG45"/>
  <c r="AH45" s="1"/>
  <c r="O32"/>
  <c r="N32"/>
  <c r="AG32" s="1"/>
  <c r="AH32" s="1"/>
  <c r="M32"/>
  <c r="O31"/>
  <c r="N31"/>
  <c r="M31"/>
  <c r="O30"/>
  <c r="N30"/>
  <c r="AG30" s="1"/>
  <c r="AH30" s="1"/>
  <c r="M30"/>
  <c r="O29"/>
  <c r="N29"/>
  <c r="M29"/>
  <c r="O28"/>
  <c r="N28"/>
  <c r="AG28" s="1"/>
  <c r="AH28" s="1"/>
  <c r="M28"/>
  <c r="O27"/>
  <c r="N27"/>
  <c r="M27"/>
  <c r="O26"/>
  <c r="N26"/>
  <c r="AG26" s="1"/>
  <c r="AH26" s="1"/>
  <c r="M26"/>
  <c r="O25"/>
  <c r="N25"/>
  <c r="M25"/>
  <c r="O24"/>
  <c r="N24"/>
  <c r="AG24" s="1"/>
  <c r="AH24" s="1"/>
  <c r="M24"/>
  <c r="O23"/>
  <c r="N23"/>
  <c r="M23"/>
  <c r="O22"/>
  <c r="N22"/>
  <c r="M22"/>
  <c r="O21"/>
  <c r="N21"/>
  <c r="M21"/>
  <c r="O20"/>
  <c r="N20"/>
  <c r="M20"/>
  <c r="AG21" l="1"/>
  <c r="AH21" s="1"/>
  <c r="AG23"/>
  <c r="AH23" s="1"/>
  <c r="AG20"/>
  <c r="AH20" s="1"/>
  <c r="AG22"/>
  <c r="AH22" s="1"/>
  <c r="AG25"/>
  <c r="AH25" s="1"/>
  <c r="AG27"/>
  <c r="AH27" s="1"/>
  <c r="AG29"/>
  <c r="AH29" s="1"/>
  <c r="AG31"/>
  <c r="AH31" s="1"/>
  <c r="O19"/>
  <c r="N19"/>
  <c r="M19"/>
  <c r="O18"/>
  <c r="N18"/>
  <c r="M18"/>
  <c r="K17"/>
  <c r="N17" s="1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M10"/>
  <c r="K10"/>
  <c r="N10" s="1"/>
  <c r="O9"/>
  <c r="N9"/>
  <c r="M9"/>
  <c r="O8"/>
  <c r="N8"/>
  <c r="AG8" s="1"/>
  <c r="AH8" s="1"/>
  <c r="M8"/>
  <c r="O7"/>
  <c r="N7"/>
  <c r="M7"/>
  <c r="O6"/>
  <c r="N6"/>
  <c r="AG6" s="1"/>
  <c r="AH6" s="1"/>
  <c r="M6"/>
  <c r="O5"/>
  <c r="N5"/>
  <c r="M5"/>
  <c r="AG12" l="1"/>
  <c r="AH12" s="1"/>
  <c r="AG14"/>
  <c r="AH14" s="1"/>
  <c r="AG16"/>
  <c r="AH16" s="1"/>
  <c r="AG18"/>
  <c r="AH18" s="1"/>
  <c r="O17"/>
  <c r="AG17" s="1"/>
  <c r="AH17" s="1"/>
  <c r="AG5"/>
  <c r="AH5" s="1"/>
  <c r="AG7"/>
  <c r="AH7" s="1"/>
  <c r="AG9"/>
  <c r="AH9" s="1"/>
  <c r="O10"/>
  <c r="AG10" s="1"/>
  <c r="AH10" s="1"/>
  <c r="AG11"/>
  <c r="AH11" s="1"/>
  <c r="AG13"/>
  <c r="AH13" s="1"/>
  <c r="AG15"/>
  <c r="AH15" s="1"/>
  <c r="M17"/>
  <c r="AG19"/>
  <c r="AH19" s="1"/>
  <c r="O57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AG51" l="1"/>
  <c r="AH51" s="1"/>
  <c r="AG53"/>
  <c r="AH53" s="1"/>
  <c r="AG55"/>
  <c r="AH55" s="1"/>
  <c r="AG57"/>
  <c r="AH57" s="1"/>
  <c r="AE59"/>
  <c r="AD59"/>
  <c r="AC59"/>
  <c r="AB59"/>
  <c r="AA59"/>
  <c r="Z59"/>
  <c r="Y59"/>
  <c r="X59"/>
  <c r="W59"/>
  <c r="V59"/>
  <c r="U59"/>
  <c r="T59"/>
  <c r="S59"/>
  <c r="R59"/>
  <c r="Q59"/>
  <c r="P59"/>
  <c r="L59"/>
  <c r="J59"/>
  <c r="I59"/>
  <c r="AF59" l="1"/>
  <c r="H59"/>
  <c r="O58"/>
  <c r="N58"/>
  <c r="M58"/>
  <c r="K59"/>
  <c r="AG58" l="1"/>
  <c r="AH58" s="1"/>
  <c r="N59"/>
  <c r="M59"/>
  <c r="K61"/>
  <c r="AG59" l="1"/>
  <c r="AG61" s="1"/>
  <c r="O59"/>
  <c r="AH59"/>
</calcChain>
</file>

<file path=xl/sharedStrings.xml><?xml version="1.0" encoding="utf-8"?>
<sst xmlns="http://schemas.openxmlformats.org/spreadsheetml/2006/main" count="232" uniqueCount="132">
  <si>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</si>
  <si>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</si>
  <si>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</si>
  <si>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</si>
  <si>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</si>
  <si>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</si>
  <si>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</si>
  <si>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</si>
  <si>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</si>
  <si>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</si>
  <si>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</si>
  <si>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</si>
  <si>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</si>
  <si>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</si>
  <si>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</si>
  <si>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</si>
  <si>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</si>
  <si>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</si>
  <si>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</si>
  <si>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</si>
  <si>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</si>
  <si>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</si>
  <si>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</si>
  <si>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</si>
  <si>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</si>
  <si>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</si>
  <si>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</si>
  <si>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</si>
  <si>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</si>
  <si>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</si>
  <si>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</si>
  <si>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</si>
  <si>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</si>
  <si>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</si>
  <si>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</si>
  <si>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</si>
  <si>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</si>
  <si>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201-160-401-050</t>
  </si>
  <si>
    <t>Evarlies Meatshop</t>
  </si>
  <si>
    <t>139-599-310-000</t>
  </si>
  <si>
    <t>Marikina City</t>
  </si>
  <si>
    <t>Angelo Sanchez</t>
  </si>
  <si>
    <t>Transpo purchased kitchen stocks in Marikina</t>
  </si>
  <si>
    <t>Nacho Chips</t>
  </si>
  <si>
    <t>The Landmark Corporation</t>
  </si>
  <si>
    <t>000-148-285-000</t>
  </si>
  <si>
    <t>Ayala Center, Makati City</t>
  </si>
  <si>
    <t>Glenn Biarcal</t>
  </si>
  <si>
    <t>Pork Ribs</t>
  </si>
  <si>
    <t>Abmarac Corporation</t>
  </si>
  <si>
    <t>006-748-072-000</t>
  </si>
  <si>
    <t>Quezon City</t>
  </si>
  <si>
    <t>Joyce Dino</t>
  </si>
  <si>
    <t>Foodzone Inc</t>
  </si>
  <si>
    <t>004-846-011-000</t>
  </si>
  <si>
    <t>Rustans Supermarket Fresh</t>
  </si>
  <si>
    <t>Valero St Makati City</t>
  </si>
  <si>
    <t>Innovatronix Incorporated</t>
  </si>
  <si>
    <t>000-097-447-029</t>
  </si>
  <si>
    <t>Almas Cold Cuts</t>
  </si>
  <si>
    <t>235-048-461-000</t>
  </si>
  <si>
    <t>For the Month Ended: March  2018</t>
  </si>
  <si>
    <t>Baguette Bread</t>
  </si>
  <si>
    <t>MERC Aicon Services</t>
  </si>
  <si>
    <t>305-850-749-000</t>
  </si>
  <si>
    <t>Las Pinas City</t>
  </si>
  <si>
    <t>ACU Check up</t>
  </si>
  <si>
    <t>Kahlua</t>
  </si>
  <si>
    <t>Crab Paste,Sardines,All Purpose Cream,Broas,Fudge Cream,</t>
  </si>
  <si>
    <t>Elbow Macaroni,Graham,Choey Choco,Cloud 9</t>
  </si>
  <si>
    <t>Jap Breadcrumbs</t>
  </si>
  <si>
    <t>Bacon Bits</t>
  </si>
  <si>
    <t>Transpo Purchased Kitchen Stocks in Marikina</t>
  </si>
  <si>
    <t>Coleman Prestige Service Center</t>
  </si>
  <si>
    <t>110-310-197-008</t>
  </si>
  <si>
    <t>Blender Parts &amp;Pitcher &amp; Blade)</t>
  </si>
  <si>
    <t>Blu Cheese,Spaghetti Pasta</t>
  </si>
  <si>
    <t>Smoked Bangus,Lettuce,Tomato</t>
  </si>
  <si>
    <t>Honey Maple Syrup</t>
  </si>
  <si>
    <t>Old Zuniga Mandaluyong City</t>
  </si>
  <si>
    <t>Pizza Cheese</t>
  </si>
  <si>
    <t>Pepperoni,Garlic Longaniza,wanton,Spag Sauce,Soy Sauce,vinegar,Honey</t>
  </si>
  <si>
    <t>235-048-461-0000</t>
  </si>
  <si>
    <t>Photo Printing of POP's (Lenten Menu)</t>
  </si>
  <si>
    <t>Capri Artichoke &amp; Cream Cheese</t>
  </si>
  <si>
    <t>Fluorescent Light &amp; Water hose</t>
  </si>
  <si>
    <t>Advertisign Advertising</t>
  </si>
  <si>
    <t>Imus Cavite</t>
  </si>
  <si>
    <t>TOSH PAYC Tarpaulin Printing</t>
  </si>
  <si>
    <t>Jeff Villanueva</t>
  </si>
  <si>
    <t>Transpo going to Printing Shop for PAYC Tarp</t>
  </si>
  <si>
    <t>Ace Hardware Philippines Inc</t>
  </si>
  <si>
    <t>200-035-311-021</t>
  </si>
  <si>
    <t>Air Freshener</t>
  </si>
  <si>
    <t>Grout,Metal Spreader,Electrical Tape</t>
  </si>
  <si>
    <t>Transpo going to KCC office for check signing</t>
  </si>
  <si>
    <t>SJ Gas &amp; Appliance Center Inc</t>
  </si>
  <si>
    <t>001-859-679-000</t>
  </si>
  <si>
    <t>Bagumbayan Taguig City</t>
  </si>
  <si>
    <t>Gas Payment c/o Sizzle It</t>
  </si>
  <si>
    <t>Taxii Fare -Purchased Plates</t>
  </si>
  <si>
    <t>Pizza Cheese &amp; Mayonnaise</t>
  </si>
  <si>
    <t>Transpo- Purchased Kitchen Stocks</t>
  </si>
  <si>
    <t>Plates</t>
  </si>
  <si>
    <t>Anson Emporium Corporation</t>
  </si>
  <si>
    <t>000-106-840-000</t>
  </si>
  <si>
    <t>Makati Ave</t>
  </si>
  <si>
    <t>Kettle</t>
  </si>
  <si>
    <t>Trashbag</t>
  </si>
  <si>
    <t>Pork Tenderloin</t>
  </si>
  <si>
    <t>Aluminum Foil</t>
  </si>
  <si>
    <t>Sardines,Crab Paste,Cream Cheese,Oreo Vanilla,Pepperoni</t>
  </si>
  <si>
    <t>Arugula,Beef Brisket,Boneless Bangus</t>
  </si>
  <si>
    <t>Sweet Peas,Smoked Bangus</t>
  </si>
  <si>
    <t>Katchup.Cornstarch,Paprika,Blu Cheese,Sardines etc.</t>
  </si>
  <si>
    <t>Anchovies</t>
  </si>
  <si>
    <t>Mercury Drug Corporation</t>
  </si>
  <si>
    <t>000-388-474-486</t>
  </si>
  <si>
    <t>Syrnge</t>
  </si>
  <si>
    <t>Century Tune</t>
  </si>
  <si>
    <t>Shah Bonn Jadd Gen Merch.</t>
  </si>
  <si>
    <t>106-226-027-000</t>
  </si>
  <si>
    <t>Guadalupe Makati City</t>
  </si>
  <si>
    <t>Pizza Box</t>
  </si>
  <si>
    <t>Transpo purchased Packaging Materials</t>
  </si>
  <si>
    <t>Kelgene International Inc</t>
  </si>
  <si>
    <t>211-612-468-000</t>
  </si>
  <si>
    <t>Quiapo Manila</t>
  </si>
  <si>
    <t>Nacho Chips,APF,Bread Flour,Anchovies,White Sugar,Tuna</t>
  </si>
  <si>
    <t xml:space="preserve">Transpo Purchased Kitchen Stocks </t>
  </si>
  <si>
    <t>Cream Cheese</t>
  </si>
  <si>
    <t>American Lemon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</si>
</sst>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43" fontId="3" fillId="0" borderId="1" xfId="1" applyFont="1" applyFill="1" applyBorder="1"/>
    <xf numFmtId="0" fontId="3" fillId="0" borderId="1" xfId="15" applyFont="1" applyFill="1" applyBorder="1"/>
    <xf numFmtId="0" fontId="3" fillId="0" borderId="1" xfId="15" applyFont="1" applyFill="1" applyBorder="1" applyAlignment="1">
      <alignment horizontal="center"/>
    </xf>
    <xf numFmtId="0" fontId="3" fillId="0" borderId="1" xfId="15" applyFont="1" applyFill="1" applyBorder="1" applyAlignment="1">
      <alignment horizontal="left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2" fillId="0" borderId="0" xfId="15" applyFont="1" applyFill="1" applyAlignment="1">
      <alignment vertical="center" wrapText="1"/>
    </xf>
    <xf numFmtId="0" fontId="9" fillId="0" borderId="0" xfId="2" applyNumberFormat="1" applyFont="1" applyFill="1" applyAlignment="1">
      <alignment horizontal="center"/>
    </xf>
    <xf numFmtId="49" fontId="3" fillId="0" borderId="0" xfId="15" applyNumberFormat="1" applyFont="1" applyFill="1"/>
    <xf numFmtId="0" fontId="3" fillId="0" borderId="0" xfId="15" applyNumberFormat="1" applyFont="1" applyFill="1" applyAlignment="1">
      <alignment horizontal="left"/>
    </xf>
    <xf numFmtId="164" fontId="3" fillId="0" borderId="0" xfId="15" applyNumberFormat="1" applyFont="1" applyFill="1" applyAlignment="1">
      <alignment horizontal="left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0" xfId="15" applyNumberFormat="1" applyFont="1" applyFill="1" applyAlignment="1">
      <alignment wrapText="1"/>
    </xf>
    <xf numFmtId="0" fontId="2" fillId="2" borderId="0" xfId="15" applyFont="1" applyFill="1"/>
    <xf numFmtId="0" fontId="2" fillId="2" borderId="4" xfId="15" applyFont="1" applyFill="1" applyBorder="1" applyAlignment="1">
      <alignment horizontal="center" vertical="center" wrapText="1"/>
    </xf>
    <xf numFmtId="0" fontId="6" fillId="0" borderId="0" xfId="15" applyFont="1" applyFill="1"/>
    <xf numFmtId="49" fontId="2" fillId="2" borderId="2" xfId="15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7" fillId="0" borderId="0" xfId="2" applyFont="1" applyFill="1"/>
    <xf numFmtId="43" fontId="7" fillId="0" borderId="0" xfId="2" applyFont="1" applyFill="1" applyBorder="1"/>
    <xf numFmtId="43" fontId="2" fillId="2" borderId="5" xfId="2" applyFont="1" applyFill="1" applyBorder="1"/>
    <xf numFmtId="43" fontId="2" fillId="0" borderId="2" xfId="2" applyFont="1" applyFill="1" applyBorder="1"/>
    <xf numFmtId="43" fontId="3" fillId="0" borderId="6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43" fontId="2" fillId="2" borderId="8" xfId="2" applyFont="1" applyFill="1" applyBorder="1"/>
    <xf numFmtId="43" fontId="3" fillId="0" borderId="2" xfId="2" applyFont="1" applyFill="1" applyBorder="1" applyAlignment="1">
      <alignment horizontal="center" vertical="center" wrapText="1"/>
    </xf>
    <xf numFmtId="43" fontId="3" fillId="0" borderId="2" xfId="1" applyFont="1" applyFill="1" applyBorder="1"/>
    <xf numFmtId="43" fontId="3" fillId="2" borderId="2" xfId="2" applyFont="1" applyFill="1" applyBorder="1"/>
    <xf numFmtId="0" fontId="2" fillId="3" borderId="2" xfId="0" applyFont="1" applyFill="1" applyBorder="1" applyAlignment="1">
      <alignment horizont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165" fontId="2" fillId="2" borderId="2" xfId="0" applyNumberFormat="1" applyFont="1" applyFill="1" applyBorder="1" applyAlignment="1">
      <alignment horizontal="center"/>
    </xf>
    <xf numFmtId="49" fontId="2" fillId="2" borderId="2" xfId="15" applyNumberFormat="1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wrapText="1"/>
    </xf>
    <xf numFmtId="0" fontId="2" fillId="2" borderId="4" xfId="15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horizontal="center"/>
    </xf>
    <xf numFmtId="49" fontId="2" fillId="3" borderId="2" xfId="15" applyNumberFormat="1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wrapText="1"/>
    </xf>
    <xf numFmtId="0" fontId="2" fillId="3" borderId="4" xfId="15" applyFont="1" applyFill="1" applyBorder="1" applyAlignment="1">
      <alignment horizontal="center" wrapText="1"/>
    </xf>
    <xf numFmtId="0" fontId="2" fillId="3" borderId="0" xfId="15" applyFont="1" applyFill="1"/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4"/>
  <sheetViews>
    <sheetView tabSelected="1" topLeftCell="G1" workbookViewId="0">
      <pane ySplit="4" topLeftCell="A50" activePane="bottomLeft" state="frozen"/>
      <selection pane="bottomLeft" activeCell="P62" sqref="P62"/>
    </sheetView>
  </sheetViews>
  <sheetFormatPr defaultRowHeight="11.25"/>
  <cols>
    <col min="1" max="1" width="8.140625" style="7" customWidth="1"/>
    <col min="2" max="2" width="7.28515625" style="6" hidden="1" customWidth="1"/>
    <col min="3" max="3" width="22.5703125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7.7109375" style="2" customWidth="1"/>
    <col min="19" max="19" width="8.140625" style="2" customWidth="1"/>
    <col min="20" max="21" width="9.140625" style="2" customWidth="1"/>
    <col min="22" max="24" width="6.85546875" style="2" customWidth="1"/>
    <col min="25" max="25" width="9.28515625" style="2" customWidth="1"/>
    <col min="26" max="26" width="8.28515625" style="2" customWidth="1"/>
    <col min="27" max="27" width="6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61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34</v>
      </c>
      <c r="W4" s="28" t="s">
        <v>35</v>
      </c>
      <c r="X4" s="28" t="s">
        <v>36</v>
      </c>
      <c r="Y4" s="28" t="s">
        <v>6</v>
      </c>
      <c r="Z4" s="28" t="s">
        <v>29</v>
      </c>
      <c r="AA4" s="28" t="s">
        <v>5</v>
      </c>
      <c r="AB4" s="28" t="s">
        <v>4</v>
      </c>
      <c r="AC4" s="43" t="s">
        <v>3</v>
      </c>
      <c r="AD4" s="28" t="s">
        <v>1</v>
      </c>
      <c r="AE4" s="46" t="s">
        <v>2</v>
      </c>
      <c r="AF4" s="46" t="s">
        <v>1</v>
      </c>
      <c r="AG4" s="44" t="s">
        <v>0</v>
      </c>
    </row>
    <row r="5" spans="1:34" s="34" customFormat="1" ht="19.5" customHeight="1">
      <c r="A5" s="55">
        <v>43160</v>
      </c>
      <c r="B5" s="56"/>
      <c r="C5" s="23" t="s">
        <v>49</v>
      </c>
      <c r="D5" s="23" t="s">
        <v>50</v>
      </c>
      <c r="E5" s="23" t="s">
        <v>51</v>
      </c>
      <c r="F5" s="57">
        <v>2249</v>
      </c>
      <c r="G5" s="58" t="s">
        <v>43</v>
      </c>
      <c r="H5" s="30"/>
      <c r="I5" s="30"/>
      <c r="J5" s="30"/>
      <c r="K5" s="30">
        <v>1320</v>
      </c>
      <c r="L5" s="31">
        <v>0.01</v>
      </c>
      <c r="M5" s="32">
        <f t="shared" ref="M5:M18" si="0">SUM(H5:J5,K5/1.12)</f>
        <v>1178.5714285714284</v>
      </c>
      <c r="N5" s="32">
        <f t="shared" ref="N5:N18" si="1">K5/1.12*0.12</f>
        <v>141.42857142857142</v>
      </c>
      <c r="O5" s="32">
        <f t="shared" ref="O5:O18" si="2">-SUM(I5:J5,K5/1.12)*L5</f>
        <v>-11.785714285714285</v>
      </c>
      <c r="P5" s="32"/>
      <c r="Q5" s="32">
        <v>1178.57</v>
      </c>
      <c r="R5" s="32"/>
      <c r="S5" s="32"/>
      <c r="T5" s="41"/>
      <c r="U5" s="41"/>
      <c r="V5" s="41"/>
      <c r="W5" s="41"/>
      <c r="X5" s="41"/>
      <c r="Y5" s="42"/>
      <c r="Z5" s="32"/>
      <c r="AA5" s="32"/>
      <c r="AB5" s="32"/>
      <c r="AC5" s="32"/>
      <c r="AD5" s="32"/>
      <c r="AE5" s="32"/>
      <c r="AF5" s="32"/>
      <c r="AG5" s="32">
        <f t="shared" ref="AG5:AG18" si="3">-SUM(N5:AF5)</f>
        <v>-1308.212857142857</v>
      </c>
      <c r="AH5" s="33">
        <f t="shared" ref="AH5:AH18" si="4">SUM(H5:K5)+AG5+O5</f>
        <v>1.4285714286685902E-3</v>
      </c>
    </row>
    <row r="6" spans="1:34" s="34" customFormat="1" ht="19.5" customHeight="1">
      <c r="A6" s="55">
        <v>43160</v>
      </c>
      <c r="B6" s="56"/>
      <c r="C6" s="23" t="s">
        <v>55</v>
      </c>
      <c r="D6" s="23" t="s">
        <v>37</v>
      </c>
      <c r="E6" s="23" t="s">
        <v>56</v>
      </c>
      <c r="F6" s="57">
        <v>29668</v>
      </c>
      <c r="G6" s="58" t="s">
        <v>62</v>
      </c>
      <c r="H6" s="30"/>
      <c r="I6" s="30"/>
      <c r="J6" s="30"/>
      <c r="K6" s="30">
        <v>80</v>
      </c>
      <c r="L6" s="31"/>
      <c r="M6" s="32">
        <f t="shared" si="0"/>
        <v>71.428571428571416</v>
      </c>
      <c r="N6" s="32">
        <f t="shared" si="1"/>
        <v>8.5714285714285694</v>
      </c>
      <c r="O6" s="32">
        <f t="shared" si="2"/>
        <v>0</v>
      </c>
      <c r="P6" s="32">
        <v>71.430000000000007</v>
      </c>
      <c r="Q6" s="32"/>
      <c r="R6" s="32"/>
      <c r="S6" s="32"/>
      <c r="T6" s="41"/>
      <c r="U6" s="41"/>
      <c r="V6" s="41"/>
      <c r="W6" s="41"/>
      <c r="X6" s="41"/>
      <c r="Y6" s="42"/>
      <c r="Z6" s="32"/>
      <c r="AA6" s="32"/>
      <c r="AB6" s="32"/>
      <c r="AC6" s="32"/>
      <c r="AD6" s="32"/>
      <c r="AE6" s="32"/>
      <c r="AF6" s="32"/>
      <c r="AG6" s="32">
        <f t="shared" si="3"/>
        <v>-80.001428571428576</v>
      </c>
      <c r="AH6" s="33">
        <f t="shared" si="4"/>
        <v>-1.4285714285762197E-3</v>
      </c>
    </row>
    <row r="7" spans="1:34" s="34" customFormat="1" ht="19.5" customHeight="1">
      <c r="A7" s="55">
        <v>43160</v>
      </c>
      <c r="B7" s="56"/>
      <c r="C7" s="23" t="s">
        <v>63</v>
      </c>
      <c r="D7" s="23" t="s">
        <v>64</v>
      </c>
      <c r="E7" s="23" t="s">
        <v>65</v>
      </c>
      <c r="F7" s="57">
        <v>3090</v>
      </c>
      <c r="G7" s="58" t="s">
        <v>66</v>
      </c>
      <c r="H7" s="30"/>
      <c r="I7" s="30"/>
      <c r="J7" s="30"/>
      <c r="K7" s="30">
        <v>500</v>
      </c>
      <c r="L7" s="31">
        <v>0.02</v>
      </c>
      <c r="M7" s="32">
        <f t="shared" si="0"/>
        <v>446.42857142857139</v>
      </c>
      <c r="N7" s="32">
        <f t="shared" si="1"/>
        <v>53.571428571428562</v>
      </c>
      <c r="O7" s="32">
        <f t="shared" si="2"/>
        <v>-8.9285714285714288</v>
      </c>
      <c r="P7" s="32"/>
      <c r="Q7" s="32"/>
      <c r="R7" s="32"/>
      <c r="S7" s="32"/>
      <c r="T7" s="41"/>
      <c r="U7" s="41"/>
      <c r="V7" s="41"/>
      <c r="W7" s="41"/>
      <c r="X7" s="41"/>
      <c r="Y7" s="42">
        <v>446.43</v>
      </c>
      <c r="Z7" s="32"/>
      <c r="AA7" s="32"/>
      <c r="AB7" s="32"/>
      <c r="AC7" s="32"/>
      <c r="AD7" s="32"/>
      <c r="AE7" s="32"/>
      <c r="AF7" s="32"/>
      <c r="AG7" s="32">
        <f t="shared" si="3"/>
        <v>-491.07285714285712</v>
      </c>
      <c r="AH7" s="33">
        <f t="shared" si="4"/>
        <v>-1.4285714285460216E-3</v>
      </c>
    </row>
    <row r="8" spans="1:34" s="34" customFormat="1" ht="21.75" customHeight="1">
      <c r="A8" s="55">
        <v>43160</v>
      </c>
      <c r="B8" s="56"/>
      <c r="C8" s="23" t="s">
        <v>55</v>
      </c>
      <c r="D8" s="23" t="s">
        <v>37</v>
      </c>
      <c r="E8" s="23" t="s">
        <v>56</v>
      </c>
      <c r="F8" s="57">
        <v>83307</v>
      </c>
      <c r="G8" s="58" t="s">
        <v>62</v>
      </c>
      <c r="H8" s="30"/>
      <c r="I8" s="30"/>
      <c r="J8" s="30"/>
      <c r="K8" s="30">
        <v>240</v>
      </c>
      <c r="L8" s="31"/>
      <c r="M8" s="32">
        <f t="shared" si="0"/>
        <v>214.28571428571428</v>
      </c>
      <c r="N8" s="32">
        <f t="shared" si="1"/>
        <v>25.714285714285712</v>
      </c>
      <c r="O8" s="32">
        <f t="shared" si="2"/>
        <v>0</v>
      </c>
      <c r="P8" s="32">
        <v>214.29</v>
      </c>
      <c r="Q8" s="32"/>
      <c r="R8" s="32"/>
      <c r="S8" s="32"/>
      <c r="T8" s="41"/>
      <c r="U8" s="41"/>
      <c r="V8" s="41"/>
      <c r="W8" s="41"/>
      <c r="X8" s="41"/>
      <c r="Y8" s="42"/>
      <c r="Z8" s="32"/>
      <c r="AA8" s="32"/>
      <c r="AB8" s="32"/>
      <c r="AC8" s="32"/>
      <c r="AD8" s="32"/>
      <c r="AE8" s="32"/>
      <c r="AF8" s="32"/>
      <c r="AG8" s="32">
        <f t="shared" si="3"/>
        <v>-240.00428571428571</v>
      </c>
      <c r="AH8" s="33">
        <f t="shared" si="4"/>
        <v>-4.2857142857144481E-3</v>
      </c>
    </row>
    <row r="9" spans="1:34" s="34" customFormat="1" ht="19.5" customHeight="1">
      <c r="A9" s="55">
        <v>43160</v>
      </c>
      <c r="B9" s="56"/>
      <c r="C9" s="23" t="s">
        <v>44</v>
      </c>
      <c r="D9" s="23" t="s">
        <v>45</v>
      </c>
      <c r="E9" s="23" t="s">
        <v>46</v>
      </c>
      <c r="F9" s="57">
        <v>125312</v>
      </c>
      <c r="G9" s="58" t="s">
        <v>67</v>
      </c>
      <c r="H9" s="30"/>
      <c r="I9" s="30"/>
      <c r="J9" s="30"/>
      <c r="K9" s="30">
        <v>696</v>
      </c>
      <c r="L9" s="31"/>
      <c r="M9" s="32">
        <f t="shared" si="0"/>
        <v>621.42857142857133</v>
      </c>
      <c r="N9" s="32">
        <f t="shared" si="1"/>
        <v>74.571428571428555</v>
      </c>
      <c r="O9" s="32">
        <f t="shared" si="2"/>
        <v>0</v>
      </c>
      <c r="P9" s="32"/>
      <c r="Q9" s="32">
        <v>621.42999999999995</v>
      </c>
      <c r="R9" s="32"/>
      <c r="S9" s="32"/>
      <c r="T9" s="41"/>
      <c r="U9" s="41"/>
      <c r="V9" s="41"/>
      <c r="W9" s="41"/>
      <c r="X9" s="41"/>
      <c r="Y9" s="42"/>
      <c r="Z9" s="32"/>
      <c r="AA9" s="32"/>
      <c r="AB9" s="32"/>
      <c r="AC9" s="32"/>
      <c r="AD9" s="32"/>
      <c r="AE9" s="32"/>
      <c r="AF9" s="32"/>
      <c r="AG9" s="32">
        <f t="shared" si="3"/>
        <v>-696.00142857142851</v>
      </c>
      <c r="AH9" s="33">
        <f t="shared" si="4"/>
        <v>-1.4285714285051654E-3</v>
      </c>
    </row>
    <row r="10" spans="1:34" s="34" customFormat="1" ht="22.5" customHeight="1">
      <c r="A10" s="55">
        <v>43160</v>
      </c>
      <c r="B10" s="56"/>
      <c r="C10" s="23" t="s">
        <v>44</v>
      </c>
      <c r="D10" s="23" t="s">
        <v>45</v>
      </c>
      <c r="E10" s="23" t="s">
        <v>46</v>
      </c>
      <c r="F10" s="57">
        <v>71891</v>
      </c>
      <c r="G10" s="58" t="s">
        <v>68</v>
      </c>
      <c r="H10" s="30"/>
      <c r="I10" s="30"/>
      <c r="J10" s="30"/>
      <c r="K10" s="30">
        <f>2106.79+252.81</f>
        <v>2359.6</v>
      </c>
      <c r="L10" s="31">
        <v>0.01</v>
      </c>
      <c r="M10" s="32">
        <f t="shared" si="0"/>
        <v>2106.7857142857142</v>
      </c>
      <c r="N10" s="32">
        <f t="shared" si="1"/>
        <v>252.81428571428569</v>
      </c>
      <c r="O10" s="32">
        <f t="shared" si="2"/>
        <v>-21.067857142857143</v>
      </c>
      <c r="P10" s="32">
        <v>2106.79</v>
      </c>
      <c r="Q10" s="32"/>
      <c r="R10" s="32"/>
      <c r="S10" s="32"/>
      <c r="T10" s="41"/>
      <c r="U10" s="41"/>
      <c r="V10" s="41"/>
      <c r="W10" s="41"/>
      <c r="X10" s="41"/>
      <c r="Y10" s="42"/>
      <c r="Z10" s="32"/>
      <c r="AA10" s="32"/>
      <c r="AB10" s="32"/>
      <c r="AC10" s="32"/>
      <c r="AD10" s="32"/>
      <c r="AE10" s="32"/>
      <c r="AF10" s="32"/>
      <c r="AG10" s="32">
        <f t="shared" si="3"/>
        <v>-2338.5364285714286</v>
      </c>
      <c r="AH10" s="33">
        <f t="shared" si="4"/>
        <v>-4.2857142858210295E-3</v>
      </c>
    </row>
    <row r="11" spans="1:34" s="34" customFormat="1" ht="22.5" customHeight="1">
      <c r="A11" s="55">
        <v>43160</v>
      </c>
      <c r="B11" s="56"/>
      <c r="C11" s="23" t="s">
        <v>44</v>
      </c>
      <c r="D11" s="23" t="s">
        <v>45</v>
      </c>
      <c r="E11" s="23" t="s">
        <v>46</v>
      </c>
      <c r="F11" s="57">
        <v>71891</v>
      </c>
      <c r="G11" s="58" t="s">
        <v>69</v>
      </c>
      <c r="H11" s="30"/>
      <c r="I11" s="30"/>
      <c r="J11" s="30">
        <v>546.79999999999995</v>
      </c>
      <c r="K11" s="30"/>
      <c r="L11" s="31">
        <v>0.01</v>
      </c>
      <c r="M11" s="32">
        <f t="shared" si="0"/>
        <v>546.79999999999995</v>
      </c>
      <c r="N11" s="32">
        <f t="shared" si="1"/>
        <v>0</v>
      </c>
      <c r="O11" s="32">
        <f t="shared" si="2"/>
        <v>-5.468</v>
      </c>
      <c r="P11" s="32">
        <v>546.79999999999995</v>
      </c>
      <c r="Q11" s="32"/>
      <c r="R11" s="32"/>
      <c r="S11" s="32"/>
      <c r="T11" s="41"/>
      <c r="U11" s="41"/>
      <c r="V11" s="41"/>
      <c r="W11" s="41"/>
      <c r="X11" s="41"/>
      <c r="Y11" s="42"/>
      <c r="Z11" s="32"/>
      <c r="AA11" s="32"/>
      <c r="AB11" s="32"/>
      <c r="AC11" s="32"/>
      <c r="AD11" s="32"/>
      <c r="AE11" s="32"/>
      <c r="AF11" s="32"/>
      <c r="AG11" s="32">
        <f t="shared" si="3"/>
        <v>-541.33199999999999</v>
      </c>
      <c r="AH11" s="33">
        <f t="shared" si="4"/>
        <v>-3.907985046680551E-14</v>
      </c>
    </row>
    <row r="12" spans="1:34" s="34" customFormat="1" ht="22.5" customHeight="1">
      <c r="A12" s="55">
        <v>43133</v>
      </c>
      <c r="B12" s="56"/>
      <c r="C12" s="23" t="s">
        <v>55</v>
      </c>
      <c r="D12" s="23" t="s">
        <v>37</v>
      </c>
      <c r="E12" s="23" t="s">
        <v>56</v>
      </c>
      <c r="F12" s="57">
        <v>28505</v>
      </c>
      <c r="G12" s="58" t="s">
        <v>70</v>
      </c>
      <c r="H12" s="30"/>
      <c r="I12" s="30"/>
      <c r="J12" s="30"/>
      <c r="K12" s="30">
        <v>267</v>
      </c>
      <c r="L12" s="31"/>
      <c r="M12" s="32">
        <f t="shared" si="0"/>
        <v>238.39285714285711</v>
      </c>
      <c r="N12" s="32">
        <f t="shared" si="1"/>
        <v>28.607142857142851</v>
      </c>
      <c r="O12" s="32">
        <f t="shared" si="2"/>
        <v>0</v>
      </c>
      <c r="P12" s="32">
        <v>238.39</v>
      </c>
      <c r="Q12" s="32"/>
      <c r="R12" s="32"/>
      <c r="S12" s="32"/>
      <c r="T12" s="41"/>
      <c r="U12" s="41"/>
      <c r="V12" s="41"/>
      <c r="W12" s="41"/>
      <c r="X12" s="41"/>
      <c r="Y12" s="42"/>
      <c r="Z12" s="32"/>
      <c r="AA12" s="32"/>
      <c r="AB12" s="32"/>
      <c r="AC12" s="32"/>
      <c r="AD12" s="32"/>
      <c r="AE12" s="32"/>
      <c r="AF12" s="32"/>
      <c r="AG12" s="32">
        <f t="shared" si="3"/>
        <v>-266.99714285714282</v>
      </c>
      <c r="AH12" s="33">
        <f t="shared" si="4"/>
        <v>2.857142857180861E-3</v>
      </c>
    </row>
    <row r="13" spans="1:34" s="34" customFormat="1" ht="22.5" customHeight="1">
      <c r="A13" s="55">
        <v>43161</v>
      </c>
      <c r="B13" s="56"/>
      <c r="C13" s="23" t="s">
        <v>59</v>
      </c>
      <c r="D13" s="23" t="s">
        <v>60</v>
      </c>
      <c r="E13" s="23" t="s">
        <v>40</v>
      </c>
      <c r="F13" s="57">
        <v>9595</v>
      </c>
      <c r="G13" s="58" t="s">
        <v>71</v>
      </c>
      <c r="H13" s="30"/>
      <c r="I13" s="30"/>
      <c r="J13" s="30">
        <v>1100</v>
      </c>
      <c r="K13" s="30"/>
      <c r="L13" s="31"/>
      <c r="M13" s="32">
        <f t="shared" si="0"/>
        <v>1100</v>
      </c>
      <c r="N13" s="32">
        <f t="shared" si="1"/>
        <v>0</v>
      </c>
      <c r="O13" s="32">
        <f t="shared" si="2"/>
        <v>0</v>
      </c>
      <c r="P13" s="32">
        <v>1100</v>
      </c>
      <c r="Q13" s="32"/>
      <c r="R13" s="32"/>
      <c r="S13" s="32"/>
      <c r="T13" s="41"/>
      <c r="U13" s="41"/>
      <c r="V13" s="41"/>
      <c r="W13" s="41"/>
      <c r="X13" s="41"/>
      <c r="Y13" s="42"/>
      <c r="Z13" s="32"/>
      <c r="AA13" s="32"/>
      <c r="AB13" s="32"/>
      <c r="AC13" s="32"/>
      <c r="AD13" s="32"/>
      <c r="AE13" s="32"/>
      <c r="AF13" s="32"/>
      <c r="AG13" s="32">
        <f t="shared" si="3"/>
        <v>-1100</v>
      </c>
      <c r="AH13" s="33">
        <f t="shared" si="4"/>
        <v>0</v>
      </c>
    </row>
    <row r="14" spans="1:34" s="34" customFormat="1" ht="22.5" customHeight="1">
      <c r="A14" s="55">
        <v>43161</v>
      </c>
      <c r="B14" s="56"/>
      <c r="C14" s="23" t="s">
        <v>38</v>
      </c>
      <c r="D14" s="23" t="s">
        <v>39</v>
      </c>
      <c r="E14" s="23" t="s">
        <v>40</v>
      </c>
      <c r="F14" s="57">
        <v>2316</v>
      </c>
      <c r="G14" s="58" t="s">
        <v>48</v>
      </c>
      <c r="H14" s="30"/>
      <c r="I14" s="30"/>
      <c r="J14" s="30">
        <v>1700</v>
      </c>
      <c r="K14" s="30"/>
      <c r="L14" s="31"/>
      <c r="M14" s="32">
        <f t="shared" si="0"/>
        <v>1700</v>
      </c>
      <c r="N14" s="32">
        <f t="shared" si="1"/>
        <v>0</v>
      </c>
      <c r="O14" s="32">
        <f t="shared" si="2"/>
        <v>0</v>
      </c>
      <c r="P14" s="32">
        <v>1700</v>
      </c>
      <c r="Q14" s="32"/>
      <c r="R14" s="32"/>
      <c r="S14" s="32"/>
      <c r="T14" s="41"/>
      <c r="U14" s="41"/>
      <c r="V14" s="41"/>
      <c r="W14" s="41"/>
      <c r="X14" s="41"/>
      <c r="Y14" s="42"/>
      <c r="Z14" s="32"/>
      <c r="AA14" s="32"/>
      <c r="AB14" s="32"/>
      <c r="AC14" s="32"/>
      <c r="AD14" s="32"/>
      <c r="AE14" s="32"/>
      <c r="AF14" s="32"/>
      <c r="AG14" s="32">
        <f t="shared" si="3"/>
        <v>-1700</v>
      </c>
      <c r="AH14" s="33">
        <f t="shared" si="4"/>
        <v>0</v>
      </c>
    </row>
    <row r="15" spans="1:34" s="34" customFormat="1" ht="22.5" customHeight="1">
      <c r="A15" s="55">
        <v>43161</v>
      </c>
      <c r="B15" s="56"/>
      <c r="C15" s="23" t="s">
        <v>41</v>
      </c>
      <c r="D15" s="23"/>
      <c r="E15" s="23"/>
      <c r="F15" s="57"/>
      <c r="G15" s="58" t="s">
        <v>72</v>
      </c>
      <c r="H15" s="30">
        <v>100</v>
      </c>
      <c r="I15" s="30"/>
      <c r="J15" s="30"/>
      <c r="K15" s="30"/>
      <c r="L15" s="31"/>
      <c r="M15" s="32">
        <f t="shared" si="0"/>
        <v>100</v>
      </c>
      <c r="N15" s="32">
        <f t="shared" si="1"/>
        <v>0</v>
      </c>
      <c r="O15" s="32">
        <f t="shared" si="2"/>
        <v>0</v>
      </c>
      <c r="P15" s="32"/>
      <c r="Q15" s="32"/>
      <c r="R15" s="32"/>
      <c r="S15" s="32"/>
      <c r="T15" s="41"/>
      <c r="U15" s="41"/>
      <c r="V15" s="41"/>
      <c r="W15" s="41"/>
      <c r="X15" s="41"/>
      <c r="Y15" s="42"/>
      <c r="Z15" s="32"/>
      <c r="AA15" s="32">
        <v>100</v>
      </c>
      <c r="AB15" s="32"/>
      <c r="AC15" s="32"/>
      <c r="AD15" s="32"/>
      <c r="AE15" s="32"/>
      <c r="AF15" s="32"/>
      <c r="AG15" s="32">
        <f t="shared" si="3"/>
        <v>-100</v>
      </c>
      <c r="AH15" s="33">
        <f t="shared" si="4"/>
        <v>0</v>
      </c>
    </row>
    <row r="16" spans="1:34" s="34" customFormat="1" ht="22.5" customHeight="1">
      <c r="A16" s="55">
        <v>43161</v>
      </c>
      <c r="B16" s="56"/>
      <c r="C16" s="23" t="s">
        <v>73</v>
      </c>
      <c r="D16" s="23" t="s">
        <v>74</v>
      </c>
      <c r="E16" s="23" t="s">
        <v>46</v>
      </c>
      <c r="F16" s="57">
        <v>19052</v>
      </c>
      <c r="G16" s="58" t="s">
        <v>75</v>
      </c>
      <c r="H16" s="30"/>
      <c r="I16" s="30"/>
      <c r="J16" s="30"/>
      <c r="K16" s="30">
        <v>1965</v>
      </c>
      <c r="L16" s="31"/>
      <c r="M16" s="32">
        <f t="shared" si="0"/>
        <v>1754.4642857142856</v>
      </c>
      <c r="N16" s="32">
        <f t="shared" si="1"/>
        <v>210.53571428571425</v>
      </c>
      <c r="O16" s="32">
        <f t="shared" si="2"/>
        <v>0</v>
      </c>
      <c r="P16" s="32"/>
      <c r="Q16" s="32"/>
      <c r="R16" s="32"/>
      <c r="S16" s="32"/>
      <c r="T16" s="41"/>
      <c r="U16" s="41"/>
      <c r="V16" s="41"/>
      <c r="W16" s="41"/>
      <c r="X16" s="41"/>
      <c r="Y16" s="42">
        <v>1754.46</v>
      </c>
      <c r="Z16" s="32"/>
      <c r="AA16" s="32"/>
      <c r="AB16" s="32"/>
      <c r="AC16" s="32"/>
      <c r="AD16" s="32"/>
      <c r="AE16" s="32"/>
      <c r="AF16" s="32"/>
      <c r="AG16" s="32">
        <f t="shared" si="3"/>
        <v>-1964.9957142857143</v>
      </c>
      <c r="AH16" s="33">
        <f t="shared" si="4"/>
        <v>4.2857142857428698E-3</v>
      </c>
    </row>
    <row r="17" spans="1:34" s="34" customFormat="1" ht="22.5" customHeight="1">
      <c r="A17" s="55">
        <v>43161</v>
      </c>
      <c r="B17" s="56"/>
      <c r="C17" s="23" t="s">
        <v>44</v>
      </c>
      <c r="D17" s="23" t="s">
        <v>45</v>
      </c>
      <c r="E17" s="23" t="s">
        <v>46</v>
      </c>
      <c r="F17" s="57">
        <v>75329</v>
      </c>
      <c r="G17" s="58" t="s">
        <v>76</v>
      </c>
      <c r="H17" s="30"/>
      <c r="I17" s="30"/>
      <c r="J17" s="30"/>
      <c r="K17" s="30">
        <f>555.94+66.71</f>
        <v>622.65000000000009</v>
      </c>
      <c r="L17" s="31"/>
      <c r="M17" s="32">
        <f t="shared" si="0"/>
        <v>555.9375</v>
      </c>
      <c r="N17" s="32">
        <f t="shared" si="1"/>
        <v>66.712499999999991</v>
      </c>
      <c r="O17" s="32">
        <f t="shared" si="2"/>
        <v>0</v>
      </c>
      <c r="P17" s="32">
        <v>555.94000000000005</v>
      </c>
      <c r="Q17" s="32"/>
      <c r="R17" s="32"/>
      <c r="S17" s="32"/>
      <c r="T17" s="41"/>
      <c r="U17" s="41"/>
      <c r="V17" s="41"/>
      <c r="W17" s="41"/>
      <c r="X17" s="41"/>
      <c r="Y17" s="42"/>
      <c r="Z17" s="32"/>
      <c r="AA17" s="32"/>
      <c r="AB17" s="32"/>
      <c r="AC17" s="32"/>
      <c r="AD17" s="32"/>
      <c r="AE17" s="32"/>
      <c r="AF17" s="32"/>
      <c r="AG17" s="32">
        <f t="shared" si="3"/>
        <v>-622.65250000000003</v>
      </c>
      <c r="AH17" s="33">
        <f t="shared" si="4"/>
        <v>-2.4999999999408828E-3</v>
      </c>
    </row>
    <row r="18" spans="1:34" s="34" customFormat="1" ht="21.75" customHeight="1">
      <c r="A18" s="55">
        <v>43161</v>
      </c>
      <c r="B18" s="56"/>
      <c r="C18" s="23" t="s">
        <v>44</v>
      </c>
      <c r="D18" s="23" t="s">
        <v>45</v>
      </c>
      <c r="E18" s="23" t="s">
        <v>46</v>
      </c>
      <c r="F18" s="57">
        <v>45329</v>
      </c>
      <c r="G18" s="58" t="s">
        <v>77</v>
      </c>
      <c r="H18" s="30"/>
      <c r="I18" s="30"/>
      <c r="J18" s="30">
        <v>700.2</v>
      </c>
      <c r="K18" s="30"/>
      <c r="L18" s="31"/>
      <c r="M18" s="32">
        <f t="shared" si="0"/>
        <v>700.2</v>
      </c>
      <c r="N18" s="32">
        <f t="shared" si="1"/>
        <v>0</v>
      </c>
      <c r="O18" s="32">
        <f t="shared" si="2"/>
        <v>0</v>
      </c>
      <c r="P18" s="32">
        <v>700.2</v>
      </c>
      <c r="Q18" s="32"/>
      <c r="R18" s="32"/>
      <c r="S18" s="32"/>
      <c r="T18" s="41"/>
      <c r="U18" s="41"/>
      <c r="V18" s="41"/>
      <c r="W18" s="41"/>
      <c r="X18" s="41"/>
      <c r="Y18" s="42"/>
      <c r="Z18" s="32"/>
      <c r="AA18" s="32"/>
      <c r="AB18" s="32"/>
      <c r="AC18" s="32"/>
      <c r="AD18" s="32"/>
      <c r="AE18" s="32"/>
      <c r="AF18" s="32"/>
      <c r="AG18" s="32">
        <f t="shared" si="3"/>
        <v>-700.2</v>
      </c>
      <c r="AH18" s="33">
        <f t="shared" si="4"/>
        <v>0</v>
      </c>
    </row>
    <row r="19" spans="1:34" s="63" customFormat="1" ht="19.5" customHeight="1">
      <c r="A19" s="59">
        <v>43162</v>
      </c>
      <c r="B19" s="60"/>
      <c r="C19" s="49" t="s">
        <v>55</v>
      </c>
      <c r="D19" s="49" t="s">
        <v>37</v>
      </c>
      <c r="E19" s="49" t="s">
        <v>56</v>
      </c>
      <c r="F19" s="61">
        <v>28528</v>
      </c>
      <c r="G19" s="62" t="s">
        <v>78</v>
      </c>
      <c r="H19" s="50"/>
      <c r="I19" s="50"/>
      <c r="J19" s="50"/>
      <c r="K19" s="50">
        <v>219.5</v>
      </c>
      <c r="L19" s="51"/>
      <c r="M19" s="52">
        <f>SUM(H19:J19,K19/1.12)</f>
        <v>195.98214285714283</v>
      </c>
      <c r="N19" s="52">
        <f>K19/1.12*0.12</f>
        <v>23.517857142857139</v>
      </c>
      <c r="O19" s="52">
        <f>-SUM(I19:J19,K19/1.12)*L19</f>
        <v>0</v>
      </c>
      <c r="P19" s="52">
        <v>195.98</v>
      </c>
      <c r="Q19" s="52"/>
      <c r="R19" s="52"/>
      <c r="S19" s="52"/>
      <c r="T19" s="53"/>
      <c r="U19" s="53"/>
      <c r="V19" s="53"/>
      <c r="W19" s="53"/>
      <c r="X19" s="53"/>
      <c r="Y19" s="52"/>
      <c r="Z19" s="52"/>
      <c r="AA19" s="52"/>
      <c r="AB19" s="52"/>
      <c r="AC19" s="52"/>
      <c r="AD19" s="52"/>
      <c r="AE19" s="52"/>
      <c r="AF19" s="52"/>
      <c r="AG19" s="52">
        <f>-SUM(N19:AF19)</f>
        <v>-219.49785714285713</v>
      </c>
      <c r="AH19" s="54">
        <f>SUM(H19:K19)+AG19+O19</f>
        <v>2.1428571428714349E-3</v>
      </c>
    </row>
    <row r="20" spans="1:34" s="34" customFormat="1" ht="19.5" customHeight="1">
      <c r="A20" s="55">
        <v>43162</v>
      </c>
      <c r="B20" s="56"/>
      <c r="C20" s="23" t="s">
        <v>53</v>
      </c>
      <c r="D20" s="23" t="s">
        <v>54</v>
      </c>
      <c r="E20" s="23" t="s">
        <v>79</v>
      </c>
      <c r="F20" s="57">
        <v>193193</v>
      </c>
      <c r="G20" s="58" t="s">
        <v>80</v>
      </c>
      <c r="H20" s="30"/>
      <c r="I20" s="30"/>
      <c r="J20" s="30"/>
      <c r="K20" s="30">
        <v>1882.06</v>
      </c>
      <c r="L20" s="31">
        <v>0.01</v>
      </c>
      <c r="M20" s="32">
        <f t="shared" ref="M20:M49" si="5">SUM(H20:J20,K20/1.12)</f>
        <v>1680.410714285714</v>
      </c>
      <c r="N20" s="32">
        <f t="shared" ref="N20:N49" si="6">K20/1.12*0.12</f>
        <v>201.64928571428567</v>
      </c>
      <c r="O20" s="32">
        <f t="shared" ref="O20:O49" si="7">-SUM(I20:J20,K20/1.12)*L20</f>
        <v>-16.804107142857141</v>
      </c>
      <c r="P20" s="32">
        <v>1680.41</v>
      </c>
      <c r="Q20" s="32"/>
      <c r="R20" s="32"/>
      <c r="S20" s="32"/>
      <c r="T20" s="41"/>
      <c r="U20" s="41"/>
      <c r="V20" s="41"/>
      <c r="W20" s="41"/>
      <c r="X20" s="41"/>
      <c r="Y20" s="42"/>
      <c r="Z20" s="32"/>
      <c r="AA20" s="32"/>
      <c r="AB20" s="32"/>
      <c r="AC20" s="32"/>
      <c r="AD20" s="32"/>
      <c r="AE20" s="32"/>
      <c r="AF20" s="32"/>
      <c r="AG20" s="32">
        <f t="shared" ref="AG20:AG49" si="8">-SUM(N20:AF20)</f>
        <v>-1865.2551785714286</v>
      </c>
      <c r="AH20" s="33">
        <f t="shared" ref="AH20:AH49" si="9">SUM(H20:K20)+AG20+O20</f>
        <v>7.1428571421705556E-4</v>
      </c>
    </row>
    <row r="21" spans="1:34" s="34" customFormat="1" ht="19.5" customHeight="1">
      <c r="A21" s="55">
        <v>43162</v>
      </c>
      <c r="B21" s="56"/>
      <c r="C21" s="23" t="s">
        <v>44</v>
      </c>
      <c r="D21" s="23" t="s">
        <v>45</v>
      </c>
      <c r="E21" s="23" t="s">
        <v>46</v>
      </c>
      <c r="F21" s="57">
        <v>94084</v>
      </c>
      <c r="G21" s="58" t="s">
        <v>81</v>
      </c>
      <c r="H21" s="30"/>
      <c r="I21" s="30"/>
      <c r="J21" s="30"/>
      <c r="K21" s="30">
        <v>3993.65</v>
      </c>
      <c r="L21" s="31"/>
      <c r="M21" s="32">
        <f t="shared" si="5"/>
        <v>3565.7589285714284</v>
      </c>
      <c r="N21" s="32">
        <f t="shared" si="6"/>
        <v>427.89107142857142</v>
      </c>
      <c r="O21" s="32">
        <f t="shared" si="7"/>
        <v>0</v>
      </c>
      <c r="P21" s="32">
        <v>3565.76</v>
      </c>
      <c r="Q21" s="32"/>
      <c r="R21" s="32"/>
      <c r="S21" s="32"/>
      <c r="T21" s="41"/>
      <c r="U21" s="41"/>
      <c r="V21" s="41"/>
      <c r="W21" s="41"/>
      <c r="X21" s="41"/>
      <c r="Y21" s="42"/>
      <c r="Z21" s="32"/>
      <c r="AA21" s="32"/>
      <c r="AB21" s="32"/>
      <c r="AC21" s="32"/>
      <c r="AD21" s="32"/>
      <c r="AE21" s="32"/>
      <c r="AF21" s="32"/>
      <c r="AG21" s="32">
        <f t="shared" si="8"/>
        <v>-3993.6510714285714</v>
      </c>
      <c r="AH21" s="33">
        <f t="shared" si="9"/>
        <v>-1.0714285713220306E-3</v>
      </c>
    </row>
    <row r="22" spans="1:34" s="34" customFormat="1" ht="19.5" customHeight="1">
      <c r="A22" s="55">
        <v>43164</v>
      </c>
      <c r="B22" s="56"/>
      <c r="C22" s="23" t="s">
        <v>59</v>
      </c>
      <c r="D22" s="23" t="s">
        <v>82</v>
      </c>
      <c r="E22" s="23" t="s">
        <v>40</v>
      </c>
      <c r="F22" s="57">
        <v>12797</v>
      </c>
      <c r="G22" s="58" t="s">
        <v>71</v>
      </c>
      <c r="H22" s="30"/>
      <c r="I22" s="30"/>
      <c r="J22" s="30">
        <v>660</v>
      </c>
      <c r="K22" s="30"/>
      <c r="L22" s="31"/>
      <c r="M22" s="32">
        <f t="shared" si="5"/>
        <v>660</v>
      </c>
      <c r="N22" s="32">
        <f t="shared" si="6"/>
        <v>0</v>
      </c>
      <c r="O22" s="32">
        <f t="shared" si="7"/>
        <v>0</v>
      </c>
      <c r="P22" s="32">
        <v>660</v>
      </c>
      <c r="Q22" s="32"/>
      <c r="R22" s="32"/>
      <c r="S22" s="32"/>
      <c r="T22" s="41"/>
      <c r="U22" s="41"/>
      <c r="V22" s="41"/>
      <c r="W22" s="41"/>
      <c r="X22" s="41"/>
      <c r="Y22" s="42"/>
      <c r="Z22" s="32"/>
      <c r="AA22" s="32"/>
      <c r="AB22" s="32"/>
      <c r="AC22" s="32"/>
      <c r="AD22" s="32"/>
      <c r="AE22" s="32"/>
      <c r="AF22" s="32"/>
      <c r="AG22" s="32">
        <f t="shared" si="8"/>
        <v>-660</v>
      </c>
      <c r="AH22" s="33">
        <f t="shared" si="9"/>
        <v>0</v>
      </c>
    </row>
    <row r="23" spans="1:34" s="34" customFormat="1" ht="21.75" customHeight="1">
      <c r="A23" s="55">
        <v>43164</v>
      </c>
      <c r="B23" s="56"/>
      <c r="C23" s="23" t="s">
        <v>41</v>
      </c>
      <c r="D23" s="23"/>
      <c r="E23" s="23"/>
      <c r="F23" s="57"/>
      <c r="G23" s="58" t="s">
        <v>42</v>
      </c>
      <c r="H23" s="30">
        <v>100</v>
      </c>
      <c r="I23" s="30"/>
      <c r="J23" s="30"/>
      <c r="K23" s="30"/>
      <c r="L23" s="31"/>
      <c r="M23" s="32">
        <f t="shared" si="5"/>
        <v>100</v>
      </c>
      <c r="N23" s="32">
        <f t="shared" si="6"/>
        <v>0</v>
      </c>
      <c r="O23" s="32">
        <f t="shared" si="7"/>
        <v>0</v>
      </c>
      <c r="P23" s="32"/>
      <c r="Q23" s="32"/>
      <c r="R23" s="32"/>
      <c r="S23" s="32"/>
      <c r="T23" s="41"/>
      <c r="U23" s="41"/>
      <c r="V23" s="41"/>
      <c r="W23" s="41"/>
      <c r="X23" s="41"/>
      <c r="Y23" s="42"/>
      <c r="Z23" s="32"/>
      <c r="AA23" s="32">
        <v>100</v>
      </c>
      <c r="AB23" s="32"/>
      <c r="AC23" s="32"/>
      <c r="AD23" s="32"/>
      <c r="AE23" s="32"/>
      <c r="AF23" s="32"/>
      <c r="AG23" s="32">
        <f t="shared" si="8"/>
        <v>-100</v>
      </c>
      <c r="AH23" s="33">
        <f t="shared" si="9"/>
        <v>0</v>
      </c>
    </row>
    <row r="24" spans="1:34" s="34" customFormat="1" ht="19.5" customHeight="1">
      <c r="A24" s="55">
        <v>43165</v>
      </c>
      <c r="B24" s="56"/>
      <c r="C24" s="23" t="s">
        <v>57</v>
      </c>
      <c r="D24" s="23" t="s">
        <v>58</v>
      </c>
      <c r="E24" s="23" t="s">
        <v>46</v>
      </c>
      <c r="F24" s="57">
        <v>158207</v>
      </c>
      <c r="G24" s="58" t="s">
        <v>83</v>
      </c>
      <c r="H24" s="30"/>
      <c r="I24" s="30"/>
      <c r="J24" s="30"/>
      <c r="K24" s="30">
        <v>180</v>
      </c>
      <c r="L24" s="31"/>
      <c r="M24" s="32">
        <f t="shared" si="5"/>
        <v>160.71428571428569</v>
      </c>
      <c r="N24" s="32">
        <f t="shared" si="6"/>
        <v>19.285714285714281</v>
      </c>
      <c r="O24" s="32">
        <f t="shared" si="7"/>
        <v>0</v>
      </c>
      <c r="P24" s="32"/>
      <c r="Q24" s="32"/>
      <c r="R24" s="32"/>
      <c r="S24" s="32"/>
      <c r="T24" s="41"/>
      <c r="U24" s="41"/>
      <c r="V24" s="41"/>
      <c r="W24" s="41"/>
      <c r="X24" s="41"/>
      <c r="Y24" s="42"/>
      <c r="Z24" s="32">
        <v>160.71</v>
      </c>
      <c r="AA24" s="32"/>
      <c r="AB24" s="32"/>
      <c r="AC24" s="32"/>
      <c r="AD24" s="32"/>
      <c r="AE24" s="32"/>
      <c r="AF24" s="32"/>
      <c r="AG24" s="32">
        <f t="shared" si="8"/>
        <v>-179.99571428571429</v>
      </c>
      <c r="AH24" s="33">
        <f t="shared" si="9"/>
        <v>4.2857142857144481E-3</v>
      </c>
    </row>
    <row r="25" spans="1:34" s="34" customFormat="1" ht="22.5" customHeight="1">
      <c r="A25" s="55">
        <v>43165</v>
      </c>
      <c r="B25" s="56"/>
      <c r="C25" s="23" t="s">
        <v>44</v>
      </c>
      <c r="D25" s="23" t="s">
        <v>45</v>
      </c>
      <c r="E25" s="23" t="s">
        <v>46</v>
      </c>
      <c r="F25" s="57">
        <v>99500</v>
      </c>
      <c r="G25" s="58" t="s">
        <v>84</v>
      </c>
      <c r="H25" s="30"/>
      <c r="I25" s="30"/>
      <c r="J25" s="30"/>
      <c r="K25" s="30">
        <v>858</v>
      </c>
      <c r="L25" s="31"/>
      <c r="M25" s="32">
        <f t="shared" si="5"/>
        <v>766.07142857142856</v>
      </c>
      <c r="N25" s="32">
        <f t="shared" si="6"/>
        <v>91.928571428571416</v>
      </c>
      <c r="O25" s="32">
        <f t="shared" si="7"/>
        <v>0</v>
      </c>
      <c r="P25" s="32">
        <v>766.07</v>
      </c>
      <c r="Q25" s="32"/>
      <c r="R25" s="32"/>
      <c r="S25" s="32"/>
      <c r="T25" s="41"/>
      <c r="U25" s="41"/>
      <c r="V25" s="41"/>
      <c r="W25" s="41"/>
      <c r="X25" s="41"/>
      <c r="Y25" s="42"/>
      <c r="Z25" s="32"/>
      <c r="AA25" s="32"/>
      <c r="AB25" s="32"/>
      <c r="AC25" s="32"/>
      <c r="AD25" s="32"/>
      <c r="AE25" s="32"/>
      <c r="AF25" s="32"/>
      <c r="AG25" s="32">
        <f t="shared" si="8"/>
        <v>-857.99857142857149</v>
      </c>
      <c r="AH25" s="33">
        <f t="shared" si="9"/>
        <v>1.4285714285051654E-3</v>
      </c>
    </row>
    <row r="26" spans="1:34" s="34" customFormat="1" ht="22.5" customHeight="1">
      <c r="A26" s="55">
        <v>43165</v>
      </c>
      <c r="B26" s="56"/>
      <c r="C26" s="23" t="s">
        <v>44</v>
      </c>
      <c r="D26" s="23" t="s">
        <v>45</v>
      </c>
      <c r="E26" s="23" t="s">
        <v>46</v>
      </c>
      <c r="F26" s="57">
        <v>65402</v>
      </c>
      <c r="G26" s="58" t="s">
        <v>85</v>
      </c>
      <c r="H26" s="30"/>
      <c r="I26" s="30"/>
      <c r="J26" s="30"/>
      <c r="K26" s="30">
        <v>309.5</v>
      </c>
      <c r="L26" s="31"/>
      <c r="M26" s="32">
        <f t="shared" si="5"/>
        <v>276.33928571428567</v>
      </c>
      <c r="N26" s="32">
        <f t="shared" si="6"/>
        <v>33.160714285714278</v>
      </c>
      <c r="O26" s="32">
        <f t="shared" si="7"/>
        <v>0</v>
      </c>
      <c r="P26" s="32"/>
      <c r="Q26" s="32"/>
      <c r="R26" s="32"/>
      <c r="S26" s="32"/>
      <c r="T26" s="41"/>
      <c r="U26" s="41"/>
      <c r="V26" s="41"/>
      <c r="W26" s="41"/>
      <c r="X26" s="41"/>
      <c r="Y26" s="42">
        <v>276.33999999999997</v>
      </c>
      <c r="Z26" s="32"/>
      <c r="AA26" s="32"/>
      <c r="AB26" s="32"/>
      <c r="AC26" s="32"/>
      <c r="AD26" s="32"/>
      <c r="AE26" s="32"/>
      <c r="AF26" s="32"/>
      <c r="AG26" s="32">
        <f t="shared" si="8"/>
        <v>-309.50071428571425</v>
      </c>
      <c r="AH26" s="33">
        <f t="shared" si="9"/>
        <v>-7.1428571425258269E-4</v>
      </c>
    </row>
    <row r="27" spans="1:34" s="34" customFormat="1" ht="22.5" customHeight="1">
      <c r="A27" s="55">
        <v>43166</v>
      </c>
      <c r="B27" s="56"/>
      <c r="C27" s="23" t="s">
        <v>86</v>
      </c>
      <c r="D27" s="23"/>
      <c r="E27" s="23" t="s">
        <v>87</v>
      </c>
      <c r="F27" s="57">
        <v>3437</v>
      </c>
      <c r="G27" s="58" t="s">
        <v>88</v>
      </c>
      <c r="H27" s="30"/>
      <c r="I27" s="30"/>
      <c r="J27" s="30"/>
      <c r="K27" s="30">
        <v>300</v>
      </c>
      <c r="L27" s="31"/>
      <c r="M27" s="32">
        <f t="shared" si="5"/>
        <v>267.85714285714283</v>
      </c>
      <c r="N27" s="32">
        <f t="shared" si="6"/>
        <v>32.142857142857139</v>
      </c>
      <c r="O27" s="32">
        <f t="shared" si="7"/>
        <v>0</v>
      </c>
      <c r="P27" s="32"/>
      <c r="Q27" s="32"/>
      <c r="R27" s="32"/>
      <c r="S27" s="32"/>
      <c r="T27" s="41"/>
      <c r="U27" s="41"/>
      <c r="V27" s="41"/>
      <c r="W27" s="41"/>
      <c r="X27" s="41"/>
      <c r="Y27" s="42"/>
      <c r="Z27" s="32">
        <v>267.86</v>
      </c>
      <c r="AA27" s="32"/>
      <c r="AB27" s="32"/>
      <c r="AC27" s="32"/>
      <c r="AD27" s="32"/>
      <c r="AE27" s="32"/>
      <c r="AF27" s="32"/>
      <c r="AG27" s="32">
        <f t="shared" si="8"/>
        <v>-300.00285714285712</v>
      </c>
      <c r="AH27" s="33">
        <f t="shared" si="9"/>
        <v>-2.8571428571240176E-3</v>
      </c>
    </row>
    <row r="28" spans="1:34" s="34" customFormat="1" ht="22.5" customHeight="1">
      <c r="A28" s="55">
        <v>43166</v>
      </c>
      <c r="B28" s="56"/>
      <c r="C28" s="23" t="s">
        <v>89</v>
      </c>
      <c r="D28" s="23"/>
      <c r="E28" s="23"/>
      <c r="F28" s="57"/>
      <c r="G28" s="58" t="s">
        <v>90</v>
      </c>
      <c r="H28" s="30">
        <v>25</v>
      </c>
      <c r="I28" s="30"/>
      <c r="J28" s="30"/>
      <c r="K28" s="30"/>
      <c r="L28" s="31"/>
      <c r="M28" s="32">
        <f t="shared" si="5"/>
        <v>25</v>
      </c>
      <c r="N28" s="32">
        <f t="shared" si="6"/>
        <v>0</v>
      </c>
      <c r="O28" s="32">
        <f t="shared" si="7"/>
        <v>0</v>
      </c>
      <c r="P28" s="32"/>
      <c r="Q28" s="32"/>
      <c r="R28" s="32"/>
      <c r="S28" s="32"/>
      <c r="T28" s="41"/>
      <c r="U28" s="41"/>
      <c r="V28" s="41"/>
      <c r="W28" s="41"/>
      <c r="X28" s="41"/>
      <c r="Y28" s="42"/>
      <c r="Z28" s="32"/>
      <c r="AA28" s="32">
        <v>25</v>
      </c>
      <c r="AB28" s="32"/>
      <c r="AC28" s="32"/>
      <c r="AD28" s="32"/>
      <c r="AE28" s="32"/>
      <c r="AF28" s="32"/>
      <c r="AG28" s="32">
        <f t="shared" si="8"/>
        <v>-25</v>
      </c>
      <c r="AH28" s="33">
        <f t="shared" si="9"/>
        <v>0</v>
      </c>
    </row>
    <row r="29" spans="1:34" s="34" customFormat="1" ht="22.5" customHeight="1">
      <c r="A29" s="55">
        <v>43167</v>
      </c>
      <c r="B29" s="56"/>
      <c r="C29" s="23" t="s">
        <v>91</v>
      </c>
      <c r="D29" s="23" t="s">
        <v>92</v>
      </c>
      <c r="E29" s="23" t="s">
        <v>46</v>
      </c>
      <c r="F29" s="57">
        <v>1052921</v>
      </c>
      <c r="G29" s="58" t="s">
        <v>93</v>
      </c>
      <c r="H29" s="30"/>
      <c r="I29" s="30"/>
      <c r="J29" s="30"/>
      <c r="K29" s="30">
        <v>269.25</v>
      </c>
      <c r="L29" s="31"/>
      <c r="M29" s="32">
        <f t="shared" si="5"/>
        <v>240.40178571428569</v>
      </c>
      <c r="N29" s="32">
        <f t="shared" si="6"/>
        <v>28.848214285714281</v>
      </c>
      <c r="O29" s="32">
        <f t="shared" si="7"/>
        <v>0</v>
      </c>
      <c r="P29" s="32"/>
      <c r="Q29" s="32"/>
      <c r="R29" s="32">
        <v>240.4</v>
      </c>
      <c r="S29" s="32"/>
      <c r="T29" s="41"/>
      <c r="U29" s="41"/>
      <c r="V29" s="41"/>
      <c r="W29" s="41"/>
      <c r="X29" s="41"/>
      <c r="Y29" s="42"/>
      <c r="Z29" s="32"/>
      <c r="AA29" s="32"/>
      <c r="AB29" s="32"/>
      <c r="AC29" s="32"/>
      <c r="AD29" s="32"/>
      <c r="AE29" s="32"/>
      <c r="AF29" s="32"/>
      <c r="AG29" s="32">
        <f t="shared" si="8"/>
        <v>-269.24821428571431</v>
      </c>
      <c r="AH29" s="33">
        <f t="shared" si="9"/>
        <v>1.7857142856883002E-3</v>
      </c>
    </row>
    <row r="30" spans="1:34" s="34" customFormat="1" ht="22.5" customHeight="1">
      <c r="A30" s="55">
        <v>43167</v>
      </c>
      <c r="B30" s="56"/>
      <c r="C30" s="23" t="s">
        <v>91</v>
      </c>
      <c r="D30" s="23" t="s">
        <v>92</v>
      </c>
      <c r="E30" s="23" t="s">
        <v>46</v>
      </c>
      <c r="F30" s="57">
        <v>1052921</v>
      </c>
      <c r="G30" s="58" t="s">
        <v>94</v>
      </c>
      <c r="H30" s="30"/>
      <c r="I30" s="30"/>
      <c r="J30" s="30"/>
      <c r="K30" s="30">
        <v>182.25</v>
      </c>
      <c r="L30" s="31"/>
      <c r="M30" s="32">
        <f t="shared" si="5"/>
        <v>162.72321428571428</v>
      </c>
      <c r="N30" s="32">
        <f t="shared" si="6"/>
        <v>19.526785714285712</v>
      </c>
      <c r="O30" s="32">
        <f t="shared" si="7"/>
        <v>0</v>
      </c>
      <c r="P30" s="32"/>
      <c r="Q30" s="32"/>
      <c r="R30" s="32"/>
      <c r="S30" s="32"/>
      <c r="T30" s="41"/>
      <c r="U30" s="41"/>
      <c r="V30" s="41"/>
      <c r="W30" s="41"/>
      <c r="X30" s="41"/>
      <c r="Y30" s="42">
        <v>162.72</v>
      </c>
      <c r="Z30" s="32"/>
      <c r="AA30" s="32"/>
      <c r="AB30" s="32"/>
      <c r="AC30" s="32"/>
      <c r="AD30" s="32"/>
      <c r="AE30" s="32"/>
      <c r="AF30" s="32"/>
      <c r="AG30" s="32">
        <f t="shared" si="8"/>
        <v>-182.24678571428572</v>
      </c>
      <c r="AH30" s="33">
        <f t="shared" si="9"/>
        <v>3.2142857142787307E-3</v>
      </c>
    </row>
    <row r="31" spans="1:34" s="34" customFormat="1" ht="22.5" customHeight="1">
      <c r="A31" s="55">
        <v>43167</v>
      </c>
      <c r="B31" s="56"/>
      <c r="C31" s="23" t="s">
        <v>47</v>
      </c>
      <c r="D31" s="23"/>
      <c r="E31" s="23"/>
      <c r="F31" s="57"/>
      <c r="G31" s="58" t="s">
        <v>95</v>
      </c>
      <c r="H31" s="30">
        <v>40</v>
      </c>
      <c r="I31" s="30"/>
      <c r="J31" s="30"/>
      <c r="K31" s="30"/>
      <c r="L31" s="31"/>
      <c r="M31" s="32">
        <f t="shared" si="5"/>
        <v>40</v>
      </c>
      <c r="N31" s="32">
        <f t="shared" si="6"/>
        <v>0</v>
      </c>
      <c r="O31" s="32">
        <f t="shared" si="7"/>
        <v>0</v>
      </c>
      <c r="P31" s="32"/>
      <c r="Q31" s="32"/>
      <c r="R31" s="32"/>
      <c r="S31" s="32"/>
      <c r="T31" s="41"/>
      <c r="U31" s="41"/>
      <c r="V31" s="41"/>
      <c r="W31" s="41"/>
      <c r="X31" s="41"/>
      <c r="Y31" s="42"/>
      <c r="Z31" s="32"/>
      <c r="AA31" s="32">
        <v>40</v>
      </c>
      <c r="AB31" s="32"/>
      <c r="AC31" s="32"/>
      <c r="AD31" s="32"/>
      <c r="AE31" s="32"/>
      <c r="AF31" s="32"/>
      <c r="AG31" s="32">
        <f t="shared" si="8"/>
        <v>-40</v>
      </c>
      <c r="AH31" s="33">
        <f t="shared" si="9"/>
        <v>0</v>
      </c>
    </row>
    <row r="32" spans="1:34" s="34" customFormat="1" ht="22.5" customHeight="1">
      <c r="A32" s="59">
        <v>43167</v>
      </c>
      <c r="B32" s="60"/>
      <c r="C32" s="49" t="s">
        <v>96</v>
      </c>
      <c r="D32" s="49" t="s">
        <v>97</v>
      </c>
      <c r="E32" s="49" t="s">
        <v>98</v>
      </c>
      <c r="F32" s="61">
        <v>361466</v>
      </c>
      <c r="G32" s="62" t="s">
        <v>99</v>
      </c>
      <c r="H32" s="50"/>
      <c r="I32" s="50"/>
      <c r="J32" s="50"/>
      <c r="K32" s="50">
        <v>384.01</v>
      </c>
      <c r="L32" s="51"/>
      <c r="M32" s="52">
        <f t="shared" si="5"/>
        <v>342.86607142857139</v>
      </c>
      <c r="N32" s="52">
        <f t="shared" si="6"/>
        <v>41.143928571428567</v>
      </c>
      <c r="O32" s="52">
        <f t="shared" si="7"/>
        <v>0</v>
      </c>
      <c r="P32" s="52"/>
      <c r="Q32" s="52"/>
      <c r="R32" s="52"/>
      <c r="S32" s="52"/>
      <c r="T32" s="53"/>
      <c r="U32" s="53"/>
      <c r="V32" s="53"/>
      <c r="W32" s="53"/>
      <c r="X32" s="53"/>
      <c r="Y32" s="52">
        <v>342.87</v>
      </c>
      <c r="Z32" s="52"/>
      <c r="AA32" s="52"/>
      <c r="AB32" s="52"/>
      <c r="AC32" s="52"/>
      <c r="AD32" s="52"/>
      <c r="AE32" s="52"/>
      <c r="AF32" s="52"/>
      <c r="AG32" s="52">
        <f t="shared" si="8"/>
        <v>-384.01392857142855</v>
      </c>
      <c r="AH32" s="54">
        <f t="shared" si="9"/>
        <v>-3.9285714285597351E-3</v>
      </c>
    </row>
    <row r="33" spans="1:34" s="34" customFormat="1" ht="19.5" customHeight="1">
      <c r="A33" s="55">
        <v>43170</v>
      </c>
      <c r="B33" s="56"/>
      <c r="C33" s="23" t="s">
        <v>52</v>
      </c>
      <c r="D33" s="23"/>
      <c r="E33" s="23"/>
      <c r="F33" s="57"/>
      <c r="G33" s="58" t="s">
        <v>100</v>
      </c>
      <c r="H33" s="30">
        <v>100</v>
      </c>
      <c r="I33" s="30"/>
      <c r="J33" s="30"/>
      <c r="K33" s="30"/>
      <c r="L33" s="31"/>
      <c r="M33" s="32">
        <f t="shared" si="5"/>
        <v>100</v>
      </c>
      <c r="N33" s="32">
        <f t="shared" si="6"/>
        <v>0</v>
      </c>
      <c r="O33" s="32">
        <f t="shared" si="7"/>
        <v>0</v>
      </c>
      <c r="P33" s="32"/>
      <c r="Q33" s="32"/>
      <c r="R33" s="32"/>
      <c r="S33" s="32"/>
      <c r="T33" s="41"/>
      <c r="U33" s="41"/>
      <c r="V33" s="41"/>
      <c r="W33" s="41"/>
      <c r="X33" s="41"/>
      <c r="Y33" s="42"/>
      <c r="Z33" s="32"/>
      <c r="AA33" s="32">
        <v>100</v>
      </c>
      <c r="AB33" s="32"/>
      <c r="AC33" s="32"/>
      <c r="AD33" s="32"/>
      <c r="AE33" s="32"/>
      <c r="AF33" s="32"/>
      <c r="AG33" s="32">
        <f t="shared" si="8"/>
        <v>-100</v>
      </c>
      <c r="AH33" s="33">
        <f t="shared" si="9"/>
        <v>0</v>
      </c>
    </row>
    <row r="34" spans="1:34" s="34" customFormat="1" ht="19.5" customHeight="1">
      <c r="A34" s="55">
        <v>43171</v>
      </c>
      <c r="B34" s="56"/>
      <c r="C34" s="23" t="s">
        <v>53</v>
      </c>
      <c r="D34" s="23" t="s">
        <v>54</v>
      </c>
      <c r="E34" s="23" t="s">
        <v>79</v>
      </c>
      <c r="F34" s="57">
        <v>87415</v>
      </c>
      <c r="G34" s="58" t="s">
        <v>101</v>
      </c>
      <c r="H34" s="30"/>
      <c r="I34" s="30"/>
      <c r="J34" s="30"/>
      <c r="K34" s="30">
        <v>1257.3699999999999</v>
      </c>
      <c r="L34" s="31">
        <v>0.01</v>
      </c>
      <c r="M34" s="32">
        <f t="shared" si="5"/>
        <v>1122.6517857142856</v>
      </c>
      <c r="N34" s="32">
        <f t="shared" si="6"/>
        <v>134.71821428571425</v>
      </c>
      <c r="O34" s="32">
        <f t="shared" si="7"/>
        <v>-11.226517857142856</v>
      </c>
      <c r="P34" s="32">
        <v>1122.6500000000001</v>
      </c>
      <c r="Q34" s="32"/>
      <c r="R34" s="32"/>
      <c r="S34" s="32"/>
      <c r="T34" s="41"/>
      <c r="U34" s="41"/>
      <c r="V34" s="41"/>
      <c r="W34" s="41"/>
      <c r="X34" s="41"/>
      <c r="Y34" s="42"/>
      <c r="Z34" s="32"/>
      <c r="AA34" s="32"/>
      <c r="AB34" s="32"/>
      <c r="AC34" s="32"/>
      <c r="AD34" s="32"/>
      <c r="AE34" s="32"/>
      <c r="AF34" s="32"/>
      <c r="AG34" s="32">
        <f t="shared" si="8"/>
        <v>-1246.1416964285715</v>
      </c>
      <c r="AH34" s="33">
        <f t="shared" si="9"/>
        <v>1.7857142854857955E-3</v>
      </c>
    </row>
    <row r="35" spans="1:34" s="34" customFormat="1" ht="19.5" customHeight="1">
      <c r="A35" s="55">
        <v>43171</v>
      </c>
      <c r="B35" s="56"/>
      <c r="C35" s="23" t="s">
        <v>47</v>
      </c>
      <c r="D35" s="23"/>
      <c r="E35" s="23"/>
      <c r="F35" s="57"/>
      <c r="G35" s="58" t="s">
        <v>102</v>
      </c>
      <c r="H35" s="30">
        <v>40</v>
      </c>
      <c r="I35" s="30"/>
      <c r="J35" s="30"/>
      <c r="K35" s="30"/>
      <c r="L35" s="31"/>
      <c r="M35" s="32">
        <f t="shared" si="5"/>
        <v>40</v>
      </c>
      <c r="N35" s="32">
        <f t="shared" si="6"/>
        <v>0</v>
      </c>
      <c r="O35" s="32">
        <f t="shared" si="7"/>
        <v>0</v>
      </c>
      <c r="P35" s="32"/>
      <c r="Q35" s="32"/>
      <c r="R35" s="32"/>
      <c r="S35" s="32"/>
      <c r="T35" s="41"/>
      <c r="U35" s="41"/>
      <c r="V35" s="41"/>
      <c r="W35" s="41"/>
      <c r="X35" s="41"/>
      <c r="Y35" s="42"/>
      <c r="Z35" s="32"/>
      <c r="AA35" s="32">
        <v>40</v>
      </c>
      <c r="AB35" s="32"/>
      <c r="AC35" s="32"/>
      <c r="AD35" s="32"/>
      <c r="AE35" s="32"/>
      <c r="AF35" s="32"/>
      <c r="AG35" s="32">
        <f t="shared" si="8"/>
        <v>-40</v>
      </c>
      <c r="AH35" s="33">
        <f t="shared" si="9"/>
        <v>0</v>
      </c>
    </row>
    <row r="36" spans="1:34" s="34" customFormat="1" ht="21.75" customHeight="1">
      <c r="A36" s="55">
        <v>43171</v>
      </c>
      <c r="B36" s="56"/>
      <c r="C36" s="23" t="s">
        <v>44</v>
      </c>
      <c r="D36" s="23" t="s">
        <v>45</v>
      </c>
      <c r="E36" s="23" t="s">
        <v>46</v>
      </c>
      <c r="F36" s="57">
        <v>40548</v>
      </c>
      <c r="G36" s="58" t="s">
        <v>103</v>
      </c>
      <c r="H36" s="30"/>
      <c r="I36" s="30"/>
      <c r="J36" s="30"/>
      <c r="K36" s="30">
        <v>696.5</v>
      </c>
      <c r="L36" s="31"/>
      <c r="M36" s="32">
        <f t="shared" si="5"/>
        <v>621.87499999999989</v>
      </c>
      <c r="N36" s="32">
        <f t="shared" si="6"/>
        <v>74.624999999999986</v>
      </c>
      <c r="O36" s="32">
        <f t="shared" si="7"/>
        <v>0</v>
      </c>
      <c r="P36" s="32"/>
      <c r="Q36" s="32"/>
      <c r="R36" s="32"/>
      <c r="S36" s="32"/>
      <c r="T36" s="41"/>
      <c r="U36" s="41"/>
      <c r="V36" s="41"/>
      <c r="W36" s="41"/>
      <c r="X36" s="41">
        <v>621.88</v>
      </c>
      <c r="Y36" s="42"/>
      <c r="Z36" s="32"/>
      <c r="AA36" s="32"/>
      <c r="AB36" s="32"/>
      <c r="AC36" s="32"/>
      <c r="AD36" s="32"/>
      <c r="AE36" s="32"/>
      <c r="AF36" s="32"/>
      <c r="AG36" s="32">
        <f t="shared" si="8"/>
        <v>-696.505</v>
      </c>
      <c r="AH36" s="33">
        <f t="shared" si="9"/>
        <v>-4.9999999999954525E-3</v>
      </c>
    </row>
    <row r="37" spans="1:34" s="34" customFormat="1" ht="19.5" customHeight="1">
      <c r="A37" s="55">
        <v>43171</v>
      </c>
      <c r="B37" s="56"/>
      <c r="C37" s="23" t="s">
        <v>104</v>
      </c>
      <c r="D37" s="23" t="s">
        <v>105</v>
      </c>
      <c r="E37" s="23" t="s">
        <v>106</v>
      </c>
      <c r="F37" s="57">
        <v>231299</v>
      </c>
      <c r="G37" s="58" t="s">
        <v>107</v>
      </c>
      <c r="H37" s="30"/>
      <c r="I37" s="30"/>
      <c r="J37" s="30"/>
      <c r="K37" s="30">
        <v>850</v>
      </c>
      <c r="L37" s="31"/>
      <c r="M37" s="32">
        <f t="shared" si="5"/>
        <v>758.92857142857133</v>
      </c>
      <c r="N37" s="32">
        <f t="shared" si="6"/>
        <v>91.071428571428555</v>
      </c>
      <c r="O37" s="32">
        <f t="shared" si="7"/>
        <v>0</v>
      </c>
      <c r="P37" s="32"/>
      <c r="Q37" s="32"/>
      <c r="R37" s="32"/>
      <c r="S37" s="32"/>
      <c r="T37" s="41"/>
      <c r="U37" s="41"/>
      <c r="V37" s="41"/>
      <c r="W37" s="41"/>
      <c r="X37" s="41">
        <v>758.93</v>
      </c>
      <c r="Y37" s="42"/>
      <c r="Z37" s="32"/>
      <c r="AA37" s="32"/>
      <c r="AB37" s="32"/>
      <c r="AC37" s="32"/>
      <c r="AD37" s="32"/>
      <c r="AE37" s="32"/>
      <c r="AF37" s="32"/>
      <c r="AG37" s="32">
        <f t="shared" si="8"/>
        <v>-850.00142857142851</v>
      </c>
      <c r="AH37" s="33">
        <f t="shared" si="9"/>
        <v>-1.4285714285051654E-3</v>
      </c>
    </row>
    <row r="38" spans="1:34" s="34" customFormat="1" ht="22.5" customHeight="1">
      <c r="A38" s="55">
        <v>43172</v>
      </c>
      <c r="B38" s="56"/>
      <c r="C38" s="23" t="s">
        <v>55</v>
      </c>
      <c r="D38" s="23" t="s">
        <v>37</v>
      </c>
      <c r="E38" s="23" t="s">
        <v>56</v>
      </c>
      <c r="F38" s="57">
        <v>28633</v>
      </c>
      <c r="G38" s="58" t="s">
        <v>108</v>
      </c>
      <c r="H38" s="30"/>
      <c r="I38" s="30"/>
      <c r="J38" s="30"/>
      <c r="K38" s="30">
        <v>119</v>
      </c>
      <c r="L38" s="31"/>
      <c r="M38" s="32">
        <f t="shared" si="5"/>
        <v>106.24999999999999</v>
      </c>
      <c r="N38" s="32">
        <f t="shared" si="6"/>
        <v>12.749999999999998</v>
      </c>
      <c r="O38" s="32">
        <f t="shared" si="7"/>
        <v>0</v>
      </c>
      <c r="P38" s="32"/>
      <c r="Q38" s="32"/>
      <c r="R38" s="32">
        <v>106.25</v>
      </c>
      <c r="S38" s="32"/>
      <c r="T38" s="41"/>
      <c r="U38" s="41"/>
      <c r="V38" s="41"/>
      <c r="W38" s="41"/>
      <c r="X38" s="41"/>
      <c r="Y38" s="42"/>
      <c r="Z38" s="32"/>
      <c r="AA38" s="32"/>
      <c r="AB38" s="32"/>
      <c r="AC38" s="32"/>
      <c r="AD38" s="32"/>
      <c r="AE38" s="32"/>
      <c r="AF38" s="32"/>
      <c r="AG38" s="32">
        <f t="shared" si="8"/>
        <v>-119</v>
      </c>
      <c r="AH38" s="33">
        <f t="shared" si="9"/>
        <v>0</v>
      </c>
    </row>
    <row r="39" spans="1:34" s="34" customFormat="1" ht="22.5" customHeight="1">
      <c r="A39" s="55">
        <v>43172</v>
      </c>
      <c r="B39" s="56"/>
      <c r="C39" s="23" t="s">
        <v>44</v>
      </c>
      <c r="D39" s="23" t="s">
        <v>45</v>
      </c>
      <c r="E39" s="23" t="s">
        <v>46</v>
      </c>
      <c r="F39" s="57">
        <v>66396</v>
      </c>
      <c r="G39" s="58" t="s">
        <v>109</v>
      </c>
      <c r="H39" s="30"/>
      <c r="I39" s="30"/>
      <c r="J39" s="30"/>
      <c r="K39" s="30">
        <v>179.75</v>
      </c>
      <c r="L39" s="31"/>
      <c r="M39" s="32">
        <f t="shared" si="5"/>
        <v>160.49107142857142</v>
      </c>
      <c r="N39" s="32">
        <f t="shared" si="6"/>
        <v>19.258928571428569</v>
      </c>
      <c r="O39" s="32">
        <f t="shared" si="7"/>
        <v>0</v>
      </c>
      <c r="P39" s="32">
        <v>160.49</v>
      </c>
      <c r="Q39" s="32"/>
      <c r="R39" s="32"/>
      <c r="S39" s="32"/>
      <c r="T39" s="41"/>
      <c r="U39" s="41"/>
      <c r="V39" s="41"/>
      <c r="W39" s="41"/>
      <c r="X39" s="41"/>
      <c r="Y39" s="42"/>
      <c r="Z39" s="32"/>
      <c r="AA39" s="32"/>
      <c r="AB39" s="32"/>
      <c r="AC39" s="32"/>
      <c r="AD39" s="32"/>
      <c r="AE39" s="32"/>
      <c r="AF39" s="32"/>
      <c r="AG39" s="32">
        <f t="shared" si="8"/>
        <v>-179.74892857142856</v>
      </c>
      <c r="AH39" s="33">
        <f t="shared" si="9"/>
        <v>1.0714285714357175E-3</v>
      </c>
    </row>
    <row r="40" spans="1:34" s="34" customFormat="1" ht="22.5" customHeight="1">
      <c r="A40" s="55">
        <v>43172</v>
      </c>
      <c r="B40" s="56"/>
      <c r="C40" s="23" t="s">
        <v>44</v>
      </c>
      <c r="D40" s="23" t="s">
        <v>45</v>
      </c>
      <c r="E40" s="23" t="s">
        <v>46</v>
      </c>
      <c r="F40" s="57">
        <v>74494</v>
      </c>
      <c r="G40" s="58" t="s">
        <v>110</v>
      </c>
      <c r="H40" s="30"/>
      <c r="I40" s="30"/>
      <c r="J40" s="30"/>
      <c r="K40" s="30">
        <v>159.6</v>
      </c>
      <c r="L40" s="31">
        <v>0.01</v>
      </c>
      <c r="M40" s="32">
        <f t="shared" si="5"/>
        <v>142.49999999999997</v>
      </c>
      <c r="N40" s="32">
        <f t="shared" si="6"/>
        <v>17.099999999999994</v>
      </c>
      <c r="O40" s="32">
        <f t="shared" si="7"/>
        <v>-1.4249999999999998</v>
      </c>
      <c r="P40" s="32"/>
      <c r="Q40" s="32"/>
      <c r="R40" s="32"/>
      <c r="S40" s="32">
        <v>142.5</v>
      </c>
      <c r="T40" s="41"/>
      <c r="U40" s="41"/>
      <c r="V40" s="41"/>
      <c r="W40" s="41"/>
      <c r="X40" s="41"/>
      <c r="Y40" s="42"/>
      <c r="Z40" s="32"/>
      <c r="AA40" s="32"/>
      <c r="AB40" s="32"/>
      <c r="AC40" s="32"/>
      <c r="AD40" s="32"/>
      <c r="AE40" s="32"/>
      <c r="AF40" s="32"/>
      <c r="AG40" s="32">
        <f t="shared" si="8"/>
        <v>-158.17499999999998</v>
      </c>
      <c r="AH40" s="33">
        <f t="shared" si="9"/>
        <v>1.1546319456101628E-14</v>
      </c>
    </row>
    <row r="41" spans="1:34" s="34" customFormat="1" ht="22.5" customHeight="1">
      <c r="A41" s="55">
        <v>43172</v>
      </c>
      <c r="B41" s="56"/>
      <c r="C41" s="23" t="s">
        <v>44</v>
      </c>
      <c r="D41" s="23" t="s">
        <v>45</v>
      </c>
      <c r="E41" s="23" t="s">
        <v>46</v>
      </c>
      <c r="F41" s="57">
        <v>74494</v>
      </c>
      <c r="G41" s="58" t="s">
        <v>108</v>
      </c>
      <c r="H41" s="30"/>
      <c r="I41" s="30"/>
      <c r="J41" s="30"/>
      <c r="K41" s="30">
        <v>95</v>
      </c>
      <c r="L41" s="31">
        <v>0.01</v>
      </c>
      <c r="M41" s="32">
        <f t="shared" si="5"/>
        <v>84.821428571428569</v>
      </c>
      <c r="N41" s="32">
        <f t="shared" si="6"/>
        <v>10.178571428571429</v>
      </c>
      <c r="O41" s="32">
        <f t="shared" si="7"/>
        <v>-0.8482142857142857</v>
      </c>
      <c r="P41" s="32"/>
      <c r="Q41" s="32"/>
      <c r="R41" s="32">
        <v>84.82</v>
      </c>
      <c r="S41" s="32"/>
      <c r="T41" s="41"/>
      <c r="U41" s="41"/>
      <c r="V41" s="41"/>
      <c r="W41" s="41"/>
      <c r="X41" s="41"/>
      <c r="Y41" s="42"/>
      <c r="Z41" s="32"/>
      <c r="AA41" s="32"/>
      <c r="AB41" s="32"/>
      <c r="AC41" s="32"/>
      <c r="AD41" s="32"/>
      <c r="AE41" s="32"/>
      <c r="AF41" s="32"/>
      <c r="AG41" s="32">
        <f t="shared" si="8"/>
        <v>-94.150357142857132</v>
      </c>
      <c r="AH41" s="33">
        <f t="shared" si="9"/>
        <v>1.4285714285823259E-3</v>
      </c>
    </row>
    <row r="42" spans="1:34" s="34" customFormat="1" ht="22.5" customHeight="1">
      <c r="A42" s="55">
        <v>43172</v>
      </c>
      <c r="B42" s="56"/>
      <c r="C42" s="23" t="s">
        <v>44</v>
      </c>
      <c r="D42" s="23" t="s">
        <v>45</v>
      </c>
      <c r="E42" s="23" t="s">
        <v>46</v>
      </c>
      <c r="F42" s="57">
        <v>74494</v>
      </c>
      <c r="G42" s="58" t="s">
        <v>111</v>
      </c>
      <c r="H42" s="30"/>
      <c r="I42" s="30"/>
      <c r="J42" s="30"/>
      <c r="K42" s="30">
        <v>1803.05</v>
      </c>
      <c r="L42" s="31">
        <v>0.01</v>
      </c>
      <c r="M42" s="32">
        <f t="shared" si="5"/>
        <v>1609.8660714285713</v>
      </c>
      <c r="N42" s="32">
        <f t="shared" si="6"/>
        <v>193.18392857142857</v>
      </c>
      <c r="O42" s="32">
        <f t="shared" si="7"/>
        <v>-16.098660714285714</v>
      </c>
      <c r="P42" s="32">
        <v>1609.87</v>
      </c>
      <c r="Q42" s="32"/>
      <c r="R42" s="32"/>
      <c r="S42" s="32"/>
      <c r="T42" s="41"/>
      <c r="U42" s="41"/>
      <c r="V42" s="41"/>
      <c r="W42" s="41"/>
      <c r="X42" s="41"/>
      <c r="Y42" s="42"/>
      <c r="Z42" s="32"/>
      <c r="AA42" s="32"/>
      <c r="AB42" s="32"/>
      <c r="AC42" s="32"/>
      <c r="AD42" s="32"/>
      <c r="AE42" s="32"/>
      <c r="AF42" s="32"/>
      <c r="AG42" s="32">
        <f t="shared" si="8"/>
        <v>-1786.9552678571426</v>
      </c>
      <c r="AH42" s="33">
        <f t="shared" si="9"/>
        <v>-3.9285714284034157E-3</v>
      </c>
    </row>
    <row r="43" spans="1:34" s="34" customFormat="1" ht="22.5" customHeight="1">
      <c r="A43" s="55">
        <v>43172</v>
      </c>
      <c r="B43" s="56"/>
      <c r="C43" s="23" t="s">
        <v>44</v>
      </c>
      <c r="D43" s="23" t="s">
        <v>45</v>
      </c>
      <c r="E43" s="23" t="s">
        <v>46</v>
      </c>
      <c r="F43" s="57">
        <v>74494</v>
      </c>
      <c r="G43" s="58" t="s">
        <v>112</v>
      </c>
      <c r="H43" s="30"/>
      <c r="I43" s="30"/>
      <c r="J43" s="30">
        <v>944.45</v>
      </c>
      <c r="K43" s="30"/>
      <c r="L43" s="31">
        <v>0.01</v>
      </c>
      <c r="M43" s="32">
        <f t="shared" si="5"/>
        <v>944.45</v>
      </c>
      <c r="N43" s="32">
        <f t="shared" si="6"/>
        <v>0</v>
      </c>
      <c r="O43" s="32">
        <f t="shared" si="7"/>
        <v>-9.4445000000000014</v>
      </c>
      <c r="P43" s="32">
        <v>944.45</v>
      </c>
      <c r="Q43" s="32"/>
      <c r="R43" s="32"/>
      <c r="S43" s="32"/>
      <c r="T43" s="41"/>
      <c r="U43" s="41"/>
      <c r="V43" s="41"/>
      <c r="W43" s="41"/>
      <c r="X43" s="41"/>
      <c r="Y43" s="42"/>
      <c r="Z43" s="32"/>
      <c r="AA43" s="32"/>
      <c r="AB43" s="32"/>
      <c r="AC43" s="32"/>
      <c r="AD43" s="32"/>
      <c r="AE43" s="32"/>
      <c r="AF43" s="32"/>
      <c r="AG43" s="32">
        <f t="shared" si="8"/>
        <v>-935.0055000000001</v>
      </c>
      <c r="AH43" s="33">
        <f t="shared" si="9"/>
        <v>-5.3290705182007514E-14</v>
      </c>
    </row>
    <row r="44" spans="1:34" s="34" customFormat="1" ht="22.5" customHeight="1">
      <c r="A44" s="55">
        <v>43174</v>
      </c>
      <c r="B44" s="56"/>
      <c r="C44" s="23" t="s">
        <v>38</v>
      </c>
      <c r="D44" s="23" t="s">
        <v>39</v>
      </c>
      <c r="E44" s="23" t="s">
        <v>40</v>
      </c>
      <c r="F44" s="57">
        <v>2336</v>
      </c>
      <c r="G44" s="58" t="s">
        <v>48</v>
      </c>
      <c r="H44" s="30"/>
      <c r="I44" s="30"/>
      <c r="J44" s="30">
        <v>1050</v>
      </c>
      <c r="K44" s="30"/>
      <c r="L44" s="31"/>
      <c r="M44" s="32">
        <f t="shared" si="5"/>
        <v>1050</v>
      </c>
      <c r="N44" s="32">
        <f t="shared" si="6"/>
        <v>0</v>
      </c>
      <c r="O44" s="32">
        <f t="shared" si="7"/>
        <v>0</v>
      </c>
      <c r="P44" s="32">
        <v>1050</v>
      </c>
      <c r="Q44" s="32"/>
      <c r="R44" s="32"/>
      <c r="S44" s="32"/>
      <c r="T44" s="41"/>
      <c r="U44" s="41"/>
      <c r="V44" s="41"/>
      <c r="W44" s="41"/>
      <c r="X44" s="41"/>
      <c r="Y44" s="42"/>
      <c r="Z44" s="32"/>
      <c r="AA44" s="32"/>
      <c r="AB44" s="32"/>
      <c r="AC44" s="32"/>
      <c r="AD44" s="32"/>
      <c r="AE44" s="32"/>
      <c r="AF44" s="32"/>
      <c r="AG44" s="32">
        <f t="shared" si="8"/>
        <v>-1050</v>
      </c>
      <c r="AH44" s="33">
        <f t="shared" si="9"/>
        <v>0</v>
      </c>
    </row>
    <row r="45" spans="1:34" s="34" customFormat="1" ht="22.5" customHeight="1">
      <c r="A45" s="55">
        <v>43174</v>
      </c>
      <c r="B45" s="56"/>
      <c r="C45" s="23" t="s">
        <v>59</v>
      </c>
      <c r="D45" s="23" t="s">
        <v>60</v>
      </c>
      <c r="E45" s="23" t="s">
        <v>40</v>
      </c>
      <c r="F45" s="57">
        <v>12695</v>
      </c>
      <c r="G45" s="58" t="s">
        <v>71</v>
      </c>
      <c r="H45" s="30"/>
      <c r="I45" s="30"/>
      <c r="J45" s="30">
        <v>440</v>
      </c>
      <c r="K45" s="30"/>
      <c r="L45" s="31"/>
      <c r="M45" s="32">
        <f t="shared" si="5"/>
        <v>440</v>
      </c>
      <c r="N45" s="32">
        <f t="shared" si="6"/>
        <v>0</v>
      </c>
      <c r="O45" s="32">
        <f t="shared" si="7"/>
        <v>0</v>
      </c>
      <c r="P45" s="32">
        <v>440</v>
      </c>
      <c r="Q45" s="32"/>
      <c r="R45" s="32"/>
      <c r="S45" s="32"/>
      <c r="T45" s="41"/>
      <c r="U45" s="41"/>
      <c r="V45" s="41"/>
      <c r="W45" s="41"/>
      <c r="X45" s="41"/>
      <c r="Y45" s="42"/>
      <c r="Z45" s="32"/>
      <c r="AA45" s="32"/>
      <c r="AB45" s="32"/>
      <c r="AC45" s="32"/>
      <c r="AD45" s="32"/>
      <c r="AE45" s="32"/>
      <c r="AF45" s="32"/>
      <c r="AG45" s="32">
        <f t="shared" si="8"/>
        <v>-440</v>
      </c>
      <c r="AH45" s="33">
        <f t="shared" si="9"/>
        <v>0</v>
      </c>
    </row>
    <row r="46" spans="1:34" s="63" customFormat="1" ht="21.75" customHeight="1">
      <c r="A46" s="59">
        <v>43174</v>
      </c>
      <c r="B46" s="60"/>
      <c r="C46" s="49" t="s">
        <v>41</v>
      </c>
      <c r="D46" s="49"/>
      <c r="E46" s="49"/>
      <c r="F46" s="61"/>
      <c r="G46" s="62" t="s">
        <v>102</v>
      </c>
      <c r="H46" s="50">
        <v>100</v>
      </c>
      <c r="I46" s="50"/>
      <c r="J46" s="50"/>
      <c r="K46" s="50"/>
      <c r="L46" s="51"/>
      <c r="M46" s="52">
        <f t="shared" si="5"/>
        <v>100</v>
      </c>
      <c r="N46" s="52">
        <f t="shared" si="6"/>
        <v>0</v>
      </c>
      <c r="O46" s="52">
        <f t="shared" si="7"/>
        <v>0</v>
      </c>
      <c r="P46" s="52"/>
      <c r="Q46" s="52"/>
      <c r="R46" s="52"/>
      <c r="S46" s="52"/>
      <c r="T46" s="53"/>
      <c r="U46" s="53"/>
      <c r="V46" s="53"/>
      <c r="W46" s="53"/>
      <c r="X46" s="53"/>
      <c r="Y46" s="52"/>
      <c r="Z46" s="52"/>
      <c r="AA46" s="52">
        <v>100</v>
      </c>
      <c r="AB46" s="52"/>
      <c r="AC46" s="52"/>
      <c r="AD46" s="52"/>
      <c r="AE46" s="52"/>
      <c r="AF46" s="52"/>
      <c r="AG46" s="52">
        <f t="shared" si="8"/>
        <v>-100</v>
      </c>
      <c r="AH46" s="54">
        <f t="shared" si="9"/>
        <v>0</v>
      </c>
    </row>
    <row r="47" spans="1:34" s="34" customFormat="1" ht="21.75" customHeight="1">
      <c r="A47" s="55">
        <v>43179</v>
      </c>
      <c r="B47" s="56"/>
      <c r="C47" s="23" t="s">
        <v>44</v>
      </c>
      <c r="D47" s="23" t="s">
        <v>45</v>
      </c>
      <c r="E47" s="23" t="s">
        <v>46</v>
      </c>
      <c r="F47" s="57">
        <v>101217</v>
      </c>
      <c r="G47" s="58" t="s">
        <v>113</v>
      </c>
      <c r="H47" s="30"/>
      <c r="I47" s="30"/>
      <c r="J47" s="30">
        <v>371.95</v>
      </c>
      <c r="K47" s="30"/>
      <c r="L47" s="31"/>
      <c r="M47" s="32">
        <f t="shared" si="5"/>
        <v>371.95</v>
      </c>
      <c r="N47" s="32">
        <f t="shared" si="6"/>
        <v>0</v>
      </c>
      <c r="O47" s="32">
        <f t="shared" si="7"/>
        <v>0</v>
      </c>
      <c r="P47" s="32">
        <v>371.95</v>
      </c>
      <c r="Q47" s="32"/>
      <c r="R47" s="32"/>
      <c r="S47" s="32"/>
      <c r="T47" s="41"/>
      <c r="U47" s="41"/>
      <c r="V47" s="41"/>
      <c r="W47" s="41"/>
      <c r="X47" s="41"/>
      <c r="Y47" s="42"/>
      <c r="Z47" s="32"/>
      <c r="AA47" s="32"/>
      <c r="AB47" s="32"/>
      <c r="AC47" s="32"/>
      <c r="AD47" s="32"/>
      <c r="AE47" s="32"/>
      <c r="AF47" s="32"/>
      <c r="AG47" s="32">
        <f t="shared" si="8"/>
        <v>-371.95</v>
      </c>
      <c r="AH47" s="33">
        <f t="shared" si="9"/>
        <v>0</v>
      </c>
    </row>
    <row r="48" spans="1:34" s="34" customFormat="1" ht="23.25" customHeight="1">
      <c r="A48" s="55">
        <v>43179</v>
      </c>
      <c r="B48" s="56"/>
      <c r="C48" s="23" t="s">
        <v>44</v>
      </c>
      <c r="D48" s="23" t="s">
        <v>45</v>
      </c>
      <c r="E48" s="23" t="s">
        <v>46</v>
      </c>
      <c r="F48" s="57">
        <v>101217</v>
      </c>
      <c r="G48" s="58" t="s">
        <v>114</v>
      </c>
      <c r="H48" s="30"/>
      <c r="I48" s="30"/>
      <c r="J48" s="30"/>
      <c r="K48" s="30">
        <f>1705.49+204.66</f>
        <v>1910.15</v>
      </c>
      <c r="L48" s="31"/>
      <c r="M48" s="32">
        <f t="shared" si="5"/>
        <v>1705.4910714285713</v>
      </c>
      <c r="N48" s="32">
        <f t="shared" si="6"/>
        <v>204.65892857142856</v>
      </c>
      <c r="O48" s="32">
        <f t="shared" si="7"/>
        <v>0</v>
      </c>
      <c r="P48" s="32">
        <v>1705.49</v>
      </c>
      <c r="Q48" s="32"/>
      <c r="R48" s="32"/>
      <c r="S48" s="32"/>
      <c r="T48" s="41"/>
      <c r="U48" s="41"/>
      <c r="V48" s="41"/>
      <c r="W48" s="41"/>
      <c r="X48" s="41"/>
      <c r="Y48" s="42"/>
      <c r="Z48" s="32"/>
      <c r="AA48" s="32"/>
      <c r="AB48" s="32"/>
      <c r="AC48" s="32"/>
      <c r="AD48" s="32"/>
      <c r="AE48" s="32"/>
      <c r="AF48" s="32"/>
      <c r="AG48" s="32">
        <f t="shared" si="8"/>
        <v>-1910.1489285714285</v>
      </c>
      <c r="AH48" s="33">
        <f t="shared" si="9"/>
        <v>1.0714285715494043E-3</v>
      </c>
    </row>
    <row r="49" spans="1:34" s="34" customFormat="1" ht="22.5" customHeight="1">
      <c r="A49" s="59">
        <v>43181</v>
      </c>
      <c r="B49" s="60"/>
      <c r="C49" s="49" t="s">
        <v>55</v>
      </c>
      <c r="D49" s="49" t="s">
        <v>37</v>
      </c>
      <c r="E49" s="49" t="s">
        <v>56</v>
      </c>
      <c r="F49" s="61">
        <v>28853</v>
      </c>
      <c r="G49" s="62" t="s">
        <v>115</v>
      </c>
      <c r="H49" s="50"/>
      <c r="I49" s="50"/>
      <c r="J49" s="50"/>
      <c r="K49" s="50">
        <v>500</v>
      </c>
      <c r="L49" s="51"/>
      <c r="M49" s="52">
        <f t="shared" si="5"/>
        <v>446.42857142857139</v>
      </c>
      <c r="N49" s="52">
        <f t="shared" si="6"/>
        <v>53.571428571428562</v>
      </c>
      <c r="O49" s="52">
        <f t="shared" si="7"/>
        <v>0</v>
      </c>
      <c r="P49" s="52">
        <v>446.43</v>
      </c>
      <c r="Q49" s="52"/>
      <c r="R49" s="52"/>
      <c r="S49" s="52"/>
      <c r="T49" s="53"/>
      <c r="U49" s="53"/>
      <c r="V49" s="53"/>
      <c r="W49" s="53"/>
      <c r="X49" s="53"/>
      <c r="Y49" s="52"/>
      <c r="Z49" s="52"/>
      <c r="AA49" s="52"/>
      <c r="AB49" s="52"/>
      <c r="AC49" s="52"/>
      <c r="AD49" s="52"/>
      <c r="AE49" s="52"/>
      <c r="AF49" s="52"/>
      <c r="AG49" s="52">
        <f t="shared" si="8"/>
        <v>-500.00142857142856</v>
      </c>
      <c r="AH49" s="54">
        <f t="shared" si="9"/>
        <v>-1.4285714285620088E-3</v>
      </c>
    </row>
    <row r="50" spans="1:34" s="34" customFormat="1" ht="21.75" customHeight="1">
      <c r="A50" s="22">
        <v>43182</v>
      </c>
      <c r="B50" s="37"/>
      <c r="C50" s="23" t="s">
        <v>116</v>
      </c>
      <c r="D50" s="23" t="s">
        <v>117</v>
      </c>
      <c r="E50" s="23" t="s">
        <v>56</v>
      </c>
      <c r="F50" s="29">
        <v>29543</v>
      </c>
      <c r="G50" s="29" t="s">
        <v>118</v>
      </c>
      <c r="H50" s="30"/>
      <c r="I50" s="30"/>
      <c r="J50" s="30"/>
      <c r="K50" s="30">
        <v>62.75</v>
      </c>
      <c r="L50" s="31"/>
      <c r="M50" s="32">
        <f t="shared" ref="M50:M57" si="10">SUM(H50:J50,K50/1.12)</f>
        <v>56.026785714285708</v>
      </c>
      <c r="N50" s="32">
        <f t="shared" ref="N50:N57" si="11">K50/1.12*0.12</f>
        <v>6.7232142857142847</v>
      </c>
      <c r="O50" s="32">
        <f t="shared" ref="O50:O57" si="12">-SUM(I50:J50,K50/1.12)*L50</f>
        <v>0</v>
      </c>
      <c r="P50" s="32"/>
      <c r="Q50" s="32"/>
      <c r="R50" s="32"/>
      <c r="S50" s="32"/>
      <c r="T50" s="41"/>
      <c r="U50" s="41"/>
      <c r="V50" s="41"/>
      <c r="W50" s="41"/>
      <c r="X50" s="41"/>
      <c r="Y50" s="42"/>
      <c r="Z50" s="32"/>
      <c r="AA50" s="32"/>
      <c r="AB50" s="32"/>
      <c r="AC50" s="32"/>
      <c r="AD50" s="32">
        <v>56.03</v>
      </c>
      <c r="AE50" s="32"/>
      <c r="AF50" s="32"/>
      <c r="AG50" s="32">
        <f t="shared" ref="AG50:AG57" si="13">-SUM(N50:AF50)</f>
        <v>-62.753214285714286</v>
      </c>
      <c r="AH50" s="33">
        <f t="shared" ref="AH50:AH57" si="14">SUM(H50:K50)+AG50+O50</f>
        <v>-3.2142857142858361E-3</v>
      </c>
    </row>
    <row r="51" spans="1:34" s="34" customFormat="1" ht="24.75" customHeight="1">
      <c r="A51" s="22">
        <v>43182</v>
      </c>
      <c r="B51" s="37"/>
      <c r="C51" s="23" t="s">
        <v>55</v>
      </c>
      <c r="D51" s="23" t="s">
        <v>37</v>
      </c>
      <c r="E51" s="23" t="s">
        <v>56</v>
      </c>
      <c r="F51" s="29">
        <v>28916</v>
      </c>
      <c r="G51" s="35" t="s">
        <v>119</v>
      </c>
      <c r="H51" s="30"/>
      <c r="I51" s="30"/>
      <c r="J51" s="30"/>
      <c r="K51" s="30">
        <v>180</v>
      </c>
      <c r="L51" s="31"/>
      <c r="M51" s="32">
        <f t="shared" si="10"/>
        <v>160.71428571428569</v>
      </c>
      <c r="N51" s="32">
        <f t="shared" si="11"/>
        <v>19.285714285714281</v>
      </c>
      <c r="O51" s="32">
        <f t="shared" si="12"/>
        <v>0</v>
      </c>
      <c r="P51" s="32">
        <v>160.71</v>
      </c>
      <c r="Q51" s="32"/>
      <c r="R51" s="32"/>
      <c r="S51" s="32"/>
      <c r="T51" s="41"/>
      <c r="U51" s="41"/>
      <c r="V51" s="41"/>
      <c r="W51" s="41"/>
      <c r="X51" s="41"/>
      <c r="Y51" s="42"/>
      <c r="Z51" s="32"/>
      <c r="AA51" s="32"/>
      <c r="AB51" s="32"/>
      <c r="AC51" s="32"/>
      <c r="AD51" s="32"/>
      <c r="AE51" s="32"/>
      <c r="AF51" s="32"/>
      <c r="AG51" s="32">
        <f t="shared" si="13"/>
        <v>-179.99571428571429</v>
      </c>
      <c r="AH51" s="33">
        <f t="shared" si="14"/>
        <v>4.2857142857144481E-3</v>
      </c>
    </row>
    <row r="52" spans="1:34" s="34" customFormat="1" ht="19.5" customHeight="1">
      <c r="A52" s="22">
        <v>43182</v>
      </c>
      <c r="B52" s="37"/>
      <c r="C52" s="23" t="s">
        <v>120</v>
      </c>
      <c r="D52" s="23" t="s">
        <v>121</v>
      </c>
      <c r="E52" s="23" t="s">
        <v>122</v>
      </c>
      <c r="F52" s="29">
        <v>146600</v>
      </c>
      <c r="G52" s="35" t="s">
        <v>123</v>
      </c>
      <c r="H52" s="30"/>
      <c r="I52" s="30"/>
      <c r="J52" s="30"/>
      <c r="K52" s="30">
        <v>560</v>
      </c>
      <c r="L52" s="31"/>
      <c r="M52" s="32">
        <f t="shared" si="10"/>
        <v>499.99999999999994</v>
      </c>
      <c r="N52" s="32">
        <f t="shared" si="11"/>
        <v>59.999999999999993</v>
      </c>
      <c r="O52" s="32">
        <f t="shared" si="12"/>
        <v>0</v>
      </c>
      <c r="P52" s="32"/>
      <c r="Q52" s="32"/>
      <c r="R52" s="32"/>
      <c r="S52" s="32">
        <v>500</v>
      </c>
      <c r="T52" s="41"/>
      <c r="U52" s="41"/>
      <c r="V52" s="41"/>
      <c r="W52" s="41"/>
      <c r="X52" s="41"/>
      <c r="Y52" s="42"/>
      <c r="Z52" s="32"/>
      <c r="AA52" s="32"/>
      <c r="AB52" s="32"/>
      <c r="AC52" s="32"/>
      <c r="AD52" s="32"/>
      <c r="AE52" s="32"/>
      <c r="AF52" s="32"/>
      <c r="AG52" s="32">
        <f t="shared" si="13"/>
        <v>-560</v>
      </c>
      <c r="AH52" s="33">
        <f t="shared" si="14"/>
        <v>0</v>
      </c>
    </row>
    <row r="53" spans="1:34" s="34" customFormat="1" ht="21.75" customHeight="1">
      <c r="A53" s="22">
        <v>43182</v>
      </c>
      <c r="B53" s="37"/>
      <c r="C53" s="23" t="s">
        <v>47</v>
      </c>
      <c r="D53" s="23"/>
      <c r="E53" s="23"/>
      <c r="F53" s="29"/>
      <c r="G53" s="35" t="s">
        <v>124</v>
      </c>
      <c r="H53" s="30">
        <v>40</v>
      </c>
      <c r="I53" s="30"/>
      <c r="J53" s="30"/>
      <c r="K53" s="30"/>
      <c r="L53" s="31"/>
      <c r="M53" s="32">
        <f t="shared" si="10"/>
        <v>40</v>
      </c>
      <c r="N53" s="32">
        <f t="shared" si="11"/>
        <v>0</v>
      </c>
      <c r="O53" s="32">
        <f t="shared" si="12"/>
        <v>0</v>
      </c>
      <c r="P53" s="32"/>
      <c r="Q53" s="32"/>
      <c r="R53" s="32"/>
      <c r="S53" s="32"/>
      <c r="T53" s="41"/>
      <c r="U53" s="41"/>
      <c r="V53" s="41"/>
      <c r="W53" s="41"/>
      <c r="X53" s="41"/>
      <c r="Y53" s="42"/>
      <c r="Z53" s="32"/>
      <c r="AA53" s="32">
        <v>40</v>
      </c>
      <c r="AB53" s="32"/>
      <c r="AC53" s="32"/>
      <c r="AD53" s="32"/>
      <c r="AE53" s="32"/>
      <c r="AF53" s="32"/>
      <c r="AG53" s="32">
        <f t="shared" si="13"/>
        <v>-40</v>
      </c>
      <c r="AH53" s="33">
        <f t="shared" si="14"/>
        <v>0</v>
      </c>
    </row>
    <row r="54" spans="1:34" s="34" customFormat="1" ht="19.5" customHeight="1">
      <c r="A54" s="22">
        <v>43185</v>
      </c>
      <c r="B54" s="37"/>
      <c r="C54" s="23" t="s">
        <v>125</v>
      </c>
      <c r="D54" s="23" t="s">
        <v>126</v>
      </c>
      <c r="E54" s="23" t="s">
        <v>127</v>
      </c>
      <c r="F54" s="29">
        <v>6081</v>
      </c>
      <c r="G54" s="35" t="s">
        <v>128</v>
      </c>
      <c r="H54" s="30"/>
      <c r="I54" s="30"/>
      <c r="J54" s="30"/>
      <c r="K54" s="30">
        <v>3124</v>
      </c>
      <c r="L54" s="31">
        <v>0.01</v>
      </c>
      <c r="M54" s="32">
        <f t="shared" si="10"/>
        <v>2789.2857142857142</v>
      </c>
      <c r="N54" s="32">
        <f t="shared" si="11"/>
        <v>334.71428571428572</v>
      </c>
      <c r="O54" s="32">
        <f t="shared" si="12"/>
        <v>-27.892857142857142</v>
      </c>
      <c r="P54" s="32">
        <v>2789.29</v>
      </c>
      <c r="Q54" s="32"/>
      <c r="R54" s="32"/>
      <c r="S54" s="32"/>
      <c r="T54" s="41"/>
      <c r="U54" s="41"/>
      <c r="V54" s="41"/>
      <c r="W54" s="41"/>
      <c r="X54" s="41"/>
      <c r="Y54" s="42"/>
      <c r="Z54" s="32"/>
      <c r="AA54" s="32"/>
      <c r="AB54" s="32"/>
      <c r="AC54" s="32"/>
      <c r="AD54" s="32"/>
      <c r="AE54" s="32"/>
      <c r="AF54" s="32"/>
      <c r="AG54" s="32">
        <f t="shared" si="13"/>
        <v>-3096.1114285714284</v>
      </c>
      <c r="AH54" s="33">
        <f t="shared" si="14"/>
        <v>-4.2857142855474706E-3</v>
      </c>
    </row>
    <row r="55" spans="1:34" s="34" customFormat="1" ht="22.5" customHeight="1">
      <c r="A55" s="22">
        <v>43185</v>
      </c>
      <c r="B55" s="37"/>
      <c r="C55" s="23" t="s">
        <v>47</v>
      </c>
      <c r="D55" s="23"/>
      <c r="E55" s="23"/>
      <c r="F55" s="29"/>
      <c r="G55" s="35" t="s">
        <v>129</v>
      </c>
      <c r="H55" s="30">
        <v>120</v>
      </c>
      <c r="I55" s="30"/>
      <c r="J55" s="30"/>
      <c r="K55" s="30"/>
      <c r="L55" s="31"/>
      <c r="M55" s="32">
        <f t="shared" si="10"/>
        <v>120</v>
      </c>
      <c r="N55" s="32">
        <f t="shared" si="11"/>
        <v>0</v>
      </c>
      <c r="O55" s="32">
        <f t="shared" si="12"/>
        <v>0</v>
      </c>
      <c r="P55" s="32"/>
      <c r="Q55" s="32"/>
      <c r="R55" s="32"/>
      <c r="S55" s="32"/>
      <c r="T55" s="41"/>
      <c r="U55" s="41"/>
      <c r="V55" s="41"/>
      <c r="W55" s="41"/>
      <c r="X55" s="41"/>
      <c r="Y55" s="42"/>
      <c r="Z55" s="32"/>
      <c r="AA55" s="32">
        <v>120</v>
      </c>
      <c r="AB55" s="32"/>
      <c r="AC55" s="32"/>
      <c r="AD55" s="32"/>
      <c r="AE55" s="32"/>
      <c r="AF55" s="32"/>
      <c r="AG55" s="32">
        <f t="shared" si="13"/>
        <v>-120</v>
      </c>
      <c r="AH55" s="33">
        <f t="shared" si="14"/>
        <v>0</v>
      </c>
    </row>
    <row r="56" spans="1:34" s="34" customFormat="1" ht="19.5" customHeight="1">
      <c r="A56" s="22">
        <v>43186</v>
      </c>
      <c r="B56" s="37"/>
      <c r="C56" s="23" t="s">
        <v>55</v>
      </c>
      <c r="D56" s="23" t="s">
        <v>37</v>
      </c>
      <c r="E56" s="23" t="s">
        <v>56</v>
      </c>
      <c r="F56" s="29">
        <v>28879</v>
      </c>
      <c r="G56" s="35" t="s">
        <v>130</v>
      </c>
      <c r="H56" s="30"/>
      <c r="I56" s="30"/>
      <c r="J56" s="30"/>
      <c r="K56" s="30">
        <v>620</v>
      </c>
      <c r="L56" s="31"/>
      <c r="M56" s="32">
        <f t="shared" si="10"/>
        <v>553.57142857142856</v>
      </c>
      <c r="N56" s="32">
        <f t="shared" si="11"/>
        <v>66.428571428571431</v>
      </c>
      <c r="O56" s="32">
        <f t="shared" si="12"/>
        <v>0</v>
      </c>
      <c r="P56" s="32">
        <v>553.57000000000005</v>
      </c>
      <c r="Q56" s="32"/>
      <c r="R56" s="32"/>
      <c r="S56" s="32"/>
      <c r="T56" s="41"/>
      <c r="U56" s="41"/>
      <c r="V56" s="41"/>
      <c r="W56" s="41"/>
      <c r="X56" s="41"/>
      <c r="Y56" s="42"/>
      <c r="Z56" s="32"/>
      <c r="AA56" s="32"/>
      <c r="AB56" s="32"/>
      <c r="AC56" s="32"/>
      <c r="AD56" s="32"/>
      <c r="AE56" s="32"/>
      <c r="AF56" s="32"/>
      <c r="AG56" s="32">
        <f t="shared" si="13"/>
        <v>-619.99857142857149</v>
      </c>
      <c r="AH56" s="33">
        <f t="shared" si="14"/>
        <v>1.4285714285051654E-3</v>
      </c>
    </row>
    <row r="57" spans="1:34" s="34" customFormat="1" ht="18.75" customHeight="1">
      <c r="A57" s="22">
        <v>43187</v>
      </c>
      <c r="B57" s="37"/>
      <c r="C57" s="23" t="s">
        <v>55</v>
      </c>
      <c r="D57" s="23" t="s">
        <v>37</v>
      </c>
      <c r="E57" s="23" t="s">
        <v>56</v>
      </c>
      <c r="F57" s="29">
        <v>28883</v>
      </c>
      <c r="G57" s="35" t="s">
        <v>131</v>
      </c>
      <c r="H57" s="30"/>
      <c r="I57" s="30"/>
      <c r="J57" s="30"/>
      <c r="K57" s="30">
        <v>120</v>
      </c>
      <c r="L57" s="31"/>
      <c r="M57" s="32">
        <f t="shared" si="10"/>
        <v>107.14285714285714</v>
      </c>
      <c r="N57" s="32">
        <f t="shared" si="11"/>
        <v>12.857142857142856</v>
      </c>
      <c r="O57" s="32">
        <f t="shared" si="12"/>
        <v>0</v>
      </c>
      <c r="P57" s="32">
        <v>107.14</v>
      </c>
      <c r="Q57" s="32"/>
      <c r="R57" s="32"/>
      <c r="S57" s="32"/>
      <c r="T57" s="41"/>
      <c r="U57" s="41"/>
      <c r="V57" s="41"/>
      <c r="W57" s="41"/>
      <c r="X57" s="41"/>
      <c r="Y57" s="42"/>
      <c r="Z57" s="32"/>
      <c r="AA57" s="32"/>
      <c r="AB57" s="32"/>
      <c r="AC57" s="32"/>
      <c r="AD57" s="32"/>
      <c r="AE57" s="32"/>
      <c r="AF57" s="32"/>
      <c r="AG57" s="32">
        <f t="shared" si="13"/>
        <v>-119.99714285714286</v>
      </c>
      <c r="AH57" s="33">
        <f t="shared" si="14"/>
        <v>2.8571428571382285E-3</v>
      </c>
    </row>
    <row r="58" spans="1:34" s="34" customFormat="1" ht="19.5" customHeight="1">
      <c r="A58" s="22"/>
      <c r="B58" s="37"/>
      <c r="C58" s="38"/>
      <c r="D58" s="38"/>
      <c r="E58" s="38"/>
      <c r="F58" s="29"/>
      <c r="G58" s="35"/>
      <c r="H58" s="30"/>
      <c r="I58" s="30"/>
      <c r="J58" s="30"/>
      <c r="K58" s="30"/>
      <c r="L58" s="31"/>
      <c r="M58" s="32">
        <f>SUM(H58:J58,K58/1.12)</f>
        <v>0</v>
      </c>
      <c r="N58" s="32">
        <f>K58/1.12*0.12</f>
        <v>0</v>
      </c>
      <c r="O58" s="32">
        <f>-SUM(I58:J58,K58/1.12)*L58</f>
        <v>0</v>
      </c>
      <c r="P58" s="32"/>
      <c r="Q58" s="32"/>
      <c r="R58" s="32"/>
      <c r="S58" s="32"/>
      <c r="T58" s="41"/>
      <c r="U58" s="41"/>
      <c r="V58" s="41"/>
      <c r="W58" s="41"/>
      <c r="X58" s="41"/>
      <c r="Y58" s="42"/>
      <c r="Z58" s="32"/>
      <c r="AA58" s="32"/>
      <c r="AB58" s="32"/>
      <c r="AC58" s="41"/>
      <c r="AD58" s="41"/>
      <c r="AE58" s="48"/>
      <c r="AF58" s="48"/>
      <c r="AG58" s="45">
        <f>-SUM(N58:AF58)</f>
        <v>0</v>
      </c>
      <c r="AH58" s="33">
        <f t="shared" ref="AH58" si="15">SUM(H58:K58)+AG58+O58</f>
        <v>0</v>
      </c>
    </row>
    <row r="59" spans="1:34" s="10" customFormat="1" ht="12" customHeight="1" thickBot="1">
      <c r="A59" s="16"/>
      <c r="B59" s="15"/>
      <c r="C59" s="12"/>
      <c r="D59" s="14"/>
      <c r="E59" s="14"/>
      <c r="F59" s="13"/>
      <c r="G59" s="12"/>
      <c r="H59" s="11">
        <f t="shared" ref="H59:AH59" si="16">SUM(H5:H58)</f>
        <v>665</v>
      </c>
      <c r="I59" s="11">
        <f t="shared" si="16"/>
        <v>0</v>
      </c>
      <c r="J59" s="11">
        <f t="shared" si="16"/>
        <v>7513.4</v>
      </c>
      <c r="K59" s="11">
        <f t="shared" si="16"/>
        <v>28865.639999999996</v>
      </c>
      <c r="L59" s="11">
        <f t="shared" si="16"/>
        <v>0.11999999999999998</v>
      </c>
      <c r="M59" s="11">
        <f t="shared" si="16"/>
        <v>33951.292857142864</v>
      </c>
      <c r="N59" s="11">
        <f t="shared" si="16"/>
        <v>3092.7471428571421</v>
      </c>
      <c r="O59" s="11">
        <f t="shared" si="16"/>
        <v>-130.99</v>
      </c>
      <c r="P59" s="11">
        <f t="shared" si="16"/>
        <v>25564.100000000002</v>
      </c>
      <c r="Q59" s="11">
        <f t="shared" si="16"/>
        <v>1800</v>
      </c>
      <c r="R59" s="11">
        <f t="shared" si="16"/>
        <v>431.46999999999997</v>
      </c>
      <c r="S59" s="11">
        <f t="shared" si="16"/>
        <v>642.5</v>
      </c>
      <c r="T59" s="11">
        <f t="shared" si="16"/>
        <v>0</v>
      </c>
      <c r="U59" s="11">
        <f t="shared" si="16"/>
        <v>0</v>
      </c>
      <c r="V59" s="11">
        <f t="shared" si="16"/>
        <v>0</v>
      </c>
      <c r="W59" s="11">
        <f t="shared" si="16"/>
        <v>0</v>
      </c>
      <c r="X59" s="11">
        <f t="shared" si="16"/>
        <v>1380.81</v>
      </c>
      <c r="Y59" s="11">
        <f t="shared" si="16"/>
        <v>2982.8199999999997</v>
      </c>
      <c r="Z59" s="11">
        <f t="shared" si="16"/>
        <v>428.57000000000005</v>
      </c>
      <c r="AA59" s="11">
        <f t="shared" si="16"/>
        <v>665</v>
      </c>
      <c r="AB59" s="11">
        <f t="shared" si="16"/>
        <v>0</v>
      </c>
      <c r="AC59" s="11">
        <f t="shared" si="16"/>
        <v>0</v>
      </c>
      <c r="AD59" s="11">
        <f t="shared" si="16"/>
        <v>56.03</v>
      </c>
      <c r="AE59" s="11">
        <f t="shared" si="16"/>
        <v>0</v>
      </c>
      <c r="AF59" s="47">
        <f t="shared" si="16"/>
        <v>0</v>
      </c>
      <c r="AG59" s="11">
        <f t="shared" si="16"/>
        <v>-36913.057142857142</v>
      </c>
      <c r="AH59" s="11">
        <f t="shared" si="16"/>
        <v>-7.1428571424637655E-3</v>
      </c>
    </row>
    <row r="60" spans="1:34" ht="12" customHeight="1" thickTop="1"/>
    <row r="61" spans="1:34" ht="12" customHeight="1">
      <c r="K61" s="40">
        <f>+K59+J59+H59</f>
        <v>37044.039999999994</v>
      </c>
      <c r="L61" s="9"/>
      <c r="M61" s="8"/>
      <c r="P61" s="2">
        <f>P59+Q59</f>
        <v>27364.100000000002</v>
      </c>
      <c r="AG61" s="39">
        <f>+AG59</f>
        <v>-36913.057142857142</v>
      </c>
    </row>
    <row r="62" spans="1:34" ht="12" customHeight="1">
      <c r="K62" s="8"/>
      <c r="L62" s="9"/>
      <c r="M62" s="8"/>
    </row>
    <row r="63" spans="1:34" ht="12" customHeight="1">
      <c r="C63" s="36" t="s">
        <v>33</v>
      </c>
      <c r="G63" s="10"/>
      <c r="K63" s="64"/>
      <c r="L63" s="64"/>
      <c r="M63" s="64"/>
    </row>
    <row r="64" spans="1:34" ht="12" customHeight="1">
      <c r="K64" s="8"/>
      <c r="L64" s="9"/>
      <c r="M64" s="8"/>
    </row>
    <row r="65" spans="1:33" ht="12" customHeight="1">
      <c r="K65" s="8"/>
      <c r="L65" s="9"/>
      <c r="M65" s="8"/>
    </row>
    <row r="66" spans="1:33" ht="12" customHeight="1">
      <c r="A66" s="1"/>
      <c r="B66" s="1"/>
      <c r="D66" s="1"/>
      <c r="E66" s="1"/>
      <c r="F66" s="1"/>
      <c r="H66" s="1"/>
      <c r="I66" s="1"/>
      <c r="J66" s="1"/>
      <c r="K66" s="8"/>
      <c r="L66" s="9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Z66" s="1"/>
      <c r="AA66" s="1"/>
      <c r="AB66" s="1"/>
      <c r="AC66" s="1"/>
      <c r="AD66" s="1"/>
      <c r="AE66" s="1"/>
      <c r="AF66" s="1"/>
      <c r="AG66" s="1"/>
    </row>
    <row r="67" spans="1:33" ht="12" customHeight="1"/>
    <row r="68" spans="1:33" ht="12" customHeight="1"/>
    <row r="69" spans="1:33" ht="12" customHeight="1"/>
    <row r="70" spans="1:33" ht="12" customHeight="1"/>
    <row r="71" spans="1:33" ht="12" customHeight="1"/>
    <row r="72" spans="1:33" ht="12" customHeight="1"/>
    <row r="73" spans="1:33" ht="12" customHeight="1">
      <c r="Q73" s="2">
        <v>0</v>
      </c>
    </row>
    <row r="74" spans="1:33" ht="12" customHeight="1">
      <c r="A74" s="1"/>
      <c r="B74" s="1"/>
      <c r="D74" s="1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Z74" s="1"/>
      <c r="AA74" s="1"/>
      <c r="AB74" s="1"/>
      <c r="AC74" s="1"/>
      <c r="AD74" s="1"/>
      <c r="AE74" s="1"/>
      <c r="AF74" s="1"/>
      <c r="AG74" s="1"/>
    </row>
  </sheetData>
  <mergeCells count="1">
    <mergeCell ref="K63:M63"/>
  </mergeCells>
  <pageMargins left="0.7" right="0.7" top="0.75" bottom="0.75" header="0.3" footer="0.3"/>
  <pageSetup paperSize="5" scale="8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2018-01-06T05:15:02Z</cp:lastPrinted>
  <dcterms:created xsi:type="dcterms:W3CDTF">2014-11-05T03:52:28Z</dcterms:created>
  <dcterms:modified xsi:type="dcterms:W3CDTF">2018-04-16T12:47:11Z</dcterms:modified>
</cp:coreProperties>
</file>